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6" activeTab="13"/>
  </bookViews>
  <sheets>
    <sheet name="5#楼水电公摊" sheetId="13" r:id="rId1"/>
    <sheet name="公寓等" sheetId="1" r:id="rId2"/>
    <sheet name="3#楼" sheetId="4" r:id="rId3"/>
    <sheet name="5#楼" sheetId="12" r:id="rId4"/>
    <sheet name="光电子材料与器件" sheetId="14" r:id="rId5"/>
    <sheet name="半导体物理实验室" sheetId="15" r:id="rId6"/>
    <sheet name="固态光电信息技术实验室" sheetId="8" r:id="rId7"/>
    <sheet name="纳米光电子" sheetId="16" r:id="rId8"/>
    <sheet name="人工智能与高速电路" sheetId="2" r:id="rId9"/>
    <sheet name="光电系统" sheetId="9" r:id="rId10"/>
    <sheet name="全固态" sheetId="3" r:id="rId11"/>
    <sheet name="宽禁带半导体研发中心" sheetId="17" r:id="rId12"/>
    <sheet name="光电子工程中心" sheetId="18" r:id="rId13"/>
    <sheet name="集成中心" sheetId="6" r:id="rId14"/>
    <sheet name="Sheet1" sheetId="19" r:id="rId15"/>
  </sheets>
  <definedNames>
    <definedName name="_xlnm._FilterDatabase" localSheetId="3" hidden="1">'5#楼'!$A$1:$S$63</definedName>
    <definedName name="_xlnm._FilterDatabase" localSheetId="4" hidden="1">光电子材料与器件!$A$15:$T$15</definedName>
    <definedName name="_xlnm._FilterDatabase" localSheetId="5" hidden="1">半导体物理实验室!$A$1:$T$312</definedName>
    <definedName name="_xlnm._FilterDatabase" localSheetId="6" hidden="1">固态光电信息技术实验室!$A$1:$T$350</definedName>
    <definedName name="_xlnm._FilterDatabase" localSheetId="8" hidden="1">人工智能与高速电路!$A$1:$T$41</definedName>
    <definedName name="_xlnm.Print_Area" localSheetId="13">集成中心!#REF!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86183</author>
  </authors>
  <commentList>
    <comment ref="I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更新为机械电度表</t>
        </r>
      </text>
    </comment>
    <comment ref="J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更新为机械电度表</t>
        </r>
      </text>
    </comment>
    <comment ref="I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电子计量表拆除</t>
        </r>
      </text>
    </comment>
    <comment ref="J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电子计量表拆除</t>
        </r>
      </text>
    </comment>
    <comment ref="R29" authorId="1">
      <text>
        <r>
          <rPr>
            <b/>
            <sz val="9"/>
            <rFont val="宋体"/>
            <charset val="134"/>
          </rPr>
          <t>86183:</t>
        </r>
        <r>
          <rPr>
            <sz val="9"/>
            <rFont val="宋体"/>
            <charset val="134"/>
          </rPr>
          <t xml:space="preserve">
水表3家平摊</t>
        </r>
      </text>
    </comment>
    <comment ref="A1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无水电表
按每月每平米</t>
        </r>
        <r>
          <rPr>
            <sz val="9"/>
            <rFont val="Tahoma"/>
            <charset val="134"/>
          </rPr>
          <t>15</t>
        </r>
        <r>
          <rPr>
            <sz val="9"/>
            <rFont val="宋体"/>
            <charset val="134"/>
          </rPr>
          <t>元收动力费，此房间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>平米
电表新装</t>
        </r>
      </text>
    </comment>
    <comment ref="A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无水电表，按每月每平米</t>
        </r>
        <r>
          <rPr>
            <sz val="9"/>
            <rFont val="Tahoma"/>
            <charset val="134"/>
          </rPr>
          <t>15</t>
        </r>
        <r>
          <rPr>
            <sz val="9"/>
            <rFont val="宋体"/>
            <charset val="134"/>
          </rPr>
          <t>元收费，此房</t>
        </r>
        <r>
          <rPr>
            <sz val="9"/>
            <rFont val="Tahoma"/>
            <charset val="134"/>
          </rPr>
          <t>48</t>
        </r>
        <r>
          <rPr>
            <sz val="9"/>
            <rFont val="宋体"/>
            <charset val="134"/>
          </rPr>
          <t>平米
电表新装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J6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
6197
2017.6.20
6197
2017.11.1
6197</t>
        </r>
      </text>
    </comment>
    <comment ref="K6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
6197
2017.6.20
6197
2017.11.1
6197</t>
        </r>
      </text>
    </comment>
    <comment ref="A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4683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J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2016.11.7新装</t>
        </r>
      </text>
    </comment>
    <comment ref="K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2016.11.7新装</t>
        </r>
      </text>
    </comment>
    <comment ref="J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2015.12.9   47
2016.11.1   86</t>
        </r>
      </text>
    </comment>
    <comment ref="K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2015.12.9   47
2016.11.1   86</t>
        </r>
      </text>
    </comment>
  </commentList>
</comments>
</file>

<file path=xl/comments2.xml><?xml version="1.0" encoding="utf-8"?>
<comments xmlns="http://schemas.openxmlformats.org/spreadsheetml/2006/main">
  <authors>
    <author>86183</author>
    <author>作者</author>
  </authors>
  <commentList>
    <comment ref="K38" authorId="0">
      <text>
        <r>
          <rPr>
            <b/>
            <sz val="9"/>
            <rFont val="宋体"/>
            <charset val="134"/>
          </rPr>
          <t>86183:</t>
        </r>
        <r>
          <rPr>
            <sz val="9"/>
            <rFont val="宋体"/>
            <charset val="134"/>
          </rPr>
          <t xml:space="preserve">
反转</t>
        </r>
      </text>
    </comment>
    <comment ref="H59" authorId="0">
      <text>
        <r>
          <rPr>
            <b/>
            <sz val="9"/>
            <rFont val="宋体"/>
            <charset val="134"/>
          </rPr>
          <t>86183:</t>
        </r>
        <r>
          <rPr>
            <sz val="9"/>
            <rFont val="宋体"/>
            <charset val="134"/>
          </rPr>
          <t xml:space="preserve">
减去  3#2层其它实验室的水费
</t>
        </r>
      </text>
    </comment>
    <comment ref="S59" authorId="0">
      <text>
        <r>
          <rPr>
            <b/>
            <sz val="9"/>
            <rFont val="宋体"/>
            <charset val="134"/>
          </rPr>
          <t>86183:</t>
        </r>
        <r>
          <rPr>
            <sz val="9"/>
            <rFont val="宋体"/>
            <charset val="134"/>
          </rPr>
          <t xml:space="preserve">
减去1#楼部分、3#2层其它是实验室的电费</t>
        </r>
      </text>
    </comment>
    <comment ref="I7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2011.9.20新装</t>
        </r>
      </text>
    </comment>
    <comment ref="J7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2011.9.20新装</t>
        </r>
      </text>
    </comment>
    <comment ref="I7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2016.11.7新装</t>
        </r>
      </text>
    </comment>
    <comment ref="J76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2016.11.7新装</t>
        </r>
      </text>
    </comment>
    <comment ref="I7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2015.12.9   47
2016.11.1   86</t>
        </r>
      </text>
    </comment>
    <comment ref="J7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2015.12.9   47
2016.11.1   86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Q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详情见研发中心比例分摊表</t>
        </r>
      </text>
    </comment>
    <comment ref="Q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详情见研发中心比例分摊表</t>
        </r>
      </text>
    </comment>
    <comment ref="Q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  <comment ref="Q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  <comment ref="Q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详情见研发中心比例分摊</t>
        </r>
      </text>
    </comment>
    <comment ref="Q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Administrator</author>
    <author>苗壮</author>
  </authors>
  <commentList>
    <comment ref="A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2014年由韩勤转祝宁华</t>
        </r>
      </text>
    </comment>
    <comment ref="A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下次转祝宁华</t>
        </r>
      </text>
    </comment>
    <comment ref="E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51</t>
        </r>
      </text>
    </comment>
    <comment ref="F2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51</t>
        </r>
      </text>
    </comment>
    <comment ref="A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下次转祝宁华</t>
        </r>
      </text>
    </comment>
    <comment ref="A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2014.2.19退房电表底数44335，水表底数43</t>
        </r>
      </text>
    </comment>
    <comment ref="J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
3236</t>
        </r>
      </text>
    </comment>
    <comment ref="K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
3236</t>
        </r>
      </text>
    </comment>
    <comment ref="J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</t>
        </r>
        <r>
          <rPr>
            <sz val="9"/>
            <rFont val="宋体"/>
            <charset val="134"/>
          </rPr>
          <t>水电表已拆除</t>
        </r>
      </text>
    </comment>
    <comment ref="K8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</t>
        </r>
        <r>
          <rPr>
            <sz val="9"/>
            <rFont val="宋体"/>
            <charset val="134"/>
          </rPr>
          <t>水电表已拆除</t>
        </r>
      </text>
    </comment>
    <comment ref="J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2019.7.4
934</t>
        </r>
      </text>
    </comment>
    <comment ref="K81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2019.7.4
934</t>
        </r>
      </text>
    </comment>
    <comment ref="A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原115外</t>
        </r>
      </text>
    </comment>
    <comment ref="J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
8039</t>
        </r>
      </text>
    </comment>
    <comment ref="K86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
8039</t>
        </r>
      </text>
    </comment>
    <comment ref="E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14</t>
        </r>
      </text>
    </comment>
    <comment ref="F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14</t>
        </r>
      </text>
    </comment>
    <comment ref="J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16369
</t>
        </r>
      </text>
    </comment>
    <comment ref="K8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16369
</t>
        </r>
      </text>
    </comment>
    <comment ref="J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2017.11.1
231</t>
        </r>
      </text>
    </comment>
    <comment ref="K9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2017.11.1
231</t>
        </r>
      </text>
    </comment>
    <comment ref="A9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此房间电费由王丽丽、王开友有、吴南健、常凯、牛智川课题组按2：2：2：2：1平均分摊2022.7.16苗壮</t>
        </r>
      </text>
    </comment>
    <comment ref="A10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到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年都可用此课题号</t>
        </r>
      </text>
    </comment>
    <comment ref="E10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18810490158覃
没有所里固定电话</t>
        </r>
      </text>
    </comment>
    <comment ref="S107" authorId="2">
      <text>
        <r>
          <rPr>
            <b/>
            <sz val="9"/>
            <rFont val="宋体"/>
            <charset val="134"/>
          </rPr>
          <t>苗壮:</t>
        </r>
        <r>
          <rPr>
            <sz val="9"/>
            <rFont val="宋体"/>
            <charset val="134"/>
          </rPr>
          <t xml:space="preserve">
以后和Q组均分2021.6
</t>
        </r>
      </text>
    </comment>
    <comment ref="S108" authorId="2">
      <text>
        <r>
          <rPr>
            <b/>
            <sz val="9"/>
            <rFont val="宋体"/>
            <charset val="134"/>
          </rPr>
          <t>苗壮:</t>
        </r>
        <r>
          <rPr>
            <sz val="9"/>
            <rFont val="宋体"/>
            <charset val="134"/>
          </rPr>
          <t xml:space="preserve">
以后和Q组均分2021.6</t>
        </r>
      </text>
    </comment>
    <comment ref="Q1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20W*48,40W*6,核算40W灯管30支，因新装核算按一支灯管算电费</t>
        </r>
      </text>
    </comment>
    <comment ref="A1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与黄永箴各一半
原301#房间</t>
        </r>
      </text>
    </comment>
    <comment ref="E1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17
2015.11.1  19</t>
        </r>
      </text>
    </comment>
    <comment ref="F12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17
2015.11.1  19</t>
        </r>
      </text>
    </comment>
    <comment ref="E1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2014.5.16新装</t>
        </r>
      </text>
    </comment>
    <comment ref="F13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2014.5.16新装</t>
        </r>
      </text>
    </comment>
    <comment ref="J131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2017.6.29
23506
2017.11.1
23562</t>
        </r>
      </text>
    </comment>
    <comment ref="K131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2017.6.29
23506
2017.11.1
23562</t>
        </r>
      </text>
    </comment>
    <comment ref="J13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30189</t>
        </r>
      </text>
    </comment>
    <comment ref="K134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30189</t>
        </r>
      </text>
    </comment>
    <comment ref="E1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2015.11.1  12</t>
        </r>
      </text>
    </comment>
    <comment ref="F1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2015.11.1  12</t>
        </r>
      </text>
    </comment>
    <comment ref="E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2017.6.20  142</t>
        </r>
      </text>
    </comment>
    <comment ref="F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2017.6.20  142</t>
        </r>
      </text>
    </comment>
    <comment ref="J13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16597</t>
        </r>
      </text>
    </comment>
    <comment ref="K13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16597</t>
        </r>
      </text>
    </comment>
    <comment ref="J13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15530</t>
        </r>
      </text>
    </comment>
    <comment ref="K13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2016.11.11
15530</t>
        </r>
      </text>
    </comment>
    <comment ref="A1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与赵玲娟各一办</t>
        </r>
      </text>
    </comment>
    <comment ref="A1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与507相通</t>
        </r>
      </text>
    </comment>
    <comment ref="E1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35
2017.6.20
36</t>
        </r>
      </text>
    </comment>
    <comment ref="F1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35
2017.6.20
36</t>
        </r>
      </text>
    </comment>
    <comment ref="E16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9</t>
        </r>
      </text>
    </comment>
    <comment ref="F16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9</t>
        </r>
      </text>
    </comment>
    <comment ref="J1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49382</t>
        </r>
      </text>
    </comment>
    <comment ref="K1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49382</t>
        </r>
      </text>
    </comment>
    <comment ref="A16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找218
4473</t>
        </r>
      </text>
    </comment>
    <comment ref="A1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以后归陈少武</t>
        </r>
      </text>
    </comment>
    <comment ref="J1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987反转？</t>
        </r>
      </text>
    </comment>
    <comment ref="K1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987反转？</t>
        </r>
      </text>
    </comment>
    <comment ref="A2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原机房装修改为办公室
</t>
        </r>
      </text>
    </comment>
    <comment ref="A2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原机房装修改为办公室
</t>
        </r>
      </text>
    </comment>
    <comment ref="E2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2014.5.21新装</t>
        </r>
      </text>
    </comment>
    <comment ref="F23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2014.5.21新装</t>
        </r>
      </text>
    </comment>
    <comment ref="A26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2013.10.18交房转杨林</t>
        </r>
      </text>
    </comment>
    <comment ref="A26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2013.10.18交房转杨林</t>
        </r>
      </text>
    </comment>
    <comment ref="A2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此风机未用，此房间改为办公室。</t>
        </r>
      </text>
    </comment>
    <comment ref="J2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181
2017.6.20
197</t>
        </r>
      </text>
    </comment>
    <comment ref="K2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181
2017.6.20
197</t>
        </r>
      </text>
    </comment>
    <comment ref="J2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587
2017.6.20
507</t>
        </r>
      </text>
    </comment>
    <comment ref="K2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587
2017.6.20
507</t>
        </r>
      </text>
    </comment>
    <comment ref="A2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2014.2.19退出电表底数30676</t>
        </r>
      </text>
    </comment>
    <comment ref="B2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2014.2.19退出电表底数30676</t>
        </r>
      </text>
    </comment>
    <comment ref="E2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133</t>
        </r>
      </text>
    </comment>
    <comment ref="F2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133</t>
        </r>
      </text>
    </comment>
    <comment ref="A29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2013.10.18交房转俞育德</t>
        </r>
      </text>
    </comment>
    <comment ref="A30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找611#房间，5342孙</t>
        </r>
      </text>
    </comment>
  </commentList>
</comments>
</file>

<file path=xl/comments5.xml><?xml version="1.0" encoding="utf-8"?>
<comments xmlns="http://schemas.openxmlformats.org/spreadsheetml/2006/main">
  <authors>
    <author>作者</author>
    <author>Administrator</author>
    <author>苗壮</author>
    <author>miao&amp;amp;apos;zhuang</author>
  </authors>
  <commentList>
    <comment ref="A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与张新惠费用各半</t>
        </r>
      </text>
    </comment>
    <comment ref="F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2017.6.1
16
2018.5.1
17</t>
        </r>
      </text>
    </comment>
    <comment ref="J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K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J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K8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F2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2017.6.1
21</t>
        </r>
      </text>
    </comment>
    <comment ref="A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套间</t>
        </r>
      </text>
    </comment>
    <comment ref="A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1间半</t>
        </r>
      </text>
    </comment>
    <comment ref="A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2013年10月11日新装由5N2上线引进单独计量</t>
        </r>
      </text>
    </comment>
    <comment ref="A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此房间电费由魏大海和张俊平均分摊，现改为张弛
</t>
        </r>
      </text>
    </comment>
    <comment ref="A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与姬杨费用各半</t>
        </r>
      </text>
    </comment>
    <comment ref="F6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2017.6.1
16</t>
        </r>
      </text>
    </comment>
    <comment ref="R7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已从前1项减去417电费</t>
        </r>
      </text>
    </comment>
    <comment ref="A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此课题包括杨、张的费用</t>
        </r>
      </text>
    </comment>
    <comment ref="J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778
2017.11.1
799
2019.5.1
802</t>
        </r>
      </text>
    </comment>
    <comment ref="K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2017.6.20
778
2017.11.1
799
2019.5.1
802</t>
        </r>
      </text>
    </comment>
    <comment ref="A95" authorId="2">
      <text>
        <r>
          <rPr>
            <b/>
            <sz val="9"/>
            <rFont val="宋体"/>
            <charset val="134"/>
          </rPr>
          <t>苗壮:</t>
        </r>
        <r>
          <rPr>
            <sz val="9"/>
            <rFont val="宋体"/>
            <charset val="134"/>
          </rPr>
          <t xml:space="preserve">
2020年新装，2021年5.30第一次抄表
</t>
        </r>
      </text>
    </comment>
    <comment ref="B95" authorId="2">
      <text>
        <r>
          <rPr>
            <b/>
            <sz val="9"/>
            <rFont val="宋体"/>
            <charset val="134"/>
          </rPr>
          <t>苗壮:</t>
        </r>
        <r>
          <rPr>
            <sz val="9"/>
            <rFont val="宋体"/>
            <charset val="134"/>
          </rPr>
          <t xml:space="preserve">
2020年新装，2021年5.30第一次抄表
</t>
        </r>
      </text>
    </comment>
    <comment ref="J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K9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107371</t>
        </r>
        <r>
          <rPr>
            <sz val="9"/>
            <rFont val="宋体"/>
            <charset val="134"/>
          </rPr>
          <t>（</t>
        </r>
        <r>
          <rPr>
            <sz val="9"/>
            <rFont val="Tahoma"/>
            <charset val="134"/>
          </rPr>
          <t>2019.1.14</t>
        </r>
        <r>
          <rPr>
            <sz val="9"/>
            <rFont val="宋体"/>
            <charset val="134"/>
          </rPr>
          <t>）</t>
        </r>
      </text>
    </comment>
    <comment ref="F1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2015.11.1  5</t>
        </r>
      </text>
    </comment>
    <comment ref="E1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2014.5.21新装</t>
        </r>
      </text>
    </comment>
    <comment ref="F1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2014.5.21新装</t>
        </r>
      </text>
    </comment>
    <comment ref="A1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2015.9.18新装
电表变比200/5</t>
        </r>
      </text>
    </comment>
    <comment ref="A19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此房间电费由王丽丽、王开友有、吴南健、常凯、牛智川课题组按2：2：2：2：1平均分摊2022.7.16苗壮</t>
        </r>
      </text>
    </comment>
    <comment ref="A20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原115外</t>
        </r>
      </text>
    </comment>
    <comment ref="A20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原115外</t>
        </r>
      </text>
    </comment>
    <comment ref="A20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2015.1.29电表新装表底数0</t>
        </r>
      </text>
    </comment>
    <comment ref="E22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2023.11.8已换新水表
</t>
        </r>
      </text>
    </comment>
    <comment ref="A237" authorId="3">
      <text>
        <r>
          <rPr>
            <b/>
            <sz val="9"/>
            <rFont val="宋体"/>
            <charset val="134"/>
          </rPr>
          <t>miao'zhuang:</t>
        </r>
        <r>
          <rPr>
            <sz val="9"/>
            <rFont val="宋体"/>
            <charset val="134"/>
          </rPr>
          <t xml:space="preserve">
</t>
        </r>
      </text>
    </comment>
    <comment ref="B237" authorId="3">
      <text>
        <r>
          <rPr>
            <b/>
            <sz val="9"/>
            <rFont val="宋体"/>
            <charset val="134"/>
          </rPr>
          <t>miao'zhuang:</t>
        </r>
        <r>
          <rPr>
            <sz val="9"/>
            <rFont val="宋体"/>
            <charset val="134"/>
          </rPr>
          <t xml:space="preserve">
</t>
        </r>
      </text>
    </comment>
    <comment ref="E2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2014.5.21更新</t>
        </r>
      </text>
    </comment>
    <comment ref="F2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2014.5.21更新</t>
        </r>
      </text>
    </comment>
    <comment ref="E2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104</t>
        </r>
      </text>
    </comment>
    <comment ref="F27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104</t>
        </r>
      </text>
    </comment>
    <comment ref="E3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104</t>
        </r>
      </text>
    </comment>
    <comment ref="F31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104</t>
        </r>
      </text>
    </comment>
  </commentList>
</comments>
</file>

<file path=xl/comments6.xml><?xml version="1.0" encoding="utf-8"?>
<comments xmlns="http://schemas.openxmlformats.org/spreadsheetml/2006/main">
  <authors>
    <author>作者</author>
    <author>Administrator</author>
    <author>miao&amp;amp;amp;apos;zhuang</author>
  </authors>
  <commentList>
    <comment ref="E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2015.11.1  2</t>
        </r>
      </text>
    </comment>
    <comment ref="F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2015.11.1  2</t>
        </r>
      </text>
    </comment>
    <comment ref="J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2019.11.18
1202</t>
        </r>
      </text>
    </comment>
    <comment ref="K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2019.11.18
1202</t>
        </r>
      </text>
    </comment>
    <comment ref="J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201012.15加装风机电表底数：2744</t>
        </r>
      </text>
    </comment>
    <comment ref="K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201012.15加装风机电表底数：2744</t>
        </r>
      </text>
    </comment>
    <comment ref="T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因无单独计量，按面积分摊</t>
        </r>
      </text>
    </comment>
    <comment ref="A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2018年5月转入</t>
        </r>
      </text>
    </comment>
    <comment ref="A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2018年5月转入</t>
        </r>
      </text>
    </comment>
    <comment ref="A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电话：4117   3#楼三层
         4228   1#楼四层
         田</t>
        </r>
      </text>
    </comment>
    <comment ref="R6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  <comment ref="J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K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J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K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J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K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电表在</t>
        </r>
        <r>
          <rPr>
            <sz val="9"/>
            <rFont val="Tahoma"/>
            <charset val="134"/>
          </rPr>
          <t>4#</t>
        </r>
        <r>
          <rPr>
            <sz val="9"/>
            <rFont val="宋体"/>
            <charset val="134"/>
          </rPr>
          <t xml:space="preserve">配电室
</t>
        </r>
        <r>
          <rPr>
            <sz val="9"/>
            <rFont val="Tahoma"/>
            <charset val="134"/>
          </rPr>
          <t>104#</t>
        </r>
        <r>
          <rPr>
            <sz val="9"/>
            <rFont val="宋体"/>
            <charset val="134"/>
          </rPr>
          <t>房间内电表为零</t>
        </r>
      </text>
    </comment>
    <comment ref="J8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K8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J8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8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J87" authorId="0">
      <text>
        <r>
          <rPr>
            <sz val="9"/>
            <rFont val="Tahoma"/>
            <charset val="134"/>
          </rPr>
          <t>2018.11.6
16238</t>
        </r>
      </text>
    </comment>
    <comment ref="K87" authorId="0">
      <text>
        <r>
          <rPr>
            <sz val="9"/>
            <rFont val="Tahoma"/>
            <charset val="134"/>
          </rPr>
          <t>2018.11.6
16238</t>
        </r>
      </text>
    </comment>
    <comment ref="J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S8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王利军愿全部承担
</t>
        </r>
      </text>
    </comment>
    <comment ref="R9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  <comment ref="J1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K1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J1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1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J135" authorId="0">
      <text>
        <r>
          <rPr>
            <sz val="9"/>
            <rFont val="Tahoma"/>
            <charset val="134"/>
          </rPr>
          <t>2018.11.6
16238</t>
        </r>
      </text>
    </comment>
    <comment ref="K135" authorId="0">
      <text>
        <r>
          <rPr>
            <sz val="9"/>
            <rFont val="Tahoma"/>
            <charset val="134"/>
          </rPr>
          <t>2018.11.6
16238</t>
        </r>
      </text>
    </comment>
    <comment ref="J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1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A1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超晶格吴南剑转赵超</t>
        </r>
      </text>
    </comment>
    <comment ref="E1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2015.11.1  2</t>
        </r>
      </text>
    </comment>
    <comment ref="F13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2015.11.1  2</t>
        </r>
      </text>
    </comment>
    <comment ref="A2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2014.12.25转给杨涛近半个月</t>
        </r>
      </text>
    </comment>
    <comment ref="J2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K2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</t>
        </r>
      </text>
    </comment>
    <comment ref="J2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2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J214" authorId="0">
      <text>
        <r>
          <rPr>
            <sz val="9"/>
            <rFont val="Tahoma"/>
            <charset val="134"/>
          </rPr>
          <t>2018.11.6
16238</t>
        </r>
      </text>
    </comment>
    <comment ref="K214" authorId="0">
      <text>
        <r>
          <rPr>
            <sz val="9"/>
            <rFont val="Tahoma"/>
            <charset val="134"/>
          </rPr>
          <t>2018.11.6
16238</t>
        </r>
      </text>
    </comment>
    <comment ref="J2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K2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2014.8.27房间改造，表在4#配</t>
        </r>
      </text>
    </comment>
    <comment ref="J226" authorId="2">
      <text>
        <r>
          <rPr>
            <b/>
            <sz val="9"/>
            <rFont val="宋体"/>
            <charset val="134"/>
          </rPr>
          <t>miao'zhuang:</t>
        </r>
        <r>
          <rPr>
            <sz val="9"/>
            <rFont val="宋体"/>
            <charset val="134"/>
          </rPr>
          <t xml:space="preserve">
反转，前数为新数据</t>
        </r>
      </text>
    </comment>
    <comment ref="K226" authorId="2">
      <text>
        <r>
          <rPr>
            <b/>
            <sz val="9"/>
            <rFont val="宋体"/>
            <charset val="134"/>
          </rPr>
          <t>miao'zhuang:</t>
        </r>
        <r>
          <rPr>
            <sz val="9"/>
            <rFont val="宋体"/>
            <charset val="134"/>
          </rPr>
          <t xml:space="preserve">
反转，前数为新数据</t>
        </r>
      </text>
    </comment>
    <comment ref="E2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2015.11.1  0</t>
        </r>
      </text>
    </comment>
    <comment ref="F2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2015.11.1  0</t>
        </r>
      </text>
    </comment>
    <comment ref="J230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2016.11.11
14416
2017.6.20  
15503</t>
        </r>
      </text>
    </comment>
    <comment ref="K230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2016.11.11
14416
2017.6.20  
15503</t>
        </r>
      </text>
    </comment>
    <comment ref="J231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2016.11.11
14416
2017.6.20  
15503</t>
        </r>
      </text>
    </comment>
    <comment ref="K231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2016.11.11
14416
2017.6.20  
15503</t>
        </r>
      </text>
    </comment>
    <comment ref="A2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与赵玲娟各一办</t>
        </r>
      </text>
    </comment>
    <comment ref="J2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K2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J2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K2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E2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2015.11.1  0</t>
        </r>
      </text>
    </comment>
    <comment ref="F2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2015.11.1  0</t>
        </r>
      </text>
    </comment>
    <comment ref="J2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2017.6.1
40287</t>
        </r>
      </text>
    </comment>
    <comment ref="K289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2017.6.1
40287</t>
        </r>
      </text>
    </comment>
    <comment ref="A29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此表在</t>
        </r>
        <r>
          <rPr>
            <sz val="9"/>
            <rFont val="Tahoma"/>
            <charset val="134"/>
          </rPr>
          <t>7#</t>
        </r>
        <r>
          <rPr>
            <sz val="9"/>
            <rFont val="宋体"/>
            <charset val="134"/>
          </rPr>
          <t>配电室原为</t>
        </r>
        <r>
          <rPr>
            <sz val="9"/>
            <rFont val="Tahoma"/>
            <charset val="134"/>
          </rPr>
          <t>2#</t>
        </r>
        <r>
          <rPr>
            <sz val="9"/>
            <rFont val="宋体"/>
            <charset val="134"/>
          </rPr>
          <t xml:space="preserve">冷机
</t>
        </r>
      </text>
    </comment>
    <comment ref="J2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10337</t>
        </r>
      </text>
    </comment>
    <comment ref="K292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2019.5.1
10337</t>
        </r>
      </text>
    </comment>
    <comment ref="J2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未走
2016.1.20更新
2017.6.1
2684</t>
        </r>
      </text>
    </comment>
    <comment ref="K29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未走
2016.1.20更新
2017.6.1
2684</t>
        </r>
      </text>
    </comment>
    <comment ref="A3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未用2017.11.1
</t>
        </r>
      </text>
    </comment>
    <comment ref="J3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K3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未用</t>
        </r>
      </text>
    </comment>
    <comment ref="J3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50136
2015.11.1此表底数50137
2016.7.1
50137
2017.6.20
50137
2017.10.20
50137
2018.5.30
50137</t>
        </r>
      </text>
    </comment>
    <comment ref="K30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50136
2015.11.1此表底数50137
2016.7.1
50137
2017.6.20
50137
2017.10.20
50137
2018.5.30
50137</t>
        </r>
      </text>
    </comment>
    <comment ref="S317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</t>
        </r>
        <r>
          <rPr>
            <sz val="9"/>
            <rFont val="宋体"/>
            <charset val="134"/>
          </rPr>
          <t>年下半年减一间房的面积比例变为</t>
        </r>
        <r>
          <rPr>
            <sz val="9"/>
            <rFont val="Tahoma"/>
            <charset val="134"/>
          </rPr>
          <t xml:space="preserve">0.1146
</t>
        </r>
      </text>
    </comment>
    <comment ref="A3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2012年9月此房间与527A合并，装修为超净实验室，水电表已更新</t>
        </r>
      </text>
    </comment>
    <comment ref="A3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实际发生的水电费</t>
        </r>
      </text>
    </comment>
  </commentList>
</comments>
</file>

<file path=xl/comments7.xml><?xml version="1.0" encoding="utf-8"?>
<comments xmlns="http://schemas.openxmlformats.org/spreadsheetml/2006/main">
  <authors>
    <author>山水之问</author>
    <author>作者</author>
    <author>Administrator</author>
  </authors>
  <commentList>
    <comment ref="S17" authorId="0">
      <text>
        <r>
          <rPr>
            <b/>
            <sz val="9"/>
            <rFont val="宋体"/>
            <charset val="134"/>
          </rPr>
          <t>山水之问:</t>
        </r>
        <r>
          <rPr>
            <sz val="9"/>
            <rFont val="宋体"/>
            <charset val="134"/>
          </rPr>
          <t xml:space="preserve">
食堂三层313、315按比例0.11933
</t>
        </r>
      </text>
    </comment>
    <comment ref="J18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2017.11.1
12218</t>
        </r>
      </text>
    </comment>
    <comment ref="K18" authorId="1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2017.11.1
12218</t>
        </r>
      </text>
    </comment>
    <comment ref="R43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详见研发中心比例分摊表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
109
2016.11.1新装</t>
        </r>
      </text>
    </comment>
    <comment ref="F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
109
2016.11.1新装</t>
        </r>
      </text>
    </comment>
    <comment ref="J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2015.11.1表底数3402
2016.7.11表底数3402
2018.11.12
4135
2019.11.18
4135</t>
        </r>
      </text>
    </comment>
    <comment ref="K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2015.11.1表底数3402
2016.7.11表底数3402
2018.11.12
4135
2019.11.18
4135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J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2023.10.12表底6747
</t>
        </r>
      </text>
    </commen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2023.10.12表底6747
</t>
        </r>
      </text>
    </comment>
    <comment ref="J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2023.10.12表底6747
</t>
        </r>
      </text>
    </comment>
    <comment ref="K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2023.10.12表底6747
</t>
        </r>
      </text>
    </comment>
  </commentList>
</comments>
</file>

<file path=xl/sharedStrings.xml><?xml version="1.0" encoding="utf-8"?>
<sst xmlns="http://schemas.openxmlformats.org/spreadsheetml/2006/main" count="4471" uniqueCount="1433">
  <si>
    <t>5#楼研发中心2025下半年公共用费用分摊统计表</t>
  </si>
  <si>
    <t>房间号</t>
  </si>
  <si>
    <t>电表编号</t>
  </si>
  <si>
    <t>上次电表底数</t>
  </si>
  <si>
    <t>本次电表底数</t>
  </si>
  <si>
    <t xml:space="preserve">字数 </t>
  </si>
  <si>
    <t>倍率</t>
  </si>
  <si>
    <t>实用量</t>
  </si>
  <si>
    <t>单价</t>
  </si>
  <si>
    <t>电费</t>
  </si>
  <si>
    <t>5#-1#冷机</t>
  </si>
  <si>
    <t>5#-2#冷机</t>
  </si>
  <si>
    <t>5#-小冷机</t>
  </si>
  <si>
    <t>5#-1#水泵</t>
  </si>
  <si>
    <t>5#-2#水泵</t>
  </si>
  <si>
    <t>冷却水塔</t>
  </si>
  <si>
    <t>冷站用电量合计</t>
  </si>
  <si>
    <t>水表编号</t>
  </si>
  <si>
    <t>上次水表底数</t>
  </si>
  <si>
    <t>本次水表底数</t>
  </si>
  <si>
    <t>元/吨</t>
  </si>
  <si>
    <t>水费</t>
  </si>
  <si>
    <t>5#-水站用水量</t>
  </si>
  <si>
    <t>/</t>
  </si>
  <si>
    <t>5#-冷站用水量</t>
  </si>
  <si>
    <t>合计</t>
  </si>
  <si>
    <t>注：没有总水表</t>
  </si>
  <si>
    <t>水电合计（实际）</t>
  </si>
  <si>
    <t>净化面积（㎡）</t>
  </si>
  <si>
    <t>比例</t>
  </si>
  <si>
    <t>水实用量</t>
  </si>
  <si>
    <t>电实用量</t>
  </si>
  <si>
    <t>光电子工程中心</t>
  </si>
  <si>
    <t>固态光电信息技术D组</t>
  </si>
  <si>
    <t>光电子材料与器件B组</t>
  </si>
  <si>
    <t>固态光电信息技术A组</t>
  </si>
  <si>
    <t>2025下半年水电费</t>
  </si>
  <si>
    <t>118500W003</t>
  </si>
  <si>
    <t>ZM</t>
  </si>
  <si>
    <t>应交金额</t>
  </si>
  <si>
    <t>5#-网络机房南</t>
  </si>
  <si>
    <t>张棣</t>
  </si>
  <si>
    <t>5#-机房空调</t>
  </si>
  <si>
    <t>新表2018.5.5更新</t>
  </si>
  <si>
    <t>5#-网络机房北</t>
  </si>
  <si>
    <t>17#-机房UPS</t>
  </si>
  <si>
    <t>UPS电源</t>
  </si>
  <si>
    <t>新表2018.12.15</t>
  </si>
  <si>
    <t>17#-4（机房空调）</t>
  </si>
  <si>
    <t>17#-4（网络机房）</t>
  </si>
  <si>
    <t>17#104#</t>
  </si>
  <si>
    <t>博士生公寓</t>
  </si>
  <si>
    <t>研究生公寓</t>
  </si>
  <si>
    <t>青年公寓</t>
  </si>
  <si>
    <t>绿化年用水量</t>
  </si>
  <si>
    <t>下半年</t>
  </si>
  <si>
    <t>家委会外（新）</t>
  </si>
  <si>
    <t>家委会内</t>
  </si>
  <si>
    <t>核算电量</t>
  </si>
  <si>
    <t>家委会</t>
  </si>
  <si>
    <t>离退办</t>
  </si>
  <si>
    <t>医务室</t>
  </si>
  <si>
    <t>2#楼水站</t>
  </si>
  <si>
    <t>蒋立东</t>
  </si>
  <si>
    <t>9#楼充电桩</t>
  </si>
  <si>
    <t>9#楼空调</t>
  </si>
  <si>
    <t>照明</t>
  </si>
  <si>
    <t>职工餐厅三层</t>
  </si>
  <si>
    <t>单位</t>
  </si>
  <si>
    <t>负责人</t>
  </si>
  <si>
    <t>面积</t>
  </si>
  <si>
    <t>餐厅</t>
  </si>
  <si>
    <t>三层</t>
  </si>
  <si>
    <t>半导体物理J组</t>
  </si>
  <si>
    <t>朱礼军</t>
  </si>
  <si>
    <t>309#</t>
  </si>
  <si>
    <t>占有率</t>
  </si>
  <si>
    <t>半导体物理</t>
  </si>
  <si>
    <t>袁国栋</t>
  </si>
  <si>
    <t>311#</t>
  </si>
  <si>
    <t>武荣廷</t>
  </si>
  <si>
    <t>半导体物理C组</t>
  </si>
  <si>
    <t>常凯</t>
  </si>
  <si>
    <t>314#</t>
  </si>
  <si>
    <t>人工智能与神经电路</t>
  </si>
  <si>
    <t>鲁华祥</t>
  </si>
  <si>
    <t>308#</t>
  </si>
  <si>
    <t>李卫军</t>
  </si>
  <si>
    <t>312#</t>
  </si>
  <si>
    <t>固态光电J组</t>
  </si>
  <si>
    <t>杨少延</t>
  </si>
  <si>
    <t>301#</t>
  </si>
  <si>
    <t>303#</t>
  </si>
  <si>
    <t>纳米光电子B组</t>
  </si>
  <si>
    <t>刘建国</t>
  </si>
  <si>
    <t>310#</t>
  </si>
  <si>
    <t>306#</t>
  </si>
  <si>
    <t>304#</t>
  </si>
  <si>
    <t>借用</t>
  </si>
  <si>
    <t>于丽娟</t>
  </si>
  <si>
    <t>光电系统B组</t>
  </si>
  <si>
    <t>李冬梅</t>
  </si>
  <si>
    <t>316#</t>
  </si>
  <si>
    <t>光电子材料与器件G组</t>
  </si>
  <si>
    <t>李智勇</t>
  </si>
  <si>
    <t>305#</t>
  </si>
  <si>
    <t>固态光电D组</t>
  </si>
  <si>
    <t>岳世忠</t>
  </si>
  <si>
    <t>307#</t>
  </si>
  <si>
    <t>刘孔</t>
  </si>
  <si>
    <t>纳米光电子A组</t>
  </si>
  <si>
    <t>徐云</t>
  </si>
  <si>
    <t>313#</t>
  </si>
  <si>
    <t>315#</t>
  </si>
  <si>
    <t>3#楼三层电费统计表</t>
  </si>
  <si>
    <t>陈弘达</t>
  </si>
  <si>
    <t>314A#a东</t>
  </si>
  <si>
    <t>张弛</t>
  </si>
  <si>
    <t>归属待定下半年收取6.30</t>
  </si>
  <si>
    <t>314B#b西</t>
  </si>
  <si>
    <t>牛智川</t>
  </si>
  <si>
    <t>315#北</t>
  </si>
  <si>
    <t>李文昌</t>
  </si>
  <si>
    <t>315B#南</t>
  </si>
  <si>
    <t>周燕</t>
  </si>
  <si>
    <t>3号楼净化实验区面积分摊比例变更表</t>
  </si>
  <si>
    <t>序号</t>
  </si>
  <si>
    <t>部门</t>
  </si>
  <si>
    <t>净化面积</t>
  </si>
  <si>
    <t>分摊比例</t>
  </si>
  <si>
    <t>减少面积</t>
  </si>
  <si>
    <t>实际面积</t>
  </si>
  <si>
    <t>现站比例</t>
  </si>
  <si>
    <t>424#</t>
  </si>
  <si>
    <t>3#楼总表1</t>
  </si>
  <si>
    <t>集成中心</t>
  </si>
  <si>
    <t>412#</t>
  </si>
  <si>
    <t>3#楼总表2</t>
  </si>
  <si>
    <t>照明中心</t>
  </si>
  <si>
    <t>3#楼电费总计</t>
  </si>
  <si>
    <t>光电中心</t>
  </si>
  <si>
    <t>3#楼东水表</t>
  </si>
  <si>
    <t>全固态</t>
  </si>
  <si>
    <t>3#楼东水表新</t>
  </si>
  <si>
    <t>3#楼西水表</t>
  </si>
  <si>
    <t>3#楼水电费合计</t>
  </si>
  <si>
    <t>1P1-27新</t>
  </si>
  <si>
    <t>王晓东</t>
  </si>
  <si>
    <t>1P5新</t>
  </si>
  <si>
    <t>1P11</t>
  </si>
  <si>
    <t>1P12</t>
  </si>
  <si>
    <t>1P13</t>
  </si>
  <si>
    <t>4682</t>
  </si>
  <si>
    <t>5669</t>
  </si>
  <si>
    <t>1P14</t>
  </si>
  <si>
    <t>1P15</t>
  </si>
  <si>
    <t>1P16</t>
  </si>
  <si>
    <t>1P17</t>
  </si>
  <si>
    <t>2P-东墙</t>
  </si>
  <si>
    <t>林学春</t>
  </si>
  <si>
    <t>2P-南墙</t>
  </si>
  <si>
    <t>3#楼合计</t>
  </si>
  <si>
    <t>2Pj1</t>
  </si>
  <si>
    <t>王军喜</t>
  </si>
  <si>
    <t>2Pj2</t>
  </si>
  <si>
    <t>UPS</t>
  </si>
  <si>
    <t>高英</t>
  </si>
  <si>
    <t xml:space="preserve"> </t>
  </si>
  <si>
    <t>2AP1</t>
  </si>
  <si>
    <t>谭满清</t>
  </si>
  <si>
    <t>2AP2</t>
  </si>
  <si>
    <t>2AP3</t>
  </si>
  <si>
    <t>2AN1</t>
  </si>
  <si>
    <t>2层东照明</t>
  </si>
  <si>
    <t>各课题电费合计</t>
  </si>
  <si>
    <t>公共费用合计</t>
  </si>
  <si>
    <t>集成中心公共费用分摊</t>
  </si>
  <si>
    <t>全固态公共费用分摊</t>
  </si>
  <si>
    <t>宽禁带中心公共费用分摊</t>
  </si>
  <si>
    <t>光电子材料中心公共费用分摊</t>
  </si>
  <si>
    <t>集成中心自用与分摊部分合计</t>
  </si>
  <si>
    <t>4#-101#新</t>
  </si>
  <si>
    <t>李建明</t>
  </si>
  <si>
    <t>4#-101F#</t>
  </si>
  <si>
    <t>4P10</t>
  </si>
  <si>
    <t>4#-102#</t>
  </si>
  <si>
    <t>1#-417#（1#431）</t>
  </si>
  <si>
    <t>杨富华</t>
  </si>
  <si>
    <t>1#-417#F（1#431F）</t>
  </si>
  <si>
    <t>P4-5</t>
  </si>
  <si>
    <t>2#-105</t>
  </si>
  <si>
    <t>2#121</t>
  </si>
  <si>
    <t>13#南侧</t>
  </si>
  <si>
    <r>
      <rPr>
        <sz val="12"/>
        <color theme="1"/>
        <rFont val="宋体"/>
        <charset val="134"/>
      </rPr>
      <t>13</t>
    </r>
    <r>
      <rPr>
        <i/>
        <sz val="12"/>
        <color theme="1"/>
        <rFont val="宋体"/>
        <charset val="134"/>
      </rPr>
      <t>#</t>
    </r>
    <r>
      <rPr>
        <sz val="12"/>
        <color theme="1"/>
        <rFont val="宋体"/>
        <charset val="134"/>
      </rPr>
      <t>-4</t>
    </r>
  </si>
  <si>
    <t>17#-10（西南外（室内））</t>
  </si>
  <si>
    <t>5#-地下室质量处</t>
  </si>
  <si>
    <t>1#和3#楼合计</t>
  </si>
  <si>
    <t>已交</t>
  </si>
  <si>
    <t>应交</t>
  </si>
  <si>
    <t>宽禁带半导体研发中心</t>
  </si>
  <si>
    <t>3#楼宽禁带半导体研发中心自用与分摊合计</t>
  </si>
  <si>
    <t>5#楼合计</t>
  </si>
  <si>
    <t>明细见5#楼栏</t>
  </si>
  <si>
    <t>3#和5#楼合计</t>
  </si>
  <si>
    <t>南传达室</t>
  </si>
  <si>
    <t>左侧表</t>
  </si>
  <si>
    <t>右侧表</t>
  </si>
  <si>
    <t>3#和5#楼及南传达室合计</t>
  </si>
  <si>
    <t>3#楼全固态自用与分摊合计</t>
  </si>
  <si>
    <t>1#楼等合计</t>
  </si>
  <si>
    <t>3#楼和1#楼等合计</t>
  </si>
  <si>
    <t>光电子材料与器件（半导体传感光源及模块）</t>
  </si>
  <si>
    <t>3#楼光电子材料与器件自用与分摊部分合计</t>
  </si>
  <si>
    <t>上次水</t>
  </si>
  <si>
    <t>本次</t>
  </si>
  <si>
    <t>3#楼</t>
  </si>
  <si>
    <t>1#-514（1#524新）</t>
  </si>
  <si>
    <t>3#2层</t>
  </si>
  <si>
    <t>杨松</t>
  </si>
  <si>
    <t>杨华</t>
  </si>
  <si>
    <t>伍绍腾</t>
  </si>
  <si>
    <t>1#104</t>
  </si>
  <si>
    <t>薛春来</t>
  </si>
  <si>
    <t>1#104机房</t>
  </si>
  <si>
    <t>1#312</t>
  </si>
  <si>
    <t>3#101</t>
  </si>
  <si>
    <t>潘东</t>
  </si>
  <si>
    <t>3#307</t>
  </si>
  <si>
    <t>张旭</t>
  </si>
  <si>
    <t>3#309</t>
  </si>
  <si>
    <t>裴为华</t>
  </si>
  <si>
    <t>3#311</t>
  </si>
  <si>
    <t>黄北举</t>
  </si>
  <si>
    <t>3#322</t>
  </si>
  <si>
    <t>共用</t>
  </si>
  <si>
    <t>3#324</t>
  </si>
  <si>
    <t>3#323</t>
  </si>
  <si>
    <t>3#319-321</t>
  </si>
  <si>
    <t>5#-五层照明西5AP2</t>
  </si>
  <si>
    <t>研发中心一层、四层水电费分摊明细表</t>
  </si>
  <si>
    <t>5AM</t>
  </si>
  <si>
    <t>研发中心一、四层水电费分摊表</t>
  </si>
  <si>
    <t>5#-五层动力5AP1</t>
  </si>
  <si>
    <t>课题负责人</t>
  </si>
  <si>
    <t>房间数</t>
  </si>
  <si>
    <t>面积（㎡）</t>
  </si>
  <si>
    <t>占总面积%</t>
  </si>
  <si>
    <t>研发中心1层116</t>
  </si>
  <si>
    <t>5#-四层照明西4AP2</t>
  </si>
  <si>
    <t>刘安金</t>
  </si>
  <si>
    <t>研发中心1层105</t>
  </si>
  <si>
    <t>5#-四层照明北4AM</t>
  </si>
  <si>
    <t>张韵</t>
  </si>
  <si>
    <t>研发中心104</t>
  </si>
  <si>
    <t>5#-四层动力4AP1</t>
  </si>
  <si>
    <t>研发中心111</t>
  </si>
  <si>
    <t>研发中心113</t>
  </si>
  <si>
    <t>5#-一层1AP2</t>
  </si>
  <si>
    <t>郑婉华</t>
  </si>
  <si>
    <t>研发中心101</t>
  </si>
  <si>
    <t>5#-1AP3</t>
  </si>
  <si>
    <t>研发中心1层</t>
  </si>
  <si>
    <t>5#-1AN</t>
  </si>
  <si>
    <t>张锦川</t>
  </si>
  <si>
    <t>研发中心120</t>
  </si>
  <si>
    <t>一层总面积</t>
  </si>
  <si>
    <t>一层总金额</t>
  </si>
  <si>
    <t>5#-1层照明1AM</t>
  </si>
  <si>
    <t>5#地下室1-7</t>
  </si>
  <si>
    <t>研发中心412-416</t>
  </si>
  <si>
    <t>1</t>
  </si>
  <si>
    <t>5#地下室1-6</t>
  </si>
  <si>
    <t>研发中心419</t>
  </si>
  <si>
    <t>研发中心410</t>
  </si>
  <si>
    <t>陆丹</t>
  </si>
  <si>
    <t>研发中心401</t>
  </si>
  <si>
    <t>5#-一层</t>
  </si>
  <si>
    <t>详情见研发中心比例分摊表</t>
  </si>
  <si>
    <t>四层总面积</t>
  </si>
  <si>
    <t>5#-四层</t>
  </si>
  <si>
    <t>四层总金额</t>
  </si>
  <si>
    <t>5#-五层</t>
  </si>
  <si>
    <t>5#-地下室</t>
  </si>
  <si>
    <t>研发中心5层水电费分摊明细表</t>
  </si>
  <si>
    <t>魏学成</t>
  </si>
  <si>
    <t>5#-104#</t>
  </si>
  <si>
    <t>固态光电</t>
  </si>
  <si>
    <t>5#-113#</t>
  </si>
  <si>
    <t>五层总面积</t>
  </si>
  <si>
    <t>五层东金额</t>
  </si>
  <si>
    <t>5#-424#</t>
  </si>
  <si>
    <t>1115072G01</t>
  </si>
  <si>
    <t>程哲</t>
  </si>
  <si>
    <t>5#-108(原) 5#116（新）</t>
  </si>
  <si>
    <t>纳米光电子</t>
  </si>
  <si>
    <t>5#-113#  105（新）</t>
  </si>
  <si>
    <t>光电子材料与器件</t>
  </si>
  <si>
    <t>5#-109#  （5#120新）</t>
  </si>
  <si>
    <t>5# 楼公用</t>
  </si>
  <si>
    <t>5#-3AP1</t>
  </si>
  <si>
    <t>王智杰</t>
  </si>
  <si>
    <t>5#-3AP2</t>
  </si>
  <si>
    <t>杨涛</t>
  </si>
  <si>
    <t>5#-3AP3</t>
  </si>
  <si>
    <t>陈涌海</t>
  </si>
  <si>
    <t>5#-3AP4</t>
  </si>
  <si>
    <t>5#-3AP5</t>
  </si>
  <si>
    <t>刘峰奇</t>
  </si>
  <si>
    <t>5#-3AN2风机</t>
  </si>
  <si>
    <t>5#-3AM ZM</t>
  </si>
  <si>
    <t>5#-3层水</t>
  </si>
  <si>
    <t>2025下半年水电费（光电子材料与器件实验室）</t>
  </si>
  <si>
    <t>房间号（原）</t>
  </si>
  <si>
    <t>房间号（新）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</si>
  <si>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A组（李明）</t>
    </r>
  </si>
  <si>
    <t>李明</t>
  </si>
  <si>
    <t>朱晓宏/4723</t>
  </si>
  <si>
    <t>1#-213</t>
  </si>
  <si>
    <t>1#233</t>
  </si>
  <si>
    <t>1#-211</t>
  </si>
  <si>
    <t>1#231</t>
  </si>
  <si>
    <t>1#-215</t>
  </si>
  <si>
    <t>1#235</t>
  </si>
  <si>
    <t>1#-217</t>
  </si>
  <si>
    <t>1#237</t>
  </si>
  <si>
    <t>1#-219</t>
  </si>
  <si>
    <t>1#239</t>
  </si>
  <si>
    <t>1#-220</t>
  </si>
  <si>
    <t>1#234</t>
  </si>
  <si>
    <t>1#-221</t>
  </si>
  <si>
    <t>1#245</t>
  </si>
  <si>
    <t>05年堵</t>
  </si>
  <si>
    <t>1#-223</t>
  </si>
  <si>
    <t>1#249</t>
  </si>
  <si>
    <t>1#-225</t>
  </si>
  <si>
    <t>1#251</t>
  </si>
  <si>
    <t>1#-226</t>
  </si>
  <si>
    <t>1#240</t>
  </si>
  <si>
    <t>1#-228</t>
  </si>
  <si>
    <t>1#242</t>
  </si>
  <si>
    <t>1#-230A</t>
  </si>
  <si>
    <t>1#244</t>
  </si>
  <si>
    <t>与226、228共用</t>
  </si>
  <si>
    <t>9#154-155</t>
  </si>
  <si>
    <t>赵洸铭</t>
  </si>
  <si>
    <t>2#-4层西南</t>
  </si>
  <si>
    <t>2#452</t>
  </si>
  <si>
    <t>2#-4层西北</t>
  </si>
  <si>
    <t>负责人 
B组（陆丹）</t>
  </si>
  <si>
    <t>李颖迪</t>
  </si>
  <si>
    <t>1#-102A</t>
  </si>
  <si>
    <t>1#102</t>
  </si>
  <si>
    <t>1#-108内</t>
  </si>
  <si>
    <t>1#112内</t>
  </si>
  <si>
    <t>1#-108设备专用</t>
  </si>
  <si>
    <t>1#-112设备专用</t>
  </si>
  <si>
    <t>1#-109N</t>
  </si>
  <si>
    <t>1#121内</t>
  </si>
  <si>
    <t>109外</t>
  </si>
  <si>
    <t>17-1 南</t>
  </si>
  <si>
    <t>1#111</t>
  </si>
  <si>
    <t>1#131</t>
  </si>
  <si>
    <t>1#111F</t>
  </si>
  <si>
    <t>1#131F</t>
  </si>
  <si>
    <t>P1-6</t>
  </si>
  <si>
    <t>1#-326A</t>
  </si>
  <si>
    <t>1#344</t>
  </si>
  <si>
    <t>1#-328</t>
  </si>
  <si>
    <t>1#346</t>
  </si>
  <si>
    <t>负责人
B组陆丹</t>
  </si>
  <si>
    <t>1#-302</t>
  </si>
  <si>
    <t>1#304</t>
  </si>
  <si>
    <t>1#-302F</t>
  </si>
  <si>
    <t>1#304F</t>
  </si>
  <si>
    <t>P3-14</t>
  </si>
  <si>
    <t>1#-304#</t>
  </si>
  <si>
    <t>1#308</t>
  </si>
  <si>
    <t>1#-311#</t>
  </si>
  <si>
    <t>1#323</t>
  </si>
  <si>
    <t>5#417</t>
  </si>
  <si>
    <t>5#401</t>
  </si>
  <si>
    <t>见5#楼表</t>
  </si>
  <si>
    <t>5#楼-公共费用</t>
  </si>
  <si>
    <t>风机</t>
  </si>
  <si>
    <t>水</t>
  </si>
  <si>
    <t>1#楼和5#楼合计</t>
  </si>
  <si>
    <t>房间号(原)</t>
  </si>
  <si>
    <t>房间号(新)</t>
  </si>
  <si>
    <t>负责人
C组 谭满清</t>
  </si>
  <si>
    <t>赵亚利</t>
  </si>
  <si>
    <t>详情见3#楼表</t>
  </si>
  <si>
    <t>1#-514</t>
  </si>
  <si>
    <t>1#524</t>
  </si>
  <si>
    <t>负责人 
D组倪海桥</t>
  </si>
  <si>
    <t>2#-114#</t>
  </si>
  <si>
    <t>2#136</t>
  </si>
  <si>
    <t>牛智川 任正伟</t>
  </si>
  <si>
    <t>2#-115#外新</t>
  </si>
  <si>
    <t>2#135东</t>
  </si>
  <si>
    <t>2#-115#内</t>
  </si>
  <si>
    <t>2#135内</t>
  </si>
  <si>
    <t>2#-113-5F</t>
  </si>
  <si>
    <t>2#135F</t>
  </si>
  <si>
    <t>P-2</t>
  </si>
  <si>
    <t>2#-116外#</t>
  </si>
  <si>
    <t>2#140外</t>
  </si>
  <si>
    <t>2#-118</t>
  </si>
  <si>
    <t>2#144</t>
  </si>
  <si>
    <t>2#-118F</t>
  </si>
  <si>
    <t>2#144F</t>
  </si>
  <si>
    <t>P-3</t>
  </si>
  <si>
    <t>2#-208A#</t>
  </si>
  <si>
    <t>2#218</t>
  </si>
  <si>
    <t>2#-305#</t>
  </si>
  <si>
    <t>2#309</t>
  </si>
  <si>
    <t>吴东海</t>
  </si>
  <si>
    <t>2#-312#</t>
  </si>
  <si>
    <t>2#334</t>
  </si>
  <si>
    <t>2#-407#</t>
  </si>
  <si>
    <t>2#425</t>
  </si>
  <si>
    <t>2#-508#</t>
  </si>
  <si>
    <t>2#524</t>
  </si>
  <si>
    <t>5#101</t>
  </si>
  <si>
    <t>5#地下室</t>
  </si>
  <si>
    <t>3#-314B#</t>
  </si>
  <si>
    <t>3#-314A#</t>
  </si>
  <si>
    <t>2#-413#外</t>
  </si>
  <si>
    <t>2#437外</t>
  </si>
  <si>
    <t>张宇</t>
  </si>
  <si>
    <t>2#-413#内</t>
  </si>
  <si>
    <t>2#437内</t>
  </si>
  <si>
    <t>牛智川+张宇合计</t>
  </si>
  <si>
    <t>负责人 
E组黄北举</t>
  </si>
  <si>
    <t>覃冰玉</t>
  </si>
  <si>
    <t>1#-122</t>
  </si>
  <si>
    <t>1#148</t>
  </si>
  <si>
    <t>1#-303南</t>
  </si>
  <si>
    <t>1#305南</t>
  </si>
  <si>
    <t>1#-303电</t>
  </si>
  <si>
    <t>1#305电</t>
  </si>
  <si>
    <t>1#-320外</t>
  </si>
  <si>
    <t>1#332外</t>
  </si>
  <si>
    <t>1#-517</t>
  </si>
  <si>
    <t>1#523</t>
  </si>
  <si>
    <t>3#-311</t>
  </si>
  <si>
    <t>负责人
F组 杨跃德</t>
  </si>
  <si>
    <t>1#202C</t>
  </si>
  <si>
    <t>1#202</t>
  </si>
  <si>
    <t>韩勤</t>
  </si>
  <si>
    <t>1#-202A</t>
  </si>
  <si>
    <t>1#206</t>
  </si>
  <si>
    <t>1#-303A</t>
  </si>
  <si>
    <t>1#303</t>
  </si>
  <si>
    <t>1#-303AF</t>
  </si>
  <si>
    <t>1#303 P3-16</t>
  </si>
  <si>
    <t>1#303 P3-17</t>
  </si>
  <si>
    <t>Y775010000</t>
  </si>
  <si>
    <t>1#-230</t>
  </si>
  <si>
    <t>1#248</t>
  </si>
  <si>
    <t>杜云杨跃德</t>
  </si>
  <si>
    <t>1#-305</t>
  </si>
  <si>
    <t>1#309</t>
  </si>
  <si>
    <t>杨跃德</t>
  </si>
  <si>
    <t>1#-305F</t>
  </si>
  <si>
    <t>1#309F</t>
  </si>
  <si>
    <t>P3-12</t>
  </si>
  <si>
    <t>1#-324</t>
  </si>
  <si>
    <t>1#338</t>
  </si>
  <si>
    <t>1#-321</t>
  </si>
  <si>
    <t>1#339</t>
  </si>
  <si>
    <t>1#-325</t>
  </si>
  <si>
    <t>1#349</t>
  </si>
  <si>
    <t>1#-327</t>
  </si>
  <si>
    <t>1#353</t>
  </si>
  <si>
    <t>1#-330</t>
  </si>
  <si>
    <t>1#350</t>
  </si>
  <si>
    <t>1#-317</t>
  </si>
  <si>
    <t>1#335</t>
  </si>
  <si>
    <t>上次余额</t>
  </si>
  <si>
    <t>2025.7.4</t>
  </si>
  <si>
    <t>本次余额</t>
  </si>
  <si>
    <t>2025.10.27</t>
  </si>
  <si>
    <t>负责人
G组 李智勇</t>
  </si>
  <si>
    <t>110105ZK01</t>
  </si>
  <si>
    <t>1#-507A</t>
  </si>
  <si>
    <t>1#509</t>
  </si>
  <si>
    <t>1#-507</t>
  </si>
  <si>
    <t>1#511</t>
  </si>
  <si>
    <t>1#-508</t>
  </si>
  <si>
    <t>1#516</t>
  </si>
  <si>
    <t>1#-509</t>
  </si>
  <si>
    <t>1#515</t>
  </si>
  <si>
    <t>负责人
H组 安俊明</t>
  </si>
  <si>
    <t>1#-218</t>
  </si>
  <si>
    <t>1#230</t>
  </si>
  <si>
    <t>安俊明</t>
  </si>
  <si>
    <t>1#-318</t>
  </si>
  <si>
    <t>1#330</t>
  </si>
  <si>
    <t>1#-204</t>
  </si>
  <si>
    <t>1#208</t>
  </si>
  <si>
    <t>1#-322</t>
  </si>
  <si>
    <t>1#336</t>
  </si>
  <si>
    <t>1#-420A</t>
  </si>
  <si>
    <t>1#428</t>
  </si>
  <si>
    <t>4#-106</t>
  </si>
  <si>
    <t>4#106</t>
  </si>
  <si>
    <t>2024.11.15</t>
  </si>
  <si>
    <t>Y38a021000</t>
  </si>
  <si>
    <t>负责人
I组 刘安金</t>
  </si>
  <si>
    <t>5#105</t>
  </si>
  <si>
    <t>光电子</t>
  </si>
  <si>
    <t>1#616B</t>
  </si>
  <si>
    <t>1#634</t>
  </si>
  <si>
    <t>1#-503</t>
  </si>
  <si>
    <t>1#503</t>
  </si>
  <si>
    <t>陈少武</t>
  </si>
  <si>
    <t>1#505</t>
  </si>
  <si>
    <t>1#507</t>
  </si>
  <si>
    <t>1#-506A</t>
  </si>
  <si>
    <t>1#510</t>
  </si>
  <si>
    <t>2025.8.12</t>
  </si>
  <si>
    <t>Y17e010000</t>
  </si>
  <si>
    <t>1#-302A</t>
  </si>
  <si>
    <t>1#302</t>
  </si>
  <si>
    <t>许兴胜</t>
  </si>
  <si>
    <t>1#-307</t>
  </si>
  <si>
    <t>1#313</t>
  </si>
  <si>
    <t>1#307F</t>
  </si>
  <si>
    <t>1#313F</t>
  </si>
  <si>
    <t>P3-10</t>
  </si>
  <si>
    <t>1#-516A</t>
  </si>
  <si>
    <t>1#528</t>
  </si>
  <si>
    <t>1#-308</t>
  </si>
  <si>
    <t>1#318</t>
  </si>
  <si>
    <t>1#-308F</t>
  </si>
  <si>
    <t>1#318F</t>
  </si>
  <si>
    <t>P3-8</t>
  </si>
  <si>
    <t>负责人
J组 成步文</t>
  </si>
  <si>
    <t>郑军</t>
  </si>
  <si>
    <t>1#-201</t>
  </si>
  <si>
    <t>1#201</t>
  </si>
  <si>
    <t>成步文</t>
  </si>
  <si>
    <t>1#-203南</t>
  </si>
  <si>
    <t>1#207南</t>
  </si>
  <si>
    <t>1#-203东</t>
  </si>
  <si>
    <t>1#207东</t>
  </si>
  <si>
    <t>1#-203F</t>
  </si>
  <si>
    <t>1#207F</t>
  </si>
  <si>
    <t>P2-7</t>
  </si>
  <si>
    <t>P2-8</t>
  </si>
  <si>
    <t>1#-203A</t>
  </si>
  <si>
    <t>1#209</t>
  </si>
  <si>
    <t>1#-205</t>
  </si>
  <si>
    <t>1#211</t>
  </si>
  <si>
    <t>1#-205F</t>
  </si>
  <si>
    <t>1#211F</t>
  </si>
  <si>
    <t>P2-6</t>
  </si>
  <si>
    <t>1#-216</t>
  </si>
  <si>
    <t>1#228</t>
  </si>
  <si>
    <t>1#-221A</t>
  </si>
  <si>
    <t>1#243</t>
  </si>
  <si>
    <t>1#-504新</t>
  </si>
  <si>
    <t>1#508</t>
  </si>
  <si>
    <t>1#-506</t>
  </si>
  <si>
    <t>1#512</t>
  </si>
  <si>
    <t>2#209南</t>
  </si>
  <si>
    <t>2#214南</t>
  </si>
  <si>
    <t>2#209成</t>
  </si>
  <si>
    <t>2#214成</t>
  </si>
  <si>
    <t>1#-301A</t>
  </si>
  <si>
    <t>1#300</t>
  </si>
  <si>
    <t>1#-405B</t>
  </si>
  <si>
    <t>1#409</t>
  </si>
  <si>
    <t>1#-502</t>
  </si>
  <si>
    <t>1#504</t>
  </si>
  <si>
    <t>负责人
K组 谢亮</t>
  </si>
  <si>
    <t>1#-208</t>
  </si>
  <si>
    <t>1#212</t>
  </si>
  <si>
    <t>谢亮</t>
  </si>
  <si>
    <t>9#-138/146</t>
  </si>
  <si>
    <t>9#-141/151</t>
  </si>
  <si>
    <t>1#-709</t>
  </si>
  <si>
    <t>1#709</t>
  </si>
  <si>
    <t>2025.7.2</t>
  </si>
  <si>
    <t>负责人
L组 张冶金</t>
  </si>
  <si>
    <t>1#-403#</t>
  </si>
  <si>
    <t>1#403</t>
  </si>
  <si>
    <t>张冶金 苏艳梅</t>
  </si>
  <si>
    <t>1#-406A#</t>
  </si>
  <si>
    <t>1#410</t>
  </si>
  <si>
    <t>张冶金</t>
  </si>
  <si>
    <t>1#-408#</t>
  </si>
  <si>
    <t>1#414</t>
  </si>
  <si>
    <t>2#-224#</t>
  </si>
  <si>
    <t>2#236</t>
  </si>
  <si>
    <t>2#-209N#</t>
  </si>
  <si>
    <t>2#214内</t>
  </si>
  <si>
    <t>负责人
M组 薛春来</t>
  </si>
  <si>
    <t xml:space="preserve">  胡傲</t>
  </si>
  <si>
    <t>1#-432#</t>
  </si>
  <si>
    <t>1#448</t>
  </si>
  <si>
    <t>1#-102#</t>
  </si>
  <si>
    <t>1#-102机房</t>
  </si>
  <si>
    <t>1#-102F#</t>
  </si>
  <si>
    <t>1#104F</t>
  </si>
  <si>
    <t>P1-8</t>
  </si>
  <si>
    <t>4#-208#</t>
  </si>
  <si>
    <t>4#214</t>
  </si>
  <si>
    <t>1#-101A#</t>
  </si>
  <si>
    <t>1#100</t>
  </si>
  <si>
    <t>2024.11.21</t>
  </si>
  <si>
    <t>负责人
N 杨林</t>
  </si>
  <si>
    <t>4770王冰玉</t>
  </si>
  <si>
    <t>1#-613外</t>
  </si>
  <si>
    <t>1#621外</t>
  </si>
  <si>
    <t>杨林</t>
  </si>
  <si>
    <t>1#-613内</t>
  </si>
  <si>
    <t>1#621内</t>
  </si>
  <si>
    <t>1#-613F</t>
  </si>
  <si>
    <t>1#621F</t>
  </si>
  <si>
    <t>P6-12</t>
  </si>
  <si>
    <t>1#-605#</t>
  </si>
  <si>
    <t>1#607</t>
  </si>
  <si>
    <t>1#-605F#</t>
  </si>
  <si>
    <t>1#607F</t>
  </si>
  <si>
    <t>P6-17</t>
  </si>
  <si>
    <t>1#607A</t>
  </si>
  <si>
    <t>1#609</t>
  </si>
  <si>
    <t>1#-608#</t>
  </si>
  <si>
    <t>1#612</t>
  </si>
  <si>
    <t>负责人
O组  杨华</t>
  </si>
  <si>
    <t>贾政恺</t>
  </si>
  <si>
    <t>1#210B</t>
  </si>
  <si>
    <t>1#218</t>
  </si>
  <si>
    <t>1#210#</t>
  </si>
  <si>
    <t>1#220</t>
  </si>
  <si>
    <t>9#149</t>
  </si>
  <si>
    <t>负责人
P组  汪林望</t>
  </si>
  <si>
    <t>贾萌</t>
  </si>
  <si>
    <t>2#501，502</t>
  </si>
  <si>
    <t>汪林望</t>
  </si>
  <si>
    <t>负责人
R组  李钊</t>
  </si>
  <si>
    <t>1#-602</t>
  </si>
  <si>
    <t>1#602</t>
  </si>
  <si>
    <t>李钊</t>
  </si>
  <si>
    <t>1#-604</t>
  </si>
  <si>
    <t>1#604</t>
  </si>
  <si>
    <t>1#-604F</t>
  </si>
  <si>
    <t>P6-13</t>
  </si>
  <si>
    <t>1#-607</t>
  </si>
  <si>
    <t>1#611</t>
  </si>
  <si>
    <t>1#-609</t>
  </si>
  <si>
    <t>1#615</t>
  </si>
  <si>
    <t>1#-609F</t>
  </si>
  <si>
    <t>1#-615F</t>
  </si>
  <si>
    <t>P6-15</t>
  </si>
  <si>
    <t>1#-609外</t>
  </si>
  <si>
    <t>1#615外</t>
  </si>
  <si>
    <t>1#-609西</t>
  </si>
  <si>
    <t>1#615西</t>
  </si>
  <si>
    <t>1#-609A</t>
  </si>
  <si>
    <t>1#613</t>
  </si>
  <si>
    <t>新</t>
  </si>
  <si>
    <t>1#-610</t>
  </si>
  <si>
    <t>1#616</t>
  </si>
  <si>
    <t>1#-611</t>
  </si>
  <si>
    <t>1#619</t>
  </si>
  <si>
    <t>1#-623</t>
  </si>
  <si>
    <t>1#645</t>
  </si>
  <si>
    <t>负责人
S组  杨晓红</t>
  </si>
  <si>
    <t>Eofy030001</t>
  </si>
  <si>
    <t>王硕</t>
  </si>
  <si>
    <t>1#-202</t>
  </si>
  <si>
    <t>1#204</t>
  </si>
  <si>
    <t>杨晓红</t>
  </si>
  <si>
    <t>1#-207</t>
  </si>
  <si>
    <t>1#217</t>
  </si>
  <si>
    <t>1#-312</t>
  </si>
  <si>
    <t>1#322</t>
  </si>
  <si>
    <t>负责人 
T组（潘教青）</t>
  </si>
  <si>
    <t>1#-515</t>
  </si>
  <si>
    <t>1#521</t>
  </si>
  <si>
    <t>潘教青（于红艳）</t>
  </si>
  <si>
    <t>1#-309W</t>
  </si>
  <si>
    <t>1#317W</t>
  </si>
  <si>
    <t>潘教青</t>
  </si>
  <si>
    <t>1#-418#</t>
  </si>
  <si>
    <t>1#426</t>
  </si>
  <si>
    <t>2025下半年水电费（半导体物理实验室）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</si>
  <si>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A组（王开友）</t>
    </r>
  </si>
  <si>
    <t>赵祎诗</t>
  </si>
  <si>
    <t>17#-106#</t>
  </si>
  <si>
    <t>17#-6</t>
  </si>
  <si>
    <t>王开友</t>
  </si>
  <si>
    <t>2#-317-3-5#</t>
  </si>
  <si>
    <t>2#331-3-7</t>
  </si>
  <si>
    <t>2#-504D</t>
  </si>
  <si>
    <t>2#514</t>
  </si>
  <si>
    <t>2#-503B#</t>
  </si>
  <si>
    <t>2#509-511</t>
  </si>
  <si>
    <t>物业东原工厂</t>
  </si>
  <si>
    <t>12#12-1</t>
  </si>
  <si>
    <t>1#-405AN</t>
  </si>
  <si>
    <t>1#405内</t>
  </si>
  <si>
    <t>张菁</t>
  </si>
  <si>
    <t>2#-503A#</t>
  </si>
  <si>
    <t>2#507</t>
  </si>
  <si>
    <t>黄雨青</t>
  </si>
  <si>
    <t>2#-304#</t>
  </si>
  <si>
    <t>2#310</t>
  </si>
  <si>
    <t>2#-310#</t>
  </si>
  <si>
    <t>2#328</t>
  </si>
  <si>
    <t>2#-218#</t>
  </si>
  <si>
    <t>2#228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</si>
  <si>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B组（魏钟鸣）</t>
    </r>
  </si>
  <si>
    <t>文宏玉</t>
  </si>
  <si>
    <t>2#-303B#左</t>
  </si>
  <si>
    <t>2#308左</t>
  </si>
  <si>
    <t>武海斌</t>
  </si>
  <si>
    <t>2#-303B#中</t>
  </si>
  <si>
    <t>2#308中</t>
  </si>
  <si>
    <t>2#-303B#右</t>
  </si>
  <si>
    <t>2#308右</t>
  </si>
  <si>
    <t>2#324</t>
  </si>
  <si>
    <t>2#350</t>
  </si>
  <si>
    <t>2#-510A#内</t>
  </si>
  <si>
    <t>2#526内</t>
  </si>
  <si>
    <t>2#-510A#外</t>
  </si>
  <si>
    <t>2#526外</t>
  </si>
  <si>
    <t>2#-514-18#</t>
  </si>
  <si>
    <t>2#538-542</t>
  </si>
  <si>
    <t>7#2层</t>
  </si>
  <si>
    <t>魏钟鸣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</si>
  <si>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C组（娄文凯）</t>
    </r>
  </si>
  <si>
    <t>2#-510#</t>
  </si>
  <si>
    <t>2#532</t>
  </si>
  <si>
    <t>娄文凯</t>
  </si>
  <si>
    <t>2#301</t>
  </si>
  <si>
    <t>2#-216#</t>
  </si>
  <si>
    <t>2#226</t>
  </si>
  <si>
    <t>张东</t>
  </si>
  <si>
    <t>食堂三层</t>
  </si>
  <si>
    <t>2#-313-317#</t>
  </si>
  <si>
    <t>张新惠</t>
  </si>
  <si>
    <t>2#-415#A-B</t>
  </si>
  <si>
    <t>2#436-438</t>
  </si>
  <si>
    <t>年底算</t>
  </si>
  <si>
    <t>1#210</t>
  </si>
  <si>
    <t>1#216</t>
  </si>
  <si>
    <t>张永亮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</si>
  <si>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D组（刘力源）</t>
    </r>
  </si>
  <si>
    <t>胡傲</t>
  </si>
  <si>
    <t>9#-159#</t>
  </si>
  <si>
    <t>9#159</t>
  </si>
  <si>
    <t>刘力源</t>
  </si>
  <si>
    <t>2#-220A#</t>
  </si>
  <si>
    <t>2#232</t>
  </si>
  <si>
    <t>吴南健</t>
  </si>
  <si>
    <t>9#134</t>
  </si>
  <si>
    <t>9#136</t>
  </si>
  <si>
    <t>2025.11.04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</si>
  <si>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E组（骆军委）</t>
    </r>
  </si>
  <si>
    <t>2#-505</t>
  </si>
  <si>
    <t>2#519</t>
  </si>
  <si>
    <t>骆军委</t>
  </si>
  <si>
    <t>2#-505#A东</t>
  </si>
  <si>
    <t>2#517东</t>
  </si>
  <si>
    <t>2#-507#</t>
  </si>
  <si>
    <t>2#525</t>
  </si>
  <si>
    <t>2#-六层东机房</t>
  </si>
  <si>
    <t>3#2层东</t>
  </si>
  <si>
    <t>12#原物业</t>
  </si>
  <si>
    <t>12#-1</t>
  </si>
  <si>
    <t>Y912060002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</si>
  <si>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P组（骆军委）</t>
    </r>
  </si>
  <si>
    <t>E375020002</t>
  </si>
  <si>
    <t>郭纯英</t>
  </si>
  <si>
    <t>2#-319#</t>
  </si>
  <si>
    <t>2#339</t>
  </si>
  <si>
    <t>2#-321N</t>
  </si>
  <si>
    <t>2#343</t>
  </si>
  <si>
    <t>2#-325#</t>
  </si>
  <si>
    <t>2#349</t>
  </si>
  <si>
    <t>2#-327#</t>
  </si>
  <si>
    <t>2#351</t>
  </si>
  <si>
    <t>图书馆二层</t>
  </si>
  <si>
    <t>电表1</t>
  </si>
  <si>
    <t>电表2</t>
  </si>
  <si>
    <t>7#-二层</t>
  </si>
  <si>
    <t>半导体物理实验室</t>
  </si>
  <si>
    <t>7#-二层热水器</t>
  </si>
  <si>
    <t>减去热水器</t>
  </si>
  <si>
    <t>Y912010000</t>
  </si>
  <si>
    <t>2#-231A</t>
  </si>
  <si>
    <t>2#241</t>
  </si>
  <si>
    <t>窦秀明</t>
  </si>
  <si>
    <t>2#-310A#</t>
  </si>
  <si>
    <t>2#330</t>
  </si>
  <si>
    <t>2025.7.7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</si>
  <si>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F组（谭平恒）</t>
    </r>
  </si>
  <si>
    <t>2#-307/309#</t>
  </si>
  <si>
    <t>2#319-321</t>
  </si>
  <si>
    <t>谭平恒</t>
  </si>
  <si>
    <t>2#-318#</t>
  </si>
  <si>
    <t>2#342</t>
  </si>
  <si>
    <t>2#-410</t>
  </si>
  <si>
    <t>2#428</t>
  </si>
  <si>
    <t>2#-417</t>
  </si>
  <si>
    <t>2#442</t>
  </si>
  <si>
    <t>2#-311#</t>
  </si>
  <si>
    <t>2#325</t>
  </si>
  <si>
    <t>张昕</t>
  </si>
  <si>
    <t>2#-513</t>
  </si>
  <si>
    <t>2#537</t>
  </si>
  <si>
    <t>张俊</t>
  </si>
  <si>
    <t>2#-二层东水站北</t>
  </si>
  <si>
    <t>2#201</t>
  </si>
  <si>
    <t>2#-414#A-B</t>
  </si>
  <si>
    <t>2#430-432</t>
  </si>
  <si>
    <t>2#-418、419#</t>
  </si>
  <si>
    <t>2#444-446</t>
  </si>
  <si>
    <t>2#-509/511</t>
  </si>
  <si>
    <t>2#531-533</t>
  </si>
  <si>
    <t>史衍猛</t>
  </si>
  <si>
    <t>2#-308#</t>
  </si>
  <si>
    <t>2#326</t>
  </si>
  <si>
    <t>1#116-118</t>
  </si>
  <si>
    <t>1#136-138</t>
  </si>
  <si>
    <t>林妙玲</t>
  </si>
  <si>
    <t>1#126</t>
  </si>
  <si>
    <t>1#152</t>
  </si>
  <si>
    <t>彭凯</t>
  </si>
  <si>
    <t>2#220</t>
  </si>
  <si>
    <t>2#230</t>
  </si>
  <si>
    <t>吴江滨</t>
  </si>
  <si>
    <t>2#-506#</t>
  </si>
  <si>
    <t>2#520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</si>
  <si>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G组（王丽丽）</t>
    </r>
  </si>
  <si>
    <t>1#-318A#</t>
  </si>
  <si>
    <t>1#328</t>
  </si>
  <si>
    <t>王丽丽</t>
  </si>
  <si>
    <t>2#-229</t>
  </si>
  <si>
    <t>2#239</t>
  </si>
  <si>
    <t>2#-504#</t>
  </si>
  <si>
    <t>2#508</t>
  </si>
  <si>
    <t xml:space="preserve">2#-504内 </t>
  </si>
  <si>
    <t>2#508内</t>
  </si>
  <si>
    <t>娄正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</si>
  <si>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H组（魏大海）</t>
    </r>
  </si>
  <si>
    <t>2#-113#</t>
  </si>
  <si>
    <t>2#133</t>
  </si>
  <si>
    <t>魏大海</t>
  </si>
  <si>
    <t>2#-113-5F   P-2</t>
  </si>
  <si>
    <t>2#133F</t>
  </si>
  <si>
    <t>2#-111#北</t>
  </si>
  <si>
    <t>2#129北</t>
  </si>
  <si>
    <t>2#-111#南</t>
  </si>
  <si>
    <t>2#129南</t>
  </si>
  <si>
    <t>2#-515#</t>
  </si>
  <si>
    <t>2#543</t>
  </si>
  <si>
    <t>2#-4N3-1</t>
  </si>
  <si>
    <t>2#-231W</t>
  </si>
  <si>
    <t>2#243外</t>
  </si>
  <si>
    <t>2#-231F#   P25</t>
  </si>
  <si>
    <t>2#243F</t>
  </si>
  <si>
    <t>3#-101#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</si>
  <si>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I组（申超）</t>
    </r>
  </si>
  <si>
    <t>朱汇</t>
  </si>
  <si>
    <t>2#-302#</t>
  </si>
  <si>
    <t>2#302</t>
  </si>
  <si>
    <t>申超</t>
  </si>
  <si>
    <t>2#-306#</t>
  </si>
  <si>
    <t>2#320</t>
  </si>
  <si>
    <t>2#-314#</t>
  </si>
  <si>
    <t>2#338</t>
  </si>
  <si>
    <t>2#-320#</t>
  </si>
  <si>
    <t>2#344</t>
  </si>
  <si>
    <t>2#-321#A</t>
  </si>
  <si>
    <t>2#341</t>
  </si>
  <si>
    <t>2#-321#A东</t>
  </si>
  <si>
    <t>2#341东</t>
  </si>
  <si>
    <t>2#-108#</t>
  </si>
  <si>
    <t>2#124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</si>
  <si>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J组（朱礼军）</t>
    </r>
  </si>
  <si>
    <t>1#-306#东</t>
  </si>
  <si>
    <t>1#312东</t>
  </si>
  <si>
    <t>1#-306#西</t>
  </si>
  <si>
    <t>1#312西</t>
  </si>
  <si>
    <t>食堂三层309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</si>
  <si>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K组（武荣庭）</t>
    </r>
  </si>
  <si>
    <t>18#建筑北</t>
  </si>
  <si>
    <t>18-3</t>
  </si>
  <si>
    <t>李兴振</t>
  </si>
  <si>
    <t>13#建筑北</t>
  </si>
  <si>
    <t>13#-2</t>
  </si>
  <si>
    <t>食堂三层311房间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</si>
  <si>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L组（袁国栋）</t>
    </r>
  </si>
  <si>
    <t>1#-117</t>
  </si>
  <si>
    <t>1#143</t>
  </si>
  <si>
    <t>鲁军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</si>
  <si>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M组（张兴旺）</t>
    </r>
  </si>
  <si>
    <t>2#-120西</t>
  </si>
  <si>
    <t>2#152西</t>
  </si>
  <si>
    <t>张兴旺 郑怀文</t>
  </si>
  <si>
    <t>2#-120东</t>
  </si>
  <si>
    <t>2#152东</t>
  </si>
  <si>
    <t>张兴旺</t>
  </si>
  <si>
    <t>2#-120F   P-4</t>
  </si>
  <si>
    <t>2#152F P-4</t>
  </si>
  <si>
    <t>2#-221</t>
  </si>
  <si>
    <t>2#231</t>
  </si>
  <si>
    <t>2#-223</t>
  </si>
  <si>
    <t>2#233</t>
  </si>
  <si>
    <t>2#-225</t>
  </si>
  <si>
    <t>2#235</t>
  </si>
  <si>
    <t>2#-226#</t>
  </si>
  <si>
    <t>2#242</t>
  </si>
  <si>
    <t>2#-228</t>
  </si>
  <si>
    <t>2#246</t>
  </si>
  <si>
    <t>2#-228F   P-6</t>
  </si>
  <si>
    <t>2#246F  P-6</t>
  </si>
  <si>
    <t>2#-230W</t>
  </si>
  <si>
    <t>2#252外</t>
  </si>
  <si>
    <t>5#-地下室（原全固态）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</si>
  <si>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N组（刘兴昉）</t>
    </r>
  </si>
  <si>
    <t>元/度</t>
  </si>
  <si>
    <t>王欣</t>
  </si>
  <si>
    <t>北方基地外 101A外</t>
  </si>
  <si>
    <t>2#112外</t>
  </si>
  <si>
    <t>刘兴昉</t>
  </si>
  <si>
    <t>2#-101</t>
  </si>
  <si>
    <t>2#113</t>
  </si>
  <si>
    <t>2#-107</t>
  </si>
  <si>
    <t>2#123</t>
  </si>
  <si>
    <t>2#-208</t>
  </si>
  <si>
    <t>2#216</t>
  </si>
  <si>
    <t>2#-211</t>
  </si>
  <si>
    <t>2#217</t>
  </si>
  <si>
    <t>2#-212</t>
  </si>
  <si>
    <t>2#222</t>
  </si>
  <si>
    <t>2#-214</t>
  </si>
  <si>
    <t>2#224</t>
  </si>
  <si>
    <t>2#-217</t>
  </si>
  <si>
    <t>2#225</t>
  </si>
  <si>
    <t>2#-232</t>
  </si>
  <si>
    <t>2#254</t>
  </si>
  <si>
    <t>2#-210</t>
  </si>
  <si>
    <r>
      <rPr>
        <sz val="12"/>
        <color theme="1"/>
        <rFont val="宋体"/>
        <charset val="134"/>
      </rPr>
      <t>负责人</t>
    </r>
    <r>
      <rPr>
        <sz val="10"/>
        <color theme="1"/>
        <rFont val="宋体"/>
        <charset val="134"/>
      </rPr>
      <t xml:space="preserve">
O组（游经碧）</t>
    </r>
  </si>
  <si>
    <t>1#-416</t>
  </si>
  <si>
    <t>1#422</t>
  </si>
  <si>
    <t>游经碧</t>
  </si>
  <si>
    <t>1#-614A</t>
  </si>
  <si>
    <t>1#626</t>
  </si>
  <si>
    <t>1#-621</t>
  </si>
  <si>
    <t>1#639</t>
  </si>
  <si>
    <t>1#-625</t>
  </si>
  <si>
    <t>1#649</t>
  </si>
  <si>
    <t>1#-627</t>
  </si>
  <si>
    <t>1#653</t>
  </si>
  <si>
    <t>2025.7.3</t>
  </si>
  <si>
    <t>赵玲娟</t>
  </si>
  <si>
    <t>5#-3AMZM</t>
  </si>
  <si>
    <t>2025下半年水电费（固态光电信息技术实验室）</t>
  </si>
  <si>
    <t>负责人
A组 郑婉华</t>
  </si>
  <si>
    <t>张彬林</t>
  </si>
  <si>
    <t>1#-313</t>
  </si>
  <si>
    <t>1#331</t>
  </si>
  <si>
    <t>1#-313F</t>
  </si>
  <si>
    <t>1#331F P3-4</t>
  </si>
  <si>
    <t>1#-310L</t>
  </si>
  <si>
    <t>1#320L</t>
  </si>
  <si>
    <t>杜云</t>
  </si>
  <si>
    <t>1#-310C</t>
  </si>
  <si>
    <t>1#320C</t>
  </si>
  <si>
    <t>1#-424#</t>
  </si>
  <si>
    <t>1#436</t>
  </si>
  <si>
    <t>1#-421</t>
  </si>
  <si>
    <t>1#435</t>
  </si>
  <si>
    <t>1#-623A</t>
  </si>
  <si>
    <t>1#643</t>
  </si>
  <si>
    <t>2#-109</t>
  </si>
  <si>
    <t>2#-125</t>
  </si>
  <si>
    <t>5#-2AP1</t>
  </si>
  <si>
    <t>5#-2AP2</t>
  </si>
  <si>
    <t>5#-2AP3</t>
  </si>
  <si>
    <t>5#-2AP4</t>
  </si>
  <si>
    <t>5#-2AP5ZM</t>
  </si>
  <si>
    <t>5#-二层水表</t>
  </si>
  <si>
    <t>5#-408</t>
  </si>
  <si>
    <t>5#5F西 3#</t>
  </si>
  <si>
    <t>单晶楼西</t>
  </si>
  <si>
    <t>2024.11.5</t>
  </si>
  <si>
    <t>负责人
B组李文昌</t>
  </si>
  <si>
    <t>田雪薇</t>
  </si>
  <si>
    <t>发邮件</t>
  </si>
  <si>
    <t>1#-404#外</t>
  </si>
  <si>
    <t>1#406</t>
  </si>
  <si>
    <t>鉴海防</t>
  </si>
  <si>
    <t>1#603</t>
  </si>
  <si>
    <t>1#-617</t>
  </si>
  <si>
    <t>1#631</t>
  </si>
  <si>
    <t>1#-411#</t>
  </si>
  <si>
    <t>1#417</t>
  </si>
  <si>
    <t>1#-413</t>
  </si>
  <si>
    <t>1#419</t>
  </si>
  <si>
    <t>1#-415#外</t>
  </si>
  <si>
    <t>1#421外</t>
  </si>
  <si>
    <t>1#-415#内</t>
  </si>
  <si>
    <t>1#421内</t>
  </si>
  <si>
    <t>1#-414#</t>
  </si>
  <si>
    <t>1#420</t>
  </si>
  <si>
    <t>1#-418A</t>
  </si>
  <si>
    <t>1#424</t>
  </si>
  <si>
    <t>1#8层实验室</t>
  </si>
  <si>
    <t>5#5F西 2#</t>
  </si>
  <si>
    <t>5#5层西 1#</t>
  </si>
  <si>
    <t>3#-315#水房南</t>
  </si>
  <si>
    <t>负责人
C组张韵</t>
  </si>
  <si>
    <t>杨泽慧</t>
  </si>
  <si>
    <t>5#112</t>
  </si>
  <si>
    <t>5#111</t>
  </si>
  <si>
    <t>5#-102#</t>
  </si>
  <si>
    <t>5#104</t>
  </si>
  <si>
    <t>5#-110#</t>
  </si>
  <si>
    <t>5#113</t>
  </si>
  <si>
    <t>5#419</t>
  </si>
  <si>
    <t>1#115</t>
  </si>
  <si>
    <t>1#139</t>
  </si>
  <si>
    <t>1#111风机</t>
  </si>
  <si>
    <t>1#131风机</t>
  </si>
  <si>
    <t>p1-6</t>
  </si>
  <si>
    <t>1#111A</t>
  </si>
  <si>
    <t>1#133</t>
  </si>
  <si>
    <t>2024.11.23</t>
  </si>
  <si>
    <t>负责人
D组张锦川</t>
  </si>
  <si>
    <t>王利军</t>
  </si>
  <si>
    <t>2#-103</t>
  </si>
  <si>
    <t>2#117</t>
  </si>
  <si>
    <t>2#-104北东</t>
  </si>
  <si>
    <t>2#116北东</t>
  </si>
  <si>
    <t>2#-104北西</t>
  </si>
  <si>
    <t>2#116北西</t>
  </si>
  <si>
    <t>2#-104南</t>
  </si>
  <si>
    <t>2#116南</t>
  </si>
  <si>
    <t>2#-110</t>
  </si>
  <si>
    <t>2#130</t>
  </si>
  <si>
    <t>2#-117-9西</t>
  </si>
  <si>
    <t>2#143-5西</t>
  </si>
  <si>
    <t>2#-117-9东</t>
  </si>
  <si>
    <t>2#143-5东</t>
  </si>
  <si>
    <t>2#-117F</t>
  </si>
  <si>
    <t>2#143F</t>
  </si>
  <si>
    <t>P-1</t>
  </si>
  <si>
    <t>2#-121A</t>
  </si>
  <si>
    <t>2#151</t>
  </si>
  <si>
    <t>2#-219</t>
  </si>
  <si>
    <t>2#229</t>
  </si>
  <si>
    <t>2#楼和5#楼合计</t>
  </si>
  <si>
    <t>2#-121</t>
  </si>
  <si>
    <t>2#153</t>
  </si>
  <si>
    <t>1#407B</t>
  </si>
  <si>
    <t>1#413</t>
  </si>
  <si>
    <t>5#-109#</t>
  </si>
  <si>
    <t>5#120</t>
  </si>
  <si>
    <t>1#-427A</t>
  </si>
  <si>
    <t>1#443</t>
  </si>
  <si>
    <t>陈涌海（胡颖）</t>
  </si>
  <si>
    <t>2#-235</t>
  </si>
  <si>
    <t>2#251</t>
  </si>
  <si>
    <t>2#-237</t>
  </si>
  <si>
    <t>2#253</t>
  </si>
  <si>
    <t xml:space="preserve"> 电费 </t>
  </si>
  <si>
    <t xml:space="preserve"> 合计 </t>
  </si>
  <si>
    <t>4#-105A</t>
  </si>
  <si>
    <t>4#105</t>
  </si>
  <si>
    <t>金鹏 曹繁秋</t>
  </si>
  <si>
    <t>4#-107</t>
  </si>
  <si>
    <t>4#108</t>
  </si>
  <si>
    <t>金鹏</t>
  </si>
  <si>
    <t>4#-209</t>
  </si>
  <si>
    <t>4#209</t>
  </si>
  <si>
    <t>4#-210</t>
  </si>
  <si>
    <t>4#216</t>
  </si>
  <si>
    <t>徐波</t>
  </si>
  <si>
    <t>2#-102</t>
  </si>
  <si>
    <t>2#114</t>
  </si>
  <si>
    <t>徐波/赵超</t>
  </si>
  <si>
    <t>2#-112</t>
  </si>
  <si>
    <t>2#134</t>
  </si>
  <si>
    <t>2#-233</t>
  </si>
  <si>
    <t>2#249</t>
  </si>
  <si>
    <t>2#143西</t>
  </si>
  <si>
    <t>2#143东</t>
  </si>
  <si>
    <t>1#632</t>
  </si>
  <si>
    <t>陈思铭</t>
  </si>
  <si>
    <t>1#-311A</t>
  </si>
  <si>
    <t>1#321</t>
  </si>
  <si>
    <t>1#-612新</t>
  </si>
  <si>
    <t>1#620新</t>
  </si>
  <si>
    <t>王智杰/刘孔</t>
  </si>
  <si>
    <t>1#-612F</t>
  </si>
  <si>
    <t>1#620F</t>
  </si>
  <si>
    <t>P6-14</t>
  </si>
  <si>
    <t>1#-612旧</t>
  </si>
  <si>
    <t>1#620旧</t>
  </si>
  <si>
    <t>1#-615</t>
  </si>
  <si>
    <t>1#623</t>
  </si>
  <si>
    <t>1#623F</t>
  </si>
  <si>
    <t>P6-11</t>
  </si>
  <si>
    <t>2#-227</t>
  </si>
  <si>
    <t>2#237</t>
  </si>
  <si>
    <t>岳世忠 林帆</t>
  </si>
  <si>
    <t>食堂3层307</t>
  </si>
  <si>
    <t>见公寓栏</t>
  </si>
  <si>
    <t>食堂3层302</t>
  </si>
  <si>
    <t>张艳华</t>
  </si>
  <si>
    <t>马文全</t>
  </si>
  <si>
    <t>1#-406B#</t>
  </si>
  <si>
    <t>1#412</t>
  </si>
  <si>
    <t>2#-209北#</t>
  </si>
  <si>
    <t>2#214北</t>
  </si>
  <si>
    <t>1#-407A#</t>
  </si>
  <si>
    <t>1#411</t>
  </si>
  <si>
    <t>1#-110</t>
  </si>
  <si>
    <t>1#120</t>
  </si>
  <si>
    <t>刘俊岐</t>
  </si>
  <si>
    <t>1#110外</t>
  </si>
  <si>
    <t>17-1东</t>
  </si>
  <si>
    <t>1#131F P1-6</t>
  </si>
  <si>
    <t>Y6FY130001</t>
  </si>
  <si>
    <t>柴宏宇</t>
  </si>
  <si>
    <t>1#-402B#</t>
  </si>
  <si>
    <t>1#404</t>
  </si>
  <si>
    <t>杨晓光</t>
  </si>
  <si>
    <t>1#-409</t>
  </si>
  <si>
    <t>1#415</t>
  </si>
  <si>
    <t>1#-412</t>
  </si>
  <si>
    <t>1#418</t>
  </si>
  <si>
    <t>吕尊仁</t>
  </si>
  <si>
    <t>负责人
E组赵德钢</t>
  </si>
  <si>
    <t>史永生</t>
  </si>
  <si>
    <t>1#-101#</t>
  </si>
  <si>
    <t>1#107</t>
  </si>
  <si>
    <t>赵德刚</t>
  </si>
  <si>
    <t>1#-105#A</t>
  </si>
  <si>
    <t>1#113</t>
  </si>
  <si>
    <t>1#-105#B</t>
  </si>
  <si>
    <t>1#-107内</t>
  </si>
  <si>
    <t>1#119内</t>
  </si>
  <si>
    <t>1#-107外</t>
  </si>
  <si>
    <t>1#119外</t>
  </si>
  <si>
    <t>1#-110A</t>
  </si>
  <si>
    <t>1#118</t>
  </si>
  <si>
    <t>1#-207A#</t>
  </si>
  <si>
    <t>1#219</t>
  </si>
  <si>
    <t>1#-209#</t>
  </si>
  <si>
    <t>1#221</t>
  </si>
  <si>
    <t>1#-214#</t>
  </si>
  <si>
    <t>1#224</t>
  </si>
  <si>
    <t>1#303F P3-16</t>
  </si>
  <si>
    <t>1#303F P3-17</t>
  </si>
  <si>
    <t>4#-204#</t>
  </si>
  <si>
    <t>4#208</t>
  </si>
  <si>
    <t>4#-206#</t>
  </si>
  <si>
    <t>4#210</t>
  </si>
  <si>
    <t>4#-208A#</t>
  </si>
  <si>
    <t>4#212</t>
  </si>
  <si>
    <t>负责人
F组薛春来</t>
  </si>
  <si>
    <t>1#-520#</t>
  </si>
  <si>
    <t>1#538</t>
  </si>
  <si>
    <t>薛春来 胡涛</t>
  </si>
  <si>
    <t>1#-522#</t>
  </si>
  <si>
    <t>1#542</t>
  </si>
  <si>
    <t>1#-526#</t>
  </si>
  <si>
    <t>1#548</t>
  </si>
  <si>
    <t>1#-528#中</t>
  </si>
  <si>
    <t>1#552中</t>
  </si>
  <si>
    <t>1#-528#下</t>
  </si>
  <si>
    <t>1#552下</t>
  </si>
  <si>
    <t>1#-527外</t>
  </si>
  <si>
    <t>1#549外</t>
  </si>
  <si>
    <t>1#-527内</t>
  </si>
  <si>
    <t>1#549内</t>
  </si>
  <si>
    <t>1#-618#</t>
  </si>
  <si>
    <t>1#636</t>
  </si>
  <si>
    <t>1#-620#</t>
  </si>
  <si>
    <t>1#638</t>
  </si>
  <si>
    <t>1#-622#</t>
  </si>
  <si>
    <t>1#640</t>
  </si>
  <si>
    <t>1#-626#东</t>
  </si>
  <si>
    <t>1#648-654</t>
  </si>
  <si>
    <t>负责人
G组李响</t>
  </si>
  <si>
    <t>邓文钊</t>
  </si>
  <si>
    <t>2#1层东（水站机房）</t>
  </si>
  <si>
    <t>2#101</t>
  </si>
  <si>
    <t>负责人
H组沈桂英</t>
  </si>
  <si>
    <t>王艳</t>
  </si>
  <si>
    <t>1#-120A</t>
  </si>
  <si>
    <t>1#144</t>
  </si>
  <si>
    <t>沈桂英</t>
  </si>
  <si>
    <t>1#-124</t>
  </si>
  <si>
    <t>1#150</t>
  </si>
  <si>
    <t>负责人
I组肖红领</t>
  </si>
  <si>
    <t>E2JK020001</t>
  </si>
  <si>
    <t>2#-北方L内</t>
  </si>
  <si>
    <t>2#-112内</t>
  </si>
  <si>
    <t>肖红领 王茜</t>
  </si>
  <si>
    <t>2#-213新表</t>
  </si>
  <si>
    <t>肖红领</t>
  </si>
  <si>
    <t>2#-401北</t>
  </si>
  <si>
    <t>2#401</t>
  </si>
  <si>
    <t>2#-4层东</t>
  </si>
  <si>
    <t>7#配电室</t>
  </si>
  <si>
    <t>1#-601</t>
  </si>
  <si>
    <t>1#-606</t>
  </si>
  <si>
    <t>1#-608</t>
  </si>
  <si>
    <t>1#608A</t>
  </si>
  <si>
    <t>1#-616A</t>
  </si>
  <si>
    <t>1#-628</t>
  </si>
  <si>
    <t>2024.7.1</t>
  </si>
  <si>
    <t>本次预存</t>
  </si>
  <si>
    <t>2025.3.14</t>
  </si>
  <si>
    <t>负责人
J组杨少延</t>
  </si>
  <si>
    <t>E1H1110000</t>
  </si>
  <si>
    <t>4#-103</t>
  </si>
  <si>
    <t>4#103</t>
  </si>
  <si>
    <t>4#-203</t>
  </si>
  <si>
    <t>4#203</t>
  </si>
  <si>
    <t>4#-202新</t>
  </si>
  <si>
    <t>4#206</t>
  </si>
  <si>
    <t>17#-103</t>
  </si>
  <si>
    <t>17#-5-1</t>
  </si>
  <si>
    <t>杨瑞</t>
  </si>
  <si>
    <t>17#-5-2</t>
  </si>
  <si>
    <t>负责人
K组张旭</t>
  </si>
  <si>
    <t>Y74JY00048</t>
  </si>
  <si>
    <t>鲁琳4416</t>
  </si>
  <si>
    <t>1#-315</t>
  </si>
  <si>
    <t>1#333</t>
  </si>
  <si>
    <t>1#-316</t>
  </si>
  <si>
    <t>1#326</t>
  </si>
  <si>
    <t>1#-334</t>
  </si>
  <si>
    <t>1#354</t>
  </si>
  <si>
    <t>3#-307#</t>
  </si>
  <si>
    <t>1#-326</t>
  </si>
  <si>
    <t>1#340</t>
  </si>
  <si>
    <t>负责人
L组裴为华</t>
  </si>
  <si>
    <t>Y74JY00047</t>
  </si>
  <si>
    <t>杨晓伟5009</t>
  </si>
  <si>
    <t>1#-323</t>
  </si>
  <si>
    <t>1#345</t>
  </si>
  <si>
    <t>1#-523</t>
  </si>
  <si>
    <t>1#537</t>
  </si>
  <si>
    <t>1#-523外</t>
  </si>
  <si>
    <t>1#537外</t>
  </si>
  <si>
    <t>1#-524A</t>
  </si>
  <si>
    <t>1#544</t>
  </si>
  <si>
    <t>1#-525</t>
  </si>
  <si>
    <t>1#543</t>
  </si>
  <si>
    <t>1#-525F</t>
  </si>
  <si>
    <t>1#543F</t>
  </si>
  <si>
    <t>P5-3</t>
  </si>
  <si>
    <t>3#-309</t>
  </si>
  <si>
    <t>H</t>
  </si>
  <si>
    <t>2025年下半年水电费（纳米光电子实验室）</t>
  </si>
  <si>
    <t>责任人
A组徐云</t>
  </si>
  <si>
    <t>吕龙峰</t>
  </si>
  <si>
    <t>2#-4N2</t>
  </si>
  <si>
    <t>2#418</t>
  </si>
  <si>
    <t>2#-4N1</t>
  </si>
  <si>
    <t>2#-118A#</t>
  </si>
  <si>
    <t>2#148</t>
  </si>
  <si>
    <t>2#-4N4</t>
  </si>
  <si>
    <t>1#252</t>
  </si>
  <si>
    <t>1#236</t>
  </si>
  <si>
    <t>1#254</t>
  </si>
  <si>
    <t>7#-冷机</t>
  </si>
  <si>
    <t>WP1</t>
  </si>
  <si>
    <t>7#-风机</t>
  </si>
  <si>
    <t>WP2</t>
  </si>
  <si>
    <t>7#-一层东照</t>
  </si>
  <si>
    <t>WP3</t>
  </si>
  <si>
    <t>7#-一层西</t>
  </si>
  <si>
    <t>D1</t>
  </si>
  <si>
    <t>7#-一层南</t>
  </si>
  <si>
    <t>7#-一层西南</t>
  </si>
  <si>
    <t>17#-105</t>
  </si>
  <si>
    <t>17#-7</t>
  </si>
  <si>
    <t>扣减</t>
  </si>
  <si>
    <t>西外水池</t>
  </si>
  <si>
    <t>光电系统</t>
  </si>
  <si>
    <t>1#-410#</t>
  </si>
  <si>
    <t>1#416</t>
  </si>
  <si>
    <t>韦欣</t>
  </si>
  <si>
    <t>1#503A</t>
  </si>
  <si>
    <t>2#-4N3-2</t>
  </si>
  <si>
    <t>2#409</t>
  </si>
  <si>
    <t>吴刚</t>
  </si>
  <si>
    <t>2025.11.7</t>
  </si>
  <si>
    <t>责任人
B组刘建国</t>
  </si>
  <si>
    <t>5#410</t>
  </si>
  <si>
    <t>5#414-416</t>
  </si>
  <si>
    <t>5#-四层南（大屏）</t>
  </si>
  <si>
    <t>5#-四层南（大屏）4AP3</t>
  </si>
  <si>
    <t>5#-108#</t>
  </si>
  <si>
    <t>5#116</t>
  </si>
  <si>
    <t>于丽娟4085</t>
  </si>
  <si>
    <t>王梦元</t>
  </si>
  <si>
    <t>2025年下半年水电费（人工智能与高速电路实验室）</t>
  </si>
  <si>
    <t>边昳</t>
  </si>
  <si>
    <t>负责人
A组鲁华祥</t>
  </si>
  <si>
    <t>1#-401A-1#</t>
  </si>
  <si>
    <t>1#400-1</t>
  </si>
  <si>
    <t>1#-401A-2#</t>
  </si>
  <si>
    <t>1#400-2</t>
  </si>
  <si>
    <t>1#-401B#</t>
  </si>
  <si>
    <t>1#401</t>
  </si>
  <si>
    <t>1#-402A#</t>
  </si>
  <si>
    <t>1#402</t>
  </si>
  <si>
    <t>1#-426#</t>
  </si>
  <si>
    <t>1#438</t>
  </si>
  <si>
    <t>1#-429#</t>
  </si>
  <si>
    <t>1#453</t>
  </si>
  <si>
    <t>1#-430#</t>
  </si>
  <si>
    <t>1#442</t>
  </si>
  <si>
    <t>1#-432A#</t>
  </si>
  <si>
    <t>1#444</t>
  </si>
  <si>
    <t>2022.7.12</t>
  </si>
  <si>
    <t>1#-703#-705#</t>
  </si>
  <si>
    <t>4#-201</t>
  </si>
  <si>
    <t>负责人
B组李卫军</t>
  </si>
  <si>
    <t>李爽</t>
  </si>
  <si>
    <t>9#-113-120/157#</t>
  </si>
  <si>
    <t>弱电机房</t>
  </si>
  <si>
    <t>食堂三层312</t>
  </si>
  <si>
    <t>负责人
C组曹晓东</t>
  </si>
  <si>
    <t>董雪4198</t>
  </si>
  <si>
    <t>1#-501#</t>
  </si>
  <si>
    <t>1#-501</t>
  </si>
  <si>
    <t>曹晓东</t>
  </si>
  <si>
    <t>1#-501#内</t>
  </si>
  <si>
    <t>1#-501内</t>
  </si>
  <si>
    <t>1#-510</t>
  </si>
  <si>
    <t>1#518</t>
  </si>
  <si>
    <t>1#-511#</t>
  </si>
  <si>
    <t>1#517</t>
  </si>
  <si>
    <t>1#-513#</t>
  </si>
  <si>
    <t>1#519</t>
  </si>
  <si>
    <t>1#-614#</t>
  </si>
  <si>
    <t>1#624</t>
  </si>
  <si>
    <t>2025年下半年水电费（光电系统）</t>
  </si>
  <si>
    <t>负责人
A组刘育梁</t>
  </si>
  <si>
    <t>孟彬彬</t>
  </si>
  <si>
    <t>9#-102/106#</t>
  </si>
  <si>
    <t>李芳</t>
  </si>
  <si>
    <t>9#-101-111</t>
  </si>
  <si>
    <t>9#-110</t>
  </si>
  <si>
    <t>1#-516#</t>
  </si>
  <si>
    <t>1#532</t>
  </si>
  <si>
    <t>刘育梁</t>
  </si>
  <si>
    <t>1#-518#</t>
  </si>
  <si>
    <t>1#536</t>
  </si>
  <si>
    <t>孟彬彬4538</t>
  </si>
  <si>
    <t>2#-304A</t>
  </si>
  <si>
    <t>2#312</t>
  </si>
  <si>
    <t>3#-315#B</t>
  </si>
  <si>
    <t>3#321</t>
  </si>
  <si>
    <t>7#-西外水槽</t>
  </si>
  <si>
    <t>负责人
B组李冬梅</t>
  </si>
  <si>
    <t>蓝老师 4933</t>
  </si>
  <si>
    <t>2#-5层西5N2</t>
  </si>
  <si>
    <t>1#-707</t>
  </si>
  <si>
    <t>1#222</t>
  </si>
  <si>
    <t>王怀野</t>
  </si>
  <si>
    <t>职工餐厅三层316</t>
  </si>
  <si>
    <t>姚小城</t>
  </si>
  <si>
    <t>2025年下半年水电费（全固态光源实验室）</t>
  </si>
  <si>
    <t>责任人
林学春</t>
  </si>
  <si>
    <t>1#-419#</t>
  </si>
  <si>
    <t>1#433</t>
  </si>
  <si>
    <t>1#-420#</t>
  </si>
  <si>
    <t>1#430</t>
  </si>
  <si>
    <t>1#-425#</t>
  </si>
  <si>
    <t>1#439</t>
  </si>
  <si>
    <t>1#-428#</t>
  </si>
  <si>
    <t>1#440</t>
  </si>
  <si>
    <t>4#-104</t>
  </si>
  <si>
    <t>4#104</t>
  </si>
  <si>
    <t>4#-105B</t>
  </si>
  <si>
    <t>4#107</t>
  </si>
  <si>
    <t>锅炉房西（6#配）</t>
  </si>
  <si>
    <t>刘燕楠</t>
  </si>
  <si>
    <t>详见3#楼表</t>
  </si>
  <si>
    <t>2025年下半年水电费（宽禁带半导体研发中心）</t>
  </si>
  <si>
    <t>责任人
王军喜</t>
  </si>
  <si>
    <t>明细见3#楼栏</t>
  </si>
  <si>
    <t>2025年下半年水电费（光电子工程中心）</t>
  </si>
  <si>
    <t>工艺设备用电</t>
  </si>
  <si>
    <t>5#-6AP1</t>
  </si>
  <si>
    <t>马骁宇</t>
  </si>
  <si>
    <t>5#-6AP2</t>
  </si>
  <si>
    <t>5#-6AP3</t>
  </si>
  <si>
    <t>5#-6AP4</t>
  </si>
  <si>
    <t>5#-6AP5</t>
  </si>
  <si>
    <t>5#-六层ZM6AM</t>
  </si>
  <si>
    <t>5#-六层送风6AN2</t>
  </si>
  <si>
    <t>5#-六层排风6AN1</t>
  </si>
  <si>
    <t>5#-二层ZM</t>
  </si>
  <si>
    <t>5#-东2AP1</t>
  </si>
  <si>
    <t>5#-东2AP2</t>
  </si>
  <si>
    <t>6#图书馆西边 实验室</t>
  </si>
  <si>
    <t>马骁宇（刘素平）</t>
  </si>
  <si>
    <t>2025年下半年水电费（集成中心）</t>
  </si>
  <si>
    <t>责任人
王晓东</t>
  </si>
  <si>
    <t>王雪梅</t>
  </si>
  <si>
    <t>1#-427</t>
  </si>
  <si>
    <t>1#447</t>
  </si>
  <si>
    <t>杨晋玲</t>
  </si>
  <si>
    <t>1#-436#</t>
  </si>
  <si>
    <t>1#454</t>
  </si>
  <si>
    <t>沈清</t>
  </si>
  <si>
    <t>4#-101新</t>
  </si>
  <si>
    <t>4#101</t>
  </si>
  <si>
    <t>4#101F</t>
  </si>
  <si>
    <t>4#102</t>
  </si>
  <si>
    <t>1#-417#</t>
  </si>
  <si>
    <t>1#431</t>
  </si>
  <si>
    <t>1#-417#F</t>
  </si>
  <si>
    <t>1#431F</t>
  </si>
  <si>
    <t>17#-西南外（室内）</t>
  </si>
  <si>
    <t>17#-10</t>
  </si>
  <si>
    <t>2025.11.4</t>
  </si>
  <si>
    <t>宋国峰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</si>
</sst>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#,##0.0_ "/>
    <numFmt numFmtId="179" formatCode="0.00_ "/>
    <numFmt numFmtId="180" formatCode="0.0_ "/>
    <numFmt numFmtId="181" formatCode="#,##0.00_ "/>
    <numFmt numFmtId="182" formatCode="0_);[Red]\(0\)"/>
    <numFmt numFmtId="183" formatCode="0_ "/>
    <numFmt numFmtId="184" formatCode="0.0000_ "/>
    <numFmt numFmtId="185" formatCode="0.000_ "/>
    <numFmt numFmtId="186" formatCode="_ * #,##0.00_ ;_ * \-#,##0.00_ ;_ * &quot;-&quot;??.0_ ;_ @_ "/>
    <numFmt numFmtId="187" formatCode="_ * #,##0.00_ ;_ * \-#,##0.00_ ;_ * &quot;-&quot;_ ;_ @_ "/>
  </numFmts>
  <fonts count="64">
    <font>
      <sz val="12"/>
      <name val="宋体"/>
      <charset val="134"/>
    </font>
    <font>
      <sz val="12"/>
      <color rgb="FF000000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6"/>
      <color theme="1"/>
      <name val="宋体"/>
      <charset val="134"/>
    </font>
    <font>
      <sz val="12"/>
      <color rgb="FF0070C0"/>
      <name val="宋体"/>
      <charset val="134"/>
    </font>
    <font>
      <sz val="12"/>
      <color rgb="FF5181BD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仿宋"/>
      <charset val="134"/>
    </font>
    <font>
      <b/>
      <sz val="16"/>
      <name val="宋体"/>
      <charset val="134"/>
    </font>
    <font>
      <b/>
      <sz val="12"/>
      <color indexed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rgb="FF3D3D3D"/>
      <name val="宋体"/>
      <charset val="134"/>
    </font>
    <font>
      <sz val="16"/>
      <color rgb="FF3D3D3D"/>
      <name val="宋体"/>
      <charset val="134"/>
    </font>
    <font>
      <sz val="12"/>
      <color indexed="10"/>
      <name val="宋体"/>
      <charset val="134"/>
    </font>
    <font>
      <sz val="12"/>
      <color rgb="FFFFFFFF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protection locked="0"/>
    </xf>
    <xf numFmtId="44" fontId="0" fillId="0" borderId="0">
      <protection locked="0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40" fillId="0" borderId="0">
      <protection locked="0"/>
    </xf>
    <xf numFmtId="0" fontId="41" fillId="0" borderId="0" applyNumberFormat="0" applyFill="0" applyBorder="0" applyAlignment="0" applyProtection="0">
      <alignment vertical="center"/>
    </xf>
    <xf numFmtId="0" fontId="27" fillId="5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7" applyNumberFormat="0" applyAlignment="0" applyProtection="0">
      <alignment vertical="center"/>
    </xf>
    <xf numFmtId="0" fontId="49" fillId="7" borderId="18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0" fillId="0" borderId="0">
      <protection locked="0"/>
    </xf>
    <xf numFmtId="43" fontId="0" fillId="0" borderId="0">
      <protection locked="0"/>
    </xf>
    <xf numFmtId="0" fontId="15" fillId="0" borderId="0">
      <protection locked="0"/>
    </xf>
    <xf numFmtId="0" fontId="0" fillId="0" borderId="0">
      <protection locked="0"/>
    </xf>
  </cellStyleXfs>
  <cellXfs count="368">
    <xf numFmtId="0" fontId="0" fillId="0" borderId="0" xfId="0">
      <alignment vertical="center"/>
    </xf>
    <xf numFmtId="0" fontId="0" fillId="2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4" xfId="0" applyFont="1" applyFill="1" applyBorder="1" applyAlignment="1">
      <alignment wrapText="1"/>
    </xf>
    <xf numFmtId="176" fontId="3" fillId="2" borderId="4" xfId="0" applyNumberFormat="1" applyFont="1" applyFill="1" applyBorder="1" applyAlignment="1"/>
    <xf numFmtId="0" fontId="4" fillId="2" borderId="4" xfId="0" applyFont="1" applyFill="1" applyBorder="1" applyAlignment="1"/>
    <xf numFmtId="43" fontId="3" fillId="2" borderId="4" xfId="1" applyFont="1" applyFill="1" applyBorder="1" applyAlignment="1" applyProtection="1"/>
    <xf numFmtId="177" fontId="3" fillId="2" borderId="4" xfId="0" applyNumberFormat="1" applyFont="1" applyFill="1" applyBorder="1" applyAlignment="1"/>
    <xf numFmtId="0" fontId="5" fillId="2" borderId="0" xfId="0" applyFont="1" applyFill="1" applyAlignment="1"/>
    <xf numFmtId="178" fontId="3" fillId="2" borderId="4" xfId="0" applyNumberFormat="1" applyFont="1" applyFill="1" applyBorder="1" applyAlignment="1"/>
    <xf numFmtId="43" fontId="3" fillId="2" borderId="4" xfId="0" applyNumberFormat="1" applyFont="1" applyFill="1" applyBorder="1" applyAlignment="1"/>
    <xf numFmtId="0" fontId="0" fillId="2" borderId="0" xfId="0" applyFill="1">
      <alignment vertical="center"/>
    </xf>
    <xf numFmtId="0" fontId="3" fillId="2" borderId="0" xfId="0" applyFont="1" applyFill="1" applyAlignment="1"/>
    <xf numFmtId="0" fontId="6" fillId="2" borderId="4" xfId="0" applyFont="1" applyFill="1" applyBorder="1" applyAlignment="1"/>
    <xf numFmtId="179" fontId="0" fillId="2" borderId="4" xfId="0" applyNumberFormat="1" applyFill="1" applyBorder="1">
      <alignment vertical="center"/>
    </xf>
    <xf numFmtId="0" fontId="3" fillId="2" borderId="4" xfId="0" applyNumberFormat="1" applyFont="1" applyFill="1" applyBorder="1" applyAlignment="1"/>
    <xf numFmtId="0" fontId="6" fillId="2" borderId="4" xfId="0" applyFont="1" applyFill="1" applyBorder="1" applyAlignment="1">
      <alignment wrapText="1"/>
    </xf>
    <xf numFmtId="179" fontId="3" fillId="2" borderId="4" xfId="0" applyNumberFormat="1" applyFont="1" applyFill="1" applyBorder="1" applyAlignment="1"/>
    <xf numFmtId="0" fontId="3" fillId="2" borderId="4" xfId="49" applyFont="1" applyFill="1" applyBorder="1" applyAlignment="1" applyProtection="1"/>
    <xf numFmtId="177" fontId="3" fillId="2" borderId="4" xfId="49" applyNumberFormat="1" applyFont="1" applyFill="1" applyBorder="1" applyAlignment="1" applyProtection="1"/>
    <xf numFmtId="0" fontId="4" fillId="2" borderId="4" xfId="49" applyFont="1" applyFill="1" applyBorder="1" applyAlignment="1" applyProtection="1"/>
    <xf numFmtId="43" fontId="3" fillId="2" borderId="4" xfId="50" applyFont="1" applyFill="1" applyBorder="1" applyAlignment="1" applyProtection="1"/>
    <xf numFmtId="49" fontId="6" fillId="2" borderId="4" xfId="0" applyNumberFormat="1" applyFont="1" applyFill="1" applyBorder="1" applyAlignment="1"/>
    <xf numFmtId="43" fontId="6" fillId="2" borderId="4" xfId="0" applyNumberFormat="1" applyFont="1" applyFill="1" applyBorder="1" applyAlignment="1"/>
    <xf numFmtId="0" fontId="5" fillId="3" borderId="0" xfId="0" applyFont="1" applyFill="1" applyAlignment="1"/>
    <xf numFmtId="0" fontId="6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77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3" fontId="3" fillId="2" borderId="4" xfId="1" applyFont="1" applyFill="1" applyBorder="1" applyAlignment="1" applyProtection="1">
      <alignment horizontal="center"/>
    </xf>
    <xf numFmtId="0" fontId="7" fillId="2" borderId="5" xfId="0" applyFont="1" applyFill="1" applyBorder="1" applyAlignment="1"/>
    <xf numFmtId="0" fontId="6" fillId="2" borderId="5" xfId="0" applyFont="1" applyFill="1" applyBorder="1" applyAlignment="1"/>
    <xf numFmtId="0" fontId="3" fillId="2" borderId="5" xfId="0" applyFont="1" applyFill="1" applyBorder="1" applyAlignment="1"/>
    <xf numFmtId="176" fontId="3" fillId="2" borderId="5" xfId="0" applyNumberFormat="1" applyFont="1" applyFill="1" applyBorder="1" applyAlignment="1"/>
    <xf numFmtId="0" fontId="4" fillId="2" borderId="5" xfId="0" applyFont="1" applyFill="1" applyBorder="1" applyAlignment="1"/>
    <xf numFmtId="43" fontId="3" fillId="2" borderId="5" xfId="1" applyFont="1" applyFill="1" applyBorder="1" applyAlignment="1" applyProtection="1"/>
    <xf numFmtId="43" fontId="3" fillId="2" borderId="1" xfId="1" applyFont="1" applyFill="1" applyBorder="1" applyAlignment="1" applyProtection="1"/>
    <xf numFmtId="177" fontId="6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3" fontId="6" fillId="2" borderId="4" xfId="1" applyFont="1" applyFill="1" applyBorder="1" applyAlignment="1" applyProtection="1"/>
    <xf numFmtId="179" fontId="6" fillId="2" borderId="4" xfId="0" applyNumberFormat="1" applyFont="1" applyFill="1" applyBorder="1" applyAlignment="1"/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6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wrapText="1"/>
    </xf>
    <xf numFmtId="0" fontId="9" fillId="2" borderId="0" xfId="0" applyFont="1" applyFill="1" applyAlignment="1"/>
    <xf numFmtId="0" fontId="1" fillId="2" borderId="0" xfId="0" applyFont="1" applyFill="1" applyAlignment="1"/>
    <xf numFmtId="180" fontId="3" fillId="2" borderId="4" xfId="0" applyNumberFormat="1" applyFont="1" applyFill="1" applyBorder="1" applyAlignment="1"/>
    <xf numFmtId="0" fontId="10" fillId="2" borderId="4" xfId="0" applyFont="1" applyFill="1" applyBorder="1" applyAlignment="1"/>
    <xf numFmtId="0" fontId="11" fillId="2" borderId="1" xfId="0" applyFont="1" applyFill="1" applyBorder="1" applyAlignment="1"/>
    <xf numFmtId="0" fontId="3" fillId="2" borderId="1" xfId="0" applyFont="1" applyFill="1" applyBorder="1" applyAlignment="1"/>
    <xf numFmtId="0" fontId="11" fillId="2" borderId="4" xfId="0" applyFont="1" applyFill="1" applyBorder="1" applyAlignment="1"/>
    <xf numFmtId="177" fontId="11" fillId="2" borderId="4" xfId="0" applyNumberFormat="1" applyFont="1" applyFill="1" applyBorder="1" applyAlignment="1"/>
    <xf numFmtId="0" fontId="12" fillId="2" borderId="4" xfId="0" applyFont="1" applyFill="1" applyBorder="1" applyAlignment="1"/>
    <xf numFmtId="43" fontId="11" fillId="2" borderId="4" xfId="1" applyFont="1" applyFill="1" applyBorder="1" applyAlignment="1" applyProtection="1"/>
    <xf numFmtId="0" fontId="13" fillId="2" borderId="4" xfId="0" applyFont="1" applyFill="1" applyBorder="1" applyAlignment="1"/>
    <xf numFmtId="0" fontId="0" fillId="2" borderId="4" xfId="0" applyFont="1" applyFill="1" applyBorder="1" applyAlignment="1"/>
    <xf numFmtId="179" fontId="0" fillId="2" borderId="4" xfId="0" applyNumberFormat="1" applyFont="1" applyFill="1" applyBorder="1" applyAlignment="1"/>
    <xf numFmtId="177" fontId="0" fillId="2" borderId="4" xfId="0" applyNumberFormat="1" applyFont="1" applyFill="1" applyBorder="1" applyAlignment="1"/>
    <xf numFmtId="43" fontId="0" fillId="2" borderId="4" xfId="0" applyNumberFormat="1" applyFont="1" applyFill="1" applyBorder="1" applyAlignment="1"/>
    <xf numFmtId="177" fontId="0" fillId="2" borderId="0" xfId="0" applyNumberFormat="1" applyFont="1" applyFill="1" applyAlignment="1"/>
    <xf numFmtId="0" fontId="6" fillId="2" borderId="0" xfId="0" applyFont="1" applyFill="1" applyAlignment="1"/>
    <xf numFmtId="181" fontId="6" fillId="2" borderId="4" xfId="2" applyNumberFormat="1" applyFont="1" applyFill="1" applyBorder="1" applyAlignment="1" applyProtection="1"/>
    <xf numFmtId="44" fontId="6" fillId="2" borderId="4" xfId="2" applyFont="1" applyFill="1" applyBorder="1" applyAlignment="1" applyProtection="1"/>
    <xf numFmtId="0" fontId="0" fillId="2" borderId="0" xfId="0" applyNumberFormat="1" applyFill="1">
      <alignment vertical="center"/>
    </xf>
    <xf numFmtId="49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7" fontId="0" fillId="2" borderId="4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2" borderId="0" xfId="0" applyFont="1" applyFill="1" applyAlignment="1"/>
    <xf numFmtId="0" fontId="15" fillId="2" borderId="4" xfId="0" applyFont="1" applyFill="1" applyBorder="1" applyAlignment="1"/>
    <xf numFmtId="177" fontId="15" fillId="2" borderId="4" xfId="0" applyNumberFormat="1" applyFont="1" applyFill="1" applyBorder="1" applyAlignment="1"/>
    <xf numFmtId="0" fontId="16" fillId="2" borderId="4" xfId="0" applyFont="1" applyFill="1" applyBorder="1" applyAlignment="1"/>
    <xf numFmtId="43" fontId="15" fillId="2" borderId="4" xfId="1" applyFont="1" applyFill="1" applyBorder="1" applyAlignment="1" applyProtection="1"/>
    <xf numFmtId="0" fontId="15" fillId="2" borderId="4" xfId="0" applyFont="1" applyFill="1" applyBorder="1" applyAlignment="1">
      <alignment wrapText="1"/>
    </xf>
    <xf numFmtId="182" fontId="3" fillId="2" borderId="4" xfId="0" applyNumberFormat="1" applyFont="1" applyFill="1" applyBorder="1" applyAlignment="1"/>
    <xf numFmtId="181" fontId="3" fillId="2" borderId="4" xfId="2" applyNumberFormat="1" applyFont="1" applyFill="1" applyBorder="1" applyAlignment="1" applyProtection="1"/>
    <xf numFmtId="182" fontId="3" fillId="2" borderId="4" xfId="2" applyNumberFormat="1" applyFont="1" applyFill="1" applyBorder="1" applyAlignment="1" applyProtection="1"/>
    <xf numFmtId="0" fontId="1" fillId="2" borderId="4" xfId="0" applyFont="1" applyFill="1" applyBorder="1" applyAlignment="1"/>
    <xf numFmtId="177" fontId="1" fillId="2" borderId="4" xfId="0" applyNumberFormat="1" applyFont="1" applyFill="1" applyBorder="1" applyAlignment="1"/>
    <xf numFmtId="0" fontId="9" fillId="2" borderId="4" xfId="0" applyFont="1" applyFill="1" applyBorder="1" applyAlignment="1"/>
    <xf numFmtId="177" fontId="9" fillId="2" borderId="4" xfId="0" applyNumberFormat="1" applyFont="1" applyFill="1" applyBorder="1" applyAlignment="1"/>
    <xf numFmtId="177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wrapText="1"/>
    </xf>
    <xf numFmtId="176" fontId="6" fillId="2" borderId="4" xfId="0" applyNumberFormat="1" applyFont="1" applyFill="1" applyBorder="1" applyAlignment="1"/>
    <xf numFmtId="176" fontId="6" fillId="2" borderId="4" xfId="0" applyNumberFormat="1" applyFont="1" applyFill="1" applyBorder="1" applyAlignment="1">
      <alignment wrapText="1"/>
    </xf>
    <xf numFmtId="43" fontId="6" fillId="2" borderId="4" xfId="1" applyFont="1" applyFill="1" applyBorder="1" applyAlignment="1" applyProtection="1">
      <alignment wrapText="1"/>
    </xf>
    <xf numFmtId="177" fontId="6" fillId="2" borderId="4" xfId="0" applyNumberFormat="1" applyFont="1" applyFill="1" applyBorder="1" applyAlignment="1">
      <alignment wrapText="1"/>
    </xf>
    <xf numFmtId="0" fontId="3" fillId="2" borderId="6" xfId="0" applyFont="1" applyFill="1" applyBorder="1" applyAlignment="1"/>
    <xf numFmtId="0" fontId="6" fillId="2" borderId="6" xfId="0" applyFont="1" applyFill="1" applyBorder="1" applyAlignment="1"/>
    <xf numFmtId="177" fontId="3" fillId="2" borderId="6" xfId="0" applyNumberFormat="1" applyFont="1" applyFill="1" applyBorder="1" applyAlignment="1"/>
    <xf numFmtId="0" fontId="4" fillId="2" borderId="6" xfId="0" applyFont="1" applyFill="1" applyBorder="1" applyAlignment="1"/>
    <xf numFmtId="43" fontId="3" fillId="2" borderId="6" xfId="1" applyFont="1" applyFill="1" applyBorder="1" applyAlignment="1" applyProtection="1"/>
    <xf numFmtId="0" fontId="3" fillId="2" borderId="6" xfId="0" applyNumberFormat="1" applyFont="1" applyFill="1" applyBorder="1" applyAlignment="1"/>
    <xf numFmtId="0" fontId="17" fillId="2" borderId="4" xfId="0" applyFont="1" applyFill="1" applyBorder="1" applyAlignment="1">
      <alignment horizontal="center"/>
    </xf>
    <xf numFmtId="43" fontId="6" fillId="2" borderId="4" xfId="1" applyFont="1" applyFill="1" applyBorder="1" applyAlignment="1" applyProtection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177" fontId="6" fillId="2" borderId="6" xfId="0" applyNumberFormat="1" applyFont="1" applyFill="1" applyBorder="1" applyAlignment="1">
      <alignment horizontal="center"/>
    </xf>
    <xf numFmtId="43" fontId="6" fillId="2" borderId="6" xfId="1" applyFont="1" applyFill="1" applyBorder="1" applyAlignment="1" applyProtection="1">
      <alignment horizontal="center"/>
    </xf>
    <xf numFmtId="176" fontId="6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/>
    <xf numFmtId="177" fontId="3" fillId="2" borderId="7" xfId="0" applyNumberFormat="1" applyFont="1" applyFill="1" applyBorder="1" applyAlignment="1"/>
    <xf numFmtId="0" fontId="4" fillId="2" borderId="7" xfId="0" applyFont="1" applyFill="1" applyBorder="1" applyAlignment="1"/>
    <xf numFmtId="43" fontId="3" fillId="2" borderId="7" xfId="1" applyFont="1" applyFill="1" applyBorder="1" applyAlignment="1" applyProtection="1"/>
    <xf numFmtId="183" fontId="3" fillId="2" borderId="4" xfId="0" applyNumberFormat="1" applyFont="1" applyFill="1" applyBorder="1" applyAlignment="1"/>
    <xf numFmtId="44" fontId="3" fillId="2" borderId="4" xfId="2" applyFont="1" applyFill="1" applyBorder="1" applyAlignment="1" applyProtection="1"/>
    <xf numFmtId="179" fontId="6" fillId="2" borderId="4" xfId="0" applyNumberFormat="1" applyFont="1" applyFill="1" applyBorder="1" applyAlignment="1">
      <alignment horizontal="center"/>
    </xf>
    <xf numFmtId="0" fontId="18" fillId="2" borderId="0" xfId="0" applyFont="1" applyFill="1" applyAlignment="1"/>
    <xf numFmtId="0" fontId="5" fillId="2" borderId="4" xfId="0" applyFont="1" applyFill="1" applyBorder="1" applyAlignment="1"/>
    <xf numFmtId="0" fontId="19" fillId="2" borderId="0" xfId="0" applyFont="1" applyFill="1" applyAlignment="1"/>
    <xf numFmtId="0" fontId="20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6" fillId="2" borderId="0" xfId="0" applyFont="1" applyFill="1" applyBorder="1" applyAlignment="1"/>
    <xf numFmtId="177" fontId="6" fillId="2" borderId="0" xfId="0" applyNumberFormat="1" applyFont="1" applyFill="1" applyBorder="1" applyAlignment="1"/>
    <xf numFmtId="0" fontId="6" fillId="2" borderId="8" xfId="0" applyFont="1" applyFill="1" applyBorder="1" applyAlignment="1"/>
    <xf numFmtId="177" fontId="6" fillId="2" borderId="5" xfId="0" applyNumberFormat="1" applyFont="1" applyFill="1" applyBorder="1" applyAlignment="1"/>
    <xf numFmtId="177" fontId="6" fillId="2" borderId="9" xfId="0" applyNumberFormat="1" applyFont="1" applyFill="1" applyBorder="1" applyAlignment="1"/>
    <xf numFmtId="0" fontId="6" fillId="2" borderId="6" xfId="0" applyNumberFormat="1" applyFont="1" applyFill="1" applyBorder="1" applyAlignment="1">
      <alignment wrapText="1"/>
    </xf>
    <xf numFmtId="0" fontId="6" fillId="2" borderId="6" xfId="0" applyNumberFormat="1" applyFont="1" applyFill="1" applyBorder="1" applyAlignment="1"/>
    <xf numFmtId="177" fontId="6" fillId="2" borderId="6" xfId="0" applyNumberFormat="1" applyFont="1" applyFill="1" applyBorder="1" applyAlignment="1"/>
    <xf numFmtId="43" fontId="6" fillId="2" borderId="6" xfId="0" applyNumberFormat="1" applyFont="1" applyFill="1" applyBorder="1" applyAlignment="1"/>
    <xf numFmtId="0" fontId="6" fillId="2" borderId="0" xfId="0" applyNumberFormat="1" applyFont="1" applyFill="1" applyBorder="1" applyAlignment="1"/>
    <xf numFmtId="0" fontId="21" fillId="2" borderId="4" xfId="0" applyFont="1" applyFill="1" applyBorder="1">
      <alignment vertical="center"/>
    </xf>
    <xf numFmtId="0" fontId="4" fillId="2" borderId="4" xfId="0" applyNumberFormat="1" applyFont="1" applyFill="1" applyBorder="1" applyAlignment="1"/>
    <xf numFmtId="0" fontId="3" fillId="2" borderId="7" xfId="0" applyNumberFormat="1" applyFont="1" applyFill="1" applyBorder="1" applyAlignment="1"/>
    <xf numFmtId="0" fontId="6" fillId="2" borderId="7" xfId="0" applyNumberFormat="1" applyFont="1" applyFill="1" applyBorder="1" applyAlignment="1"/>
    <xf numFmtId="0" fontId="4" fillId="2" borderId="7" xfId="0" applyNumberFormat="1" applyFont="1" applyFill="1" applyBorder="1" applyAlignment="1"/>
    <xf numFmtId="43" fontId="3" fillId="2" borderId="7" xfId="0" applyNumberFormat="1" applyFont="1" applyFill="1" applyBorder="1" applyAlignment="1"/>
    <xf numFmtId="0" fontId="0" fillId="2" borderId="4" xfId="0" applyFill="1" applyBorder="1" applyAlignment="1"/>
    <xf numFmtId="0" fontId="0" fillId="2" borderId="3" xfId="0" applyFont="1" applyFill="1" applyBorder="1" applyAlignment="1"/>
    <xf numFmtId="0" fontId="5" fillId="2" borderId="0" xfId="0" applyFont="1" applyFill="1" applyBorder="1" applyAlignment="1"/>
    <xf numFmtId="0" fontId="5" fillId="2" borderId="3" xfId="0" applyFont="1" applyFill="1" applyBorder="1" applyAlignment="1"/>
    <xf numFmtId="177" fontId="22" fillId="2" borderId="4" xfId="0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center"/>
    </xf>
    <xf numFmtId="43" fontId="24" fillId="2" borderId="4" xfId="1" applyFont="1" applyFill="1" applyBorder="1" applyAlignment="1" applyProtection="1">
      <alignment horizontal="center"/>
    </xf>
    <xf numFmtId="0" fontId="25" fillId="2" borderId="4" xfId="0" applyFont="1" applyFill="1" applyBorder="1" applyAlignment="1"/>
    <xf numFmtId="0" fontId="6" fillId="2" borderId="0" xfId="0" applyFont="1" applyFill="1" applyBorder="1">
      <alignment vertical="center"/>
    </xf>
    <xf numFmtId="0" fontId="18" fillId="2" borderId="0" xfId="0" applyFont="1" applyFill="1" applyBorder="1" applyAlignment="1"/>
    <xf numFmtId="0" fontId="22" fillId="2" borderId="4" xfId="0" applyFont="1" applyFill="1" applyBorder="1" applyAlignment="1"/>
    <xf numFmtId="177" fontId="22" fillId="2" borderId="4" xfId="0" applyNumberFormat="1" applyFont="1" applyFill="1" applyBorder="1" applyAlignment="1"/>
    <xf numFmtId="176" fontId="22" fillId="2" borderId="4" xfId="0" applyNumberFormat="1" applyFont="1" applyFill="1" applyBorder="1" applyAlignment="1"/>
    <xf numFmtId="184" fontId="22" fillId="2" borderId="4" xfId="0" applyNumberFormat="1" applyFont="1" applyFill="1" applyBorder="1" applyAlignment="1"/>
    <xf numFmtId="179" fontId="22" fillId="2" borderId="4" xfId="0" applyNumberFormat="1" applyFont="1" applyFill="1" applyBorder="1" applyAlignment="1"/>
    <xf numFmtId="0" fontId="26" fillId="2" borderId="4" xfId="0" applyFont="1" applyFill="1" applyBorder="1" applyAlignment="1"/>
    <xf numFmtId="43" fontId="26" fillId="2" borderId="4" xfId="1" applyFont="1" applyFill="1" applyBorder="1" applyAlignment="1" applyProtection="1"/>
    <xf numFmtId="177" fontId="26" fillId="2" borderId="4" xfId="0" applyNumberFormat="1" applyFont="1" applyFill="1" applyBorder="1" applyAlignment="1"/>
    <xf numFmtId="177" fontId="6" fillId="2" borderId="4" xfId="0" applyNumberFormat="1" applyFont="1" applyFill="1" applyBorder="1">
      <alignment vertical="center"/>
    </xf>
    <xf numFmtId="43" fontId="6" fillId="2" borderId="4" xfId="1" applyFont="1" applyFill="1" applyBorder="1" applyAlignment="1" applyProtection="1">
      <alignment vertical="center"/>
    </xf>
    <xf numFmtId="0" fontId="26" fillId="2" borderId="4" xfId="0" applyFont="1" applyFill="1" applyBorder="1" applyAlignment="1">
      <alignment horizontal="center"/>
    </xf>
    <xf numFmtId="185" fontId="26" fillId="2" borderId="4" xfId="0" applyNumberFormat="1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179" fontId="27" fillId="2" borderId="4" xfId="0" applyNumberFormat="1" applyFont="1" applyFill="1" applyBorder="1" applyAlignment="1">
      <alignment vertical="center"/>
    </xf>
    <xf numFmtId="0" fontId="27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179" fontId="0" fillId="2" borderId="4" xfId="0" applyNumberFormat="1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181" fontId="3" fillId="2" borderId="4" xfId="0" applyNumberFormat="1" applyFont="1" applyFill="1" applyBorder="1" applyAlignment="1"/>
    <xf numFmtId="0" fontId="3" fillId="2" borderId="2" xfId="0" applyFont="1" applyFill="1" applyBorder="1" applyAlignment="1"/>
    <xf numFmtId="177" fontId="3" fillId="2" borderId="2" xfId="0" applyNumberFormat="1" applyFont="1" applyFill="1" applyBorder="1" applyAlignment="1"/>
    <xf numFmtId="0" fontId="4" fillId="2" borderId="2" xfId="0" applyFont="1" applyFill="1" applyBorder="1" applyAlignment="1"/>
    <xf numFmtId="43" fontId="3" fillId="2" borderId="2" xfId="1" applyFont="1" applyFill="1" applyBorder="1" applyAlignment="1" applyProtection="1"/>
    <xf numFmtId="177" fontId="6" fillId="2" borderId="4" xfId="0" applyNumberFormat="1" applyFont="1" applyFill="1" applyBorder="1" applyAlignment="1">
      <alignment horizontal="left"/>
    </xf>
    <xf numFmtId="0" fontId="6" fillId="2" borderId="0" xfId="0" applyFont="1" applyFill="1">
      <alignment vertical="center"/>
    </xf>
    <xf numFmtId="177" fontId="6" fillId="2" borderId="0" xfId="0" applyNumberFormat="1" applyFont="1" applyFill="1" applyAlignment="1"/>
    <xf numFmtId="43" fontId="6" fillId="2" borderId="0" xfId="1" applyFont="1" applyFill="1" applyAlignment="1" applyProtection="1"/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177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3" fontId="3" fillId="2" borderId="4" xfId="1" applyFont="1" applyFill="1" applyBorder="1" applyAlignment="1" applyProtection="1">
      <alignment horizontal="left"/>
    </xf>
    <xf numFmtId="43" fontId="6" fillId="2" borderId="4" xfId="1" applyFont="1" applyFill="1" applyBorder="1" applyAlignment="1" applyProtection="1">
      <alignment horizontal="left"/>
    </xf>
    <xf numFmtId="0" fontId="28" fillId="2" borderId="4" xfId="6" applyFont="1" applyFill="1" applyBorder="1" applyAlignment="1" applyProtection="1"/>
    <xf numFmtId="179" fontId="0" fillId="2" borderId="0" xfId="0" applyNumberFormat="1" applyFill="1">
      <alignment vertical="center"/>
    </xf>
    <xf numFmtId="0" fontId="6" fillId="2" borderId="0" xfId="0" applyFont="1" applyFill="1" applyAlignment="1">
      <alignment wrapText="1"/>
    </xf>
    <xf numFmtId="183" fontId="6" fillId="2" borderId="4" xfId="0" applyNumberFormat="1" applyFont="1" applyFill="1" applyBorder="1" applyAlignment="1"/>
    <xf numFmtId="0" fontId="6" fillId="2" borderId="7" xfId="0" applyFont="1" applyFill="1" applyBorder="1" applyAlignment="1"/>
    <xf numFmtId="177" fontId="6" fillId="2" borderId="7" xfId="0" applyNumberFormat="1" applyFont="1" applyFill="1" applyBorder="1" applyAlignment="1"/>
    <xf numFmtId="43" fontId="6" fillId="2" borderId="7" xfId="1" applyFont="1" applyFill="1" applyBorder="1" applyAlignment="1" applyProtection="1"/>
    <xf numFmtId="177" fontId="6" fillId="2" borderId="4" xfId="0" applyNumberFormat="1" applyFont="1" applyFill="1" applyBorder="1" applyAlignment="1" applyProtection="1"/>
    <xf numFmtId="43" fontId="6" fillId="2" borderId="6" xfId="1" applyFont="1" applyFill="1" applyBorder="1" applyAlignment="1" applyProtection="1"/>
    <xf numFmtId="0" fontId="6" fillId="2" borderId="6" xfId="0" applyFont="1" applyFill="1" applyBorder="1" applyAlignment="1">
      <alignment wrapText="1"/>
    </xf>
    <xf numFmtId="49" fontId="0" fillId="2" borderId="4" xfId="0" applyNumberFormat="1" applyFill="1" applyBorder="1">
      <alignment vertical="center"/>
    </xf>
    <xf numFmtId="0" fontId="0" fillId="2" borderId="4" xfId="0" applyFill="1" applyBorder="1" applyAlignment="1">
      <alignment vertical="center"/>
    </xf>
    <xf numFmtId="179" fontId="0" fillId="2" borderId="4" xfId="0" applyNumberFormat="1" applyFill="1" applyBorder="1" applyAlignment="1">
      <alignment vertical="center"/>
    </xf>
    <xf numFmtId="0" fontId="29" fillId="2" borderId="4" xfId="0" applyFont="1" applyFill="1" applyBorder="1" applyAlignment="1"/>
    <xf numFmtId="0" fontId="24" fillId="2" borderId="4" xfId="0" applyFont="1" applyFill="1" applyBorder="1" applyAlignment="1"/>
    <xf numFmtId="186" fontId="6" fillId="2" borderId="4" xfId="1" applyNumberFormat="1" applyFont="1" applyFill="1" applyBorder="1" applyAlignment="1" applyProtection="1"/>
    <xf numFmtId="0" fontId="6" fillId="2" borderId="4" xfId="49" applyFont="1" applyFill="1" applyBorder="1" applyAlignment="1" applyProtection="1"/>
    <xf numFmtId="177" fontId="6" fillId="2" borderId="4" xfId="49" applyNumberFormat="1" applyFont="1" applyFill="1" applyBorder="1" applyAlignment="1" applyProtection="1"/>
    <xf numFmtId="43" fontId="6" fillId="2" borderId="4" xfId="50" applyFont="1" applyFill="1" applyBorder="1" applyAlignment="1" applyProtection="1"/>
    <xf numFmtId="0" fontId="6" fillId="2" borderId="1" xfId="0" applyFont="1" applyFill="1" applyBorder="1" applyAlignment="1"/>
    <xf numFmtId="0" fontId="6" fillId="2" borderId="1" xfId="49" applyFont="1" applyFill="1" applyBorder="1" applyAlignment="1" applyProtection="1"/>
    <xf numFmtId="177" fontId="24" fillId="2" borderId="4" xfId="0" applyNumberFormat="1" applyFont="1" applyFill="1" applyBorder="1" applyAlignment="1"/>
    <xf numFmtId="43" fontId="24" fillId="2" borderId="4" xfId="1" applyFont="1" applyFill="1" applyBorder="1" applyAlignment="1" applyProtection="1"/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/>
    <xf numFmtId="0" fontId="3" fillId="2" borderId="4" xfId="0" applyFont="1" applyFill="1" applyBorder="1" applyAlignment="1">
      <alignment horizontal="right"/>
    </xf>
    <xf numFmtId="179" fontId="15" fillId="2" borderId="4" xfId="0" applyNumberFormat="1" applyFont="1" applyFill="1" applyBorder="1" applyAlignment="1"/>
    <xf numFmtId="43" fontId="15" fillId="2" borderId="4" xfId="0" applyNumberFormat="1" applyFont="1" applyFill="1" applyBorder="1" applyAlignment="1"/>
    <xf numFmtId="0" fontId="0" fillId="2" borderId="4" xfId="0" applyFont="1" applyFill="1" applyBorder="1">
      <alignment vertical="center"/>
    </xf>
    <xf numFmtId="0" fontId="0" fillId="2" borderId="4" xfId="0" applyNumberFormat="1" applyFont="1" applyFill="1" applyBorder="1" applyAlignment="1"/>
    <xf numFmtId="0" fontId="0" fillId="2" borderId="7" xfId="0" applyFill="1" applyBorder="1">
      <alignment vertical="center"/>
    </xf>
    <xf numFmtId="0" fontId="3" fillId="2" borderId="7" xfId="0" applyFont="1" applyFill="1" applyBorder="1" applyAlignment="1">
      <alignment wrapText="1"/>
    </xf>
    <xf numFmtId="43" fontId="6" fillId="2" borderId="0" xfId="0" applyNumberFormat="1" applyFont="1" applyFill="1" applyAlignment="1"/>
    <xf numFmtId="0" fontId="4" fillId="2" borderId="0" xfId="0" applyFont="1" applyFill="1" applyAlignment="1"/>
    <xf numFmtId="0" fontId="0" fillId="2" borderId="4" xfId="0" applyFont="1" applyFill="1" applyBorder="1" applyAlignment="1">
      <alignment horizontal="center" vertical="center"/>
    </xf>
    <xf numFmtId="179" fontId="0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6" fillId="2" borderId="4" xfId="0" applyNumberFormat="1" applyFont="1" applyFill="1" applyBorder="1" applyAlignment="1" applyProtection="1"/>
    <xf numFmtId="0" fontId="22" fillId="2" borderId="4" xfId="0" applyFont="1" applyFill="1" applyBorder="1">
      <alignment vertical="center"/>
    </xf>
    <xf numFmtId="179" fontId="0" fillId="2" borderId="0" xfId="0" applyNumberFormat="1" applyFont="1" applyFill="1" applyAlignment="1"/>
    <xf numFmtId="0" fontId="3" fillId="2" borderId="0" xfId="0" applyFont="1" applyFill="1" applyBorder="1" applyAlignment="1"/>
    <xf numFmtId="177" fontId="3" fillId="2" borderId="0" xfId="0" applyNumberFormat="1" applyFont="1" applyFill="1" applyBorder="1" applyAlignment="1"/>
    <xf numFmtId="0" fontId="4" fillId="2" borderId="0" xfId="0" applyFont="1" applyFill="1" applyBorder="1" applyAlignment="1"/>
    <xf numFmtId="43" fontId="3" fillId="2" borderId="0" xfId="1" applyFont="1" applyFill="1" applyBorder="1" applyAlignment="1" applyProtection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center" vertical="center"/>
    </xf>
    <xf numFmtId="179" fontId="31" fillId="2" borderId="1" xfId="0" applyNumberFormat="1" applyFont="1" applyFill="1" applyBorder="1">
      <alignment vertical="center"/>
    </xf>
    <xf numFmtId="0" fontId="31" fillId="2" borderId="4" xfId="51" applyFont="1" applyFill="1" applyBorder="1" applyAlignment="1" applyProtection="1">
      <alignment horizontal="center" vertical="center"/>
    </xf>
    <xf numFmtId="176" fontId="31" fillId="2" borderId="4" xfId="0" applyNumberFormat="1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 vertical="center"/>
    </xf>
    <xf numFmtId="0" fontId="31" fillId="2" borderId="4" xfId="0" applyFont="1" applyFill="1" applyBorder="1">
      <alignment vertical="center"/>
    </xf>
    <xf numFmtId="49" fontId="31" fillId="2" borderId="4" xfId="52" applyNumberFormat="1" applyFont="1" applyFill="1" applyBorder="1" applyAlignment="1" applyProtection="1">
      <alignment horizontal="left" vertical="center"/>
    </xf>
    <xf numFmtId="49" fontId="31" fillId="2" borderId="4" xfId="52" applyNumberFormat="1" applyFont="1" applyFill="1" applyBorder="1" applyAlignment="1" applyProtection="1">
      <alignment horizontal="center" vertical="center"/>
    </xf>
    <xf numFmtId="0" fontId="31" fillId="2" borderId="4" xfId="52" applyNumberFormat="1" applyFont="1" applyFill="1" applyBorder="1" applyAlignment="1" applyProtection="1">
      <alignment horizontal="center" vertical="center"/>
    </xf>
    <xf numFmtId="179" fontId="31" fillId="2" borderId="4" xfId="0" applyNumberFormat="1" applyFont="1" applyFill="1" applyBorder="1">
      <alignment vertical="center"/>
    </xf>
    <xf numFmtId="177" fontId="3" fillId="2" borderId="0" xfId="0" applyNumberFormat="1" applyFont="1" applyFill="1" applyAlignment="1"/>
    <xf numFmtId="43" fontId="3" fillId="2" borderId="0" xfId="1" applyFont="1" applyFill="1" applyAlignment="1" applyProtection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/>
    <xf numFmtId="0" fontId="26" fillId="2" borderId="0" xfId="0" applyFont="1" applyFill="1" applyAlignment="1">
      <alignment horizontal="center" vertical="center"/>
    </xf>
    <xf numFmtId="185" fontId="3" fillId="2" borderId="4" xfId="0" applyNumberFormat="1" applyFont="1" applyFill="1" applyBorder="1" applyAlignment="1"/>
    <xf numFmtId="0" fontId="25" fillId="2" borderId="1" xfId="0" applyFont="1" applyFill="1" applyBorder="1" applyAlignment="1">
      <alignment horizontal="center" vertical="center"/>
    </xf>
    <xf numFmtId="179" fontId="26" fillId="2" borderId="4" xfId="0" applyNumberFormat="1" applyFont="1" applyFill="1" applyBorder="1" applyAlignment="1"/>
    <xf numFmtId="0" fontId="26" fillId="2" borderId="0" xfId="0" applyFont="1" applyFill="1" applyAlignment="1"/>
    <xf numFmtId="179" fontId="4" fillId="2" borderId="4" xfId="0" applyNumberFormat="1" applyFont="1" applyFill="1" applyBorder="1" applyAlignment="1"/>
    <xf numFmtId="179" fontId="3" fillId="2" borderId="4" xfId="1" applyNumberFormat="1" applyFont="1" applyFill="1" applyBorder="1" applyAlignment="1" applyProtection="1"/>
    <xf numFmtId="179" fontId="26" fillId="2" borderId="0" xfId="0" applyNumberFormat="1" applyFont="1" applyFill="1" applyAlignment="1"/>
    <xf numFmtId="179" fontId="6" fillId="2" borderId="0" xfId="0" applyNumberFormat="1" applyFont="1" applyFill="1" applyAlignment="1"/>
    <xf numFmtId="0" fontId="32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10" fontId="33" fillId="2" borderId="4" xfId="0" applyNumberFormat="1" applyFont="1" applyFill="1" applyBorder="1" applyAlignment="1">
      <alignment horizontal="center" vertical="center"/>
    </xf>
    <xf numFmtId="187" fontId="33" fillId="2" borderId="7" xfId="0" applyNumberFormat="1" applyFont="1" applyFill="1" applyBorder="1" applyAlignment="1">
      <alignment horizontal="center" vertical="center"/>
    </xf>
    <xf numFmtId="43" fontId="33" fillId="2" borderId="4" xfId="0" applyNumberFormat="1" applyFont="1" applyFill="1" applyBorder="1" applyAlignment="1">
      <alignment horizontal="center" vertical="center"/>
    </xf>
    <xf numFmtId="43" fontId="23" fillId="2" borderId="4" xfId="1" applyFont="1" applyFill="1" applyBorder="1" applyAlignment="1">
      <alignment vertical="top"/>
      <protection locked="0"/>
    </xf>
    <xf numFmtId="187" fontId="33" fillId="2" borderId="10" xfId="0" applyNumberFormat="1" applyFont="1" applyFill="1" applyBorder="1" applyAlignment="1">
      <alignment horizontal="center" vertical="center"/>
    </xf>
    <xf numFmtId="10" fontId="0" fillId="2" borderId="4" xfId="0" applyNumberFormat="1" applyFont="1" applyFill="1" applyBorder="1" applyAlignment="1"/>
    <xf numFmtId="43" fontId="33" fillId="2" borderId="7" xfId="0" applyNumberFormat="1" applyFont="1" applyFill="1" applyBorder="1" applyAlignment="1">
      <alignment horizontal="center" vertical="center"/>
    </xf>
    <xf numFmtId="43" fontId="23" fillId="2" borderId="7" xfId="1" applyFont="1" applyFill="1" applyBorder="1" applyAlignment="1">
      <alignment vertical="top"/>
      <protection locked="0"/>
    </xf>
    <xf numFmtId="0" fontId="33" fillId="2" borderId="3" xfId="0" applyFont="1" applyFill="1" applyBorder="1" applyAlignment="1">
      <alignment horizontal="center" vertical="center"/>
    </xf>
    <xf numFmtId="187" fontId="33" fillId="2" borderId="1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4" fillId="2" borderId="1" xfId="0" applyFont="1" applyFill="1" applyBorder="1">
      <alignment vertical="center"/>
    </xf>
    <xf numFmtId="43" fontId="0" fillId="2" borderId="4" xfId="0" applyNumberFormat="1" applyFont="1" applyFill="1" applyBorder="1">
      <alignment vertical="center"/>
    </xf>
    <xf numFmtId="43" fontId="4" fillId="2" borderId="4" xfId="1" applyFont="1" applyFill="1" applyBorder="1" applyAlignment="1" applyProtection="1"/>
    <xf numFmtId="43" fontId="0" fillId="2" borderId="4" xfId="0" applyNumberFormat="1" applyFont="1" applyFill="1" applyBorder="1" applyAlignment="1">
      <alignment horizontal="left" vertical="center"/>
    </xf>
    <xf numFmtId="0" fontId="34" fillId="2" borderId="4" xfId="0" applyFont="1" applyFill="1" applyBorder="1">
      <alignment vertical="center"/>
    </xf>
    <xf numFmtId="0" fontId="0" fillId="2" borderId="4" xfId="0" applyFont="1" applyFill="1" applyBorder="1" applyAlignment="1">
      <alignment vertical="center"/>
    </xf>
    <xf numFmtId="179" fontId="0" fillId="2" borderId="4" xfId="0" applyNumberFormat="1" applyFont="1" applyFill="1" applyBorder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/>
    <xf numFmtId="41" fontId="3" fillId="2" borderId="4" xfId="0" applyNumberFormat="1" applyFont="1" applyFill="1" applyBorder="1" applyAlignment="1"/>
    <xf numFmtId="184" fontId="3" fillId="2" borderId="4" xfId="0" applyNumberFormat="1" applyFont="1" applyFill="1" applyBorder="1" applyAlignment="1"/>
    <xf numFmtId="0" fontId="35" fillId="2" borderId="0" xfId="0" applyFont="1" applyFill="1" applyBorder="1">
      <alignment vertical="center"/>
    </xf>
    <xf numFmtId="0" fontId="36" fillId="2" borderId="0" xfId="0" applyFont="1" applyFill="1" applyBorder="1">
      <alignment vertical="center"/>
    </xf>
    <xf numFmtId="0" fontId="36" fillId="2" borderId="0" xfId="0" applyFont="1" applyFill="1">
      <alignment vertical="center"/>
    </xf>
    <xf numFmtId="0" fontId="34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6" fillId="2" borderId="10" xfId="0" applyFont="1" applyFill="1" applyBorder="1" applyAlignment="1"/>
    <xf numFmtId="0" fontId="27" fillId="2" borderId="4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3" fontId="3" fillId="2" borderId="4" xfId="1" applyFont="1" applyFill="1" applyBorder="1" applyAlignment="1" applyProtection="1">
      <alignment vertical="center"/>
    </xf>
    <xf numFmtId="177" fontId="3" fillId="2" borderId="4" xfId="0" applyNumberFormat="1" applyFont="1" applyFill="1" applyBorder="1" applyAlignment="1">
      <alignment vertical="center"/>
    </xf>
    <xf numFmtId="0" fontId="0" fillId="4" borderId="0" xfId="0" applyFont="1" applyFill="1" applyAlignment="1"/>
    <xf numFmtId="0" fontId="19" fillId="0" borderId="0" xfId="0" applyFont="1" applyAlignment="1"/>
    <xf numFmtId="0" fontId="1" fillId="4" borderId="0" xfId="0" applyFont="1" applyFill="1" applyAlignment="1"/>
    <xf numFmtId="0" fontId="38" fillId="2" borderId="4" xfId="0" applyFont="1" applyFill="1" applyBorder="1" applyAlignment="1"/>
    <xf numFmtId="0" fontId="0" fillId="4" borderId="4" xfId="0" applyFont="1" applyFill="1" applyBorder="1" applyAlignment="1"/>
    <xf numFmtId="0" fontId="38" fillId="4" borderId="4" xfId="0" applyFont="1" applyFill="1" applyBorder="1" applyAlignment="1"/>
    <xf numFmtId="0" fontId="18" fillId="4" borderId="4" xfId="0" applyFont="1" applyFill="1" applyBorder="1" applyAlignment="1"/>
    <xf numFmtId="0" fontId="0" fillId="4" borderId="7" xfId="0" applyFont="1" applyFill="1" applyBorder="1" applyAlignment="1"/>
    <xf numFmtId="0" fontId="0" fillId="0" borderId="0" xfId="0" applyFont="1" applyFill="1" applyAlignment="1"/>
    <xf numFmtId="0" fontId="15" fillId="2" borderId="10" xfId="0" applyFont="1" applyFill="1" applyBorder="1" applyAlignment="1"/>
    <xf numFmtId="0" fontId="1" fillId="0" borderId="0" xfId="0" applyFont="1" applyFill="1" applyAlignment="1"/>
    <xf numFmtId="0" fontId="4" fillId="2" borderId="3" xfId="0" applyFont="1" applyFill="1" applyBorder="1" applyAlignment="1"/>
    <xf numFmtId="0" fontId="39" fillId="3" borderId="0" xfId="0" applyFont="1" applyFill="1" applyAlignment="1"/>
    <xf numFmtId="0" fontId="39" fillId="0" borderId="0" xfId="0" applyFont="1" applyFill="1" applyAlignment="1"/>
    <xf numFmtId="0" fontId="39" fillId="0" borderId="0" xfId="0" applyFont="1" applyAlignment="1"/>
    <xf numFmtId="0" fontId="19" fillId="3" borderId="0" xfId="0" applyFont="1" applyFill="1" applyAlignment="1"/>
    <xf numFmtId="0" fontId="19" fillId="0" borderId="0" xfId="0" applyFont="1" applyFill="1" applyAlignment="1"/>
    <xf numFmtId="58" fontId="3" fillId="2" borderId="4" xfId="0" applyNumberFormat="1" applyFont="1" applyFill="1" applyBorder="1" applyAlignment="1"/>
    <xf numFmtId="181" fontId="3" fillId="2" borderId="1" xfId="2" applyNumberFormat="1" applyFont="1" applyFill="1" applyBorder="1" applyAlignment="1" applyProtection="1"/>
    <xf numFmtId="179" fontId="3" fillId="2" borderId="0" xfId="0" applyNumberFormat="1" applyFont="1" applyFill="1" applyBorder="1" applyAlignment="1"/>
    <xf numFmtId="181" fontId="3" fillId="2" borderId="0" xfId="2" applyNumberFormat="1" applyFont="1" applyFill="1" applyBorder="1" applyAlignment="1" applyProtection="1"/>
    <xf numFmtId="0" fontId="0" fillId="3" borderId="0" xfId="0" applyFont="1" applyFill="1" applyBorder="1" applyAlignment="1"/>
    <xf numFmtId="0" fontId="0" fillId="0" borderId="0" xfId="0" applyFont="1" applyFill="1" applyBorder="1" applyAlignment="1"/>
    <xf numFmtId="0" fontId="0" fillId="4" borderId="0" xfId="0" applyFont="1" applyFill="1" applyBorder="1" applyAlignment="1"/>
    <xf numFmtId="0" fontId="38" fillId="2" borderId="0" xfId="0" applyFont="1" applyFill="1" applyBorder="1" applyAlignment="1"/>
    <xf numFmtId="0" fontId="38" fillId="2" borderId="3" xfId="0" applyFont="1" applyFill="1" applyBorder="1" applyAlignment="1"/>
    <xf numFmtId="184" fontId="6" fillId="2" borderId="4" xfId="0" applyNumberFormat="1" applyFont="1" applyFill="1" applyBorder="1" applyAlignment="1"/>
    <xf numFmtId="0" fontId="0" fillId="4" borderId="3" xfId="0" applyFont="1" applyFill="1" applyBorder="1" applyAlignment="1"/>
    <xf numFmtId="0" fontId="38" fillId="3" borderId="0" xfId="0" applyFont="1" applyFill="1" applyBorder="1" applyAlignment="1"/>
    <xf numFmtId="0" fontId="38" fillId="0" borderId="0" xfId="0" applyFont="1" applyFill="1" applyBorder="1" applyAlignment="1"/>
    <xf numFmtId="0" fontId="38" fillId="4" borderId="0" xfId="0" applyFont="1" applyFill="1" applyBorder="1" applyAlignment="1"/>
    <xf numFmtId="0" fontId="38" fillId="4" borderId="3" xfId="0" applyFont="1" applyFill="1" applyBorder="1" applyAlignment="1"/>
    <xf numFmtId="0" fontId="18" fillId="3" borderId="0" xfId="0" applyFont="1" applyFill="1" applyBorder="1" applyAlignment="1"/>
    <xf numFmtId="0" fontId="18" fillId="0" borderId="0" xfId="0" applyFont="1" applyFill="1" applyBorder="1" applyAlignment="1"/>
    <xf numFmtId="0" fontId="18" fillId="4" borderId="0" xfId="0" applyFont="1" applyFill="1" applyBorder="1" applyAlignment="1"/>
    <xf numFmtId="0" fontId="18" fillId="4" borderId="3" xfId="0" applyFont="1" applyFill="1" applyBorder="1" applyAlignment="1"/>
    <xf numFmtId="0" fontId="6" fillId="2" borderId="12" xfId="0" applyFont="1" applyFill="1" applyBorder="1" applyAlignment="1"/>
    <xf numFmtId="0" fontId="0" fillId="4" borderId="13" xfId="0" applyFont="1" applyFill="1" applyBorder="1" applyAlignment="1"/>
    <xf numFmtId="0" fontId="6" fillId="2" borderId="7" xfId="0" applyFont="1" applyFill="1" applyBorder="1" applyAlignment="1">
      <alignment horizontal="left"/>
    </xf>
    <xf numFmtId="184" fontId="6" fillId="2" borderId="7" xfId="0" applyNumberFormat="1" applyFont="1" applyFill="1" applyBorder="1" applyAlignment="1"/>
    <xf numFmtId="0" fontId="0" fillId="3" borderId="4" xfId="0" applyFont="1" applyFill="1" applyBorder="1" applyAlignment="1"/>
    <xf numFmtId="0" fontId="0" fillId="0" borderId="4" xfId="0" applyFont="1" applyFill="1" applyBorder="1" applyAlignment="1"/>
    <xf numFmtId="0" fontId="1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3" fontId="3" fillId="2" borderId="4" xfId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/>
    <xf numFmtId="0" fontId="15" fillId="2" borderId="0" xfId="0" applyFont="1" applyFill="1" applyBorder="1" applyAlignment="1"/>
    <xf numFmtId="43" fontId="0" fillId="2" borderId="0" xfId="0" applyNumberFormat="1" applyFont="1" applyFill="1" applyAlignment="1"/>
    <xf numFmtId="0" fontId="22" fillId="2" borderId="4" xfId="0" applyFont="1" applyFill="1" applyBorder="1" applyAlignment="1">
      <alignment horizontal="center"/>
    </xf>
    <xf numFmtId="0" fontId="22" fillId="2" borderId="4" xfId="0" applyNumberFormat="1" applyFont="1" applyFill="1" applyBorder="1" applyAlignment="1">
      <alignment horizontal="center"/>
    </xf>
    <xf numFmtId="43" fontId="22" fillId="2" borderId="4" xfId="1" applyFont="1" applyFill="1" applyBorder="1" applyAlignment="1" applyProtection="1">
      <alignment horizontal="center"/>
    </xf>
    <xf numFmtId="184" fontId="22" fillId="2" borderId="4" xfId="0" applyNumberFormat="1" applyFont="1" applyFill="1" applyBorder="1" applyAlignment="1">
      <alignment horizontal="center"/>
    </xf>
    <xf numFmtId="180" fontId="22" fillId="2" borderId="4" xfId="0" applyNumberFormat="1" applyFont="1" applyFill="1" applyBorder="1" applyAlignment="1">
      <alignment horizontal="center"/>
    </xf>
    <xf numFmtId="179" fontId="22" fillId="2" borderId="4" xfId="0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  <cellStyle name="常规_Sheet1" xfId="51"/>
    <cellStyle name="常规_Sheet1_1" xfId="52"/>
  </cellStyles>
  <tableStyles count="0" defaultTableStyle="TableStyleMedium9" defaultPivotStyle="PivotStyleLight16"/>
  <colors>
    <mruColors>
      <color rgb="00CCECFF"/>
      <color rgb="00FF0000"/>
      <color rgb="0092D05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2@-303B%23&#21491;" TargetMode="External"/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22"/>
  <sheetViews>
    <sheetView topLeftCell="A11" workbookViewId="0">
      <selection activeCell="A2" sqref="A2:I14"/>
    </sheetView>
  </sheetViews>
  <sheetFormatPr defaultColWidth="9" defaultRowHeight="14.25"/>
  <cols>
    <col min="1" max="1" width="20.5" style="4" customWidth="1"/>
    <col min="2" max="2" width="14.9" style="4" customWidth="1"/>
    <col min="3" max="3" width="14.2" style="4" customWidth="1"/>
    <col min="4" max="4" width="10.625" style="4" customWidth="1"/>
    <col min="5" max="5" width="10.9" style="4" customWidth="1"/>
    <col min="6" max="6" width="9.6" style="4" customWidth="1"/>
    <col min="7" max="7" width="10.4" style="4" customWidth="1"/>
    <col min="8" max="8" width="7.8" style="4" customWidth="1"/>
    <col min="9" max="9" width="16.875" style="4" customWidth="1"/>
    <col min="10" max="10" width="11.5" style="4"/>
    <col min="11" max="16384" width="9" style="4"/>
  </cols>
  <sheetData>
    <row r="1" s="1" customFormat="1" ht="25" customHeight="1" spans="1:9">
      <c r="A1" s="147" t="s">
        <v>0</v>
      </c>
      <c r="B1" s="147"/>
      <c r="C1" s="147"/>
      <c r="D1" s="147"/>
      <c r="E1" s="147"/>
      <c r="F1" s="147"/>
      <c r="G1" s="147"/>
      <c r="H1" s="147"/>
      <c r="I1" s="147"/>
    </row>
    <row r="2" s="1" customFormat="1" ht="29" customHeight="1" spans="1:9">
      <c r="A2" s="309" t="s">
        <v>1</v>
      </c>
      <c r="B2" s="309" t="s">
        <v>2</v>
      </c>
      <c r="C2" s="309" t="s">
        <v>3</v>
      </c>
      <c r="D2" s="309" t="s">
        <v>4</v>
      </c>
      <c r="E2" s="309" t="s">
        <v>5</v>
      </c>
      <c r="F2" s="309" t="s">
        <v>6</v>
      </c>
      <c r="G2" s="309" t="s">
        <v>7</v>
      </c>
      <c r="H2" s="357" t="s">
        <v>8</v>
      </c>
      <c r="I2" s="358" t="s">
        <v>9</v>
      </c>
    </row>
    <row r="3" s="356" customFormat="1" ht="26" customHeight="1" spans="1:9">
      <c r="A3" s="212" t="s">
        <v>10</v>
      </c>
      <c r="B3" s="309">
        <v>750</v>
      </c>
      <c r="C3" s="212">
        <v>3366997</v>
      </c>
      <c r="D3" s="212">
        <v>3772051</v>
      </c>
      <c r="E3" s="212">
        <f t="shared" ref="E3:E8" si="0">D3-C3</f>
        <v>405054</v>
      </c>
      <c r="F3" s="212">
        <v>1</v>
      </c>
      <c r="G3" s="212">
        <f t="shared" ref="G3:G8" si="1">F3*E3</f>
        <v>405054</v>
      </c>
      <c r="H3" s="311">
        <v>1.03</v>
      </c>
      <c r="I3" s="312">
        <f>H3*G3</f>
        <v>417205.62</v>
      </c>
    </row>
    <row r="4" s="356" customFormat="1" ht="26" customHeight="1" spans="1:9">
      <c r="A4" s="212" t="s">
        <v>11</v>
      </c>
      <c r="B4" s="309">
        <v>768</v>
      </c>
      <c r="C4" s="212">
        <v>2688</v>
      </c>
      <c r="D4" s="212">
        <v>2881</v>
      </c>
      <c r="E4" s="212">
        <f t="shared" si="0"/>
        <v>193</v>
      </c>
      <c r="F4" s="212">
        <v>400</v>
      </c>
      <c r="G4" s="212">
        <f t="shared" si="1"/>
        <v>77200</v>
      </c>
      <c r="H4" s="311">
        <v>1.03</v>
      </c>
      <c r="I4" s="312">
        <f>H4*G4</f>
        <v>79516</v>
      </c>
    </row>
    <row r="5" s="356" customFormat="1" ht="26" customHeight="1" spans="1:9">
      <c r="A5" s="212" t="s">
        <v>12</v>
      </c>
      <c r="B5" s="309">
        <v>749</v>
      </c>
      <c r="C5" s="212">
        <v>2431024</v>
      </c>
      <c r="D5" s="212">
        <v>2499238</v>
      </c>
      <c r="E5" s="212">
        <f t="shared" si="0"/>
        <v>68214</v>
      </c>
      <c r="F5" s="212">
        <v>1</v>
      </c>
      <c r="G5" s="212">
        <f t="shared" si="1"/>
        <v>68214</v>
      </c>
      <c r="H5" s="311">
        <v>1.03</v>
      </c>
      <c r="I5" s="312">
        <f t="shared" ref="I3:I8" si="2">H5*G5</f>
        <v>70260.42</v>
      </c>
    </row>
    <row r="6" s="356" customFormat="1" ht="26" customHeight="1" spans="1:9">
      <c r="A6" s="212" t="s">
        <v>13</v>
      </c>
      <c r="B6" s="309">
        <v>752</v>
      </c>
      <c r="C6" s="212">
        <v>4139800</v>
      </c>
      <c r="D6" s="212">
        <v>4485590</v>
      </c>
      <c r="E6" s="212">
        <f t="shared" si="0"/>
        <v>345790</v>
      </c>
      <c r="F6" s="212">
        <v>1</v>
      </c>
      <c r="G6" s="212">
        <f t="shared" si="1"/>
        <v>345790</v>
      </c>
      <c r="H6" s="311">
        <v>1.03</v>
      </c>
      <c r="I6" s="312">
        <f t="shared" si="2"/>
        <v>356163.7</v>
      </c>
    </row>
    <row r="7" s="356" customFormat="1" ht="26" customHeight="1" spans="1:9">
      <c r="A7" s="212" t="s">
        <v>14</v>
      </c>
      <c r="B7" s="309">
        <v>748</v>
      </c>
      <c r="C7" s="212">
        <v>3977689</v>
      </c>
      <c r="D7" s="212">
        <v>4075504</v>
      </c>
      <c r="E7" s="212">
        <f t="shared" si="0"/>
        <v>97815</v>
      </c>
      <c r="F7" s="212">
        <v>1</v>
      </c>
      <c r="G7" s="212">
        <f t="shared" si="1"/>
        <v>97815</v>
      </c>
      <c r="H7" s="311">
        <v>1.03</v>
      </c>
      <c r="I7" s="312">
        <f t="shared" si="2"/>
        <v>100749.45</v>
      </c>
    </row>
    <row r="8" s="356" customFormat="1" ht="26" customHeight="1" spans="1:9">
      <c r="A8" s="212" t="s">
        <v>15</v>
      </c>
      <c r="B8" s="309">
        <v>746</v>
      </c>
      <c r="C8" s="212">
        <v>2860426</v>
      </c>
      <c r="D8" s="212">
        <v>2986354</v>
      </c>
      <c r="E8" s="212">
        <f t="shared" si="0"/>
        <v>125928</v>
      </c>
      <c r="F8" s="212">
        <v>1</v>
      </c>
      <c r="G8" s="212">
        <f t="shared" si="1"/>
        <v>125928</v>
      </c>
      <c r="H8" s="311">
        <v>1.03</v>
      </c>
      <c r="I8" s="312">
        <f t="shared" si="2"/>
        <v>129705.84</v>
      </c>
    </row>
    <row r="9" s="356" customFormat="1" ht="26" customHeight="1" spans="1:9">
      <c r="A9" s="212" t="s">
        <v>16</v>
      </c>
      <c r="B9" s="212"/>
      <c r="C9" s="212"/>
      <c r="D9" s="212"/>
      <c r="E9" s="212"/>
      <c r="F9" s="212"/>
      <c r="G9" s="212">
        <f>SUM(G3:G8)</f>
        <v>1120001</v>
      </c>
      <c r="H9" s="311">
        <v>1.03</v>
      </c>
      <c r="I9" s="312">
        <f>SUM(I3:I8)</f>
        <v>1153601.03</v>
      </c>
    </row>
    <row r="10" s="356" customFormat="1" ht="26" customHeight="1" spans="1:9">
      <c r="A10" s="212"/>
      <c r="B10" s="212"/>
      <c r="C10" s="212"/>
      <c r="D10" s="212"/>
      <c r="E10" s="212"/>
      <c r="F10" s="212"/>
      <c r="G10" s="212"/>
      <c r="H10" s="311"/>
      <c r="I10" s="312"/>
    </row>
    <row r="11" s="356" customFormat="1" ht="26" customHeight="1" spans="1:9">
      <c r="A11" s="212"/>
      <c r="B11" s="309" t="s">
        <v>17</v>
      </c>
      <c r="C11" s="212" t="s">
        <v>18</v>
      </c>
      <c r="D11" s="212" t="s">
        <v>19</v>
      </c>
      <c r="E11" s="212"/>
      <c r="F11" s="313"/>
      <c r="G11" s="212" t="s">
        <v>7</v>
      </c>
      <c r="H11" s="313" t="s">
        <v>20</v>
      </c>
      <c r="I11" s="212" t="s">
        <v>21</v>
      </c>
    </row>
    <row r="12" s="356" customFormat="1" ht="26" customHeight="1" spans="1:9">
      <c r="A12" s="212" t="s">
        <v>22</v>
      </c>
      <c r="B12" s="309" t="s">
        <v>23</v>
      </c>
      <c r="C12" s="212">
        <v>43865</v>
      </c>
      <c r="D12" s="212">
        <v>45458</v>
      </c>
      <c r="E12" s="212">
        <f>D12-C12</f>
        <v>1593</v>
      </c>
      <c r="F12" s="212">
        <v>1</v>
      </c>
      <c r="G12" s="212">
        <f>F12*E12</f>
        <v>1593</v>
      </c>
      <c r="H12" s="311">
        <v>9.5</v>
      </c>
      <c r="I12" s="312">
        <f>H12*G12</f>
        <v>15133.5</v>
      </c>
    </row>
    <row r="13" s="356" customFormat="1" ht="26" customHeight="1" spans="1:9">
      <c r="A13" s="212" t="s">
        <v>24</v>
      </c>
      <c r="B13" s="309" t="s">
        <v>23</v>
      </c>
      <c r="C13" s="212">
        <v>73548</v>
      </c>
      <c r="D13" s="212">
        <v>81004</v>
      </c>
      <c r="E13" s="212">
        <f>D13-C13</f>
        <v>7456</v>
      </c>
      <c r="F13" s="212">
        <v>1</v>
      </c>
      <c r="G13" s="212">
        <f>F13*E13</f>
        <v>7456</v>
      </c>
      <c r="H13" s="311">
        <v>9.5</v>
      </c>
      <c r="I13" s="312">
        <f>H13*G13</f>
        <v>70832</v>
      </c>
    </row>
    <row r="14" s="356" customFormat="1" ht="26" customHeight="1" spans="1:9">
      <c r="A14" s="212" t="s">
        <v>25</v>
      </c>
      <c r="B14" s="212"/>
      <c r="C14" s="212"/>
      <c r="D14" s="212"/>
      <c r="E14" s="212"/>
      <c r="F14" s="212"/>
      <c r="G14" s="212">
        <f>SUM(G12:G13)</f>
        <v>9049</v>
      </c>
      <c r="H14" s="311">
        <v>9.5</v>
      </c>
      <c r="I14" s="312">
        <f>H14*G14</f>
        <v>85965.5</v>
      </c>
    </row>
    <row r="15" s="53" customFormat="1" spans="1:9">
      <c r="A15" s="359" t="s">
        <v>26</v>
      </c>
      <c r="B15" s="68"/>
      <c r="C15" s="68"/>
      <c r="D15" s="68"/>
      <c r="E15" s="68"/>
      <c r="F15" s="68"/>
      <c r="G15" s="68"/>
      <c r="H15" s="68"/>
      <c r="I15" s="68"/>
    </row>
    <row r="16" s="53" customFormat="1" spans="1:9">
      <c r="A16" s="360" t="s">
        <v>27</v>
      </c>
      <c r="B16" s="1"/>
      <c r="C16" s="1"/>
      <c r="D16" s="1"/>
      <c r="E16" s="1"/>
      <c r="F16" s="1"/>
      <c r="G16" s="1"/>
      <c r="H16" s="1"/>
      <c r="I16" s="361">
        <f>I9+I14</f>
        <v>1239566.53</v>
      </c>
    </row>
    <row r="17" s="1" customFormat="1"/>
    <row r="18" s="1" customFormat="1" ht="30" customHeight="1" spans="1:9">
      <c r="A18" s="362" t="s">
        <v>1</v>
      </c>
      <c r="B18" s="362" t="s">
        <v>28</v>
      </c>
      <c r="C18" s="362" t="s">
        <v>29</v>
      </c>
      <c r="D18" s="362" t="s">
        <v>30</v>
      </c>
      <c r="E18" s="363" t="s">
        <v>20</v>
      </c>
      <c r="F18" s="362" t="s">
        <v>21</v>
      </c>
      <c r="G18" s="362" t="s">
        <v>31</v>
      </c>
      <c r="H18" s="362" t="s">
        <v>8</v>
      </c>
      <c r="I18" s="364" t="s">
        <v>9</v>
      </c>
    </row>
    <row r="19" s="1" customFormat="1" ht="30" customHeight="1" spans="1:9">
      <c r="A19" s="362" t="s">
        <v>32</v>
      </c>
      <c r="B19" s="362">
        <v>910</v>
      </c>
      <c r="C19" s="365">
        <f>B19/(B19+B20+B21+B22)</f>
        <v>0.485644145586509</v>
      </c>
      <c r="D19" s="366">
        <f>G14*C19</f>
        <v>4394.59387341232</v>
      </c>
      <c r="E19" s="363">
        <v>9.5</v>
      </c>
      <c r="F19" s="367">
        <f t="shared" ref="F19:F22" si="3">D19*E19</f>
        <v>41748.641797417</v>
      </c>
      <c r="G19" s="366">
        <f>G9*C19</f>
        <v>543921.928701035</v>
      </c>
      <c r="H19" s="367">
        <v>1.03</v>
      </c>
      <c r="I19" s="367">
        <f t="shared" ref="I19:I22" si="4">G19*H19</f>
        <v>560239.586562066</v>
      </c>
    </row>
    <row r="20" s="1" customFormat="1" ht="30" customHeight="1" spans="1:9">
      <c r="A20" s="362" t="s">
        <v>33</v>
      </c>
      <c r="B20" s="362">
        <v>178.9</v>
      </c>
      <c r="C20" s="365">
        <f>B20/(B19+B20+B21+B22)</f>
        <v>0.095474436972996</v>
      </c>
      <c r="D20" s="366">
        <f>G14*C20</f>
        <v>863.948180168641</v>
      </c>
      <c r="E20" s="363">
        <v>9.5</v>
      </c>
      <c r="F20" s="367">
        <f t="shared" si="3"/>
        <v>8207.50771160209</v>
      </c>
      <c r="G20" s="366">
        <f>G9*C20</f>
        <v>106931.464884193</v>
      </c>
      <c r="H20" s="367">
        <v>1.03</v>
      </c>
      <c r="I20" s="367">
        <f t="shared" si="4"/>
        <v>110139.408830718</v>
      </c>
    </row>
    <row r="21" s="1" customFormat="1" ht="30" customHeight="1" spans="1:9">
      <c r="A21" s="362" t="s">
        <v>34</v>
      </c>
      <c r="B21" s="362">
        <v>204.9</v>
      </c>
      <c r="C21" s="365">
        <f>B21/(B19+B20+B21+B22)</f>
        <v>0.109349983989753</v>
      </c>
      <c r="D21" s="366">
        <f>G14*C21</f>
        <v>989.508005123279</v>
      </c>
      <c r="E21" s="363">
        <v>9.5</v>
      </c>
      <c r="F21" s="367">
        <f t="shared" si="3"/>
        <v>9400.32604867115</v>
      </c>
      <c r="G21" s="366">
        <f>G9*C21</f>
        <v>122472.091418508</v>
      </c>
      <c r="H21" s="367">
        <v>1.03</v>
      </c>
      <c r="I21" s="367">
        <f t="shared" si="4"/>
        <v>126146.254161063</v>
      </c>
    </row>
    <row r="22" s="1" customFormat="1" ht="30" customHeight="1" spans="1:9">
      <c r="A22" s="362" t="s">
        <v>35</v>
      </c>
      <c r="B22" s="362">
        <v>580</v>
      </c>
      <c r="C22" s="365">
        <f>B22/(B19+B20+B21+B22)</f>
        <v>0.309531433450742</v>
      </c>
      <c r="D22" s="366">
        <f>G14*C22</f>
        <v>2800.94994129576</v>
      </c>
      <c r="E22" s="363">
        <v>9.5</v>
      </c>
      <c r="F22" s="367">
        <f t="shared" si="3"/>
        <v>26609.0244423097</v>
      </c>
      <c r="G22" s="366">
        <f>G9*C22</f>
        <v>346675.514996264</v>
      </c>
      <c r="H22" s="367">
        <v>1.03</v>
      </c>
      <c r="I22" s="367">
        <f t="shared" si="4"/>
        <v>357075.780446152</v>
      </c>
    </row>
  </sheetData>
  <mergeCells count="1">
    <mergeCell ref="A1:I1"/>
  </mergeCells>
  <pageMargins left="0.748031496062992" right="0.748031496062992" top="0.196850393700787" bottom="0.393700787401575" header="0.511811023622047" footer="0.511811023622047"/>
  <pageSetup paperSize="27" fitToWidth="0" fitToHeight="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Z32"/>
  <sheetViews>
    <sheetView zoomScale="82" zoomScaleNormal="82" workbookViewId="0">
      <selection activeCell="A24" sqref="A24:T30"/>
    </sheetView>
  </sheetViews>
  <sheetFormatPr defaultColWidth="9" defaultRowHeight="14.25"/>
  <cols>
    <col min="1" max="1" width="16.9083333333333" style="1" customWidth="1"/>
    <col min="2" max="2" width="16.4583333333333" style="1" customWidth="1"/>
    <col min="3" max="3" width="10.2083333333333" style="1" customWidth="1"/>
    <col min="4" max="4" width="13.2916666666667" style="1" customWidth="1"/>
    <col min="5" max="6" width="12.8" style="1" customWidth="1"/>
    <col min="7" max="7" width="7.49166666666667" style="1" customWidth="1"/>
    <col min="8" max="8" width="6.5" style="67" customWidth="1"/>
    <col min="9" max="9" width="8.7" style="1" customWidth="1"/>
    <col min="10" max="10" width="13.65" style="1" customWidth="1"/>
    <col min="11" max="11" width="12.8" style="1" customWidth="1"/>
    <col min="12" max="12" width="7.2" style="1" customWidth="1"/>
    <col min="13" max="13" width="4.5" style="1" customWidth="1"/>
    <col min="14" max="14" width="10.5" style="1"/>
    <col min="15" max="15" width="4.88333333333333" style="1" customWidth="1"/>
    <col min="16" max="16" width="14.9916666666667" style="1" customWidth="1"/>
    <col min="17" max="17" width="4.71666666666667" style="1" customWidth="1"/>
    <col min="18" max="18" width="13.8166666666667" style="1" customWidth="1"/>
    <col min="19" max="19" width="7.1" style="1" customWidth="1"/>
    <col min="20" max="20" width="11.6083333333333" style="1"/>
    <col min="21" max="21" width="9.55" style="4"/>
    <col min="22" max="16384" width="9" style="4"/>
  </cols>
  <sheetData>
    <row r="1" s="1" customFormat="1" ht="29" customHeight="1" spans="1:21">
      <c r="A1" s="5" t="s">
        <v>1350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28.5" spans="1:21">
      <c r="A2" s="8" t="s">
        <v>312</v>
      </c>
      <c r="B2" s="8" t="s">
        <v>313</v>
      </c>
      <c r="C2" s="22" t="s">
        <v>2</v>
      </c>
      <c r="D2" s="22" t="s">
        <v>1351</v>
      </c>
      <c r="E2" s="19" t="s">
        <v>18</v>
      </c>
      <c r="F2" s="19" t="s">
        <v>19</v>
      </c>
      <c r="G2" s="19" t="s">
        <v>7</v>
      </c>
      <c r="H2" s="44" t="s">
        <v>20</v>
      </c>
      <c r="I2" s="19" t="s">
        <v>21</v>
      </c>
      <c r="J2" s="19" t="s">
        <v>3</v>
      </c>
      <c r="K2" s="19" t="s">
        <v>4</v>
      </c>
      <c r="L2" s="19" t="s">
        <v>5</v>
      </c>
      <c r="M2" s="19" t="s">
        <v>6</v>
      </c>
      <c r="N2" s="19" t="s">
        <v>7</v>
      </c>
      <c r="O2" s="19"/>
      <c r="P2" s="46" t="s">
        <v>9</v>
      </c>
      <c r="Q2" s="19" t="s">
        <v>38</v>
      </c>
      <c r="R2" s="46" t="s">
        <v>25</v>
      </c>
      <c r="S2" s="19" t="s">
        <v>29</v>
      </c>
      <c r="T2" s="44" t="s">
        <v>39</v>
      </c>
    </row>
    <row r="3" s="1" customFormat="1" spans="1:21">
      <c r="A3" s="19"/>
      <c r="B3" s="19"/>
      <c r="C3" s="19"/>
      <c r="D3" s="19" t="s">
        <v>1352</v>
      </c>
      <c r="E3" s="19"/>
      <c r="F3" s="19"/>
      <c r="G3" s="19"/>
      <c r="H3" s="44"/>
      <c r="I3" s="19"/>
      <c r="J3" s="19"/>
      <c r="K3" s="19"/>
      <c r="L3" s="19"/>
      <c r="M3" s="19"/>
      <c r="N3" s="19"/>
      <c r="O3" s="19">
        <v>1.03</v>
      </c>
      <c r="P3" s="46"/>
      <c r="Q3" s="19"/>
      <c r="R3" s="46"/>
      <c r="S3" s="19"/>
      <c r="T3" s="44"/>
    </row>
    <row r="4" s="1" customFormat="1" spans="1:21">
      <c r="A4" s="19" t="s">
        <v>1353</v>
      </c>
      <c r="B4" s="19" t="s">
        <v>1353</v>
      </c>
      <c r="C4" s="19">
        <v>459</v>
      </c>
      <c r="D4" s="19" t="s">
        <v>1354</v>
      </c>
      <c r="E4" s="19"/>
      <c r="F4" s="19"/>
      <c r="G4" s="19"/>
      <c r="H4" s="44"/>
      <c r="I4" s="19"/>
      <c r="J4" s="19">
        <v>1414</v>
      </c>
      <c r="K4" s="19">
        <v>1647</v>
      </c>
      <c r="L4" s="19">
        <f>K4-J4</f>
        <v>233</v>
      </c>
      <c r="M4" s="19">
        <v>30</v>
      </c>
      <c r="N4" s="19">
        <f>M4*L4</f>
        <v>6990</v>
      </c>
      <c r="O4" s="19">
        <v>1.03</v>
      </c>
      <c r="P4" s="46">
        <f>O4*N4</f>
        <v>7199.7</v>
      </c>
      <c r="Q4" s="19"/>
      <c r="R4" s="46">
        <f>I4+P4+Q4</f>
        <v>7199.7</v>
      </c>
      <c r="S4" s="19">
        <v>1</v>
      </c>
      <c r="T4" s="44">
        <f>R4*S4</f>
        <v>7199.7</v>
      </c>
    </row>
    <row r="5" s="1" customFormat="1" spans="1:21">
      <c r="A5" s="19" t="s">
        <v>1355</v>
      </c>
      <c r="B5" s="19" t="s">
        <v>1356</v>
      </c>
      <c r="C5" s="19">
        <v>464</v>
      </c>
      <c r="D5" s="19" t="s">
        <v>1354</v>
      </c>
      <c r="E5" s="19"/>
      <c r="F5" s="19"/>
      <c r="G5" s="19"/>
      <c r="H5" s="44"/>
      <c r="I5" s="19"/>
      <c r="J5" s="19">
        <v>697</v>
      </c>
      <c r="K5" s="19">
        <v>798</v>
      </c>
      <c r="L5" s="19">
        <f>K5-J5</f>
        <v>101</v>
      </c>
      <c r="M5" s="19">
        <v>30</v>
      </c>
      <c r="N5" s="19">
        <f>M5*L5</f>
        <v>3030</v>
      </c>
      <c r="O5" s="19">
        <v>1.03</v>
      </c>
      <c r="P5" s="46">
        <f>O5*N5</f>
        <v>3120.9</v>
      </c>
      <c r="Q5" s="19"/>
      <c r="R5" s="46">
        <f>I5+P5+Q5</f>
        <v>3120.9</v>
      </c>
      <c r="S5" s="19">
        <v>1</v>
      </c>
      <c r="T5" s="44">
        <f>R5*S5</f>
        <v>3120.9</v>
      </c>
    </row>
    <row r="6" s="1" customFormat="1" spans="1:21">
      <c r="A6" s="19" t="s">
        <v>25</v>
      </c>
      <c r="B6" s="19"/>
      <c r="C6" s="19"/>
      <c r="D6" s="19"/>
      <c r="E6" s="19"/>
      <c r="F6" s="19"/>
      <c r="G6" s="19"/>
      <c r="H6" s="44"/>
      <c r="I6" s="19"/>
      <c r="J6" s="19"/>
      <c r="K6" s="19"/>
      <c r="L6" s="19"/>
      <c r="M6" s="19"/>
      <c r="N6" s="19"/>
      <c r="O6" s="19"/>
      <c r="P6" s="46"/>
      <c r="Q6" s="19"/>
      <c r="R6" s="46"/>
      <c r="S6" s="19"/>
      <c r="T6" s="44">
        <f>SUM(T4:T5)</f>
        <v>10320.6</v>
      </c>
    </row>
    <row r="7" s="1" customFormat="1" spans="1:21">
      <c r="A7" s="17"/>
      <c r="B7" s="68"/>
      <c r="C7" s="68"/>
      <c r="D7" s="19"/>
      <c r="E7" s="19"/>
      <c r="F7" s="19"/>
      <c r="G7" s="19"/>
      <c r="H7" s="44"/>
      <c r="I7" s="19"/>
      <c r="J7" s="19"/>
      <c r="K7" s="19"/>
      <c r="L7" s="19"/>
      <c r="M7" s="19"/>
      <c r="N7" s="19"/>
      <c r="O7" s="19"/>
      <c r="P7" s="46"/>
      <c r="Q7" s="19"/>
      <c r="R7" s="46"/>
      <c r="S7" s="19"/>
      <c r="T7" s="44"/>
      <c r="U7" s="67"/>
    </row>
    <row r="8" s="1" customFormat="1" spans="1:21">
      <c r="A8" s="19"/>
      <c r="B8" s="19"/>
      <c r="C8" s="19"/>
      <c r="D8" s="19"/>
      <c r="E8" s="19"/>
      <c r="F8" s="19"/>
      <c r="G8" s="19"/>
      <c r="H8" s="44"/>
      <c r="I8" s="19"/>
      <c r="J8" s="19"/>
      <c r="K8" s="19"/>
      <c r="L8" s="19"/>
      <c r="M8" s="19"/>
      <c r="N8" s="19"/>
      <c r="O8" s="19"/>
      <c r="P8" s="46"/>
      <c r="Q8" s="19"/>
      <c r="R8" s="46"/>
      <c r="S8" s="19"/>
      <c r="T8" s="44"/>
      <c r="U8" s="67"/>
    </row>
    <row r="9" s="1" customFormat="1" ht="28.5" spans="1:21">
      <c r="A9" s="8" t="s">
        <v>312</v>
      </c>
      <c r="B9" s="8" t="s">
        <v>313</v>
      </c>
      <c r="C9" s="22" t="s">
        <v>2</v>
      </c>
      <c r="D9" s="22" t="s">
        <v>1351</v>
      </c>
      <c r="E9" s="19" t="s">
        <v>18</v>
      </c>
      <c r="F9" s="19" t="s">
        <v>19</v>
      </c>
      <c r="G9" s="19" t="s">
        <v>7</v>
      </c>
      <c r="H9" s="44" t="s">
        <v>20</v>
      </c>
      <c r="I9" s="19" t="s">
        <v>21</v>
      </c>
      <c r="J9" s="19" t="s">
        <v>3</v>
      </c>
      <c r="K9" s="19" t="s">
        <v>4</v>
      </c>
      <c r="L9" s="19" t="s">
        <v>5</v>
      </c>
      <c r="M9" s="19" t="s">
        <v>6</v>
      </c>
      <c r="N9" s="19" t="s">
        <v>7</v>
      </c>
      <c r="O9" s="19"/>
      <c r="P9" s="46" t="s">
        <v>9</v>
      </c>
      <c r="Q9" s="19" t="s">
        <v>38</v>
      </c>
      <c r="R9" s="46" t="s">
        <v>25</v>
      </c>
      <c r="S9" s="19" t="s">
        <v>29</v>
      </c>
      <c r="T9" s="44" t="s">
        <v>39</v>
      </c>
      <c r="U9" s="67"/>
    </row>
    <row r="10" s="1" customFormat="1" spans="1:21">
      <c r="A10" s="19"/>
      <c r="B10" s="19"/>
      <c r="C10" s="19"/>
      <c r="D10" s="19" t="s">
        <v>1352</v>
      </c>
      <c r="E10" s="19"/>
      <c r="F10" s="19"/>
      <c r="G10" s="19"/>
      <c r="H10" s="44"/>
      <c r="I10" s="19"/>
      <c r="J10" s="19"/>
      <c r="K10" s="19"/>
      <c r="L10" s="19"/>
      <c r="M10" s="19"/>
      <c r="N10" s="19"/>
      <c r="O10" s="19"/>
      <c r="P10" s="46"/>
      <c r="Q10" s="19"/>
      <c r="R10" s="46"/>
      <c r="S10" s="19"/>
      <c r="T10" s="44"/>
      <c r="U10" s="67"/>
    </row>
    <row r="11" s="1" customFormat="1" spans="1:21">
      <c r="A11" s="19" t="s">
        <v>1357</v>
      </c>
      <c r="B11" s="19" t="s">
        <v>1358</v>
      </c>
      <c r="C11" s="19">
        <v>603</v>
      </c>
      <c r="D11" s="19" t="s">
        <v>1359</v>
      </c>
      <c r="E11" s="19">
        <v>5466</v>
      </c>
      <c r="F11" s="19"/>
      <c r="G11" s="19"/>
      <c r="H11" s="44"/>
      <c r="I11" s="19"/>
      <c r="J11" s="19">
        <v>3485</v>
      </c>
      <c r="K11" s="19">
        <v>9096</v>
      </c>
      <c r="L11" s="19">
        <f>K11-J11</f>
        <v>5611</v>
      </c>
      <c r="M11" s="19">
        <v>1</v>
      </c>
      <c r="N11" s="19">
        <f>M11*L11</f>
        <v>5611</v>
      </c>
      <c r="O11" s="19">
        <v>1.03</v>
      </c>
      <c r="P11" s="46">
        <f>O11*N11</f>
        <v>5779.33</v>
      </c>
      <c r="Q11" s="19">
        <f>80*1.03</f>
        <v>82.4</v>
      </c>
      <c r="R11" s="46">
        <f>I11+P11+Q11</f>
        <v>5861.73</v>
      </c>
      <c r="S11" s="19">
        <v>1</v>
      </c>
      <c r="T11" s="44">
        <f>R11*S11</f>
        <v>5861.73</v>
      </c>
      <c r="U11" s="67"/>
    </row>
    <row r="12" s="1" customFormat="1" spans="1:21">
      <c r="A12" s="19" t="s">
        <v>1360</v>
      </c>
      <c r="B12" s="19" t="s">
        <v>1361</v>
      </c>
      <c r="C12" s="19">
        <v>56</v>
      </c>
      <c r="D12" s="19" t="s">
        <v>1359</v>
      </c>
      <c r="E12" s="19"/>
      <c r="F12" s="19"/>
      <c r="G12" s="19"/>
      <c r="H12" s="44"/>
      <c r="I12" s="19"/>
      <c r="J12" s="19">
        <v>11805</v>
      </c>
      <c r="K12" s="19">
        <v>11847</v>
      </c>
      <c r="L12" s="19">
        <f>K12-J12</f>
        <v>42</v>
      </c>
      <c r="M12" s="19">
        <v>1</v>
      </c>
      <c r="N12" s="19">
        <f>M12*L12</f>
        <v>42</v>
      </c>
      <c r="O12" s="19">
        <v>1.03</v>
      </c>
      <c r="P12" s="46">
        <f>O12*N12</f>
        <v>43.26</v>
      </c>
      <c r="Q12" s="19">
        <f>80*1.03</f>
        <v>82.4</v>
      </c>
      <c r="R12" s="46">
        <f>I12+P12+Q12</f>
        <v>125.66</v>
      </c>
      <c r="S12" s="19">
        <v>1</v>
      </c>
      <c r="T12" s="44">
        <f>R12*S12</f>
        <v>125.66</v>
      </c>
      <c r="U12" s="67"/>
    </row>
    <row r="13" s="1" customFormat="1" spans="1:21">
      <c r="A13" s="19" t="s">
        <v>25</v>
      </c>
      <c r="B13" s="19"/>
      <c r="C13" s="19"/>
      <c r="D13" s="19"/>
      <c r="E13" s="19"/>
      <c r="F13" s="19"/>
      <c r="G13" s="19"/>
      <c r="H13" s="44"/>
      <c r="I13" s="19"/>
      <c r="J13" s="19"/>
      <c r="K13" s="19"/>
      <c r="L13" s="19"/>
      <c r="M13" s="19"/>
      <c r="N13" s="19"/>
      <c r="O13" s="19"/>
      <c r="P13" s="46"/>
      <c r="Q13" s="19"/>
      <c r="R13" s="46"/>
      <c r="S13" s="19"/>
      <c r="T13" s="44">
        <f>SUM(T11:T12)</f>
        <v>5987.39</v>
      </c>
      <c r="U13" s="67"/>
    </row>
    <row r="14" s="1" customFormat="1" spans="1:21">
      <c r="A14" s="49"/>
      <c r="B14" s="19"/>
      <c r="C14" s="19"/>
      <c r="D14" s="19"/>
      <c r="E14" s="19"/>
      <c r="F14" s="19"/>
      <c r="G14" s="19"/>
      <c r="H14" s="44"/>
      <c r="I14" s="19"/>
      <c r="J14" s="19"/>
      <c r="K14" s="19"/>
      <c r="L14" s="19"/>
      <c r="M14" s="19"/>
      <c r="N14" s="19"/>
      <c r="O14" s="19"/>
      <c r="P14" s="46"/>
      <c r="Q14" s="19"/>
      <c r="R14" s="46"/>
      <c r="S14" s="19"/>
      <c r="T14" s="44"/>
      <c r="U14" s="67"/>
    </row>
    <row r="15" s="1" customFormat="1" spans="1:21">
      <c r="A15" s="19"/>
      <c r="B15" s="19"/>
      <c r="C15" s="19"/>
      <c r="D15" s="19"/>
      <c r="E15" s="19"/>
      <c r="F15" s="19"/>
      <c r="G15" s="19"/>
      <c r="H15" s="44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67"/>
    </row>
    <row r="16" s="1" customFormat="1" ht="28.5" spans="1:21">
      <c r="A16" s="8" t="s">
        <v>312</v>
      </c>
      <c r="B16" s="8" t="s">
        <v>313</v>
      </c>
      <c r="C16" s="22" t="s">
        <v>2</v>
      </c>
      <c r="D16" s="22" t="s">
        <v>1351</v>
      </c>
      <c r="E16" s="19" t="s">
        <v>18</v>
      </c>
      <c r="F16" s="19" t="s">
        <v>19</v>
      </c>
      <c r="G16" s="19" t="s">
        <v>7</v>
      </c>
      <c r="H16" s="44" t="s">
        <v>20</v>
      </c>
      <c r="I16" s="19" t="s">
        <v>21</v>
      </c>
      <c r="J16" s="19" t="s">
        <v>3</v>
      </c>
      <c r="K16" s="19" t="s">
        <v>4</v>
      </c>
      <c r="L16" s="19" t="s">
        <v>5</v>
      </c>
      <c r="M16" s="19" t="s">
        <v>6</v>
      </c>
      <c r="N16" s="19" t="s">
        <v>7</v>
      </c>
      <c r="O16" s="19"/>
      <c r="P16" s="46" t="s">
        <v>9</v>
      </c>
      <c r="Q16" s="19" t="s">
        <v>38</v>
      </c>
      <c r="R16" s="46" t="s">
        <v>25</v>
      </c>
      <c r="S16" s="19" t="s">
        <v>29</v>
      </c>
      <c r="T16" s="44" t="s">
        <v>39</v>
      </c>
    </row>
    <row r="17" s="1" customFormat="1" spans="1:26">
      <c r="A17" s="19"/>
      <c r="B17" s="19"/>
      <c r="C17" s="19"/>
      <c r="D17" s="19" t="s">
        <v>1362</v>
      </c>
      <c r="E17" s="19"/>
      <c r="F17" s="19"/>
      <c r="G17" s="19"/>
      <c r="H17" s="44"/>
      <c r="I17" s="19"/>
      <c r="J17" s="19"/>
      <c r="K17" s="19"/>
      <c r="L17" s="19"/>
      <c r="M17" s="19"/>
      <c r="N17" s="19"/>
      <c r="O17" s="19"/>
      <c r="P17" s="46"/>
      <c r="Q17" s="19"/>
      <c r="R17" s="46"/>
      <c r="S17" s="19"/>
      <c r="T17" s="44"/>
    </row>
    <row r="18" s="1" customFormat="1" spans="1:26">
      <c r="A18" s="19" t="s">
        <v>1363</v>
      </c>
      <c r="B18" s="19" t="s">
        <v>1364</v>
      </c>
      <c r="C18" s="19">
        <v>228</v>
      </c>
      <c r="D18" s="19" t="s">
        <v>124</v>
      </c>
      <c r="E18" s="19"/>
      <c r="F18" s="19"/>
      <c r="G18" s="19"/>
      <c r="H18" s="44"/>
      <c r="I18" s="19"/>
      <c r="J18" s="19">
        <v>3576</v>
      </c>
      <c r="K18" s="19">
        <v>3699</v>
      </c>
      <c r="L18" s="19">
        <f>K18-J18</f>
        <v>123</v>
      </c>
      <c r="M18" s="19">
        <v>40</v>
      </c>
      <c r="N18" s="19">
        <f>M18*L18</f>
        <v>4920</v>
      </c>
      <c r="O18" s="19">
        <v>1.03</v>
      </c>
      <c r="P18" s="46">
        <f>O18*N18</f>
        <v>5067.6</v>
      </c>
      <c r="Q18" s="19"/>
      <c r="R18" s="46">
        <f>I18+P18+Q18</f>
        <v>5067.6</v>
      </c>
      <c r="S18" s="19">
        <v>1</v>
      </c>
      <c r="T18" s="44">
        <f>R18*S18</f>
        <v>5067.6</v>
      </c>
    </row>
    <row r="19" s="1" customFormat="1" spans="1:26">
      <c r="A19" s="19" t="s">
        <v>1365</v>
      </c>
      <c r="B19" s="19" t="s">
        <v>1366</v>
      </c>
      <c r="C19" s="19">
        <v>704</v>
      </c>
      <c r="D19" s="19" t="s">
        <v>124</v>
      </c>
      <c r="E19" s="19"/>
      <c r="F19" s="19"/>
      <c r="G19" s="19"/>
      <c r="H19" s="44"/>
      <c r="I19" s="19"/>
      <c r="J19" s="19">
        <v>40754</v>
      </c>
      <c r="K19" s="19">
        <v>45098</v>
      </c>
      <c r="L19" s="19">
        <f>K19-J19</f>
        <v>4344</v>
      </c>
      <c r="M19" s="19">
        <v>1</v>
      </c>
      <c r="N19" s="19">
        <f>M19*L19</f>
        <v>4344</v>
      </c>
      <c r="O19" s="19">
        <v>1.03</v>
      </c>
      <c r="P19" s="46">
        <f>O19*N19</f>
        <v>4474.32</v>
      </c>
      <c r="Q19" s="19">
        <f>40*1.03</f>
        <v>41.2</v>
      </c>
      <c r="R19" s="46">
        <f>I19+P19+Q19</f>
        <v>4515.52</v>
      </c>
      <c r="S19" s="19">
        <v>1</v>
      </c>
      <c r="T19" s="44">
        <f>R19*S19</f>
        <v>4515.52</v>
      </c>
    </row>
    <row r="20" s="1" customFormat="1" spans="1:26">
      <c r="A20" s="19" t="s">
        <v>1367</v>
      </c>
      <c r="B20" s="19" t="s">
        <v>1367</v>
      </c>
      <c r="C20" s="19"/>
      <c r="D20" s="19" t="s">
        <v>124</v>
      </c>
      <c r="E20" s="19">
        <v>7082</v>
      </c>
      <c r="F20" s="19">
        <v>7154</v>
      </c>
      <c r="G20" s="19">
        <f>SUM(F20-E20)</f>
        <v>72</v>
      </c>
      <c r="H20" s="44">
        <v>9.5</v>
      </c>
      <c r="I20" s="19">
        <f>G20*H20</f>
        <v>684</v>
      </c>
      <c r="J20" s="19">
        <v>1206</v>
      </c>
      <c r="K20" s="19">
        <v>1215</v>
      </c>
      <c r="L20" s="19">
        <f>K20-J20</f>
        <v>9</v>
      </c>
      <c r="M20" s="19">
        <v>1</v>
      </c>
      <c r="N20" s="19">
        <f>M20*L20</f>
        <v>9</v>
      </c>
      <c r="O20" s="19">
        <v>1.03</v>
      </c>
      <c r="P20" s="46">
        <f>O20*N20</f>
        <v>9.27</v>
      </c>
      <c r="Q20" s="19"/>
      <c r="R20" s="46">
        <f>I20+P20+Q20</f>
        <v>693.27</v>
      </c>
      <c r="S20" s="19">
        <v>1</v>
      </c>
      <c r="T20" s="44">
        <f>R20*S20</f>
        <v>693.27</v>
      </c>
    </row>
    <row r="21" s="1" customFormat="1" spans="1:26">
      <c r="A21" s="19" t="s">
        <v>25</v>
      </c>
      <c r="B21" s="19"/>
      <c r="C21" s="19"/>
      <c r="D21" s="19" t="s">
        <v>124</v>
      </c>
      <c r="E21" s="19"/>
      <c r="F21" s="19"/>
      <c r="G21" s="19"/>
      <c r="H21" s="44"/>
      <c r="I21" s="19"/>
      <c r="J21" s="19"/>
      <c r="K21" s="19"/>
      <c r="L21" s="19"/>
      <c r="M21" s="19"/>
      <c r="N21" s="19"/>
      <c r="O21" s="19"/>
      <c r="P21" s="46"/>
      <c r="Q21" s="19"/>
      <c r="R21" s="46"/>
      <c r="S21" s="19"/>
      <c r="T21" s="44">
        <f>SUM(T18:T20)</f>
        <v>10276.39</v>
      </c>
    </row>
    <row r="22" s="1" customFormat="1" spans="1:26">
      <c r="A22" s="19"/>
      <c r="B22" s="19"/>
      <c r="C22" s="19"/>
      <c r="D22" s="19"/>
      <c r="E22" s="19"/>
      <c r="F22" s="19"/>
      <c r="G22" s="19"/>
      <c r="H22" s="44"/>
      <c r="I22" s="19"/>
      <c r="J22" s="19"/>
      <c r="K22" s="19"/>
      <c r="L22" s="19"/>
      <c r="M22" s="19"/>
      <c r="N22" s="19"/>
      <c r="O22" s="19"/>
      <c r="P22" s="46"/>
      <c r="Q22" s="19"/>
      <c r="R22" s="46"/>
      <c r="S22" s="19"/>
      <c r="T22" s="44"/>
    </row>
    <row r="23" s="1" customFormat="1" spans="1:26">
      <c r="A23" s="19"/>
      <c r="B23" s="19"/>
      <c r="C23" s="19"/>
      <c r="D23" s="19"/>
      <c r="E23" s="19"/>
      <c r="F23" s="19"/>
      <c r="G23" s="19"/>
      <c r="H23" s="44"/>
      <c r="I23" s="19"/>
      <c r="J23" s="19"/>
      <c r="K23" s="19"/>
      <c r="L23" s="19"/>
      <c r="M23" s="19"/>
      <c r="N23" s="19"/>
      <c r="O23" s="19"/>
      <c r="P23" s="46"/>
      <c r="Q23" s="19"/>
      <c r="R23" s="46"/>
      <c r="S23" s="19"/>
      <c r="T23" s="44"/>
    </row>
    <row r="24" s="1" customFormat="1" ht="28.5" spans="1:26">
      <c r="A24" s="8" t="s">
        <v>312</v>
      </c>
      <c r="B24" s="8" t="s">
        <v>313</v>
      </c>
      <c r="C24" s="22" t="s">
        <v>2</v>
      </c>
      <c r="D24" s="22" t="s">
        <v>1368</v>
      </c>
      <c r="E24" s="19" t="s">
        <v>18</v>
      </c>
      <c r="F24" s="19" t="s">
        <v>19</v>
      </c>
      <c r="G24" s="19" t="s">
        <v>7</v>
      </c>
      <c r="H24" s="44" t="s">
        <v>20</v>
      </c>
      <c r="I24" s="19" t="s">
        <v>21</v>
      </c>
      <c r="J24" s="19" t="s">
        <v>3</v>
      </c>
      <c r="K24" s="19" t="s">
        <v>4</v>
      </c>
      <c r="L24" s="19" t="s">
        <v>5</v>
      </c>
      <c r="M24" s="19" t="s">
        <v>6</v>
      </c>
      <c r="N24" s="19" t="s">
        <v>7</v>
      </c>
      <c r="O24" s="19"/>
      <c r="P24" s="46" t="s">
        <v>9</v>
      </c>
      <c r="Q24" s="19" t="s">
        <v>38</v>
      </c>
      <c r="R24" s="46" t="s">
        <v>25</v>
      </c>
      <c r="S24" s="19" t="s">
        <v>29</v>
      </c>
      <c r="T24" s="44" t="s">
        <v>39</v>
      </c>
    </row>
    <row r="25" s="1" customFormat="1" spans="1:26">
      <c r="A25" s="19"/>
      <c r="B25" s="22"/>
      <c r="C25" s="22"/>
      <c r="D25" s="22" t="s">
        <v>1369</v>
      </c>
      <c r="E25" s="19"/>
      <c r="F25" s="19"/>
      <c r="G25" s="19"/>
      <c r="H25" s="44"/>
      <c r="I25" s="19"/>
      <c r="J25" s="19"/>
      <c r="K25" s="19"/>
      <c r="L25" s="19"/>
      <c r="M25" s="19"/>
      <c r="N25" s="19"/>
      <c r="O25" s="19"/>
      <c r="P25" s="46"/>
      <c r="Q25" s="19"/>
      <c r="R25" s="46"/>
      <c r="S25" s="19"/>
      <c r="T25" s="44"/>
    </row>
    <row r="26" s="1" customFormat="1" spans="1:26">
      <c r="A26" s="19" t="s">
        <v>1370</v>
      </c>
      <c r="B26" s="19" t="s">
        <v>1370</v>
      </c>
      <c r="C26" s="19">
        <v>220</v>
      </c>
      <c r="D26" s="19" t="s">
        <v>101</v>
      </c>
      <c r="E26" s="19"/>
      <c r="F26" s="19"/>
      <c r="G26" s="19"/>
      <c r="H26" s="44"/>
      <c r="I26" s="19"/>
      <c r="J26" s="19">
        <v>7184</v>
      </c>
      <c r="K26" s="19">
        <v>7329</v>
      </c>
      <c r="L26" s="19">
        <f t="shared" ref="L26:L28" si="0">K26-J26</f>
        <v>145</v>
      </c>
      <c r="M26" s="19">
        <v>50</v>
      </c>
      <c r="N26" s="19">
        <f t="shared" ref="N26:N28" si="1">M26*L26</f>
        <v>7250</v>
      </c>
      <c r="O26" s="19">
        <v>1.03</v>
      </c>
      <c r="P26" s="46">
        <f t="shared" ref="P26:P28" si="2">O26*N26</f>
        <v>7467.5</v>
      </c>
      <c r="Q26" s="19"/>
      <c r="R26" s="46">
        <f t="shared" ref="R26:R28" si="3">I26+P26+Q26</f>
        <v>7467.5</v>
      </c>
      <c r="S26" s="19">
        <v>1</v>
      </c>
      <c r="T26" s="44">
        <f t="shared" ref="T26:T29" si="4">R26*S26</f>
        <v>7467.5</v>
      </c>
    </row>
    <row r="27" s="1" customFormat="1" spans="1:26">
      <c r="A27" s="19" t="s">
        <v>1371</v>
      </c>
      <c r="B27" s="19" t="s">
        <v>1371</v>
      </c>
      <c r="C27" s="19">
        <v>476</v>
      </c>
      <c r="D27" s="19" t="s">
        <v>101</v>
      </c>
      <c r="E27" s="19"/>
      <c r="F27" s="19"/>
      <c r="G27" s="19"/>
      <c r="H27" s="44"/>
      <c r="I27" s="19"/>
      <c r="J27" s="19">
        <v>1552</v>
      </c>
      <c r="K27" s="19">
        <v>1663</v>
      </c>
      <c r="L27" s="19">
        <f t="shared" si="0"/>
        <v>111</v>
      </c>
      <c r="M27" s="19">
        <v>1</v>
      </c>
      <c r="N27" s="19">
        <f t="shared" si="1"/>
        <v>111</v>
      </c>
      <c r="O27" s="19">
        <v>1.03</v>
      </c>
      <c r="P27" s="46">
        <f t="shared" si="2"/>
        <v>114.33</v>
      </c>
      <c r="Q27" s="19"/>
      <c r="R27" s="46">
        <f t="shared" si="3"/>
        <v>114.33</v>
      </c>
      <c r="S27" s="19">
        <v>1</v>
      </c>
      <c r="T27" s="44">
        <f t="shared" si="4"/>
        <v>114.33</v>
      </c>
    </row>
    <row r="28" s="1" customFormat="1" spans="1:26">
      <c r="A28" s="19" t="s">
        <v>577</v>
      </c>
      <c r="B28" s="19" t="s">
        <v>1372</v>
      </c>
      <c r="C28" s="19">
        <v>642</v>
      </c>
      <c r="D28" s="19" t="s">
        <v>1373</v>
      </c>
      <c r="E28" s="19"/>
      <c r="F28" s="19"/>
      <c r="G28" s="19"/>
      <c r="H28" s="44"/>
      <c r="I28" s="19"/>
      <c r="J28" s="19">
        <v>0</v>
      </c>
      <c r="K28" s="19">
        <v>416</v>
      </c>
      <c r="L28" s="19">
        <f t="shared" si="0"/>
        <v>416</v>
      </c>
      <c r="M28" s="19">
        <v>1</v>
      </c>
      <c r="N28" s="19">
        <f t="shared" si="1"/>
        <v>416</v>
      </c>
      <c r="O28" s="19">
        <v>1.03</v>
      </c>
      <c r="P28" s="46">
        <f t="shared" si="2"/>
        <v>428.48</v>
      </c>
      <c r="Q28" s="19"/>
      <c r="R28" s="46">
        <f t="shared" si="3"/>
        <v>428.48</v>
      </c>
      <c r="S28" s="19">
        <v>1</v>
      </c>
      <c r="T28" s="44">
        <f t="shared" si="4"/>
        <v>428.48</v>
      </c>
    </row>
    <row r="29" s="53" customFormat="1" spans="1:26">
      <c r="A29" s="19" t="s">
        <v>1374</v>
      </c>
      <c r="B29" s="19" t="s">
        <v>1374</v>
      </c>
      <c r="C29" s="63"/>
      <c r="D29" s="63" t="s">
        <v>1375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9"/>
      <c r="Q29" s="70"/>
      <c r="R29" s="69">
        <f>公寓等!I99</f>
        <v>2789.88716814159</v>
      </c>
      <c r="S29" s="19">
        <v>1</v>
      </c>
      <c r="T29" s="44">
        <f t="shared" si="4"/>
        <v>2789.88716814159</v>
      </c>
      <c r="U29" s="68"/>
      <c r="V29" s="68"/>
      <c r="W29" s="68"/>
      <c r="X29" s="68"/>
      <c r="Y29" s="68"/>
      <c r="Z29" s="68"/>
    </row>
    <row r="30" s="53" customFormat="1" spans="1:26">
      <c r="A30" s="19" t="s">
        <v>25</v>
      </c>
      <c r="B30" s="63"/>
      <c r="C30" s="63"/>
      <c r="D30" s="63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9"/>
      <c r="Q30" s="70"/>
      <c r="R30" s="69"/>
      <c r="S30" s="19"/>
      <c r="T30" s="44">
        <f>SUM(T26:T29)</f>
        <v>10800.1971681416</v>
      </c>
      <c r="U30" s="68"/>
      <c r="V30" s="68"/>
      <c r="W30" s="68"/>
      <c r="X30" s="68"/>
      <c r="Y30" s="68"/>
      <c r="Z30" s="68"/>
    </row>
    <row r="31" s="52" customFormat="1" spans="1:26">
      <c r="A31" s="71"/>
      <c r="B31" s="1"/>
      <c r="C31" s="63"/>
      <c r="D31" s="63"/>
      <c r="E31" s="63"/>
      <c r="F31" s="63"/>
      <c r="G31" s="63"/>
      <c r="H31" s="65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53"/>
    </row>
    <row r="32" s="1" customFormat="1" ht="19" customHeight="1" spans="1:26">
      <c r="A32" s="72"/>
      <c r="B32" s="73"/>
      <c r="C32" s="73"/>
      <c r="D32" s="73"/>
      <c r="E32" s="73"/>
      <c r="F32" s="73"/>
      <c r="G32" s="73"/>
      <c r="H32" s="74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44"/>
    </row>
  </sheetData>
  <mergeCells count="1">
    <mergeCell ref="A1:T1"/>
  </mergeCells>
  <pageMargins left="0.7" right="0.7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18"/>
  <sheetViews>
    <sheetView zoomScale="88" zoomScaleNormal="88" workbookViewId="0">
      <selection activeCell="M22" sqref="M22"/>
    </sheetView>
  </sheetViews>
  <sheetFormatPr defaultColWidth="9" defaultRowHeight="14.25"/>
  <cols>
    <col min="1" max="1" width="16.75" style="4" customWidth="1"/>
    <col min="2" max="2" width="13.4" style="4" customWidth="1"/>
    <col min="3" max="4" width="8.6" style="4" customWidth="1"/>
    <col min="5" max="5" width="11.5" style="4" customWidth="1"/>
    <col min="6" max="6" width="13.75" style="4" customWidth="1"/>
    <col min="7" max="7" width="9.10833333333333" style="4" customWidth="1"/>
    <col min="8" max="8" width="10.125" style="4" customWidth="1"/>
    <col min="9" max="9" width="9.875" style="4" customWidth="1"/>
    <col min="10" max="10" width="7" style="4" customWidth="1"/>
    <col min="11" max="11" width="9.375" style="4" customWidth="1"/>
    <col min="12" max="12" width="9.75" style="4" customWidth="1"/>
    <col min="13" max="13" width="6" style="4" customWidth="1"/>
    <col min="14" max="14" width="10.3" style="4" customWidth="1"/>
    <col min="15" max="15" width="4.71666666666667" style="4" customWidth="1"/>
    <col min="16" max="16" width="15.1083333333333" style="4" customWidth="1"/>
    <col min="17" max="17" width="5.79166666666667" style="4" customWidth="1"/>
    <col min="18" max="18" width="11.7166666666667" style="4" customWidth="1"/>
    <col min="19" max="19" width="3.88333333333333" style="4" customWidth="1"/>
    <col min="20" max="20" width="17.75" style="4" customWidth="1"/>
    <col min="21" max="25" width="9" style="4"/>
    <col min="26" max="26" width="6.125" style="4" customWidth="1"/>
    <col min="27" max="27" width="13.5" style="4" customWidth="1"/>
    <col min="28" max="28" width="9" style="4"/>
    <col min="29" max="29" width="13.625" style="4" customWidth="1"/>
    <col min="30" max="30" width="4.625" style="4" customWidth="1"/>
    <col min="31" max="31" width="11.625" style="4" customWidth="1"/>
    <col min="32" max="16384" width="9" style="4"/>
  </cols>
  <sheetData>
    <row r="1" s="1" customFormat="1" ht="25.5" spans="1:22">
      <c r="A1" s="5" t="s">
        <v>1376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24" spans="1:22">
      <c r="A2" s="8" t="s">
        <v>312</v>
      </c>
      <c r="B2" s="8" t="s">
        <v>313</v>
      </c>
      <c r="C2" s="9" t="s">
        <v>2</v>
      </c>
      <c r="D2" s="9" t="s">
        <v>1377</v>
      </c>
      <c r="E2" s="8" t="s">
        <v>18</v>
      </c>
      <c r="F2" s="8" t="s">
        <v>19</v>
      </c>
      <c r="G2" s="8" t="s">
        <v>7</v>
      </c>
      <c r="H2" s="21" t="s">
        <v>20</v>
      </c>
      <c r="I2" s="8" t="s">
        <v>21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11"/>
      <c r="P2" s="12" t="s">
        <v>9</v>
      </c>
      <c r="Q2" s="8" t="s">
        <v>38</v>
      </c>
      <c r="R2" s="12" t="s">
        <v>25</v>
      </c>
      <c r="S2" s="8" t="s">
        <v>29</v>
      </c>
      <c r="T2" s="13" t="s">
        <v>39</v>
      </c>
    </row>
    <row r="3" s="52" customFormat="1" ht="12" spans="1:22">
      <c r="A3" s="8" t="s">
        <v>1378</v>
      </c>
      <c r="B3" s="8" t="s">
        <v>1379</v>
      </c>
      <c r="C3" s="8">
        <v>82</v>
      </c>
      <c r="D3" s="8" t="s">
        <v>159</v>
      </c>
      <c r="E3" s="8">
        <v>30</v>
      </c>
      <c r="F3" s="8">
        <v>30</v>
      </c>
      <c r="G3" s="8">
        <f>SUM(F3-E3)</f>
        <v>0</v>
      </c>
      <c r="H3" s="13">
        <v>9.5</v>
      </c>
      <c r="I3" s="8">
        <f>G3*H3</f>
        <v>0</v>
      </c>
      <c r="J3" s="8">
        <v>40169</v>
      </c>
      <c r="K3" s="8">
        <v>41931</v>
      </c>
      <c r="L3" s="8">
        <f t="shared" ref="L3:L10" si="0">K3-J3</f>
        <v>1762</v>
      </c>
      <c r="M3" s="8">
        <v>1</v>
      </c>
      <c r="N3" s="8">
        <f t="shared" ref="N3:N10" si="1">M3*L3</f>
        <v>1762</v>
      </c>
      <c r="O3" s="11">
        <v>1.03</v>
      </c>
      <c r="P3" s="12">
        <f t="shared" ref="P3:P11" si="2">O3*N3</f>
        <v>1814.86</v>
      </c>
      <c r="Q3" s="54">
        <f>80*1.03</f>
        <v>82.4</v>
      </c>
      <c r="R3" s="12">
        <f t="shared" ref="R3:R11" si="3">I3+P3+Q3</f>
        <v>1897.26</v>
      </c>
      <c r="S3" s="55">
        <v>1</v>
      </c>
      <c r="T3" s="13">
        <f t="shared" ref="T3:T11" si="4">R3*S3</f>
        <v>1897.26</v>
      </c>
    </row>
    <row r="4" s="53" customFormat="1" spans="1:22">
      <c r="A4" s="8" t="s">
        <v>1380</v>
      </c>
      <c r="B4" s="8" t="s">
        <v>1381</v>
      </c>
      <c r="C4" s="8">
        <v>81</v>
      </c>
      <c r="D4" s="8" t="s">
        <v>159</v>
      </c>
      <c r="E4" s="8">
        <v>163</v>
      </c>
      <c r="F4" s="8">
        <v>163</v>
      </c>
      <c r="G4" s="8">
        <f>SUM(F4-E4)</f>
        <v>0</v>
      </c>
      <c r="H4" s="13">
        <v>9.5</v>
      </c>
      <c r="I4" s="8">
        <f>G4*H4</f>
        <v>0</v>
      </c>
      <c r="J4" s="8">
        <v>125664</v>
      </c>
      <c r="K4" s="8">
        <v>128304</v>
      </c>
      <c r="L4" s="8">
        <f t="shared" si="0"/>
        <v>2640</v>
      </c>
      <c r="M4" s="8">
        <v>1</v>
      </c>
      <c r="N4" s="8">
        <f t="shared" si="1"/>
        <v>2640</v>
      </c>
      <c r="O4" s="11">
        <v>1.03</v>
      </c>
      <c r="P4" s="12">
        <f t="shared" si="2"/>
        <v>2719.2</v>
      </c>
      <c r="Q4" s="54">
        <f>80*1.03</f>
        <v>82.4</v>
      </c>
      <c r="R4" s="12">
        <f t="shared" si="3"/>
        <v>2801.6</v>
      </c>
      <c r="S4" s="55">
        <v>1</v>
      </c>
      <c r="T4" s="13">
        <f t="shared" si="4"/>
        <v>2801.6</v>
      </c>
    </row>
    <row r="5" s="53" customFormat="1" spans="1:22">
      <c r="A5" s="8" t="s">
        <v>1382</v>
      </c>
      <c r="B5" s="8" t="s">
        <v>1383</v>
      </c>
      <c r="C5" s="8">
        <v>78</v>
      </c>
      <c r="D5" s="8" t="s">
        <v>159</v>
      </c>
      <c r="E5" s="8">
        <v>561</v>
      </c>
      <c r="F5" s="8">
        <v>561</v>
      </c>
      <c r="G5" s="8">
        <f>SUM(F5-E5)</f>
        <v>0</v>
      </c>
      <c r="H5" s="13">
        <v>9.5</v>
      </c>
      <c r="I5" s="8">
        <f>G5*H5</f>
        <v>0</v>
      </c>
      <c r="J5" s="8">
        <v>91381</v>
      </c>
      <c r="K5" s="8">
        <v>93950</v>
      </c>
      <c r="L5" s="8">
        <f t="shared" si="0"/>
        <v>2569</v>
      </c>
      <c r="M5" s="8">
        <v>1</v>
      </c>
      <c r="N5" s="8">
        <f t="shared" si="1"/>
        <v>2569</v>
      </c>
      <c r="O5" s="11">
        <v>1.03</v>
      </c>
      <c r="P5" s="12">
        <f t="shared" si="2"/>
        <v>2646.07</v>
      </c>
      <c r="Q5" s="54">
        <f>80*1.03</f>
        <v>82.4</v>
      </c>
      <c r="R5" s="12">
        <f t="shared" si="3"/>
        <v>2728.47</v>
      </c>
      <c r="S5" s="55">
        <v>1</v>
      </c>
      <c r="T5" s="13">
        <f t="shared" si="4"/>
        <v>2728.47</v>
      </c>
      <c r="U5" s="52"/>
      <c r="V5" s="52"/>
    </row>
    <row r="6" s="53" customFormat="1" spans="1:22">
      <c r="A6" s="8" t="s">
        <v>1384</v>
      </c>
      <c r="B6" s="8" t="s">
        <v>1385</v>
      </c>
      <c r="C6" s="8">
        <v>486</v>
      </c>
      <c r="D6" s="8" t="s">
        <v>159</v>
      </c>
      <c r="E6" s="8">
        <v>59</v>
      </c>
      <c r="F6" s="8">
        <v>59</v>
      </c>
      <c r="G6" s="8">
        <f>SUM(F6-E6)</f>
        <v>0</v>
      </c>
      <c r="H6" s="13">
        <v>9.5</v>
      </c>
      <c r="I6" s="8">
        <f>G6*H6</f>
        <v>0</v>
      </c>
      <c r="J6" s="8">
        <v>3260</v>
      </c>
      <c r="K6" s="8">
        <v>3739</v>
      </c>
      <c r="L6" s="8">
        <f t="shared" si="0"/>
        <v>479</v>
      </c>
      <c r="M6" s="8">
        <v>1</v>
      </c>
      <c r="N6" s="8">
        <f t="shared" si="1"/>
        <v>479</v>
      </c>
      <c r="O6" s="11">
        <v>1.03</v>
      </c>
      <c r="P6" s="12">
        <f t="shared" si="2"/>
        <v>493.37</v>
      </c>
      <c r="Q6" s="54">
        <f>40*1.03</f>
        <v>41.2</v>
      </c>
      <c r="R6" s="12">
        <f t="shared" si="3"/>
        <v>534.57</v>
      </c>
      <c r="S6" s="55">
        <v>1</v>
      </c>
      <c r="T6" s="13">
        <f t="shared" si="4"/>
        <v>534.57</v>
      </c>
    </row>
    <row r="7" s="53" customFormat="1" spans="1:22">
      <c r="A7" s="8" t="s">
        <v>1386</v>
      </c>
      <c r="B7" s="8" t="s">
        <v>1387</v>
      </c>
      <c r="C7" s="8">
        <v>384</v>
      </c>
      <c r="D7" s="8" t="s">
        <v>159</v>
      </c>
      <c r="E7" s="8">
        <v>10</v>
      </c>
      <c r="F7" s="8">
        <v>10</v>
      </c>
      <c r="G7" s="8">
        <f>SUM(F7-E7)</f>
        <v>0</v>
      </c>
      <c r="H7" s="13">
        <v>9.5</v>
      </c>
      <c r="I7" s="8">
        <f>G7*H7</f>
        <v>0</v>
      </c>
      <c r="J7" s="8">
        <v>32696</v>
      </c>
      <c r="K7" s="8">
        <v>33235</v>
      </c>
      <c r="L7" s="8">
        <f t="shared" si="0"/>
        <v>539</v>
      </c>
      <c r="M7" s="8">
        <v>1</v>
      </c>
      <c r="N7" s="8">
        <f t="shared" si="1"/>
        <v>539</v>
      </c>
      <c r="O7" s="11">
        <v>1.03</v>
      </c>
      <c r="P7" s="12">
        <f t="shared" si="2"/>
        <v>555.17</v>
      </c>
      <c r="Q7" s="54">
        <f>160*1.03</f>
        <v>164.8</v>
      </c>
      <c r="R7" s="12">
        <f t="shared" si="3"/>
        <v>719.97</v>
      </c>
      <c r="S7" s="8">
        <v>1</v>
      </c>
      <c r="T7" s="13">
        <f t="shared" si="4"/>
        <v>719.97</v>
      </c>
    </row>
    <row r="8" s="53" customFormat="1" spans="1:22">
      <c r="A8" s="8" t="s">
        <v>1388</v>
      </c>
      <c r="B8" s="8" t="s">
        <v>1389</v>
      </c>
      <c r="C8" s="8">
        <v>409</v>
      </c>
      <c r="D8" s="8" t="s">
        <v>159</v>
      </c>
      <c r="E8" s="8"/>
      <c r="F8" s="8"/>
      <c r="G8" s="8"/>
      <c r="H8" s="13"/>
      <c r="I8" s="8"/>
      <c r="J8" s="8">
        <v>34206</v>
      </c>
      <c r="K8" s="8">
        <v>37265</v>
      </c>
      <c r="L8" s="8">
        <f t="shared" si="0"/>
        <v>3059</v>
      </c>
      <c r="M8" s="8">
        <v>1</v>
      </c>
      <c r="N8" s="8">
        <f t="shared" si="1"/>
        <v>3059</v>
      </c>
      <c r="O8" s="11">
        <v>1.03</v>
      </c>
      <c r="P8" s="12">
        <f t="shared" si="2"/>
        <v>3150.77</v>
      </c>
      <c r="Q8" s="54">
        <f>60*1.03</f>
        <v>61.8</v>
      </c>
      <c r="R8" s="12">
        <f t="shared" si="3"/>
        <v>3212.57</v>
      </c>
      <c r="S8" s="8">
        <v>1</v>
      </c>
      <c r="T8" s="13">
        <f t="shared" si="4"/>
        <v>3212.57</v>
      </c>
    </row>
    <row r="9" s="53" customFormat="1" spans="1:22">
      <c r="A9" s="8" t="s">
        <v>217</v>
      </c>
      <c r="B9" s="8"/>
      <c r="C9" s="8"/>
      <c r="D9" s="8"/>
      <c r="E9" s="8"/>
      <c r="F9" s="8"/>
      <c r="G9" s="8"/>
      <c r="H9" s="13"/>
      <c r="I9" s="8"/>
      <c r="J9" s="8">
        <v>2998</v>
      </c>
      <c r="K9" s="8">
        <v>5177</v>
      </c>
      <c r="L9" s="8">
        <f t="shared" si="0"/>
        <v>2179</v>
      </c>
      <c r="M9" s="8">
        <v>1</v>
      </c>
      <c r="N9" s="8">
        <f t="shared" si="1"/>
        <v>2179</v>
      </c>
      <c r="O9" s="11">
        <v>1.03</v>
      </c>
      <c r="P9" s="12">
        <f t="shared" si="2"/>
        <v>2244.37</v>
      </c>
      <c r="Q9" s="54">
        <f>60*1.03</f>
        <v>61.8</v>
      </c>
      <c r="R9" s="12">
        <f t="shared" si="3"/>
        <v>2306.17</v>
      </c>
      <c r="S9" s="8">
        <v>1</v>
      </c>
      <c r="T9" s="13">
        <f t="shared" si="4"/>
        <v>2306.17</v>
      </c>
    </row>
    <row r="10" s="1" customFormat="1" spans="1:22">
      <c r="A10" s="8" t="s">
        <v>1390</v>
      </c>
      <c r="B10" s="8" t="s">
        <v>1390</v>
      </c>
      <c r="C10" s="8">
        <v>847</v>
      </c>
      <c r="D10" s="8" t="s">
        <v>159</v>
      </c>
      <c r="E10" s="8"/>
      <c r="F10" s="8"/>
      <c r="G10" s="8"/>
      <c r="H10" s="13"/>
      <c r="I10" s="8"/>
      <c r="J10" s="8">
        <v>1283</v>
      </c>
      <c r="K10" s="8">
        <v>1321</v>
      </c>
      <c r="L10" s="8">
        <f t="shared" si="0"/>
        <v>38</v>
      </c>
      <c r="M10" s="8">
        <v>40</v>
      </c>
      <c r="N10" s="8">
        <f t="shared" si="1"/>
        <v>1520</v>
      </c>
      <c r="O10" s="11">
        <v>1.03</v>
      </c>
      <c r="P10" s="12">
        <f t="shared" si="2"/>
        <v>1565.6</v>
      </c>
      <c r="Q10" s="8"/>
      <c r="R10" s="12">
        <f t="shared" si="3"/>
        <v>1565.6</v>
      </c>
      <c r="S10" s="55">
        <v>1</v>
      </c>
      <c r="T10" s="13">
        <f t="shared" si="4"/>
        <v>1565.6</v>
      </c>
    </row>
    <row r="11" s="1" customFormat="1" ht="13" customHeight="1" spans="1:22">
      <c r="A11" s="8" t="s">
        <v>25</v>
      </c>
      <c r="B11" s="8"/>
      <c r="C11" s="8"/>
      <c r="D11" s="8"/>
      <c r="E11" s="8"/>
      <c r="F11" s="8"/>
      <c r="G11" s="8"/>
      <c r="H11" s="13"/>
      <c r="I11" s="8"/>
      <c r="J11" s="8"/>
      <c r="K11" s="8"/>
      <c r="L11" s="8"/>
      <c r="M11" s="8"/>
      <c r="N11" s="8"/>
      <c r="O11" s="11"/>
      <c r="P11" s="12"/>
      <c r="Q11" s="8"/>
      <c r="R11" s="12"/>
      <c r="S11" s="55"/>
      <c r="T11" s="13">
        <f>SUM(T3:T10)</f>
        <v>15766.21</v>
      </c>
    </row>
    <row r="12" s="1" customFormat="1" ht="15" customHeight="1" spans="1:22">
      <c r="A12" s="56"/>
      <c r="B12" s="57"/>
      <c r="C12" s="57"/>
      <c r="D12" s="8" t="s">
        <v>1391</v>
      </c>
      <c r="E12" s="58"/>
      <c r="F12" s="58"/>
      <c r="G12" s="58"/>
      <c r="H12" s="59"/>
      <c r="I12" s="58"/>
      <c r="J12" s="58"/>
      <c r="K12" s="58"/>
      <c r="L12" s="58"/>
      <c r="M12" s="58"/>
      <c r="N12" s="58"/>
      <c r="O12" s="60"/>
      <c r="P12" s="61"/>
      <c r="Q12" s="58"/>
      <c r="R12" s="61"/>
      <c r="S12" s="62"/>
      <c r="T12" s="59"/>
    </row>
    <row r="13" s="1" customFormat="1" ht="21" customHeight="1" spans="1:22">
      <c r="A13" s="19" t="s">
        <v>208</v>
      </c>
      <c r="B13" s="19"/>
      <c r="C13" s="19"/>
      <c r="D13" s="19"/>
      <c r="E13" s="63"/>
      <c r="F13" s="63" t="s">
        <v>1392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4">
        <f>'3#楼'!S96</f>
        <v>284850.555218295</v>
      </c>
    </row>
    <row r="14" s="14" customFormat="1" ht="28" customHeight="1" spans="1:22">
      <c r="A14" s="63" t="s">
        <v>210</v>
      </c>
      <c r="B14" s="8"/>
      <c r="C14" s="8"/>
      <c r="D14" s="8" t="s">
        <v>1391</v>
      </c>
      <c r="E14" s="65"/>
      <c r="F14" s="63"/>
      <c r="G14" s="8"/>
      <c r="H14" s="13"/>
      <c r="I14" s="8"/>
      <c r="J14" s="63"/>
      <c r="K14" s="63"/>
      <c r="L14" s="63"/>
      <c r="M14" s="63"/>
      <c r="N14" s="63"/>
      <c r="O14" s="63"/>
      <c r="P14" s="64"/>
      <c r="Q14" s="63"/>
      <c r="R14" s="63"/>
      <c r="S14" s="63"/>
      <c r="T14" s="66">
        <f>T13+T11</f>
        <v>300616.765218295</v>
      </c>
    </row>
    <row r="15" s="1" customFormat="1" spans="1:22">
      <c r="A15" s="63" t="s">
        <v>197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29">
        <v>124125.484176904</v>
      </c>
    </row>
    <row r="16" s="1" customFormat="1" spans="1:22">
      <c r="A16" s="63" t="s">
        <v>198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>
        <f>T14-T15</f>
        <v>176491.281041391</v>
      </c>
    </row>
    <row r="17" s="1" customFormat="1" spans="1:20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s="1" customFormat="1"/>
  </sheetData>
  <mergeCells count="1">
    <mergeCell ref="A1:T1"/>
  </mergeCells>
  <pageMargins left="0.7" right="0.7" top="0.75" bottom="0.75" header="0.3" footer="0.3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28"/>
  <sheetViews>
    <sheetView zoomScale="84" zoomScaleNormal="84" workbookViewId="0">
      <selection activeCell="R13" sqref="R13"/>
    </sheetView>
  </sheetViews>
  <sheetFormatPr defaultColWidth="8.8" defaultRowHeight="14.25"/>
  <cols>
    <col min="1" max="1" width="15.9" customWidth="1"/>
    <col min="2" max="3" width="13.4" customWidth="1"/>
    <col min="4" max="4" width="10.8" customWidth="1"/>
    <col min="13" max="13" width="10.2" customWidth="1"/>
    <col min="15" max="15" width="12.3" customWidth="1"/>
    <col min="19" max="19" width="12.8"/>
  </cols>
  <sheetData>
    <row r="1" s="17" customFormat="1" ht="25.5" spans="1:19">
      <c r="A1" s="5" t="s">
        <v>1393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="17" customFormat="1" ht="28" customHeight="1" spans="1:19">
      <c r="A2" s="8" t="s">
        <v>1</v>
      </c>
      <c r="B2" s="9" t="s">
        <v>2</v>
      </c>
      <c r="C2" s="9" t="s">
        <v>1394</v>
      </c>
      <c r="D2" s="8" t="s">
        <v>18</v>
      </c>
      <c r="E2" s="8" t="s">
        <v>19</v>
      </c>
      <c r="F2" s="8" t="s">
        <v>7</v>
      </c>
      <c r="G2" s="21" t="s">
        <v>20</v>
      </c>
      <c r="H2" s="8" t="s">
        <v>21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11"/>
      <c r="O2" s="12" t="s">
        <v>9</v>
      </c>
      <c r="P2" s="8" t="s">
        <v>38</v>
      </c>
      <c r="Q2" s="12" t="s">
        <v>25</v>
      </c>
      <c r="R2" s="8" t="s">
        <v>29</v>
      </c>
      <c r="S2" s="13" t="s">
        <v>39</v>
      </c>
    </row>
    <row r="3" s="17" customFormat="1" ht="27" customHeight="1" spans="1:19">
      <c r="A3" s="8"/>
      <c r="B3" s="9"/>
      <c r="C3" s="9" t="s">
        <v>284</v>
      </c>
      <c r="D3" s="8"/>
      <c r="E3" s="8"/>
      <c r="F3" s="8"/>
      <c r="G3" s="21"/>
      <c r="H3" s="8"/>
      <c r="I3" s="8"/>
      <c r="J3" s="8"/>
      <c r="K3" s="8"/>
      <c r="L3" s="8"/>
      <c r="M3" s="8"/>
      <c r="N3" s="11"/>
      <c r="O3" s="12"/>
      <c r="P3" s="8"/>
      <c r="Q3" s="12"/>
      <c r="R3" s="8"/>
      <c r="S3" s="13"/>
    </row>
    <row r="4" s="17" customFormat="1" ht="27" customHeight="1" spans="1:19">
      <c r="A4" s="19" t="s">
        <v>200</v>
      </c>
      <c r="B4" s="19"/>
      <c r="C4" s="19"/>
      <c r="D4" s="19"/>
      <c r="E4" s="19" t="s">
        <v>1395</v>
      </c>
      <c r="F4" s="44"/>
      <c r="G4" s="45"/>
      <c r="H4" s="44"/>
      <c r="I4" s="19"/>
      <c r="J4" s="19"/>
      <c r="K4" s="19"/>
      <c r="L4" s="19"/>
      <c r="M4" s="44"/>
      <c r="N4" s="19"/>
      <c r="O4" s="46"/>
      <c r="P4" s="19"/>
      <c r="Q4" s="46"/>
      <c r="R4" s="19"/>
      <c r="S4" s="44">
        <f>'3#楼'!S87</f>
        <v>413592.467288981</v>
      </c>
    </row>
    <row r="5" s="17" customFormat="1" ht="20" customHeight="1" spans="1:19">
      <c r="A5" s="19" t="s">
        <v>201</v>
      </c>
      <c r="B5" s="19"/>
      <c r="C5" s="19"/>
      <c r="D5" s="19"/>
      <c r="E5" s="19" t="s">
        <v>202</v>
      </c>
      <c r="F5" s="19"/>
      <c r="G5" s="45"/>
      <c r="H5" s="19"/>
      <c r="I5" s="19"/>
      <c r="J5" s="19"/>
      <c r="K5" s="19"/>
      <c r="L5" s="19"/>
      <c r="M5" s="44"/>
      <c r="N5" s="19"/>
      <c r="O5" s="44"/>
      <c r="P5" s="19"/>
      <c r="Q5" s="44"/>
      <c r="R5" s="19"/>
      <c r="S5" s="44">
        <f>'3#楼'!S88</f>
        <v>53672.6171099881</v>
      </c>
    </row>
    <row r="6" s="17" customFormat="1" ht="20" customHeight="1" spans="1:19">
      <c r="A6" s="19" t="s">
        <v>204</v>
      </c>
      <c r="B6" s="19"/>
      <c r="C6" s="19" t="s">
        <v>205</v>
      </c>
      <c r="D6" s="19"/>
      <c r="E6" s="19"/>
      <c r="F6" s="44"/>
      <c r="G6" s="45"/>
      <c r="H6" s="47"/>
      <c r="I6" s="19">
        <v>188947</v>
      </c>
      <c r="J6" s="19">
        <v>202412</v>
      </c>
      <c r="K6" s="19"/>
      <c r="L6" s="19">
        <v>1</v>
      </c>
      <c r="M6" s="44">
        <f>J6-I6</f>
        <v>13465</v>
      </c>
      <c r="N6" s="19">
        <v>1.03</v>
      </c>
      <c r="O6" s="46">
        <f>M6*N6</f>
        <v>13868.95</v>
      </c>
      <c r="P6" s="19"/>
      <c r="Q6" s="46"/>
      <c r="R6" s="19"/>
      <c r="S6" s="44">
        <f>O6</f>
        <v>13868.95</v>
      </c>
    </row>
    <row r="7" s="17" customFormat="1" ht="20" customHeight="1" spans="1:19">
      <c r="A7" s="19"/>
      <c r="B7" s="19"/>
      <c r="C7" s="19" t="s">
        <v>206</v>
      </c>
      <c r="D7" s="19"/>
      <c r="E7" s="19"/>
      <c r="F7" s="44"/>
      <c r="G7" s="45"/>
      <c r="H7" s="47"/>
      <c r="I7" s="19">
        <v>276670</v>
      </c>
      <c r="J7" s="19">
        <v>297425</v>
      </c>
      <c r="K7" s="19"/>
      <c r="L7" s="19">
        <v>1</v>
      </c>
      <c r="M7" s="44">
        <f>J7-I7</f>
        <v>20755</v>
      </c>
      <c r="N7" s="19">
        <v>1.03</v>
      </c>
      <c r="O7" s="46">
        <f>M7*N7</f>
        <v>21377.65</v>
      </c>
      <c r="P7" s="19"/>
      <c r="Q7" s="46"/>
      <c r="R7" s="19"/>
      <c r="S7" s="44">
        <f>O7</f>
        <v>21377.65</v>
      </c>
    </row>
    <row r="8" s="17" customFormat="1" ht="20" customHeight="1" spans="1:19">
      <c r="A8" s="19" t="s">
        <v>207</v>
      </c>
      <c r="B8" s="19"/>
      <c r="C8" s="19"/>
      <c r="D8" s="19"/>
      <c r="E8" s="19"/>
      <c r="F8" s="44"/>
      <c r="G8" s="45"/>
      <c r="H8" s="47"/>
      <c r="I8" s="19"/>
      <c r="J8" s="19"/>
      <c r="K8" s="19"/>
      <c r="L8" s="19"/>
      <c r="M8" s="44"/>
      <c r="N8" s="19"/>
      <c r="O8" s="46"/>
      <c r="P8" s="19"/>
      <c r="Q8" s="46"/>
      <c r="R8" s="19"/>
      <c r="S8" s="44">
        <f>SUM(S4:S7)</f>
        <v>502511.684398969</v>
      </c>
    </row>
    <row r="9" s="17" customFormat="1" spans="1:19">
      <c r="A9" s="19"/>
      <c r="B9" s="19"/>
      <c r="C9" s="19"/>
      <c r="D9" s="8"/>
      <c r="E9" s="19"/>
      <c r="F9" s="19"/>
      <c r="G9" s="13"/>
      <c r="H9" s="19"/>
      <c r="I9" s="19"/>
      <c r="J9" s="19"/>
      <c r="K9" s="19"/>
      <c r="L9" s="19"/>
      <c r="M9" s="29"/>
      <c r="N9" s="11"/>
      <c r="O9" s="29"/>
      <c r="P9" s="19"/>
      <c r="Q9" s="19"/>
      <c r="R9" s="19"/>
      <c r="S9" s="47"/>
    </row>
    <row r="10" s="17" customFormat="1" spans="1:19">
      <c r="A10" s="19"/>
      <c r="B10" s="19"/>
      <c r="C10" s="19"/>
      <c r="D10" s="8"/>
      <c r="E10" s="19"/>
      <c r="F10" s="19"/>
      <c r="G10" s="13"/>
      <c r="H10" s="19"/>
      <c r="I10" s="19"/>
      <c r="J10" s="19"/>
      <c r="K10" s="19"/>
      <c r="L10" s="19"/>
      <c r="M10" s="29"/>
      <c r="N10" s="11"/>
      <c r="O10" s="29"/>
      <c r="P10" s="19"/>
      <c r="Q10" s="19"/>
      <c r="R10" s="19"/>
      <c r="S10" s="47"/>
    </row>
    <row r="11" s="17" customFormat="1" spans="1:19">
      <c r="A11" s="19"/>
      <c r="B11" s="19"/>
      <c r="C11" s="19"/>
      <c r="D11" s="8"/>
      <c r="E11" s="19"/>
      <c r="F11" s="19"/>
      <c r="G11" s="13"/>
      <c r="H11" s="19"/>
      <c r="I11" s="19"/>
      <c r="J11" s="19"/>
      <c r="K11" s="19"/>
      <c r="L11" s="19"/>
      <c r="M11" s="29"/>
      <c r="N11" s="11"/>
      <c r="O11" s="29"/>
      <c r="P11" s="19"/>
      <c r="Q11" s="19"/>
      <c r="R11" s="19"/>
      <c r="S11" s="44"/>
    </row>
    <row r="12" s="17" customFormat="1"/>
    <row r="13" s="17" customFormat="1" spans="1:19">
      <c r="A13" s="48"/>
      <c r="B13" s="48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="17" customFormat="1" spans="1:19">
      <c r="A14" s="48"/>
      <c r="B14" s="48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</row>
    <row r="15" s="17" customFormat="1" spans="1:19">
      <c r="A15" s="48"/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</row>
    <row r="16" s="17" customFormat="1" spans="1:19">
      <c r="A16" s="48"/>
      <c r="B16" s="48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="17" customFormat="1" spans="1:19">
      <c r="A17" s="48"/>
      <c r="B17" s="48"/>
      <c r="C17" s="48"/>
      <c r="D17" s="49"/>
      <c r="E17" s="49"/>
      <c r="F17" s="49"/>
      <c r="G17" s="49"/>
      <c r="H17" s="49"/>
      <c r="I17" s="49"/>
      <c r="J17" s="50"/>
      <c r="K17" s="49"/>
      <c r="L17" s="49"/>
      <c r="M17" s="49"/>
      <c r="N17" s="49"/>
      <c r="O17" s="49"/>
      <c r="P17" s="49"/>
      <c r="Q17" s="49"/>
      <c r="R17" s="49"/>
      <c r="S17" s="49"/>
    </row>
    <row r="18" s="17" customFormat="1" spans="1:19">
      <c r="A18" s="51"/>
      <c r="B18" s="51"/>
      <c r="C18" s="51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="17" customFormat="1" spans="1:19">
      <c r="A19" s="48"/>
      <c r="B19" s="48"/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="17" customFormat="1" spans="1:19">
      <c r="A20" s="48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s="17" customFormat="1" spans="1:19">
      <c r="A21" s="48"/>
      <c r="B21" s="48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="17" customFormat="1" spans="1:19">
      <c r="A22" s="48"/>
      <c r="B22" s="48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="17" customFormat="1" spans="1:19">
      <c r="A23" s="48"/>
      <c r="B23" s="48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="17" customFormat="1" spans="1:19">
      <c r="A24" s="48"/>
      <c r="B24" s="4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="17" customFormat="1" spans="1:19">
      <c r="A25" s="51"/>
      <c r="B25" s="51"/>
      <c r="C25" s="51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="17" customFormat="1" spans="1:19">
      <c r="A26" s="48"/>
      <c r="B26" s="4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="17" customFormat="1" spans="1:19">
      <c r="A27" s="51"/>
      <c r="B27" s="51"/>
      <c r="C27" s="51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="17" customFormat="1" spans="1:19">
      <c r="A28" s="51"/>
      <c r="B28" s="51"/>
      <c r="C28" s="5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</sheetData>
  <mergeCells count="1">
    <mergeCell ref="A1:S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17"/>
  <sheetViews>
    <sheetView zoomScale="85" zoomScaleNormal="85" workbookViewId="0">
      <selection activeCell="S17" sqref="S17"/>
    </sheetView>
  </sheetViews>
  <sheetFormatPr defaultColWidth="8.8" defaultRowHeight="14.25"/>
  <cols>
    <col min="1" max="1" width="17.8" customWidth="1"/>
    <col min="10" max="10" width="12.2" customWidth="1"/>
    <col min="15" max="15" width="14.825" customWidth="1"/>
    <col min="17" max="17" width="13" customWidth="1"/>
    <col min="19" max="19" width="13.05" customWidth="1"/>
  </cols>
  <sheetData>
    <row r="1" s="17" customFormat="1" ht="25.5" spans="1:19">
      <c r="A1" s="5" t="s">
        <v>1396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="17" customFormat="1" ht="26" customHeight="1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ht="22.5" spans="1:19">
      <c r="A3" s="37" t="s">
        <v>1397</v>
      </c>
      <c r="B3" s="38"/>
      <c r="C3" s="38"/>
      <c r="D3" s="39"/>
      <c r="E3" s="39"/>
      <c r="F3" s="39"/>
      <c r="G3" s="40"/>
      <c r="H3" s="39"/>
      <c r="I3" s="39"/>
      <c r="J3" s="39"/>
      <c r="K3" s="39"/>
      <c r="L3" s="39"/>
      <c r="M3" s="39"/>
      <c r="N3" s="41"/>
      <c r="O3" s="42"/>
      <c r="P3" s="39"/>
      <c r="Q3" s="42"/>
      <c r="R3" s="8"/>
      <c r="S3" s="13"/>
    </row>
    <row r="4" ht="21" customHeight="1" spans="1:19">
      <c r="A4" s="8" t="s">
        <v>1398</v>
      </c>
      <c r="B4" s="19">
        <v>320</v>
      </c>
      <c r="C4" s="19" t="s">
        <v>1399</v>
      </c>
      <c r="D4" s="8">
        <v>2499</v>
      </c>
      <c r="E4" s="8">
        <v>2499</v>
      </c>
      <c r="F4" s="8">
        <f>SUM(E4-D4)</f>
        <v>0</v>
      </c>
      <c r="G4" s="13">
        <v>9.5</v>
      </c>
      <c r="H4" s="8">
        <f>F4*G4</f>
        <v>0</v>
      </c>
      <c r="I4" s="8">
        <v>11640</v>
      </c>
      <c r="J4" s="8">
        <v>12282</v>
      </c>
      <c r="K4" s="8">
        <f t="shared" ref="K4:K12" si="0">J4-I4</f>
        <v>642</v>
      </c>
      <c r="L4" s="8">
        <v>60</v>
      </c>
      <c r="M4" s="8">
        <f t="shared" ref="M4:M12" si="1">L4*K4</f>
        <v>38520</v>
      </c>
      <c r="N4" s="11">
        <v>1.03</v>
      </c>
      <c r="O4" s="12">
        <f t="shared" ref="O4:O12" si="2">N4*M4</f>
        <v>39675.6</v>
      </c>
      <c r="P4" s="8"/>
      <c r="Q4" s="43">
        <f t="shared" ref="Q4:Q12" si="3">H4+O4+P4</f>
        <v>39675.6</v>
      </c>
      <c r="R4" s="8">
        <v>1</v>
      </c>
      <c r="S4" s="13">
        <f t="shared" ref="S4:S16" si="4">Q4*R4</f>
        <v>39675.6</v>
      </c>
    </row>
    <row r="5" ht="21" customHeight="1" spans="1:19">
      <c r="A5" s="8" t="s">
        <v>1400</v>
      </c>
      <c r="B5" s="19">
        <v>319</v>
      </c>
      <c r="C5" s="19" t="s">
        <v>1399</v>
      </c>
      <c r="D5" s="8"/>
      <c r="E5" s="8"/>
      <c r="F5" s="8"/>
      <c r="G5" s="10"/>
      <c r="H5" s="8"/>
      <c r="I5" s="8">
        <v>2</v>
      </c>
      <c r="J5" s="8">
        <v>2</v>
      </c>
      <c r="K5" s="8">
        <f t="shared" si="0"/>
        <v>0</v>
      </c>
      <c r="L5" s="8">
        <v>80</v>
      </c>
      <c r="M5" s="8">
        <f t="shared" si="1"/>
        <v>0</v>
      </c>
      <c r="N5" s="11">
        <v>1.03</v>
      </c>
      <c r="O5" s="12">
        <f t="shared" si="2"/>
        <v>0</v>
      </c>
      <c r="P5" s="8"/>
      <c r="Q5" s="43">
        <f t="shared" si="3"/>
        <v>0</v>
      </c>
      <c r="R5" s="8">
        <v>1</v>
      </c>
      <c r="S5" s="13">
        <f t="shared" si="4"/>
        <v>0</v>
      </c>
    </row>
    <row r="6" ht="21" customHeight="1" spans="1:19">
      <c r="A6" s="8" t="s">
        <v>1401</v>
      </c>
      <c r="B6" s="19">
        <v>321</v>
      </c>
      <c r="C6" s="19" t="s">
        <v>1399</v>
      </c>
      <c r="D6" s="8"/>
      <c r="E6" s="8"/>
      <c r="F6" s="8"/>
      <c r="G6" s="10"/>
      <c r="H6" s="8"/>
      <c r="I6" s="8">
        <v>13707</v>
      </c>
      <c r="J6" s="8">
        <v>14212</v>
      </c>
      <c r="K6" s="8">
        <f t="shared" si="0"/>
        <v>505</v>
      </c>
      <c r="L6" s="8">
        <v>80</v>
      </c>
      <c r="M6" s="8">
        <f t="shared" si="1"/>
        <v>40400</v>
      </c>
      <c r="N6" s="11">
        <v>1.03</v>
      </c>
      <c r="O6" s="12">
        <f t="shared" si="2"/>
        <v>41612</v>
      </c>
      <c r="P6" s="8"/>
      <c r="Q6" s="43">
        <f t="shared" si="3"/>
        <v>41612</v>
      </c>
      <c r="R6" s="8">
        <v>1</v>
      </c>
      <c r="S6" s="13">
        <f t="shared" si="4"/>
        <v>41612</v>
      </c>
    </row>
    <row r="7" ht="21" customHeight="1" spans="1:19">
      <c r="A7" s="8" t="s">
        <v>1402</v>
      </c>
      <c r="B7" s="19">
        <v>318</v>
      </c>
      <c r="C7" s="19" t="s">
        <v>1399</v>
      </c>
      <c r="D7" s="8"/>
      <c r="E7" s="8"/>
      <c r="F7" s="8"/>
      <c r="G7" s="10"/>
      <c r="H7" s="8"/>
      <c r="I7" s="8">
        <v>52906</v>
      </c>
      <c r="J7" s="8">
        <v>54708</v>
      </c>
      <c r="K7" s="8">
        <f t="shared" si="0"/>
        <v>1802</v>
      </c>
      <c r="L7" s="8">
        <v>60</v>
      </c>
      <c r="M7" s="8">
        <f t="shared" si="1"/>
        <v>108120</v>
      </c>
      <c r="N7" s="11">
        <v>1.03</v>
      </c>
      <c r="O7" s="12">
        <f t="shared" si="2"/>
        <v>111363.6</v>
      </c>
      <c r="P7" s="8"/>
      <c r="Q7" s="43">
        <f t="shared" si="3"/>
        <v>111363.6</v>
      </c>
      <c r="R7" s="8">
        <v>1</v>
      </c>
      <c r="S7" s="13">
        <f t="shared" si="4"/>
        <v>111363.6</v>
      </c>
    </row>
    <row r="8" ht="21" customHeight="1" spans="1:19">
      <c r="A8" s="8" t="s">
        <v>1403</v>
      </c>
      <c r="B8" s="19">
        <v>317</v>
      </c>
      <c r="C8" s="19" t="s">
        <v>1399</v>
      </c>
      <c r="D8" s="8"/>
      <c r="E8" s="8"/>
      <c r="F8" s="8"/>
      <c r="G8" s="10"/>
      <c r="H8" s="8"/>
      <c r="I8" s="8">
        <v>15348</v>
      </c>
      <c r="J8" s="8">
        <v>16065</v>
      </c>
      <c r="K8" s="8">
        <f t="shared" si="0"/>
        <v>717</v>
      </c>
      <c r="L8" s="8">
        <v>60</v>
      </c>
      <c r="M8" s="8">
        <f t="shared" si="1"/>
        <v>43020</v>
      </c>
      <c r="N8" s="11">
        <v>1.03</v>
      </c>
      <c r="O8" s="12">
        <f t="shared" si="2"/>
        <v>44310.6</v>
      </c>
      <c r="P8" s="8"/>
      <c r="Q8" s="43">
        <f t="shared" si="3"/>
        <v>44310.6</v>
      </c>
      <c r="R8" s="8">
        <v>1</v>
      </c>
      <c r="S8" s="13">
        <f t="shared" si="4"/>
        <v>44310.6</v>
      </c>
    </row>
    <row r="9" ht="21" customHeight="1" spans="1:19">
      <c r="A9" s="8" t="s">
        <v>1404</v>
      </c>
      <c r="B9" s="19">
        <v>348</v>
      </c>
      <c r="C9" s="19" t="s">
        <v>1399</v>
      </c>
      <c r="D9" s="8"/>
      <c r="E9" s="8"/>
      <c r="F9" s="8"/>
      <c r="G9" s="10"/>
      <c r="H9" s="8"/>
      <c r="I9" s="8">
        <v>184932</v>
      </c>
      <c r="J9" s="8">
        <v>189626</v>
      </c>
      <c r="K9" s="8">
        <f t="shared" si="0"/>
        <v>4694</v>
      </c>
      <c r="L9" s="8">
        <v>1</v>
      </c>
      <c r="M9" s="8">
        <f t="shared" si="1"/>
        <v>4694</v>
      </c>
      <c r="N9" s="11">
        <v>1.03</v>
      </c>
      <c r="O9" s="12">
        <f t="shared" si="2"/>
        <v>4834.82</v>
      </c>
      <c r="P9" s="8"/>
      <c r="Q9" s="43">
        <f t="shared" si="3"/>
        <v>4834.82</v>
      </c>
      <c r="R9" s="8">
        <v>1</v>
      </c>
      <c r="S9" s="13">
        <f t="shared" si="4"/>
        <v>4834.82</v>
      </c>
    </row>
    <row r="10" ht="21" customHeight="1" spans="1:19">
      <c r="A10" s="8" t="s">
        <v>1405</v>
      </c>
      <c r="B10" s="19">
        <v>347</v>
      </c>
      <c r="C10" s="19" t="s">
        <v>1399</v>
      </c>
      <c r="D10" s="8"/>
      <c r="E10" s="8"/>
      <c r="F10" s="8"/>
      <c r="G10" s="10"/>
      <c r="H10" s="8"/>
      <c r="I10" s="8">
        <v>91695</v>
      </c>
      <c r="J10" s="8">
        <v>95856</v>
      </c>
      <c r="K10" s="8">
        <f t="shared" si="0"/>
        <v>4161</v>
      </c>
      <c r="L10" s="8">
        <v>50</v>
      </c>
      <c r="M10" s="8">
        <f t="shared" si="1"/>
        <v>208050</v>
      </c>
      <c r="N10" s="11">
        <v>1.03</v>
      </c>
      <c r="O10" s="12">
        <f t="shared" si="2"/>
        <v>214291.5</v>
      </c>
      <c r="P10" s="8"/>
      <c r="Q10" s="43">
        <f t="shared" si="3"/>
        <v>214291.5</v>
      </c>
      <c r="R10" s="8">
        <v>1</v>
      </c>
      <c r="S10" s="13">
        <f t="shared" si="4"/>
        <v>214291.5</v>
      </c>
    </row>
    <row r="11" ht="21" customHeight="1" spans="1:19">
      <c r="A11" s="8" t="s">
        <v>1406</v>
      </c>
      <c r="B11" s="19">
        <v>346</v>
      </c>
      <c r="C11" s="19" t="s">
        <v>1399</v>
      </c>
      <c r="D11" s="8"/>
      <c r="E11" s="8"/>
      <c r="F11" s="8"/>
      <c r="G11" s="10"/>
      <c r="H11" s="8"/>
      <c r="I11" s="8">
        <v>6767</v>
      </c>
      <c r="J11" s="8">
        <v>7061</v>
      </c>
      <c r="K11" s="8">
        <f t="shared" si="0"/>
        <v>294</v>
      </c>
      <c r="L11" s="8">
        <v>60</v>
      </c>
      <c r="M11" s="8">
        <f t="shared" si="1"/>
        <v>17640</v>
      </c>
      <c r="N11" s="11">
        <v>1.03</v>
      </c>
      <c r="O11" s="12">
        <f t="shared" si="2"/>
        <v>18169.2</v>
      </c>
      <c r="P11" s="8"/>
      <c r="Q11" s="43">
        <f t="shared" si="3"/>
        <v>18169.2</v>
      </c>
      <c r="R11" s="8">
        <v>1</v>
      </c>
      <c r="S11" s="13">
        <f t="shared" si="4"/>
        <v>18169.2</v>
      </c>
    </row>
    <row r="12" ht="21" customHeight="1" spans="1:19">
      <c r="A12" s="8" t="s">
        <v>1407</v>
      </c>
      <c r="B12" s="19">
        <v>338</v>
      </c>
      <c r="C12" s="19" t="s">
        <v>1399</v>
      </c>
      <c r="D12" s="8"/>
      <c r="E12" s="8"/>
      <c r="F12" s="8"/>
      <c r="G12" s="13"/>
      <c r="H12" s="8"/>
      <c r="I12" s="8">
        <v>55800</v>
      </c>
      <c r="J12" s="8">
        <v>57134</v>
      </c>
      <c r="K12" s="8">
        <f t="shared" si="0"/>
        <v>1334</v>
      </c>
      <c r="L12" s="8">
        <v>1</v>
      </c>
      <c r="M12" s="8">
        <f t="shared" si="1"/>
        <v>1334</v>
      </c>
      <c r="N12" s="11">
        <v>1.03</v>
      </c>
      <c r="O12" s="12">
        <f t="shared" si="2"/>
        <v>1374.02</v>
      </c>
      <c r="P12" s="8"/>
      <c r="Q12" s="43">
        <f t="shared" si="3"/>
        <v>1374.02</v>
      </c>
      <c r="R12" s="8">
        <v>1</v>
      </c>
      <c r="S12" s="13">
        <f t="shared" si="4"/>
        <v>1374.02</v>
      </c>
    </row>
    <row r="13" ht="21" customHeight="1" spans="1:19">
      <c r="A13" s="8" t="s">
        <v>987</v>
      </c>
      <c r="B13" s="19"/>
      <c r="C13" s="19" t="s">
        <v>1399</v>
      </c>
      <c r="D13" s="8">
        <v>3053</v>
      </c>
      <c r="E13" s="8">
        <v>3144</v>
      </c>
      <c r="F13" s="8">
        <f>SUM(E13-D13)</f>
        <v>91</v>
      </c>
      <c r="G13" s="13">
        <v>9.5</v>
      </c>
      <c r="H13" s="8">
        <f>F13*G13</f>
        <v>864.5</v>
      </c>
      <c r="I13" s="8"/>
      <c r="J13" s="8"/>
      <c r="K13" s="8"/>
      <c r="L13" s="8"/>
      <c r="M13" s="8"/>
      <c r="N13" s="11"/>
      <c r="O13" s="12"/>
      <c r="P13" s="8"/>
      <c r="Q13" s="43"/>
      <c r="R13" s="8">
        <v>0.5</v>
      </c>
      <c r="S13" s="13">
        <f>H13*R13</f>
        <v>432.25</v>
      </c>
    </row>
    <row r="14" ht="21" customHeight="1" spans="1:19">
      <c r="A14" s="8" t="s">
        <v>1408</v>
      </c>
      <c r="B14" s="19">
        <v>335</v>
      </c>
      <c r="C14" s="19" t="s">
        <v>1399</v>
      </c>
      <c r="D14" s="8"/>
      <c r="E14" s="8"/>
      <c r="F14" s="8"/>
      <c r="G14" s="10"/>
      <c r="H14" s="8"/>
      <c r="I14" s="8">
        <v>528</v>
      </c>
      <c r="J14" s="8">
        <v>542</v>
      </c>
      <c r="K14" s="8">
        <f t="shared" ref="K14:K16" si="5">J14-I14</f>
        <v>14</v>
      </c>
      <c r="L14" s="8">
        <v>40</v>
      </c>
      <c r="M14" s="8">
        <f t="shared" ref="M14:M16" si="6">L14*K14</f>
        <v>560</v>
      </c>
      <c r="N14" s="11">
        <v>1.03</v>
      </c>
      <c r="O14" s="12">
        <f t="shared" ref="O14:O16" si="7">N14*M14</f>
        <v>576.8</v>
      </c>
      <c r="P14" s="8"/>
      <c r="Q14" s="43">
        <f t="shared" ref="Q14:Q16" si="8">H14+O14+P14</f>
        <v>576.8</v>
      </c>
      <c r="R14" s="8">
        <v>1</v>
      </c>
      <c r="S14" s="13">
        <f t="shared" si="4"/>
        <v>576.8</v>
      </c>
    </row>
    <row r="15" ht="21" customHeight="1" spans="1:19">
      <c r="A15" s="8" t="s">
        <v>1409</v>
      </c>
      <c r="B15" s="19">
        <v>339</v>
      </c>
      <c r="C15" s="19" t="s">
        <v>1399</v>
      </c>
      <c r="D15" s="8"/>
      <c r="E15" s="8"/>
      <c r="F15" s="8"/>
      <c r="G15" s="10"/>
      <c r="H15" s="8"/>
      <c r="I15" s="8">
        <v>11283</v>
      </c>
      <c r="J15" s="8">
        <v>11724</v>
      </c>
      <c r="K15" s="8">
        <f t="shared" si="5"/>
        <v>441</v>
      </c>
      <c r="L15" s="8">
        <v>1</v>
      </c>
      <c r="M15" s="8">
        <f t="shared" si="6"/>
        <v>441</v>
      </c>
      <c r="N15" s="11">
        <v>1.03</v>
      </c>
      <c r="O15" s="12">
        <f t="shared" si="7"/>
        <v>454.23</v>
      </c>
      <c r="P15" s="8"/>
      <c r="Q15" s="43">
        <f t="shared" si="8"/>
        <v>454.23</v>
      </c>
      <c r="R15" s="8">
        <v>1</v>
      </c>
      <c r="S15" s="13">
        <f t="shared" si="4"/>
        <v>454.23</v>
      </c>
    </row>
    <row r="16" ht="28" customHeight="1" spans="1:19">
      <c r="A16" s="8" t="s">
        <v>1410</v>
      </c>
      <c r="B16" s="19">
        <v>601</v>
      </c>
      <c r="C16" s="19" t="s">
        <v>1399</v>
      </c>
      <c r="D16" s="8"/>
      <c r="E16" s="8"/>
      <c r="F16" s="8"/>
      <c r="G16" s="10"/>
      <c r="H16" s="8"/>
      <c r="I16" s="8">
        <v>212976</v>
      </c>
      <c r="J16" s="8">
        <v>242774</v>
      </c>
      <c r="K16" s="8">
        <f t="shared" si="5"/>
        <v>29798</v>
      </c>
      <c r="L16" s="8">
        <v>1</v>
      </c>
      <c r="M16" s="8">
        <f t="shared" si="6"/>
        <v>29798</v>
      </c>
      <c r="N16" s="11">
        <v>1.03</v>
      </c>
      <c r="O16" s="12">
        <f t="shared" si="7"/>
        <v>30691.94</v>
      </c>
      <c r="P16" s="8"/>
      <c r="Q16" s="12">
        <f t="shared" si="8"/>
        <v>30691.94</v>
      </c>
      <c r="R16" s="8">
        <v>1</v>
      </c>
      <c r="S16" s="13">
        <f t="shared" si="4"/>
        <v>30691.94</v>
      </c>
    </row>
    <row r="17" s="17" customFormat="1" ht="21" customHeight="1" spans="1:19">
      <c r="A17" s="8" t="s">
        <v>25</v>
      </c>
      <c r="B17" s="19"/>
      <c r="C17" s="19" t="s">
        <v>1411</v>
      </c>
      <c r="D17" s="8"/>
      <c r="E17" s="8"/>
      <c r="F17" s="8"/>
      <c r="G17" s="13"/>
      <c r="H17" s="8">
        <f>H4+H13*R13</f>
        <v>432.25</v>
      </c>
      <c r="I17" s="8"/>
      <c r="J17" s="8"/>
      <c r="K17" s="8"/>
      <c r="L17" s="8"/>
      <c r="M17" s="8"/>
      <c r="N17" s="11"/>
      <c r="O17" s="12">
        <f>S17-H17</f>
        <v>507354.31</v>
      </c>
      <c r="P17" s="8"/>
      <c r="Q17" s="12"/>
      <c r="R17" s="8"/>
      <c r="S17" s="13">
        <f>SUM(S4:S16)</f>
        <v>507786.56</v>
      </c>
    </row>
  </sheetData>
  <mergeCells count="1">
    <mergeCell ref="A1:S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33"/>
  <sheetViews>
    <sheetView tabSelected="1" zoomScale="88" zoomScaleNormal="88" workbookViewId="0">
      <selection activeCell="L24" sqref="L24"/>
    </sheetView>
  </sheetViews>
  <sheetFormatPr defaultColWidth="9" defaultRowHeight="14.25"/>
  <cols>
    <col min="1" max="1" width="15.2" style="1" customWidth="1"/>
    <col min="2" max="2" width="13.7" style="1" customWidth="1"/>
    <col min="3" max="4" width="8.4" style="1" customWidth="1"/>
    <col min="5" max="5" width="11" style="1" customWidth="1"/>
    <col min="6" max="6" width="10.8833333333333" style="1" customWidth="1"/>
    <col min="7" max="7" width="6.88333333333333" style="1" customWidth="1"/>
    <col min="8" max="8" width="5.38333333333333" style="1" customWidth="1"/>
    <col min="9" max="9" width="6.71666666666667" style="1" customWidth="1"/>
    <col min="10" max="10" width="7.5" style="1" customWidth="1"/>
    <col min="11" max="11" width="7.71666666666667" style="1" customWidth="1"/>
    <col min="12" max="12" width="9" style="1"/>
    <col min="13" max="13" width="4.5" style="1" customWidth="1"/>
    <col min="14" max="14" width="12.625" style="1" customWidth="1"/>
    <col min="15" max="15" width="6" style="1" customWidth="1"/>
    <col min="16" max="16" width="14.1" style="1" customWidth="1"/>
    <col min="17" max="17" width="6.71666666666667" style="1" customWidth="1"/>
    <col min="18" max="18" width="14" style="1" customWidth="1"/>
    <col min="19" max="19" width="4.5" style="1" customWidth="1"/>
    <col min="20" max="20" width="13.8" style="1" customWidth="1"/>
    <col min="21" max="21" width="12.8" style="4"/>
    <col min="22" max="16384" width="9" style="4"/>
  </cols>
  <sheetData>
    <row r="1" s="1" customFormat="1" ht="25.5" spans="1:22">
      <c r="A1" s="5" t="s">
        <v>1412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31" customHeight="1" spans="1:22">
      <c r="A2" s="8" t="s">
        <v>312</v>
      </c>
      <c r="B2" s="8" t="s">
        <v>313</v>
      </c>
      <c r="C2" s="9" t="s">
        <v>2</v>
      </c>
      <c r="D2" s="9" t="s">
        <v>1413</v>
      </c>
      <c r="E2" s="8" t="s">
        <v>18</v>
      </c>
      <c r="F2" s="8" t="s">
        <v>19</v>
      </c>
      <c r="G2" s="8" t="s">
        <v>7</v>
      </c>
      <c r="H2" s="10" t="s">
        <v>20</v>
      </c>
      <c r="I2" s="8" t="s">
        <v>21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11"/>
      <c r="P2" s="12" t="s">
        <v>9</v>
      </c>
      <c r="Q2" s="8" t="s">
        <v>38</v>
      </c>
      <c r="R2" s="12" t="s">
        <v>25</v>
      </c>
      <c r="S2" s="8" t="s">
        <v>29</v>
      </c>
      <c r="T2" s="13" t="s">
        <v>39</v>
      </c>
      <c r="U2" s="14"/>
      <c r="V2" s="14"/>
    </row>
    <row r="3" s="2" customFormat="1" spans="1:22">
      <c r="A3" s="8" t="s">
        <v>1414</v>
      </c>
      <c r="B3" s="8"/>
      <c r="C3" s="8"/>
      <c r="D3" s="8">
        <v>4700</v>
      </c>
      <c r="E3" s="8"/>
      <c r="F3" s="8"/>
      <c r="G3" s="8"/>
      <c r="H3" s="10"/>
      <c r="I3" s="8"/>
      <c r="J3" s="8"/>
      <c r="K3" s="8"/>
      <c r="L3" s="8"/>
      <c r="M3" s="8"/>
      <c r="N3" s="8"/>
      <c r="O3" s="11"/>
      <c r="P3" s="12"/>
      <c r="Q3" s="8"/>
      <c r="R3" s="12"/>
      <c r="S3" s="8"/>
      <c r="T3" s="13"/>
    </row>
    <row r="4" s="1" customFormat="1" spans="1:22">
      <c r="A4" s="8" t="s">
        <v>1415</v>
      </c>
      <c r="B4" s="8" t="s">
        <v>1416</v>
      </c>
      <c r="C4" s="8">
        <v>191</v>
      </c>
      <c r="D4" s="8" t="s">
        <v>1417</v>
      </c>
      <c r="E4" s="8">
        <v>169</v>
      </c>
      <c r="F4" s="8">
        <v>169</v>
      </c>
      <c r="G4" s="8">
        <f>SUM(F4-E4)</f>
        <v>0</v>
      </c>
      <c r="H4" s="13">
        <v>9.5</v>
      </c>
      <c r="I4" s="8">
        <f>G4*H4</f>
        <v>0</v>
      </c>
      <c r="J4" s="8">
        <v>129008</v>
      </c>
      <c r="K4" s="8">
        <v>134116</v>
      </c>
      <c r="L4" s="8">
        <f>K4-J4</f>
        <v>5108</v>
      </c>
      <c r="M4" s="8">
        <v>1</v>
      </c>
      <c r="N4" s="8">
        <f>M4*L4</f>
        <v>5108</v>
      </c>
      <c r="O4" s="11">
        <v>1.03</v>
      </c>
      <c r="P4" s="12">
        <f>O4*N4</f>
        <v>5261.24</v>
      </c>
      <c r="Q4" s="8">
        <f>60*1.03</f>
        <v>61.8</v>
      </c>
      <c r="R4" s="12">
        <f>I4+P4+Q4</f>
        <v>5323.04</v>
      </c>
      <c r="S4" s="8">
        <v>1</v>
      </c>
      <c r="T4" s="13">
        <f>R4*S4</f>
        <v>5323.04</v>
      </c>
    </row>
    <row r="5" s="1" customFormat="1" spans="1:22">
      <c r="A5" s="8" t="s">
        <v>1418</v>
      </c>
      <c r="B5" s="8" t="s">
        <v>1419</v>
      </c>
      <c r="C5" s="8">
        <v>192</v>
      </c>
      <c r="D5" s="8" t="s">
        <v>1417</v>
      </c>
      <c r="E5" s="8">
        <v>18</v>
      </c>
      <c r="F5" s="8">
        <v>18</v>
      </c>
      <c r="G5" s="8">
        <f>SUM(F5-E5)</f>
        <v>0</v>
      </c>
      <c r="H5" s="13">
        <v>9.5</v>
      </c>
      <c r="I5" s="8">
        <f>G5*H5</f>
        <v>0</v>
      </c>
      <c r="J5" s="8">
        <v>36617</v>
      </c>
      <c r="K5" s="8">
        <v>41859</v>
      </c>
      <c r="L5" s="8">
        <f>K5-J5</f>
        <v>5242</v>
      </c>
      <c r="M5" s="8">
        <v>1</v>
      </c>
      <c r="N5" s="8">
        <f>M5*L5</f>
        <v>5242</v>
      </c>
      <c r="O5" s="11">
        <v>1.03</v>
      </c>
      <c r="P5" s="12">
        <f>O5*N5</f>
        <v>5399.26</v>
      </c>
      <c r="Q5" s="8">
        <f>40*1.03</f>
        <v>41.2</v>
      </c>
      <c r="R5" s="12">
        <f>I5+P5+Q5</f>
        <v>5440.46</v>
      </c>
      <c r="S5" s="8">
        <v>1</v>
      </c>
      <c r="T5" s="13">
        <f>R5*S5</f>
        <v>5440.46</v>
      </c>
    </row>
    <row r="6" s="1" customFormat="1" spans="1:22">
      <c r="A6" s="8" t="s">
        <v>25</v>
      </c>
      <c r="B6" s="8"/>
      <c r="C6" s="8"/>
      <c r="D6" s="8"/>
      <c r="E6" s="8"/>
      <c r="F6" s="8"/>
      <c r="G6" s="15"/>
      <c r="H6" s="13"/>
      <c r="I6" s="8"/>
      <c r="J6" s="8"/>
      <c r="K6" s="8"/>
      <c r="L6" s="8"/>
      <c r="M6" s="8"/>
      <c r="N6" s="8"/>
      <c r="O6" s="11"/>
      <c r="P6" s="12"/>
      <c r="Q6" s="8"/>
      <c r="R6" s="12"/>
      <c r="S6" s="8"/>
      <c r="T6" s="13">
        <f>SUM(T4:T5)</f>
        <v>10763.5</v>
      </c>
    </row>
    <row r="7" s="1" customFormat="1" spans="1:22">
      <c r="A7" s="8"/>
      <c r="B7" s="8"/>
      <c r="C7" s="8"/>
      <c r="D7" s="8"/>
      <c r="E7" s="8"/>
      <c r="F7" s="8"/>
      <c r="G7" s="15"/>
      <c r="H7" s="13"/>
      <c r="I7" s="8"/>
      <c r="J7" s="8"/>
      <c r="K7" s="8"/>
      <c r="L7" s="8"/>
      <c r="M7" s="8"/>
      <c r="N7" s="16"/>
      <c r="O7" s="11"/>
      <c r="P7" s="12"/>
      <c r="Q7" s="8"/>
      <c r="R7" s="12"/>
      <c r="S7" s="8"/>
      <c r="T7" s="13"/>
      <c r="U7" s="14"/>
      <c r="V7" s="14"/>
    </row>
    <row r="8" s="1" customFormat="1" spans="1:22">
      <c r="A8" s="17"/>
      <c r="B8" s="18"/>
      <c r="C8" s="8"/>
      <c r="D8" s="19"/>
      <c r="E8" s="8"/>
      <c r="F8" s="8"/>
      <c r="G8" s="15"/>
      <c r="H8" s="13"/>
      <c r="I8" s="8"/>
      <c r="J8" s="8"/>
      <c r="K8" s="8"/>
      <c r="L8" s="8"/>
      <c r="M8" s="8"/>
      <c r="N8" s="16"/>
      <c r="O8" s="11"/>
      <c r="P8" s="12"/>
      <c r="Q8" s="8"/>
      <c r="R8" s="12"/>
      <c r="S8" s="8"/>
      <c r="T8" s="20"/>
      <c r="U8" s="14"/>
      <c r="V8" s="14"/>
    </row>
    <row r="9" s="1" customFormat="1" ht="22" customHeight="1" spans="1:22">
      <c r="A9" s="8"/>
      <c r="B9" s="8"/>
      <c r="C9" s="8"/>
      <c r="D9" s="8"/>
      <c r="E9" s="8"/>
      <c r="F9" s="8"/>
      <c r="G9" s="15"/>
      <c r="H9" s="13"/>
      <c r="I9" s="8"/>
      <c r="J9" s="8"/>
      <c r="K9" s="8"/>
      <c r="L9" s="8"/>
      <c r="M9" s="8"/>
      <c r="N9" s="8"/>
      <c r="O9" s="11"/>
      <c r="P9" s="12"/>
      <c r="Q9" s="8"/>
      <c r="R9" s="12"/>
      <c r="S9" s="8"/>
      <c r="T9" s="13"/>
      <c r="U9" s="14"/>
      <c r="V9" s="14"/>
    </row>
    <row r="10" s="1" customFormat="1" ht="24" spans="1:22">
      <c r="A10" s="8" t="s">
        <v>1</v>
      </c>
      <c r="B10" s="9"/>
      <c r="C10" s="9" t="s">
        <v>2</v>
      </c>
      <c r="D10" s="9" t="s">
        <v>1413</v>
      </c>
      <c r="E10" s="8" t="s">
        <v>18</v>
      </c>
      <c r="F10" s="8" t="s">
        <v>19</v>
      </c>
      <c r="G10" s="8" t="s">
        <v>7</v>
      </c>
      <c r="H10" s="21" t="s">
        <v>20</v>
      </c>
      <c r="I10" s="8" t="s">
        <v>21</v>
      </c>
      <c r="J10" s="8" t="s">
        <v>3</v>
      </c>
      <c r="K10" s="8" t="s">
        <v>4</v>
      </c>
      <c r="L10" s="8" t="s">
        <v>5</v>
      </c>
      <c r="M10" s="8" t="s">
        <v>6</v>
      </c>
      <c r="N10" s="8" t="s">
        <v>7</v>
      </c>
      <c r="O10" s="11"/>
      <c r="P10" s="12" t="s">
        <v>9</v>
      </c>
      <c r="Q10" s="8" t="s">
        <v>38</v>
      </c>
      <c r="R10" s="12" t="s">
        <v>25</v>
      </c>
      <c r="S10" s="8" t="s">
        <v>29</v>
      </c>
      <c r="T10" s="13" t="s">
        <v>39</v>
      </c>
    </row>
    <row r="11" s="1" customFormat="1" spans="1:22">
      <c r="A11" s="8"/>
      <c r="B11" s="22"/>
      <c r="C11" s="22"/>
      <c r="D11" s="22" t="s">
        <v>1420</v>
      </c>
      <c r="E11" s="8"/>
      <c r="F11" s="8"/>
      <c r="G11" s="8"/>
      <c r="H11" s="21"/>
      <c r="I11" s="8"/>
      <c r="J11" s="8"/>
      <c r="K11" s="8"/>
      <c r="L11" s="8"/>
      <c r="M11" s="8"/>
      <c r="N11" s="8"/>
      <c r="O11" s="11"/>
      <c r="P11" s="12"/>
      <c r="Q11" s="8"/>
      <c r="R11" s="12"/>
      <c r="S11" s="8"/>
      <c r="T11" s="13"/>
    </row>
    <row r="12" s="1" customFormat="1" spans="1:22">
      <c r="A12" s="19" t="s">
        <v>180</v>
      </c>
      <c r="B12" s="8"/>
      <c r="C12" s="8"/>
      <c r="D12" s="8"/>
      <c r="E12" s="8"/>
      <c r="F12" s="19" t="s">
        <v>1395</v>
      </c>
      <c r="G12" s="8"/>
      <c r="H12" s="21"/>
      <c r="I12" s="8"/>
      <c r="J12" s="8"/>
      <c r="K12" s="8"/>
      <c r="L12" s="8"/>
      <c r="M12" s="8"/>
      <c r="N12" s="8"/>
      <c r="O12" s="11"/>
      <c r="P12" s="12"/>
      <c r="Q12" s="8"/>
      <c r="R12" s="12"/>
      <c r="S12" s="8"/>
      <c r="T12" s="13">
        <f>'3#楼'!S71</f>
        <v>2288673.0864948</v>
      </c>
    </row>
    <row r="13" s="1" customFormat="1" spans="1:22">
      <c r="A13" s="8" t="s">
        <v>1420</v>
      </c>
      <c r="B13" s="8"/>
      <c r="C13" s="8"/>
      <c r="D13" s="8">
        <v>4700</v>
      </c>
      <c r="E13" s="8"/>
      <c r="F13" s="19"/>
      <c r="G13" s="8"/>
      <c r="H13" s="21"/>
      <c r="I13" s="8"/>
      <c r="J13" s="8"/>
      <c r="K13" s="8"/>
      <c r="L13" s="8"/>
      <c r="M13" s="8"/>
      <c r="N13" s="8"/>
      <c r="O13" s="11"/>
      <c r="P13" s="12"/>
      <c r="Q13" s="8"/>
      <c r="R13" s="12"/>
      <c r="S13" s="8"/>
      <c r="T13" s="13"/>
    </row>
    <row r="14" s="1" customFormat="1" spans="1:22">
      <c r="A14" s="8" t="s">
        <v>1421</v>
      </c>
      <c r="B14" s="19" t="s">
        <v>1422</v>
      </c>
      <c r="C14" s="19">
        <v>383</v>
      </c>
      <c r="D14" s="19" t="s">
        <v>182</v>
      </c>
      <c r="E14" s="8">
        <v>4443</v>
      </c>
      <c r="F14" s="8"/>
      <c r="G14" s="8"/>
      <c r="H14" s="10"/>
      <c r="I14" s="8"/>
      <c r="J14" s="8">
        <v>143707</v>
      </c>
      <c r="K14" s="8">
        <v>147115</v>
      </c>
      <c r="L14" s="8">
        <f t="shared" ref="L14:L20" si="0">K14-J14</f>
        <v>3408</v>
      </c>
      <c r="M14" s="8">
        <v>1</v>
      </c>
      <c r="N14" s="8">
        <f>M14*L14</f>
        <v>3408</v>
      </c>
      <c r="O14" s="11">
        <v>1.03</v>
      </c>
      <c r="P14" s="12">
        <f>O14*N14</f>
        <v>3510.24</v>
      </c>
      <c r="Q14" s="8">
        <f t="shared" ref="Q14:Q17" si="1">40*1.03</f>
        <v>41.2</v>
      </c>
      <c r="R14" s="12">
        <f t="shared" ref="R14:R17" si="2">I14+P14+Q14</f>
        <v>3551.44</v>
      </c>
      <c r="S14" s="8">
        <v>1</v>
      </c>
      <c r="T14" s="13">
        <f t="shared" ref="T14:T22" si="3">R14*S14</f>
        <v>3551.44</v>
      </c>
    </row>
    <row r="15" s="1" customFormat="1" spans="1:22">
      <c r="A15" s="8" t="s">
        <v>183</v>
      </c>
      <c r="B15" s="19" t="s">
        <v>1423</v>
      </c>
      <c r="C15" s="19"/>
      <c r="D15" s="19" t="s">
        <v>182</v>
      </c>
      <c r="E15" s="8" t="s">
        <v>184</v>
      </c>
      <c r="F15" s="8"/>
      <c r="G15" s="8"/>
      <c r="H15" s="10"/>
      <c r="I15" s="8"/>
      <c r="J15" s="8">
        <v>11734</v>
      </c>
      <c r="K15" s="8">
        <v>11947</v>
      </c>
      <c r="L15" s="8">
        <f t="shared" si="0"/>
        <v>213</v>
      </c>
      <c r="M15" s="8">
        <v>1</v>
      </c>
      <c r="N15" s="8">
        <f>M15*L15</f>
        <v>213</v>
      </c>
      <c r="O15" s="11">
        <v>1.03</v>
      </c>
      <c r="P15" s="12">
        <f>O15*N15</f>
        <v>219.39</v>
      </c>
      <c r="Q15" s="8"/>
      <c r="R15" s="12">
        <f t="shared" si="2"/>
        <v>219.39</v>
      </c>
      <c r="S15" s="8">
        <v>1</v>
      </c>
      <c r="T15" s="13">
        <f t="shared" si="3"/>
        <v>219.39</v>
      </c>
    </row>
    <row r="16" s="2" customFormat="1" spans="1:22">
      <c r="A16" s="8" t="s">
        <v>185</v>
      </c>
      <c r="B16" s="19" t="s">
        <v>1424</v>
      </c>
      <c r="C16" s="19">
        <v>517</v>
      </c>
      <c r="D16" s="19" t="s">
        <v>182</v>
      </c>
      <c r="E16" s="8"/>
      <c r="F16" s="8"/>
      <c r="G16" s="8"/>
      <c r="H16" s="10"/>
      <c r="I16" s="8"/>
      <c r="J16" s="8">
        <v>30378</v>
      </c>
      <c r="K16" s="8">
        <v>66504</v>
      </c>
      <c r="L16" s="8">
        <f t="shared" si="0"/>
        <v>36126</v>
      </c>
      <c r="M16" s="8">
        <v>1</v>
      </c>
      <c r="N16" s="8">
        <f>M16*L16</f>
        <v>36126</v>
      </c>
      <c r="O16" s="11">
        <v>1.03</v>
      </c>
      <c r="P16" s="12">
        <f>O16*N16</f>
        <v>37209.78</v>
      </c>
      <c r="Q16" s="8">
        <f t="shared" si="1"/>
        <v>41.2</v>
      </c>
      <c r="R16" s="12">
        <f t="shared" si="2"/>
        <v>37250.98</v>
      </c>
      <c r="S16" s="8">
        <v>1</v>
      </c>
      <c r="T16" s="13">
        <f t="shared" si="3"/>
        <v>37250.98</v>
      </c>
    </row>
    <row r="17" s="2" customFormat="1" spans="1:22">
      <c r="A17" s="8" t="s">
        <v>1425</v>
      </c>
      <c r="B17" s="19" t="s">
        <v>1426</v>
      </c>
      <c r="C17" s="19"/>
      <c r="D17" s="19"/>
      <c r="E17" s="8">
        <v>2</v>
      </c>
      <c r="F17" s="8">
        <v>2</v>
      </c>
      <c r="G17" s="8">
        <f>SUM(F17-E17)</f>
        <v>0</v>
      </c>
      <c r="H17" s="21">
        <v>9.5</v>
      </c>
      <c r="I17" s="23">
        <f>G17*H17</f>
        <v>0</v>
      </c>
      <c r="J17" s="8">
        <v>5938</v>
      </c>
      <c r="K17" s="8">
        <v>7055</v>
      </c>
      <c r="L17" s="8">
        <f t="shared" si="0"/>
        <v>1117</v>
      </c>
      <c r="M17" s="8">
        <v>1</v>
      </c>
      <c r="N17" s="8">
        <f>M17*L17</f>
        <v>1117</v>
      </c>
      <c r="O17" s="11">
        <v>1.03</v>
      </c>
      <c r="P17" s="12">
        <f>O17*N17</f>
        <v>1150.51</v>
      </c>
      <c r="Q17" s="8">
        <f t="shared" si="1"/>
        <v>41.2</v>
      </c>
      <c r="R17" s="12">
        <f t="shared" si="2"/>
        <v>1191.71</v>
      </c>
      <c r="S17" s="8">
        <v>1</v>
      </c>
      <c r="T17" s="13">
        <f t="shared" si="3"/>
        <v>1191.71</v>
      </c>
    </row>
    <row r="18" s="2" customFormat="1" spans="1:22">
      <c r="A18" s="8" t="s">
        <v>1427</v>
      </c>
      <c r="B18" s="19" t="s">
        <v>1428</v>
      </c>
      <c r="C18" s="19"/>
      <c r="D18" s="19"/>
      <c r="E18" s="8" t="s">
        <v>189</v>
      </c>
      <c r="F18" s="8"/>
      <c r="G18" s="8"/>
      <c r="H18" s="21"/>
      <c r="I18" s="23"/>
      <c r="J18" s="8">
        <v>9</v>
      </c>
      <c r="K18" s="8">
        <v>9</v>
      </c>
      <c r="L18" s="8">
        <f t="shared" si="0"/>
        <v>0</v>
      </c>
      <c r="M18" s="8">
        <v>1</v>
      </c>
      <c r="N18" s="8">
        <f>M18*L18</f>
        <v>0</v>
      </c>
      <c r="O18" s="11">
        <v>1.03</v>
      </c>
      <c r="P18" s="12">
        <f>O18*N18</f>
        <v>0</v>
      </c>
      <c r="Q18" s="8"/>
      <c r="R18" s="12">
        <f>P18+Q18</f>
        <v>0</v>
      </c>
      <c r="S18" s="8">
        <v>1</v>
      </c>
      <c r="T18" s="13">
        <f t="shared" si="3"/>
        <v>0</v>
      </c>
    </row>
    <row r="19" s="2" customFormat="1" spans="1:22">
      <c r="A19" s="24" t="s">
        <v>190</v>
      </c>
      <c r="B19" s="24" t="s">
        <v>191</v>
      </c>
      <c r="C19" s="24">
        <v>527</v>
      </c>
      <c r="D19" s="24" t="s">
        <v>147</v>
      </c>
      <c r="E19" s="24"/>
      <c r="F19" s="24"/>
      <c r="G19" s="24"/>
      <c r="H19" s="25"/>
      <c r="I19" s="24"/>
      <c r="J19" s="24">
        <v>4723</v>
      </c>
      <c r="K19" s="24">
        <v>5619</v>
      </c>
      <c r="L19" s="24">
        <f t="shared" si="0"/>
        <v>896</v>
      </c>
      <c r="M19" s="24">
        <v>40</v>
      </c>
      <c r="N19" s="24">
        <f>L19*M19</f>
        <v>35840</v>
      </c>
      <c r="O19" s="26">
        <v>1.03</v>
      </c>
      <c r="P19" s="27">
        <f>N19*O19</f>
        <v>36915.2</v>
      </c>
      <c r="Q19" s="24">
        <f>80*1.03</f>
        <v>82.4</v>
      </c>
      <c r="R19" s="27">
        <f>I19+P19+Q19</f>
        <v>36997.6</v>
      </c>
      <c r="S19" s="24">
        <v>1</v>
      </c>
      <c r="T19" s="25">
        <f t="shared" si="3"/>
        <v>36997.6</v>
      </c>
    </row>
    <row r="20" s="2" customFormat="1" spans="1:22">
      <c r="A20" s="19" t="s">
        <v>192</v>
      </c>
      <c r="B20" s="28" t="s">
        <v>193</v>
      </c>
      <c r="C20" s="19">
        <v>594</v>
      </c>
      <c r="D20" s="19" t="s">
        <v>147</v>
      </c>
      <c r="E20" s="19"/>
      <c r="F20" s="19"/>
      <c r="G20" s="19"/>
      <c r="H20" s="19"/>
      <c r="I20" s="19"/>
      <c r="J20" s="24">
        <v>320</v>
      </c>
      <c r="K20" s="24">
        <v>2515</v>
      </c>
      <c r="L20" s="24">
        <f t="shared" si="0"/>
        <v>2195</v>
      </c>
      <c r="M20" s="24">
        <v>50</v>
      </c>
      <c r="N20" s="24">
        <f>L20*M20</f>
        <v>109750</v>
      </c>
      <c r="O20" s="26">
        <v>1.03</v>
      </c>
      <c r="P20" s="27">
        <f>N20*O20</f>
        <v>113042.5</v>
      </c>
      <c r="Q20" s="24"/>
      <c r="R20" s="27">
        <f>I20+P20+Q20</f>
        <v>113042.5</v>
      </c>
      <c r="S20" s="24">
        <v>1</v>
      </c>
      <c r="T20" s="25">
        <f t="shared" si="3"/>
        <v>113042.5</v>
      </c>
    </row>
    <row r="21" s="2" customFormat="1" ht="16" customHeight="1" spans="1:22">
      <c r="A21" s="8" t="s">
        <v>1429</v>
      </c>
      <c r="B21" s="8" t="s">
        <v>1430</v>
      </c>
      <c r="C21" s="8"/>
      <c r="D21" s="8"/>
      <c r="E21" s="19"/>
      <c r="F21" s="19"/>
      <c r="G21" s="19"/>
      <c r="H21" s="19"/>
      <c r="I21" s="19"/>
      <c r="J21" s="8">
        <v>999648</v>
      </c>
      <c r="K21" s="8">
        <v>999637</v>
      </c>
      <c r="L21" s="8">
        <f>J21-K21</f>
        <v>11</v>
      </c>
      <c r="M21" s="8">
        <v>80</v>
      </c>
      <c r="N21" s="8">
        <f>M21*L21</f>
        <v>880</v>
      </c>
      <c r="O21" s="11">
        <v>1.03</v>
      </c>
      <c r="P21" s="12">
        <f>O21*N21</f>
        <v>906.4</v>
      </c>
      <c r="Q21" s="19"/>
      <c r="R21" s="29">
        <f>P21</f>
        <v>906.4</v>
      </c>
      <c r="S21" s="8">
        <v>1</v>
      </c>
      <c r="T21" s="29">
        <f t="shared" si="3"/>
        <v>906.4</v>
      </c>
    </row>
    <row r="22" s="2" customFormat="1" ht="15" customHeight="1" spans="1:22">
      <c r="A22" s="8" t="s">
        <v>195</v>
      </c>
      <c r="B22" s="8" t="s">
        <v>195</v>
      </c>
      <c r="C22" s="8"/>
      <c r="D22" s="8"/>
      <c r="E22" s="19"/>
      <c r="F22" s="19"/>
      <c r="G22" s="19"/>
      <c r="H22" s="19"/>
      <c r="I22" s="19"/>
      <c r="J22" s="8">
        <v>2843</v>
      </c>
      <c r="K22" s="8">
        <v>3163</v>
      </c>
      <c r="L22" s="8">
        <f>K22-J22</f>
        <v>320</v>
      </c>
      <c r="M22" s="8">
        <v>40</v>
      </c>
      <c r="N22" s="8">
        <f>M22*L22</f>
        <v>12800</v>
      </c>
      <c r="O22" s="11">
        <v>1.03</v>
      </c>
      <c r="P22" s="12">
        <f>O22*N22</f>
        <v>13184</v>
      </c>
      <c r="Q22" s="19"/>
      <c r="R22" s="29">
        <f>P22</f>
        <v>13184</v>
      </c>
      <c r="S22" s="8">
        <v>1</v>
      </c>
      <c r="T22" s="29">
        <f t="shared" si="3"/>
        <v>13184</v>
      </c>
    </row>
    <row r="23" s="3" customFormat="1" ht="24" customHeight="1" spans="1:22">
      <c r="A23" s="19" t="s">
        <v>196</v>
      </c>
      <c r="B23" s="19"/>
      <c r="C23" s="19"/>
      <c r="D23" s="19"/>
      <c r="E23" s="8"/>
      <c r="F23" s="8"/>
      <c r="G23" s="13"/>
      <c r="H23" s="21"/>
      <c r="I23" s="13"/>
      <c r="J23" s="8"/>
      <c r="K23" s="8"/>
      <c r="L23" s="8"/>
      <c r="M23" s="8"/>
      <c r="N23" s="13"/>
      <c r="O23" s="11"/>
      <c r="P23" s="12"/>
      <c r="Q23" s="8"/>
      <c r="R23" s="12"/>
      <c r="S23" s="8"/>
      <c r="T23" s="13">
        <f>SUM(T12:T22)</f>
        <v>2495017.1064948</v>
      </c>
      <c r="U23" s="30"/>
      <c r="V23" s="30"/>
    </row>
    <row r="24" s="3" customFormat="1" ht="24" customHeight="1" spans="1:22">
      <c r="A24" s="31" t="s">
        <v>197</v>
      </c>
      <c r="B24" s="19"/>
      <c r="C24" s="19"/>
      <c r="D24" s="19"/>
      <c r="E24" s="8"/>
      <c r="F24" s="8"/>
      <c r="G24" s="13"/>
      <c r="H24" s="21"/>
      <c r="I24" s="13"/>
      <c r="J24" s="8"/>
      <c r="K24" s="8"/>
      <c r="L24" s="8"/>
      <c r="M24" s="8"/>
      <c r="N24" s="13"/>
      <c r="O24" s="11"/>
      <c r="P24" s="12"/>
      <c r="Q24" s="8"/>
      <c r="R24" s="12"/>
      <c r="S24" s="8"/>
      <c r="T24" s="13">
        <v>834281.199341745</v>
      </c>
      <c r="U24" s="30"/>
      <c r="V24" s="30"/>
    </row>
    <row r="25" s="3" customFormat="1" ht="24" customHeight="1" spans="1:22">
      <c r="A25" s="31" t="s">
        <v>197</v>
      </c>
      <c r="B25" s="31" t="s">
        <v>1431</v>
      </c>
      <c r="C25" s="19" t="s">
        <v>1432</v>
      </c>
      <c r="D25" s="19"/>
      <c r="E25" s="8"/>
      <c r="F25" s="8"/>
      <c r="G25" s="13"/>
      <c r="H25" s="21"/>
      <c r="I25" s="13"/>
      <c r="J25" s="8"/>
      <c r="K25" s="8"/>
      <c r="L25" s="8"/>
      <c r="M25" s="8"/>
      <c r="N25" s="13"/>
      <c r="O25" s="11"/>
      <c r="P25" s="12"/>
      <c r="Q25" s="8"/>
      <c r="R25" s="12"/>
      <c r="S25" s="8"/>
      <c r="T25" s="13">
        <v>202799.79</v>
      </c>
      <c r="U25" s="30"/>
      <c r="V25" s="30"/>
    </row>
    <row r="26" s="3" customFormat="1" ht="21" customHeight="1" spans="1:22">
      <c r="A26" s="31" t="s">
        <v>198</v>
      </c>
      <c r="B26" s="31"/>
      <c r="C26" s="31"/>
      <c r="D26" s="31"/>
      <c r="E26" s="32"/>
      <c r="F26" s="32"/>
      <c r="G26" s="33"/>
      <c r="H26" s="34"/>
      <c r="I26" s="33"/>
      <c r="J26" s="32"/>
      <c r="K26" s="32"/>
      <c r="L26" s="32"/>
      <c r="M26" s="32"/>
      <c r="N26" s="33"/>
      <c r="O26" s="35"/>
      <c r="P26" s="36"/>
      <c r="Q26" s="32"/>
      <c r="R26" s="36"/>
      <c r="S26" s="32"/>
      <c r="T26" s="33">
        <f>T23-T24-T25</f>
        <v>1457936.11715306</v>
      </c>
      <c r="U26" s="30"/>
      <c r="V26" s="30"/>
    </row>
    <row r="33" spans="16:16">
      <c r="P33" s="1" t="s">
        <v>167</v>
      </c>
    </row>
  </sheetData>
  <mergeCells count="1">
    <mergeCell ref="A1:T1"/>
  </mergeCells>
  <pageMargins left="0.7" right="0.7" top="0.75" bottom="0.75" header="0.3" footer="0.3"/>
  <pageSetup paperSize="27" fitToWidth="0" fitToHeight="0" orientation="landscape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J175"/>
  <sheetViews>
    <sheetView zoomScale="82" zoomScaleNormal="82" topLeftCell="A70" workbookViewId="0">
      <selection activeCell="I79" sqref="I79"/>
    </sheetView>
  </sheetViews>
  <sheetFormatPr defaultColWidth="9" defaultRowHeight="14.25"/>
  <cols>
    <col min="1" max="1" width="20.1" style="1" customWidth="1"/>
    <col min="2" max="2" width="11.5" style="1" customWidth="1"/>
    <col min="3" max="3" width="10.4" style="1" customWidth="1"/>
    <col min="4" max="4" width="15.7" style="1" customWidth="1"/>
    <col min="5" max="5" width="9.21666666666667" style="1" customWidth="1"/>
    <col min="6" max="6" width="12" style="1" customWidth="1"/>
    <col min="7" max="7" width="10.875" style="1" customWidth="1"/>
    <col min="8" max="8" width="10.125" style="1" customWidth="1"/>
    <col min="9" max="9" width="14" style="1" customWidth="1"/>
    <col min="10" max="10" width="16.3833333333333" style="1" customWidth="1"/>
    <col min="11" max="11" width="12.25" style="1" customWidth="1"/>
    <col min="12" max="12" width="4.71666666666667" style="1" customWidth="1"/>
    <col min="13" max="13" width="10.3833333333333" style="1" customWidth="1"/>
    <col min="14" max="14" width="6" style="1" customWidth="1"/>
    <col min="15" max="15" width="14.3833333333333" style="1" customWidth="1"/>
    <col min="16" max="16" width="4.10833333333333" style="1" customWidth="1"/>
    <col min="17" max="17" width="13.375" style="1" customWidth="1"/>
    <col min="18" max="18" width="5.64166666666667" style="1" customWidth="1"/>
    <col min="19" max="19" width="11.625" style="1" customWidth="1"/>
    <col min="20" max="23" width="9" style="4"/>
    <col min="24" max="27" width="9" style="322"/>
    <col min="28" max="16384" width="9" style="4"/>
  </cols>
  <sheetData>
    <row r="1" spans="1:36">
      <c r="A1" s="323"/>
      <c r="S1" s="67"/>
      <c r="T1" s="2"/>
      <c r="U1" s="2"/>
      <c r="V1" s="2"/>
      <c r="W1" s="2"/>
      <c r="AB1" s="2"/>
      <c r="AC1" s="2"/>
      <c r="AD1" s="2"/>
      <c r="AE1" s="2"/>
      <c r="AF1" s="2"/>
      <c r="AG1" s="2"/>
      <c r="AH1" s="2"/>
      <c r="AI1" s="2"/>
      <c r="AJ1" s="2"/>
    </row>
    <row r="2" ht="25.5" spans="1:36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2"/>
      <c r="U2" s="2"/>
      <c r="V2" s="2"/>
      <c r="W2" s="2"/>
      <c r="AB2" s="2"/>
      <c r="AC2" s="2"/>
      <c r="AD2" s="2"/>
      <c r="AE2" s="2"/>
      <c r="AF2" s="2"/>
      <c r="AG2" s="2"/>
      <c r="AH2" s="2"/>
      <c r="AI2" s="2"/>
      <c r="AJ2" s="2"/>
    </row>
    <row r="3" s="3" customFormat="1" spans="1:36">
      <c r="A3" s="8" t="s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4"/>
      <c r="X3" s="324"/>
      <c r="Y3" s="324"/>
      <c r="Z3" s="324"/>
      <c r="AA3" s="324"/>
    </row>
    <row r="4" s="3" customFormat="1" spans="1:36">
      <c r="A4" s="8" t="s">
        <v>1</v>
      </c>
      <c r="B4" s="8"/>
      <c r="C4" s="8" t="s">
        <v>2</v>
      </c>
      <c r="D4" s="8" t="s">
        <v>18</v>
      </c>
      <c r="E4" s="8" t="s">
        <v>19</v>
      </c>
      <c r="F4" s="8" t="s">
        <v>7</v>
      </c>
      <c r="G4" s="10" t="s">
        <v>20</v>
      </c>
      <c r="H4" s="8" t="s">
        <v>21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11"/>
      <c r="O4" s="12" t="s">
        <v>9</v>
      </c>
      <c r="P4" s="8" t="s">
        <v>38</v>
      </c>
      <c r="Q4" s="12" t="s">
        <v>25</v>
      </c>
      <c r="R4" s="8" t="s">
        <v>29</v>
      </c>
      <c r="S4" s="13" t="s">
        <v>39</v>
      </c>
      <c r="X4" s="324"/>
      <c r="Y4" s="324"/>
      <c r="Z4" s="324"/>
      <c r="AA4" s="324"/>
    </row>
    <row r="5" s="2" customFormat="1" spans="1:36">
      <c r="A5" s="8" t="s">
        <v>40</v>
      </c>
      <c r="B5" s="19" t="s">
        <v>41</v>
      </c>
      <c r="C5" s="32">
        <v>745</v>
      </c>
      <c r="D5" s="8"/>
      <c r="E5" s="8"/>
      <c r="F5" s="8"/>
      <c r="G5" s="10"/>
      <c r="H5" s="8"/>
      <c r="I5" s="8">
        <v>469905</v>
      </c>
      <c r="J5" s="8">
        <v>483044</v>
      </c>
      <c r="K5" s="8">
        <f t="shared" ref="K5:K10" si="0">J5-I5</f>
        <v>13139</v>
      </c>
      <c r="L5" s="8">
        <v>1</v>
      </c>
      <c r="M5" s="8">
        <f>K5*L5</f>
        <v>13139</v>
      </c>
      <c r="N5" s="11">
        <v>1.03</v>
      </c>
      <c r="O5" s="12">
        <f t="shared" ref="O5:O11" si="1">N5*M5</f>
        <v>13533.17</v>
      </c>
      <c r="P5" s="8"/>
      <c r="Q5" s="12">
        <f t="shared" ref="Q5:Q11" si="2">H5+O5+P5</f>
        <v>13533.17</v>
      </c>
      <c r="R5" s="8">
        <v>1</v>
      </c>
      <c r="S5" s="13">
        <f t="shared" ref="S5:S11" si="3">Q5*R5</f>
        <v>13533.17</v>
      </c>
      <c r="X5" s="322"/>
      <c r="Y5" s="322"/>
      <c r="Z5" s="322"/>
      <c r="AA5" s="322"/>
    </row>
    <row r="6" s="2" customFormat="1" spans="1:36">
      <c r="A6" s="8" t="s">
        <v>42</v>
      </c>
      <c r="B6" s="19" t="s">
        <v>41</v>
      </c>
      <c r="C6" s="32">
        <v>766</v>
      </c>
      <c r="D6" s="8" t="s">
        <v>43</v>
      </c>
      <c r="E6" s="8"/>
      <c r="F6" s="8"/>
      <c r="G6" s="10"/>
      <c r="H6" s="8"/>
      <c r="I6" s="8">
        <v>1503</v>
      </c>
      <c r="J6" s="8">
        <v>1561</v>
      </c>
      <c r="K6" s="8">
        <f t="shared" si="0"/>
        <v>58</v>
      </c>
      <c r="L6" s="8">
        <v>1</v>
      </c>
      <c r="M6" s="8">
        <f>K6*L6</f>
        <v>58</v>
      </c>
      <c r="N6" s="11">
        <v>1.03</v>
      </c>
      <c r="O6" s="12">
        <f t="shared" si="1"/>
        <v>59.74</v>
      </c>
      <c r="P6" s="8"/>
      <c r="Q6" s="12">
        <f t="shared" si="2"/>
        <v>59.74</v>
      </c>
      <c r="R6" s="8">
        <v>1</v>
      </c>
      <c r="S6" s="13">
        <f t="shared" si="3"/>
        <v>59.74</v>
      </c>
      <c r="X6" s="322"/>
      <c r="Y6" s="322"/>
      <c r="Z6" s="322"/>
      <c r="AA6" s="322"/>
    </row>
    <row r="7" s="2" customFormat="1" spans="1:36">
      <c r="A7" s="8" t="s">
        <v>44</v>
      </c>
      <c r="B7" s="19" t="s">
        <v>41</v>
      </c>
      <c r="C7" s="32">
        <v>761</v>
      </c>
      <c r="D7" s="8"/>
      <c r="E7" s="8"/>
      <c r="F7" s="8"/>
      <c r="G7" s="10"/>
      <c r="H7" s="8"/>
      <c r="I7" s="8">
        <v>374076</v>
      </c>
      <c r="J7" s="8">
        <v>378683</v>
      </c>
      <c r="K7" s="8">
        <f t="shared" si="0"/>
        <v>4607</v>
      </c>
      <c r="L7" s="8">
        <v>1</v>
      </c>
      <c r="M7" s="8">
        <f>K7*L7</f>
        <v>4607</v>
      </c>
      <c r="N7" s="11">
        <v>1.03</v>
      </c>
      <c r="O7" s="12">
        <f t="shared" si="1"/>
        <v>4745.21</v>
      </c>
      <c r="P7" s="8"/>
      <c r="Q7" s="12">
        <f t="shared" si="2"/>
        <v>4745.21</v>
      </c>
      <c r="R7" s="8">
        <v>1</v>
      </c>
      <c r="S7" s="13">
        <f t="shared" si="3"/>
        <v>4745.21</v>
      </c>
      <c r="X7" s="322"/>
      <c r="Y7" s="322"/>
      <c r="Z7" s="322"/>
      <c r="AA7" s="322"/>
    </row>
    <row r="8" s="2" customFormat="1" spans="1:36">
      <c r="A8" s="8" t="s">
        <v>45</v>
      </c>
      <c r="B8" s="19" t="s">
        <v>41</v>
      </c>
      <c r="C8" s="32" t="s">
        <v>46</v>
      </c>
      <c r="D8" s="8" t="s">
        <v>47</v>
      </c>
      <c r="E8" s="8"/>
      <c r="F8" s="8"/>
      <c r="G8" s="10"/>
      <c r="H8" s="8"/>
      <c r="I8" s="8">
        <v>13162</v>
      </c>
      <c r="J8" s="8">
        <v>14122</v>
      </c>
      <c r="K8" s="8">
        <f t="shared" si="0"/>
        <v>960</v>
      </c>
      <c r="L8" s="8">
        <v>1</v>
      </c>
      <c r="M8" s="8">
        <f>L8*K8</f>
        <v>960</v>
      </c>
      <c r="N8" s="11">
        <v>1.03</v>
      </c>
      <c r="O8" s="12">
        <f t="shared" si="1"/>
        <v>988.8</v>
      </c>
      <c r="P8" s="8"/>
      <c r="Q8" s="12">
        <f t="shared" si="2"/>
        <v>988.8</v>
      </c>
      <c r="R8" s="8">
        <v>1</v>
      </c>
      <c r="S8" s="13">
        <f t="shared" si="3"/>
        <v>988.8</v>
      </c>
      <c r="X8" s="322"/>
      <c r="Y8" s="322"/>
      <c r="Z8" s="322"/>
      <c r="AA8" s="322"/>
    </row>
    <row r="9" s="2" customFormat="1" spans="1:36">
      <c r="A9" s="8" t="s">
        <v>48</v>
      </c>
      <c r="B9" s="19" t="s">
        <v>41</v>
      </c>
      <c r="C9" s="32">
        <v>809</v>
      </c>
      <c r="D9" s="8"/>
      <c r="E9" s="8"/>
      <c r="F9" s="8"/>
      <c r="G9" s="10"/>
      <c r="H9" s="8"/>
      <c r="I9" s="8">
        <v>13315</v>
      </c>
      <c r="J9" s="8">
        <v>14168</v>
      </c>
      <c r="K9" s="8">
        <f t="shared" si="0"/>
        <v>853</v>
      </c>
      <c r="L9" s="8">
        <v>40</v>
      </c>
      <c r="M9" s="8">
        <f>L9*K9</f>
        <v>34120</v>
      </c>
      <c r="N9" s="11">
        <v>1.03</v>
      </c>
      <c r="O9" s="12">
        <f t="shared" si="1"/>
        <v>35143.6</v>
      </c>
      <c r="P9" s="8"/>
      <c r="Q9" s="12">
        <f t="shared" si="2"/>
        <v>35143.6</v>
      </c>
      <c r="R9" s="8">
        <v>1</v>
      </c>
      <c r="S9" s="13">
        <f t="shared" si="3"/>
        <v>35143.6</v>
      </c>
      <c r="X9" s="322"/>
      <c r="Y9" s="322"/>
      <c r="Z9" s="322"/>
      <c r="AA9" s="322"/>
    </row>
    <row r="10" s="2" customFormat="1" spans="1:36">
      <c r="A10" s="8" t="s">
        <v>49</v>
      </c>
      <c r="B10" s="19" t="s">
        <v>41</v>
      </c>
      <c r="C10" s="32">
        <v>807</v>
      </c>
      <c r="D10" s="8" t="s">
        <v>50</v>
      </c>
      <c r="E10" s="8"/>
      <c r="F10" s="8"/>
      <c r="G10" s="10"/>
      <c r="H10" s="8"/>
      <c r="I10" s="8">
        <v>18295</v>
      </c>
      <c r="J10" s="8">
        <v>18439</v>
      </c>
      <c r="K10" s="8">
        <f t="shared" si="0"/>
        <v>144</v>
      </c>
      <c r="L10" s="8">
        <v>50</v>
      </c>
      <c r="M10" s="8">
        <f>L10*K10</f>
        <v>7200</v>
      </c>
      <c r="N10" s="11">
        <v>1.03</v>
      </c>
      <c r="O10" s="12">
        <f t="shared" si="1"/>
        <v>7416</v>
      </c>
      <c r="P10" s="8"/>
      <c r="Q10" s="12">
        <f t="shared" si="2"/>
        <v>7416</v>
      </c>
      <c r="R10" s="8">
        <v>1</v>
      </c>
      <c r="S10" s="13">
        <f t="shared" si="3"/>
        <v>7416</v>
      </c>
      <c r="X10" s="322"/>
      <c r="Y10" s="322"/>
      <c r="Z10" s="322"/>
      <c r="AA10" s="322"/>
    </row>
    <row r="11" s="2" customFormat="1" spans="1:36">
      <c r="A11" s="8" t="s">
        <v>25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8">
        <f>SUM(M5:M10)</f>
        <v>60084</v>
      </c>
      <c r="N11" s="325">
        <v>1.03</v>
      </c>
      <c r="O11" s="12">
        <f t="shared" si="1"/>
        <v>61886.52</v>
      </c>
      <c r="P11" s="8"/>
      <c r="Q11" s="12">
        <f t="shared" si="2"/>
        <v>61886.52</v>
      </c>
      <c r="R11" s="8">
        <v>1</v>
      </c>
      <c r="S11" s="13">
        <f t="shared" si="3"/>
        <v>61886.52</v>
      </c>
      <c r="X11" s="322"/>
      <c r="Y11" s="322"/>
      <c r="Z11" s="322"/>
      <c r="AA11" s="322"/>
    </row>
    <row r="12" spans="1:36">
      <c r="A12" s="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44"/>
      <c r="T12" s="2"/>
      <c r="U12" s="2"/>
      <c r="V12" s="2"/>
      <c r="W12" s="2"/>
      <c r="AB12" s="2"/>
      <c r="AC12" s="2"/>
      <c r="AD12" s="2"/>
      <c r="AE12" s="2"/>
      <c r="AF12" s="2"/>
      <c r="AG12" s="2"/>
      <c r="AH12" s="2"/>
      <c r="AI12" s="2"/>
      <c r="AJ12" s="2"/>
    </row>
    <row r="13" s="314" customFormat="1" spans="1:36">
      <c r="A13" s="8" t="s">
        <v>1</v>
      </c>
      <c r="B13" s="8"/>
      <c r="C13" s="8"/>
      <c r="D13" s="8" t="s">
        <v>18</v>
      </c>
      <c r="E13" s="8" t="s">
        <v>19</v>
      </c>
      <c r="F13" s="8" t="s">
        <v>7</v>
      </c>
      <c r="G13" s="10" t="s">
        <v>20</v>
      </c>
      <c r="H13" s="8" t="s">
        <v>21</v>
      </c>
      <c r="I13" s="8" t="s">
        <v>3</v>
      </c>
      <c r="J13" s="8" t="s">
        <v>4</v>
      </c>
      <c r="K13" s="8" t="s">
        <v>5</v>
      </c>
      <c r="L13" s="8" t="s">
        <v>6</v>
      </c>
      <c r="M13" s="8" t="s">
        <v>7</v>
      </c>
      <c r="N13" s="11"/>
      <c r="O13" s="12" t="s">
        <v>9</v>
      </c>
      <c r="P13" s="8" t="s">
        <v>38</v>
      </c>
      <c r="Q13" s="12" t="s">
        <v>25</v>
      </c>
      <c r="R13" s="8" t="s">
        <v>29</v>
      </c>
      <c r="S13" s="13" t="s">
        <v>39</v>
      </c>
      <c r="T13" s="2"/>
      <c r="U13" s="2"/>
      <c r="V13" s="2"/>
      <c r="W13" s="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</row>
    <row r="14" s="314" customFormat="1" spans="1:36">
      <c r="A14" s="8">
        <v>1184065001</v>
      </c>
      <c r="B14" s="8"/>
      <c r="C14" s="8"/>
      <c r="D14" s="8"/>
      <c r="E14" s="8"/>
      <c r="F14" s="8"/>
      <c r="G14" s="10"/>
      <c r="H14" s="8"/>
      <c r="I14" s="8"/>
      <c r="J14" s="8"/>
      <c r="K14" s="8"/>
      <c r="L14" s="8"/>
      <c r="M14" s="8"/>
      <c r="N14" s="11"/>
      <c r="O14" s="12"/>
      <c r="P14" s="8"/>
      <c r="Q14" s="12"/>
      <c r="R14" s="8"/>
      <c r="S14" s="13"/>
      <c r="T14" s="2"/>
      <c r="U14" s="2"/>
      <c r="V14" s="2"/>
      <c r="W14" s="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</row>
    <row r="15" s="314" customFormat="1" spans="1:36">
      <c r="A15" s="8" t="s">
        <v>51</v>
      </c>
      <c r="B15" s="8"/>
      <c r="C15" s="8">
        <v>450</v>
      </c>
      <c r="D15" s="8">
        <v>45569</v>
      </c>
      <c r="E15" s="8">
        <v>50956</v>
      </c>
      <c r="F15" s="8">
        <f>SUM(E15-D15)</f>
        <v>5387</v>
      </c>
      <c r="G15" s="10">
        <v>5</v>
      </c>
      <c r="H15" s="8">
        <f t="shared" ref="H15:H21" si="4">F15*G15</f>
        <v>26935</v>
      </c>
      <c r="I15" s="8">
        <v>36195</v>
      </c>
      <c r="J15" s="8">
        <v>37964</v>
      </c>
      <c r="K15" s="8">
        <f>J15-I15</f>
        <v>1769</v>
      </c>
      <c r="L15" s="8">
        <v>120</v>
      </c>
      <c r="M15" s="8">
        <f>L15*K15-M26-M28-M36</f>
        <v>197045</v>
      </c>
      <c r="N15" s="11">
        <v>0.5003</v>
      </c>
      <c r="O15" s="12">
        <f>N15*M15</f>
        <v>98581.6135</v>
      </c>
      <c r="P15" s="8"/>
      <c r="Q15" s="12">
        <f>H15+O15+P15</f>
        <v>125516.6135</v>
      </c>
      <c r="R15" s="8">
        <v>1</v>
      </c>
      <c r="S15" s="13">
        <f>Q15*R15</f>
        <v>125516.6135</v>
      </c>
      <c r="T15" s="2"/>
      <c r="U15" s="2"/>
      <c r="V15" s="2"/>
      <c r="W15" s="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</row>
    <row r="16" s="314" customFormat="1" spans="1:36">
      <c r="A16" s="8"/>
      <c r="B16" s="8"/>
      <c r="C16" s="8"/>
      <c r="D16" s="8"/>
      <c r="E16" s="8"/>
      <c r="F16" s="8"/>
      <c r="G16" s="10"/>
      <c r="H16" s="8"/>
      <c r="I16" s="8"/>
      <c r="J16" s="8"/>
      <c r="K16" s="8"/>
      <c r="L16" s="8"/>
      <c r="M16" s="8"/>
      <c r="N16" s="11"/>
      <c r="O16" s="12"/>
      <c r="P16" s="8"/>
      <c r="Q16" s="12"/>
      <c r="R16" s="8"/>
      <c r="S16" s="13"/>
      <c r="T16" s="2"/>
      <c r="U16" s="2"/>
      <c r="V16" s="2"/>
      <c r="W16" s="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</row>
    <row r="17" s="314" customFormat="1" spans="1:34">
      <c r="A17" s="8" t="s">
        <v>52</v>
      </c>
      <c r="B17" s="8"/>
      <c r="C17" s="8">
        <v>441</v>
      </c>
      <c r="D17" s="8">
        <v>37432</v>
      </c>
      <c r="E17" s="8">
        <v>41560</v>
      </c>
      <c r="F17" s="8">
        <f>SUM(E17-D17)</f>
        <v>4128</v>
      </c>
      <c r="G17" s="10">
        <v>5</v>
      </c>
      <c r="H17" s="8">
        <f t="shared" si="4"/>
        <v>20640</v>
      </c>
      <c r="I17" s="8">
        <v>33203</v>
      </c>
      <c r="J17" s="8">
        <v>35453</v>
      </c>
      <c r="K17" s="8">
        <f>J17-I17</f>
        <v>2250</v>
      </c>
      <c r="L17" s="8">
        <v>60</v>
      </c>
      <c r="M17" s="8">
        <f>L17*K17</f>
        <v>135000</v>
      </c>
      <c r="N17" s="11">
        <v>0.5003</v>
      </c>
      <c r="O17" s="12">
        <f>N17*M17</f>
        <v>67540.5</v>
      </c>
      <c r="P17" s="8"/>
      <c r="Q17" s="12">
        <f>H18+O17+P17</f>
        <v>67540.5</v>
      </c>
      <c r="R17" s="8">
        <v>1</v>
      </c>
      <c r="S17" s="13">
        <f>Q17*R17</f>
        <v>67540.5</v>
      </c>
      <c r="T17" s="2"/>
      <c r="U17" s="2"/>
      <c r="V17" s="2"/>
      <c r="W17" s="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</row>
    <row r="18" s="314" customFormat="1" spans="1:34">
      <c r="A18" s="8"/>
      <c r="B18" s="8"/>
      <c r="C18" s="8"/>
      <c r="D18" s="8"/>
      <c r="E18" s="8"/>
      <c r="F18" s="8"/>
      <c r="G18" s="10"/>
      <c r="H18" s="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2"/>
      <c r="U18" s="2"/>
      <c r="V18" s="2"/>
      <c r="W18" s="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</row>
    <row r="19" s="314" customFormat="1" spans="1:34">
      <c r="A19" s="8" t="s">
        <v>53</v>
      </c>
      <c r="B19" s="8"/>
      <c r="C19" s="8">
        <v>448</v>
      </c>
      <c r="D19" s="8">
        <v>15660</v>
      </c>
      <c r="E19" s="8">
        <v>23651</v>
      </c>
      <c r="F19" s="8">
        <f>SUM(E19-D19)</f>
        <v>7991</v>
      </c>
      <c r="G19" s="10">
        <v>5</v>
      </c>
      <c r="H19" s="8">
        <f t="shared" si="4"/>
        <v>39955</v>
      </c>
      <c r="I19" s="8">
        <v>19060</v>
      </c>
      <c r="J19" s="8">
        <v>20556</v>
      </c>
      <c r="K19" s="8">
        <f>J19-I19</f>
        <v>1496</v>
      </c>
      <c r="L19" s="8">
        <v>50</v>
      </c>
      <c r="M19" s="8">
        <f>L19*K19</f>
        <v>74800</v>
      </c>
      <c r="N19" s="11">
        <v>0.5003</v>
      </c>
      <c r="O19" s="12">
        <f>N19*M19</f>
        <v>37422.44</v>
      </c>
      <c r="P19" s="8"/>
      <c r="Q19" s="12">
        <f>H19+O19+P19</f>
        <v>77377.44</v>
      </c>
      <c r="R19" s="8">
        <v>1</v>
      </c>
      <c r="S19" s="13">
        <f>Q19*R19</f>
        <v>77377.44</v>
      </c>
      <c r="T19" s="2"/>
      <c r="U19" s="2"/>
      <c r="V19" s="2"/>
      <c r="W19" s="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</row>
    <row r="20" s="314" customFormat="1" spans="1:34">
      <c r="A20" s="8"/>
      <c r="B20" s="8"/>
      <c r="C20" s="8"/>
      <c r="D20" s="8"/>
      <c r="E20" s="8"/>
      <c r="F20" s="8"/>
      <c r="G20" s="10"/>
      <c r="H20" s="8"/>
      <c r="I20" s="8"/>
      <c r="J20" s="8"/>
      <c r="K20" s="8"/>
      <c r="L20" s="8"/>
      <c r="M20" s="8"/>
      <c r="N20" s="11"/>
      <c r="O20" s="12"/>
      <c r="P20" s="8"/>
      <c r="Q20" s="12"/>
      <c r="R20" s="8"/>
      <c r="S20" s="13"/>
      <c r="T20" s="2"/>
      <c r="U20" s="2"/>
      <c r="V20" s="2"/>
      <c r="W20" s="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</row>
    <row r="21" s="314" customFormat="1" spans="1:34">
      <c r="A21" s="8" t="s">
        <v>25</v>
      </c>
      <c r="B21" s="8"/>
      <c r="C21" s="8"/>
      <c r="D21" s="8"/>
      <c r="E21" s="8"/>
      <c r="F21" s="8">
        <f>SUM(F15:F20)</f>
        <v>17506</v>
      </c>
      <c r="G21" s="10">
        <v>5</v>
      </c>
      <c r="H21" s="8">
        <f t="shared" si="4"/>
        <v>87530</v>
      </c>
      <c r="I21" s="8"/>
      <c r="J21" s="8"/>
      <c r="K21" s="8"/>
      <c r="L21" s="8"/>
      <c r="M21" s="8">
        <f>SUM(M15:M20)</f>
        <v>406845</v>
      </c>
      <c r="N21" s="11">
        <v>0.5003</v>
      </c>
      <c r="O21" s="12">
        <f>M21*N21</f>
        <v>203544.5535</v>
      </c>
      <c r="P21" s="8"/>
      <c r="Q21" s="12">
        <f>H21+O21+P21</f>
        <v>291074.5535</v>
      </c>
      <c r="R21" s="8">
        <v>1</v>
      </c>
      <c r="S21" s="13">
        <f>Q21*R21</f>
        <v>291074.5535</v>
      </c>
      <c r="T21" s="2"/>
      <c r="U21" s="2"/>
      <c r="V21" s="2"/>
      <c r="W21" s="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</row>
    <row r="22" s="2" customFormat="1" spans="1:34">
      <c r="A22" s="8"/>
      <c r="B22" s="8"/>
      <c r="C22" s="8"/>
      <c r="D22" s="8"/>
      <c r="E22" s="8"/>
      <c r="F22" s="8"/>
      <c r="G22" s="10"/>
      <c r="H22" s="8"/>
      <c r="I22" s="8"/>
      <c r="J22" s="8"/>
      <c r="K22" s="8"/>
      <c r="L22" s="8"/>
      <c r="M22" s="8"/>
      <c r="N22" s="11"/>
      <c r="O22" s="12"/>
      <c r="P22" s="8"/>
      <c r="Q22" s="12"/>
      <c r="R22" s="8"/>
      <c r="S22" s="13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</row>
    <row r="23" s="2" customFormat="1" spans="1:34">
      <c r="A23" s="19" t="s">
        <v>54</v>
      </c>
      <c r="B23" s="19" t="s">
        <v>55</v>
      </c>
      <c r="C23" s="8"/>
      <c r="D23" s="8">
        <v>31657</v>
      </c>
      <c r="E23" s="8">
        <v>32707</v>
      </c>
      <c r="F23" s="8">
        <f>SUM(E23-D23)</f>
        <v>1050</v>
      </c>
      <c r="G23" s="13">
        <v>9.5</v>
      </c>
      <c r="H23" s="23">
        <f>F23*G23</f>
        <v>9975</v>
      </c>
      <c r="I23" s="8"/>
      <c r="J23" s="8"/>
      <c r="K23" s="8"/>
      <c r="L23" s="8"/>
      <c r="M23" s="8"/>
      <c r="N23" s="11"/>
      <c r="O23" s="12"/>
      <c r="P23" s="8"/>
      <c r="Q23" s="12">
        <f>H23+O23+P23</f>
        <v>9975</v>
      </c>
      <c r="R23" s="8">
        <v>1</v>
      </c>
      <c r="S23" s="13">
        <f>Q23*R23</f>
        <v>9975</v>
      </c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</row>
    <row r="24" s="2" customFormat="1" spans="1:34">
      <c r="A24" s="19"/>
      <c r="B24" s="19"/>
      <c r="C24" s="8"/>
      <c r="D24" s="8"/>
      <c r="E24" s="8"/>
      <c r="F24" s="8"/>
      <c r="G24" s="13"/>
      <c r="H24" s="23"/>
      <c r="I24" s="8"/>
      <c r="J24" s="8"/>
      <c r="K24" s="8"/>
      <c r="L24" s="8"/>
      <c r="M24" s="8"/>
      <c r="N24" s="11"/>
      <c r="O24" s="12"/>
      <c r="P24" s="8"/>
      <c r="Q24" s="12"/>
      <c r="R24" s="8"/>
      <c r="S24" s="13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</row>
    <row r="25" s="2" customFormat="1" spans="1:34">
      <c r="A25" s="8" t="s">
        <v>1</v>
      </c>
      <c r="B25" s="8"/>
      <c r="C25" s="8"/>
      <c r="D25" s="8" t="s">
        <v>19</v>
      </c>
      <c r="E25" s="8" t="s">
        <v>19</v>
      </c>
      <c r="F25" s="8" t="s">
        <v>7</v>
      </c>
      <c r="G25" s="10" t="s">
        <v>20</v>
      </c>
      <c r="H25" s="8" t="s">
        <v>21</v>
      </c>
      <c r="I25" s="8" t="s">
        <v>4</v>
      </c>
      <c r="J25" s="8" t="s">
        <v>4</v>
      </c>
      <c r="K25" s="8" t="s">
        <v>5</v>
      </c>
      <c r="L25" s="8" t="s">
        <v>6</v>
      </c>
      <c r="M25" s="8" t="s">
        <v>7</v>
      </c>
      <c r="N25" s="11"/>
      <c r="O25" s="12" t="s">
        <v>9</v>
      </c>
      <c r="P25" s="8" t="s">
        <v>38</v>
      </c>
      <c r="Q25" s="12" t="s">
        <v>25</v>
      </c>
      <c r="R25" s="8" t="s">
        <v>29</v>
      </c>
      <c r="S25" s="13" t="s">
        <v>39</v>
      </c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</row>
    <row r="26" s="314" customFormat="1" spans="1:34">
      <c r="A26" s="19" t="s">
        <v>56</v>
      </c>
      <c r="B26" s="19"/>
      <c r="C26" s="8">
        <v>728</v>
      </c>
      <c r="D26" s="8">
        <v>2427</v>
      </c>
      <c r="E26" s="8">
        <v>2653</v>
      </c>
      <c r="F26" s="8">
        <f>SUM(E26-D26)</f>
        <v>226</v>
      </c>
      <c r="G26" s="10">
        <v>5</v>
      </c>
      <c r="H26" s="8">
        <f>F26*G26</f>
        <v>1130</v>
      </c>
      <c r="I26" s="8">
        <v>72272</v>
      </c>
      <c r="J26" s="8">
        <v>75974</v>
      </c>
      <c r="K26" s="8">
        <f>J26-I26</f>
        <v>3702</v>
      </c>
      <c r="L26" s="8">
        <v>1</v>
      </c>
      <c r="M26" s="8">
        <f>L26*K26</f>
        <v>3702</v>
      </c>
      <c r="N26" s="11">
        <v>0.5003</v>
      </c>
      <c r="O26" s="12">
        <f>N26*M26</f>
        <v>1852.1106</v>
      </c>
      <c r="P26" s="8"/>
      <c r="Q26" s="12">
        <f>H26+O26+P26</f>
        <v>2982.1106</v>
      </c>
      <c r="R26" s="8">
        <v>1</v>
      </c>
      <c r="S26" s="13">
        <f>Q26*R26</f>
        <v>2982.1106</v>
      </c>
      <c r="T26" s="2"/>
      <c r="U26" s="2"/>
      <c r="V26" s="2"/>
      <c r="W26" s="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</row>
    <row r="27" s="314" customFormat="1" spans="1:34">
      <c r="A27" s="19"/>
      <c r="B27" s="19"/>
      <c r="C27" s="8"/>
      <c r="D27" s="8"/>
      <c r="E27" s="8"/>
      <c r="F27" s="8"/>
      <c r="G27" s="10"/>
      <c r="H27" s="8"/>
      <c r="I27" s="8"/>
      <c r="J27" s="8"/>
      <c r="K27" s="8"/>
      <c r="L27" s="8"/>
      <c r="M27" s="8"/>
      <c r="N27" s="11"/>
      <c r="O27" s="12"/>
      <c r="P27" s="8"/>
      <c r="Q27" s="12"/>
      <c r="R27" s="8"/>
      <c r="S27" s="13"/>
      <c r="T27" s="2"/>
      <c r="U27" s="2"/>
      <c r="V27" s="2"/>
      <c r="W27" s="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</row>
    <row r="28" s="314" customFormat="1" spans="1:34">
      <c r="A28" s="19" t="s">
        <v>57</v>
      </c>
      <c r="B28" s="19"/>
      <c r="C28" s="19">
        <v>727</v>
      </c>
      <c r="D28" s="19"/>
      <c r="E28" s="19"/>
      <c r="F28" s="8"/>
      <c r="G28" s="10"/>
      <c r="H28" s="8"/>
      <c r="I28" s="8">
        <v>128100</v>
      </c>
      <c r="J28" s="8">
        <v>139633</v>
      </c>
      <c r="K28" s="8">
        <f>J28-I28</f>
        <v>11533</v>
      </c>
      <c r="L28" s="8">
        <v>1</v>
      </c>
      <c r="M28" s="8">
        <f>L28*K28</f>
        <v>11533</v>
      </c>
      <c r="N28" s="11">
        <v>0.5003</v>
      </c>
      <c r="O28" s="12">
        <f>N28*M28</f>
        <v>5769.9599</v>
      </c>
      <c r="P28" s="8"/>
      <c r="Q28" s="12">
        <f>H28+O28+P28</f>
        <v>5769.9599</v>
      </c>
      <c r="R28" s="8">
        <v>1</v>
      </c>
      <c r="S28" s="13">
        <f>Q28*R28</f>
        <v>5769.9599</v>
      </c>
      <c r="T28" s="2"/>
      <c r="U28" s="2"/>
      <c r="V28" s="2"/>
      <c r="W28" s="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</row>
    <row r="29" s="314" customFormat="1" spans="1:34">
      <c r="A29" s="19" t="s">
        <v>25</v>
      </c>
      <c r="B29" s="19"/>
      <c r="C29" s="19"/>
      <c r="D29" s="19"/>
      <c r="E29" s="19"/>
      <c r="F29" s="8">
        <f>SUM(F26:F28)</f>
        <v>226</v>
      </c>
      <c r="G29" s="10"/>
      <c r="H29" s="8">
        <f>SUM(H26:H28)</f>
        <v>1130</v>
      </c>
      <c r="I29" s="8"/>
      <c r="J29" s="8"/>
      <c r="K29" s="8">
        <f>M29*L29</f>
        <v>15235</v>
      </c>
      <c r="L29" s="8">
        <v>1</v>
      </c>
      <c r="M29" s="8">
        <f>SUM(M26:M28)</f>
        <v>15235</v>
      </c>
      <c r="N29" s="11">
        <v>0.5003</v>
      </c>
      <c r="O29" s="12">
        <f>M29*N29</f>
        <v>7622.0705</v>
      </c>
      <c r="P29" s="8"/>
      <c r="Q29" s="12">
        <f>SUM(Q26:Q28)</f>
        <v>8752.0705</v>
      </c>
      <c r="R29" s="8">
        <v>0.33</v>
      </c>
      <c r="S29" s="13"/>
      <c r="T29" s="2"/>
      <c r="U29" s="2"/>
      <c r="V29" s="2"/>
      <c r="W29" s="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</row>
    <row r="30" s="314" customFormat="1" spans="1:34">
      <c r="A30" s="19" t="s">
        <v>58</v>
      </c>
      <c r="B30" s="19"/>
      <c r="C30" s="19"/>
      <c r="D30" s="19"/>
      <c r="E30" s="19"/>
      <c r="F30" s="8"/>
      <c r="G30" s="10"/>
      <c r="H30" s="8"/>
      <c r="I30" s="8"/>
      <c r="J30" s="8"/>
      <c r="K30" s="8"/>
      <c r="L30" s="8">
        <v>0.5</v>
      </c>
      <c r="M30" s="21">
        <f>K29*L30</f>
        <v>7617.5</v>
      </c>
      <c r="N30" s="11"/>
      <c r="O30" s="12"/>
      <c r="P30" s="8"/>
      <c r="Q30" s="12"/>
      <c r="R30" s="8"/>
      <c r="S30" s="13"/>
      <c r="T30" s="2"/>
      <c r="U30" s="2"/>
      <c r="V30" s="2"/>
      <c r="W30" s="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</row>
    <row r="31" s="314" customFormat="1" spans="1:34">
      <c r="A31" s="68"/>
      <c r="B31" s="19"/>
      <c r="C31" s="19"/>
      <c r="D31" s="19"/>
      <c r="E31" s="19"/>
      <c r="F31" s="8"/>
      <c r="G31" s="10"/>
      <c r="H31" s="8"/>
      <c r="I31" s="8"/>
      <c r="J31" s="8"/>
      <c r="K31" s="8"/>
      <c r="L31" s="8"/>
      <c r="M31" s="8"/>
      <c r="N31" s="11"/>
      <c r="O31" s="12"/>
      <c r="P31" s="8"/>
      <c r="Q31" s="12"/>
      <c r="R31" s="8"/>
      <c r="S31" s="13"/>
      <c r="T31" s="2"/>
      <c r="U31" s="2"/>
      <c r="V31" s="2"/>
      <c r="W31" s="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</row>
    <row r="32" s="314" customFormat="1" spans="1:34">
      <c r="A32" s="19" t="s">
        <v>59</v>
      </c>
      <c r="B32" s="8"/>
      <c r="C32" s="116"/>
      <c r="D32" s="116">
        <v>1100005007</v>
      </c>
      <c r="E32" s="19"/>
      <c r="F32" s="8">
        <f>F29*R29</f>
        <v>74.58</v>
      </c>
      <c r="G32" s="10">
        <v>5</v>
      </c>
      <c r="H32" s="8">
        <f>F32*G32</f>
        <v>372.9</v>
      </c>
      <c r="I32" s="8"/>
      <c r="J32" s="8"/>
      <c r="K32" s="8"/>
      <c r="L32" s="8"/>
      <c r="M32" s="8">
        <f>M30</f>
        <v>7617.5</v>
      </c>
      <c r="N32" s="11">
        <v>0.5003</v>
      </c>
      <c r="O32" s="12">
        <f>M32*N32</f>
        <v>3811.03525</v>
      </c>
      <c r="P32" s="8"/>
      <c r="Q32" s="12"/>
      <c r="R32" s="8"/>
      <c r="S32" s="13">
        <f>O32+H32</f>
        <v>4183.93525</v>
      </c>
      <c r="T32" s="2"/>
      <c r="U32" s="2"/>
      <c r="V32" s="2"/>
      <c r="W32" s="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</row>
    <row r="33" s="314" customFormat="1" spans="1:37">
      <c r="A33" s="19"/>
      <c r="B33" s="19"/>
      <c r="C33" s="19"/>
      <c r="D33" s="19"/>
      <c r="E33" s="19"/>
      <c r="F33" s="8"/>
      <c r="G33" s="13"/>
      <c r="H33" s="8"/>
      <c r="I33" s="8"/>
      <c r="J33" s="8"/>
      <c r="K33" s="8"/>
      <c r="L33" s="8"/>
      <c r="M33" s="8"/>
      <c r="N33" s="11"/>
      <c r="O33" s="12"/>
      <c r="P33" s="8"/>
      <c r="Q33" s="12"/>
      <c r="R33" s="8"/>
      <c r="S33" s="13"/>
      <c r="T33" s="2"/>
      <c r="U33" s="2"/>
      <c r="V33" s="2"/>
      <c r="W33" s="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</row>
    <row r="34" s="314" customFormat="1" spans="1:37">
      <c r="A34" s="19" t="s">
        <v>60</v>
      </c>
      <c r="B34" s="19"/>
      <c r="C34" s="8"/>
      <c r="D34" s="8">
        <v>1188020001</v>
      </c>
      <c r="E34" s="19"/>
      <c r="F34" s="8">
        <f>F29*R29</f>
        <v>74.58</v>
      </c>
      <c r="G34" s="10">
        <v>5</v>
      </c>
      <c r="H34" s="8">
        <f>F34*G34</f>
        <v>372.9</v>
      </c>
      <c r="I34" s="8"/>
      <c r="J34" s="8"/>
      <c r="K34" s="8"/>
      <c r="L34" s="8"/>
      <c r="M34" s="8">
        <f>M30</f>
        <v>7617.5</v>
      </c>
      <c r="N34" s="11">
        <v>0.5003</v>
      </c>
      <c r="O34" s="12">
        <f>M34*N34</f>
        <v>3811.03525</v>
      </c>
      <c r="P34" s="8"/>
      <c r="Q34" s="12"/>
      <c r="R34" s="8"/>
      <c r="S34" s="13">
        <f>O34+H34</f>
        <v>4183.93525</v>
      </c>
      <c r="T34" s="2"/>
      <c r="U34" s="2"/>
      <c r="V34" s="2"/>
      <c r="W34" s="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</row>
    <row r="35" s="314" customFormat="1" spans="1:37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2"/>
      <c r="U35" s="2"/>
      <c r="V35" s="2"/>
      <c r="W35" s="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</row>
    <row r="36" s="314" customFormat="1" spans="1:37">
      <c r="A36" s="19" t="s">
        <v>61</v>
      </c>
      <c r="B36" s="19"/>
      <c r="C36" s="19"/>
      <c r="D36" s="19"/>
      <c r="E36" s="19"/>
      <c r="F36" s="8">
        <f>F34</f>
        <v>74.58</v>
      </c>
      <c r="G36" s="10">
        <v>5</v>
      </c>
      <c r="H36" s="8">
        <f>F36*G36</f>
        <v>372.9</v>
      </c>
      <c r="I36" s="8">
        <v>56861</v>
      </c>
      <c r="J36" s="8">
        <v>56861</v>
      </c>
      <c r="K36" s="8">
        <f>J36-I36</f>
        <v>0</v>
      </c>
      <c r="L36" s="8">
        <v>1</v>
      </c>
      <c r="M36" s="8">
        <f>L36*K36</f>
        <v>0</v>
      </c>
      <c r="N36" s="11">
        <v>0.5003</v>
      </c>
      <c r="O36" s="12">
        <f>N36*M36</f>
        <v>0</v>
      </c>
      <c r="P36" s="8"/>
      <c r="Q36" s="12">
        <f>H36+O36+P36</f>
        <v>372.9</v>
      </c>
      <c r="R36" s="8">
        <v>1</v>
      </c>
      <c r="S36" s="13">
        <f>Q36*R36</f>
        <v>372.9</v>
      </c>
      <c r="T36" s="2"/>
      <c r="U36" s="2"/>
      <c r="V36" s="2"/>
      <c r="W36" s="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</row>
    <row r="37" ht="25.5" spans="1:37">
      <c r="A37" s="5" t="s">
        <v>36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2"/>
      <c r="U37" s="2"/>
      <c r="V37" s="2"/>
      <c r="W37" s="2"/>
      <c r="AB37" s="322"/>
      <c r="AC37" s="322"/>
      <c r="AD37" s="322"/>
      <c r="AE37" s="322"/>
      <c r="AF37" s="322"/>
      <c r="AG37" s="322"/>
      <c r="AH37" s="322"/>
      <c r="AI37" s="2"/>
      <c r="AJ37" s="2"/>
    </row>
    <row r="38" ht="15" customHeight="1" spans="1:37">
      <c r="A38" s="8" t="s">
        <v>1</v>
      </c>
      <c r="B38" s="8"/>
      <c r="C38" s="8"/>
      <c r="D38" s="8" t="s">
        <v>18</v>
      </c>
      <c r="E38" s="8" t="s">
        <v>19</v>
      </c>
      <c r="F38" s="8" t="s">
        <v>7</v>
      </c>
      <c r="G38" s="10" t="s">
        <v>20</v>
      </c>
      <c r="H38" s="8" t="s">
        <v>21</v>
      </c>
      <c r="I38" s="8" t="s">
        <v>3</v>
      </c>
      <c r="J38" s="8" t="s">
        <v>4</v>
      </c>
      <c r="K38" s="8" t="s">
        <v>5</v>
      </c>
      <c r="L38" s="8" t="s">
        <v>6</v>
      </c>
      <c r="M38" s="8" t="s">
        <v>7</v>
      </c>
      <c r="N38" s="11"/>
      <c r="O38" s="12" t="s">
        <v>9</v>
      </c>
      <c r="P38" s="8"/>
      <c r="Q38" s="12"/>
      <c r="R38" s="8"/>
      <c r="S38" s="13"/>
      <c r="T38" s="2"/>
      <c r="U38" s="2"/>
      <c r="V38" s="2"/>
      <c r="W38" s="2"/>
      <c r="AB38" s="2"/>
      <c r="AC38" s="2"/>
      <c r="AD38" s="2"/>
      <c r="AE38" s="2"/>
      <c r="AF38" s="2"/>
      <c r="AG38" s="2"/>
      <c r="AH38" s="2"/>
      <c r="AI38" s="2"/>
      <c r="AJ38" s="2"/>
    </row>
    <row r="39" s="2" customFormat="1" spans="1:37">
      <c r="A39" s="19" t="s">
        <v>62</v>
      </c>
      <c r="B39" s="19" t="s">
        <v>63</v>
      </c>
      <c r="C39" s="8">
        <v>819</v>
      </c>
      <c r="D39" s="8">
        <v>13202</v>
      </c>
      <c r="E39" s="8">
        <v>14006</v>
      </c>
      <c r="F39" s="8">
        <f>SUM(E39-D39)</f>
        <v>804</v>
      </c>
      <c r="G39" s="13">
        <v>9.5</v>
      </c>
      <c r="H39" s="23">
        <f>F39*G39</f>
        <v>7638</v>
      </c>
      <c r="I39" s="8">
        <v>3425110</v>
      </c>
      <c r="J39" s="8">
        <v>3568101</v>
      </c>
      <c r="K39" s="8">
        <f t="shared" ref="K39:K44" si="5">J39-I39</f>
        <v>142991</v>
      </c>
      <c r="L39" s="8">
        <v>1</v>
      </c>
      <c r="M39" s="8">
        <f t="shared" ref="M39:M44" si="6">L39*K39</f>
        <v>142991</v>
      </c>
      <c r="N39" s="11">
        <v>1.03</v>
      </c>
      <c r="O39" s="12">
        <f t="shared" ref="O39:O44" si="7">N39*M39</f>
        <v>147280.73</v>
      </c>
      <c r="P39" s="8"/>
      <c r="Q39" s="12">
        <f>O39+H39</f>
        <v>154918.73</v>
      </c>
      <c r="R39" s="8"/>
      <c r="S39" s="13"/>
      <c r="X39" s="322"/>
      <c r="Y39" s="322"/>
      <c r="Z39" s="322"/>
      <c r="AA39" s="322"/>
    </row>
    <row r="40" spans="1:37">
      <c r="A40" s="19"/>
      <c r="B40" s="19"/>
      <c r="C40" s="8"/>
      <c r="D40" s="8"/>
      <c r="E40" s="8"/>
      <c r="F40" s="8"/>
      <c r="G40" s="13"/>
      <c r="H40" s="23"/>
      <c r="I40" s="8"/>
      <c r="J40" s="8"/>
      <c r="K40" s="8"/>
      <c r="L40" s="8"/>
      <c r="M40" s="8"/>
      <c r="N40" s="11"/>
      <c r="O40" s="12"/>
      <c r="P40" s="8"/>
      <c r="Q40" s="12"/>
      <c r="R40" s="8"/>
      <c r="S40" s="13"/>
      <c r="T40" s="326"/>
      <c r="U40" s="326"/>
      <c r="V40" s="326"/>
      <c r="W40" s="326"/>
      <c r="X40" s="327"/>
      <c r="Y40" s="327"/>
      <c r="Z40" s="327"/>
      <c r="AA40" s="327"/>
      <c r="AB40" s="326"/>
      <c r="AC40" s="326"/>
      <c r="AD40" s="326"/>
      <c r="AE40" s="326"/>
      <c r="AF40" s="326"/>
      <c r="AG40" s="326"/>
      <c r="AH40" s="326"/>
      <c r="AI40" s="326"/>
      <c r="AJ40" s="326"/>
      <c r="AK40" s="328"/>
    </row>
    <row r="41" spans="1:37">
      <c r="A41" s="19"/>
      <c r="B41" s="19"/>
      <c r="C41" s="8"/>
      <c r="D41" s="8"/>
      <c r="E41" s="8"/>
      <c r="F41" s="8"/>
      <c r="G41" s="13"/>
      <c r="H41" s="23"/>
      <c r="I41" s="8"/>
      <c r="J41" s="8"/>
      <c r="K41" s="8"/>
      <c r="L41" s="8"/>
      <c r="M41" s="8"/>
      <c r="N41" s="11"/>
      <c r="O41" s="12"/>
      <c r="P41" s="8"/>
      <c r="Q41" s="12"/>
      <c r="R41" s="8"/>
      <c r="S41" s="13"/>
      <c r="T41" s="326"/>
      <c r="U41" s="326"/>
      <c r="V41" s="326"/>
      <c r="W41" s="326"/>
      <c r="X41" s="327"/>
      <c r="Y41" s="327"/>
      <c r="Z41" s="327"/>
      <c r="AA41" s="327"/>
      <c r="AB41" s="326"/>
      <c r="AC41" s="326"/>
      <c r="AD41" s="326"/>
      <c r="AE41" s="326"/>
      <c r="AF41" s="326"/>
      <c r="AG41" s="326"/>
      <c r="AH41" s="326"/>
      <c r="AI41" s="326"/>
      <c r="AJ41" s="326"/>
      <c r="AK41" s="328"/>
    </row>
    <row r="42" spans="1:37">
      <c r="A42" s="19" t="s">
        <v>64</v>
      </c>
      <c r="B42" s="19"/>
      <c r="C42" s="8"/>
      <c r="D42" s="8"/>
      <c r="E42" s="8"/>
      <c r="F42" s="8"/>
      <c r="G42" s="13"/>
      <c r="H42" s="23"/>
      <c r="I42" s="8">
        <v>494</v>
      </c>
      <c r="J42" s="8">
        <v>607</v>
      </c>
      <c r="K42" s="8">
        <f t="shared" si="5"/>
        <v>113</v>
      </c>
      <c r="L42" s="8">
        <v>40</v>
      </c>
      <c r="M42" s="8">
        <f t="shared" si="6"/>
        <v>4520</v>
      </c>
      <c r="N42" s="11">
        <v>1.03</v>
      </c>
      <c r="O42" s="12">
        <f t="shared" si="7"/>
        <v>4655.6</v>
      </c>
      <c r="P42" s="19"/>
      <c r="Q42" s="12"/>
      <c r="R42" s="19"/>
      <c r="S42" s="19"/>
      <c r="T42" s="326"/>
      <c r="U42" s="326"/>
      <c r="V42" s="326"/>
      <c r="W42" s="326"/>
      <c r="X42" s="327"/>
      <c r="Y42" s="327"/>
      <c r="Z42" s="327"/>
      <c r="AA42" s="327"/>
      <c r="AB42" s="326"/>
      <c r="AC42" s="326"/>
      <c r="AD42" s="326"/>
      <c r="AE42" s="326"/>
      <c r="AF42" s="326"/>
      <c r="AG42" s="326"/>
      <c r="AH42" s="326"/>
      <c r="AI42" s="326"/>
      <c r="AJ42" s="326"/>
      <c r="AK42" s="328"/>
    </row>
    <row r="43" s="315" customFormat="1" spans="1:37">
      <c r="A43" s="19"/>
      <c r="B43" s="19"/>
      <c r="C43" s="19"/>
      <c r="D43" s="19"/>
      <c r="E43" s="19"/>
      <c r="F43" s="19"/>
      <c r="G43" s="19"/>
      <c r="H43" s="19"/>
      <c r="I43" s="8"/>
      <c r="J43" s="8"/>
      <c r="K43" s="8"/>
      <c r="L43" s="8"/>
      <c r="M43" s="8"/>
      <c r="N43" s="11"/>
      <c r="O43" s="12"/>
      <c r="P43" s="19"/>
      <c r="Q43" s="19"/>
      <c r="R43" s="19"/>
      <c r="S43" s="19"/>
      <c r="T43" s="329"/>
      <c r="U43" s="329"/>
      <c r="V43" s="329"/>
      <c r="W43" s="329"/>
      <c r="X43" s="330"/>
      <c r="Y43" s="330"/>
      <c r="Z43" s="330"/>
      <c r="AA43" s="330"/>
      <c r="AB43" s="329"/>
      <c r="AC43" s="329"/>
      <c r="AD43" s="329"/>
      <c r="AE43" s="329"/>
      <c r="AF43" s="329"/>
      <c r="AG43" s="329"/>
      <c r="AH43" s="329"/>
      <c r="AI43" s="329"/>
      <c r="AJ43" s="329"/>
    </row>
    <row r="44" spans="1:37">
      <c r="A44" s="19" t="s">
        <v>65</v>
      </c>
      <c r="B44" s="19"/>
      <c r="C44" s="19"/>
      <c r="D44" s="19"/>
      <c r="E44" s="19"/>
      <c r="F44" s="19"/>
      <c r="G44" s="19"/>
      <c r="H44" s="19"/>
      <c r="I44" s="8">
        <v>0</v>
      </c>
      <c r="J44" s="8">
        <v>1848</v>
      </c>
      <c r="K44" s="8">
        <f t="shared" si="5"/>
        <v>1848</v>
      </c>
      <c r="L44" s="8">
        <v>1</v>
      </c>
      <c r="M44" s="8">
        <f t="shared" si="6"/>
        <v>1848</v>
      </c>
      <c r="N44" s="11">
        <v>1.03</v>
      </c>
      <c r="O44" s="12">
        <f t="shared" si="7"/>
        <v>1903.44</v>
      </c>
      <c r="P44" s="8"/>
      <c r="Q44" s="12"/>
      <c r="R44" s="8"/>
      <c r="S44" s="13"/>
      <c r="T44" s="2"/>
      <c r="U44" s="2"/>
      <c r="V44" s="2"/>
      <c r="W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7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2"/>
      <c r="U45" s="2"/>
      <c r="V45" s="2"/>
      <c r="W45" s="2"/>
      <c r="AB45" s="2"/>
      <c r="AC45" s="2"/>
      <c r="AD45" s="2"/>
      <c r="AE45" s="2"/>
      <c r="AF45" s="2"/>
      <c r="AG45" s="2"/>
      <c r="AH45" s="2"/>
      <c r="AI45" s="2"/>
      <c r="AJ45" s="2"/>
    </row>
    <row r="46" s="314" customFormat="1" spans="1:37">
      <c r="A46" s="8" t="s">
        <v>1</v>
      </c>
      <c r="B46" s="8" t="s">
        <v>3</v>
      </c>
      <c r="C46" s="8"/>
      <c r="D46" s="8" t="s">
        <v>4</v>
      </c>
      <c r="E46" s="8" t="s">
        <v>5</v>
      </c>
      <c r="F46" s="8" t="s">
        <v>6</v>
      </c>
      <c r="G46" s="8" t="s">
        <v>7</v>
      </c>
      <c r="H46" s="11"/>
      <c r="I46" s="12" t="s">
        <v>9</v>
      </c>
      <c r="J46" s="8" t="s">
        <v>66</v>
      </c>
      <c r="K46" s="12" t="s">
        <v>25</v>
      </c>
      <c r="L46" s="8" t="s">
        <v>29</v>
      </c>
      <c r="M46" s="13" t="s">
        <v>39</v>
      </c>
      <c r="N46" s="68"/>
      <c r="O46" s="68"/>
      <c r="P46" s="68"/>
      <c r="Q46" s="68"/>
      <c r="R46" s="68"/>
      <c r="S46" s="68"/>
      <c r="T46" s="2"/>
      <c r="U46" s="2"/>
      <c r="V46" s="2"/>
      <c r="W46" s="2"/>
      <c r="X46" s="322"/>
      <c r="Y46" s="322"/>
      <c r="Z46" s="322"/>
      <c r="AA46" s="322"/>
    </row>
    <row r="47" s="314" customFormat="1" spans="1:37">
      <c r="A47" s="8"/>
      <c r="B47" s="331"/>
      <c r="C47" s="331"/>
      <c r="D47" s="331"/>
      <c r="E47" s="68"/>
      <c r="F47" s="8"/>
      <c r="G47" s="8"/>
      <c r="H47" s="11"/>
      <c r="I47" s="12"/>
      <c r="J47" s="8"/>
      <c r="K47" s="12"/>
      <c r="L47" s="112"/>
      <c r="M47" s="113"/>
      <c r="N47" s="68"/>
      <c r="O47" s="68"/>
      <c r="P47" s="68"/>
      <c r="Q47" s="68"/>
      <c r="R47" s="68"/>
      <c r="S47" s="68"/>
      <c r="T47" s="2"/>
      <c r="U47" s="2"/>
      <c r="V47" s="2"/>
      <c r="W47" s="2"/>
      <c r="X47" s="322"/>
      <c r="Y47" s="322"/>
      <c r="Z47" s="322"/>
      <c r="AA47" s="322"/>
    </row>
    <row r="48" s="316" customFormat="1" spans="1:37">
      <c r="A48" s="8" t="s">
        <v>67</v>
      </c>
      <c r="B48" s="8">
        <v>23676</v>
      </c>
      <c r="C48" s="8">
        <v>444</v>
      </c>
      <c r="D48" s="8">
        <v>25531</v>
      </c>
      <c r="E48" s="8">
        <f>D48-B48</f>
        <v>1855</v>
      </c>
      <c r="F48" s="8">
        <v>20</v>
      </c>
      <c r="G48" s="23">
        <f>E48*F48</f>
        <v>37100</v>
      </c>
      <c r="H48" s="11">
        <v>1.03</v>
      </c>
      <c r="I48" s="85">
        <f>SUM(G48*H48)</f>
        <v>38213</v>
      </c>
      <c r="J48" s="117"/>
      <c r="K48" s="332">
        <f>SUM(I48)</f>
        <v>38213</v>
      </c>
      <c r="L48" s="8">
        <v>1</v>
      </c>
      <c r="M48" s="13">
        <f>K48</f>
        <v>38213</v>
      </c>
      <c r="N48" s="124"/>
      <c r="O48" s="124"/>
      <c r="P48" s="68"/>
      <c r="Q48" s="68"/>
      <c r="R48" s="68"/>
      <c r="S48" s="68"/>
      <c r="T48" s="3"/>
      <c r="U48" s="3"/>
      <c r="V48" s="3"/>
      <c r="W48" s="3"/>
      <c r="X48" s="324"/>
      <c r="Y48" s="324"/>
      <c r="Z48" s="324"/>
      <c r="AA48" s="324"/>
    </row>
    <row r="49" s="314" customFormat="1" spans="1:62">
      <c r="A49" s="8"/>
      <c r="B49" s="19"/>
      <c r="C49" s="19"/>
      <c r="D49" s="19"/>
      <c r="E49" s="19"/>
      <c r="F49" s="8"/>
      <c r="G49" s="10"/>
      <c r="H49" s="8"/>
      <c r="I49" s="8"/>
      <c r="J49" s="8"/>
      <c r="K49" s="57"/>
      <c r="L49" s="8"/>
      <c r="M49" s="8"/>
      <c r="N49" s="233"/>
      <c r="O49" s="234"/>
      <c r="P49" s="68"/>
      <c r="Q49" s="68"/>
      <c r="R49" s="68"/>
      <c r="S49" s="68"/>
      <c r="T49" s="2"/>
      <c r="U49" s="2"/>
      <c r="V49" s="2"/>
      <c r="W49" s="2"/>
      <c r="X49" s="322"/>
      <c r="Y49" s="322"/>
      <c r="Z49" s="322"/>
      <c r="AA49" s="322"/>
    </row>
    <row r="50" s="314" customFormat="1" spans="1:62">
      <c r="A50" s="231"/>
      <c r="B50" s="124"/>
      <c r="C50" s="231"/>
      <c r="D50" s="231"/>
      <c r="E50" s="231"/>
      <c r="F50" s="333"/>
      <c r="G50" s="232"/>
      <c r="H50" s="334"/>
      <c r="I50" s="231"/>
      <c r="J50" s="231"/>
      <c r="K50" s="231"/>
      <c r="L50" s="231"/>
      <c r="M50" s="231"/>
      <c r="N50" s="233"/>
      <c r="O50" s="334"/>
      <c r="P50" s="68"/>
      <c r="Q50" s="68"/>
      <c r="R50" s="68"/>
      <c r="S50" s="68"/>
      <c r="T50" s="335"/>
      <c r="U50" s="335"/>
      <c r="V50" s="335"/>
      <c r="W50" s="335"/>
      <c r="X50" s="336"/>
      <c r="Y50" s="336"/>
      <c r="Z50" s="336"/>
      <c r="AA50" s="336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  <c r="AT50" s="337"/>
      <c r="AU50" s="337"/>
      <c r="AV50" s="337"/>
      <c r="AW50" s="337"/>
      <c r="AX50" s="337"/>
      <c r="AY50" s="337"/>
      <c r="AZ50" s="337"/>
      <c r="BA50" s="337"/>
      <c r="BB50" s="337"/>
      <c r="BC50" s="337"/>
      <c r="BD50" s="337"/>
      <c r="BE50" s="337"/>
      <c r="BF50" s="337"/>
      <c r="BG50" s="337"/>
      <c r="BH50" s="337"/>
      <c r="BI50" s="337"/>
    </row>
    <row r="51" s="63" customFormat="1" spans="1:62">
      <c r="A51" s="19" t="s">
        <v>68</v>
      </c>
      <c r="B51" s="19" t="s">
        <v>69</v>
      </c>
      <c r="C51" s="19"/>
      <c r="D51" s="19" t="s">
        <v>1</v>
      </c>
      <c r="E51" s="19" t="s">
        <v>70</v>
      </c>
      <c r="F51" s="47" t="s">
        <v>39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8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41"/>
    </row>
    <row r="52" s="63" customFormat="1" spans="1:62">
      <c r="A52" s="19" t="s">
        <v>71</v>
      </c>
      <c r="B52" s="19" t="s">
        <v>72</v>
      </c>
      <c r="C52" s="19"/>
      <c r="D52" s="19" t="s">
        <v>25</v>
      </c>
      <c r="E52" s="19">
        <v>452</v>
      </c>
      <c r="F52" s="4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8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41"/>
    </row>
    <row r="53" s="63" customFormat="1" spans="1:62">
      <c r="A53" s="19"/>
      <c r="B53" s="19"/>
      <c r="C53" s="19"/>
      <c r="D53" s="19"/>
      <c r="E53" s="19"/>
      <c r="F53" s="47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8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41"/>
    </row>
    <row r="54" s="63" customFormat="1" spans="1:62">
      <c r="A54" s="19"/>
      <c r="B54" s="19"/>
      <c r="C54" s="19"/>
      <c r="D54" s="19"/>
      <c r="E54" s="19"/>
      <c r="F54" s="47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8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41"/>
    </row>
    <row r="55" s="63" customFormat="1" spans="1:62">
      <c r="A55" s="47" t="s">
        <v>73</v>
      </c>
      <c r="B55" s="47" t="s">
        <v>74</v>
      </c>
      <c r="C55" s="19"/>
      <c r="D55" s="19" t="s">
        <v>75</v>
      </c>
      <c r="E55" s="19">
        <v>24</v>
      </c>
      <c r="F55" s="47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8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41"/>
    </row>
    <row r="56" s="317" customFormat="1" spans="1:62">
      <c r="A56" s="19"/>
      <c r="B56" s="19"/>
      <c r="C56" s="19"/>
      <c r="D56" s="19" t="s">
        <v>25</v>
      </c>
      <c r="E56" s="19">
        <v>24</v>
      </c>
      <c r="F56" s="47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8"/>
      <c r="AW56" s="338"/>
      <c r="AX56" s="338"/>
      <c r="AY56" s="338"/>
      <c r="AZ56" s="338"/>
      <c r="BA56" s="338"/>
      <c r="BB56" s="338"/>
      <c r="BC56" s="338"/>
      <c r="BD56" s="338"/>
      <c r="BE56" s="338"/>
      <c r="BF56" s="338"/>
      <c r="BG56" s="338"/>
      <c r="BH56" s="338"/>
      <c r="BI56" s="338"/>
      <c r="BJ56" s="339"/>
    </row>
    <row r="57" s="317" customFormat="1" spans="1:62">
      <c r="A57" s="19"/>
      <c r="B57" s="19"/>
      <c r="C57" s="19"/>
      <c r="D57" s="19" t="s">
        <v>76</v>
      </c>
      <c r="E57" s="340">
        <f>E56/E52</f>
        <v>0.0530973451327434</v>
      </c>
      <c r="F57" s="47">
        <f>M48*E57</f>
        <v>2029.00884955752</v>
      </c>
      <c r="G57" s="19">
        <f>G48*E57</f>
        <v>1969.91150442478</v>
      </c>
      <c r="H57" s="19"/>
      <c r="I57" s="19">
        <f>M48*E57</f>
        <v>2029.00884955752</v>
      </c>
      <c r="J57" s="19"/>
      <c r="K57" s="19"/>
      <c r="L57" s="19"/>
      <c r="M57" s="19"/>
      <c r="N57" s="19"/>
      <c r="O57" s="19"/>
      <c r="P57" s="19"/>
      <c r="Q57" s="19"/>
      <c r="R57" s="19"/>
      <c r="S57" s="20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8"/>
      <c r="AW57" s="338"/>
      <c r="AX57" s="338"/>
      <c r="AY57" s="338"/>
      <c r="AZ57" s="338"/>
      <c r="BA57" s="338"/>
      <c r="BB57" s="338"/>
      <c r="BC57" s="338"/>
      <c r="BD57" s="338"/>
      <c r="BE57" s="338"/>
      <c r="BF57" s="338"/>
      <c r="BG57" s="338"/>
      <c r="BH57" s="338"/>
      <c r="BI57" s="338"/>
      <c r="BJ57" s="339"/>
    </row>
    <row r="58" s="317" customFormat="1" spans="1:62">
      <c r="A58" s="19"/>
      <c r="B58" s="19"/>
      <c r="C58" s="19"/>
      <c r="D58" s="19"/>
      <c r="E58" s="340"/>
      <c r="F58" s="47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338"/>
      <c r="AL58" s="338"/>
      <c r="AM58" s="338"/>
      <c r="AN58" s="338"/>
      <c r="AO58" s="338"/>
      <c r="AP58" s="338"/>
      <c r="AQ58" s="338"/>
      <c r="AR58" s="338"/>
      <c r="AS58" s="338"/>
      <c r="AT58" s="338"/>
      <c r="AU58" s="338"/>
      <c r="AV58" s="338"/>
      <c r="AW58" s="338"/>
      <c r="AX58" s="338"/>
      <c r="AY58" s="338"/>
      <c r="AZ58" s="338"/>
      <c r="BA58" s="338"/>
      <c r="BB58" s="338"/>
      <c r="BC58" s="338"/>
      <c r="BD58" s="338"/>
      <c r="BE58" s="338"/>
      <c r="BF58" s="338"/>
      <c r="BG58" s="338"/>
      <c r="BH58" s="338"/>
      <c r="BI58" s="338"/>
      <c r="BJ58" s="339"/>
    </row>
    <row r="59" s="63" customFormat="1" spans="1:62">
      <c r="A59" s="47" t="s">
        <v>77</v>
      </c>
      <c r="B59" s="19" t="s">
        <v>78</v>
      </c>
      <c r="C59" s="19"/>
      <c r="D59" s="19" t="s">
        <v>79</v>
      </c>
      <c r="E59" s="19">
        <v>24</v>
      </c>
      <c r="F59" s="47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8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41"/>
    </row>
    <row r="60" s="317" customFormat="1" spans="1:62">
      <c r="A60" s="19"/>
      <c r="B60" s="19" t="s">
        <v>80</v>
      </c>
      <c r="C60" s="19"/>
      <c r="D60" s="19" t="s">
        <v>25</v>
      </c>
      <c r="E60" s="19">
        <v>24</v>
      </c>
      <c r="F60" s="47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B60" s="338"/>
      <c r="BC60" s="338"/>
      <c r="BD60" s="338"/>
      <c r="BE60" s="338"/>
      <c r="BF60" s="338"/>
      <c r="BG60" s="338"/>
      <c r="BH60" s="338"/>
      <c r="BI60" s="338"/>
      <c r="BJ60" s="339"/>
    </row>
    <row r="61" s="317" customFormat="1" spans="1:62">
      <c r="A61" s="19"/>
      <c r="B61" s="19"/>
      <c r="C61" s="19"/>
      <c r="D61" s="19" t="s">
        <v>76</v>
      </c>
      <c r="E61" s="340">
        <f>E60/E52</f>
        <v>0.0530973451327434</v>
      </c>
      <c r="F61" s="47">
        <f>K48*E61</f>
        <v>2029.00884955752</v>
      </c>
      <c r="G61" s="19">
        <f>G48*E61</f>
        <v>1969.91150442478</v>
      </c>
      <c r="H61" s="19"/>
      <c r="I61" s="19">
        <f>M48*E61</f>
        <v>2029.00884955752</v>
      </c>
      <c r="J61" s="19"/>
      <c r="K61" s="19"/>
      <c r="L61" s="19"/>
      <c r="M61" s="19"/>
      <c r="N61" s="19"/>
      <c r="O61" s="19"/>
      <c r="P61" s="19"/>
      <c r="Q61" s="19"/>
      <c r="R61" s="19"/>
      <c r="S61" s="20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8"/>
      <c r="BJ61" s="339"/>
    </row>
    <row r="62" s="63" customFormat="1" spans="1:62">
      <c r="A62" s="19"/>
      <c r="B62" s="19"/>
      <c r="C62" s="19"/>
      <c r="D62" s="19"/>
      <c r="E62" s="19">
        <v>0.25</v>
      </c>
      <c r="F62" s="47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8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41"/>
    </row>
    <row r="63" s="63" customFormat="1" spans="1:62">
      <c r="A63" s="19"/>
      <c r="B63" s="19"/>
      <c r="C63" s="19"/>
      <c r="D63" s="19"/>
      <c r="E63" s="19">
        <f>F61*E62</f>
        <v>507.252212389381</v>
      </c>
      <c r="F63" s="47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8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41"/>
    </row>
    <row r="64" s="318" customFormat="1" spans="1:62">
      <c r="A64" s="19"/>
      <c r="B64" s="19"/>
      <c r="C64" s="19"/>
      <c r="D64" s="19"/>
      <c r="E64" s="19"/>
      <c r="F64" s="47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8"/>
      <c r="T64" s="335"/>
      <c r="U64" s="335"/>
      <c r="V64" s="335"/>
      <c r="W64" s="335"/>
      <c r="X64" s="336"/>
      <c r="Y64" s="336"/>
      <c r="Z64" s="336"/>
      <c r="AA64" s="336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  <c r="AL64" s="337"/>
      <c r="AM64" s="337"/>
      <c r="AN64" s="337"/>
      <c r="AO64" s="337"/>
      <c r="AP64" s="337"/>
      <c r="AQ64" s="337"/>
      <c r="AR64" s="337"/>
      <c r="AS64" s="337"/>
      <c r="AT64" s="337"/>
      <c r="AU64" s="337"/>
      <c r="AV64" s="337"/>
      <c r="AW64" s="337"/>
      <c r="AX64" s="337"/>
      <c r="AY64" s="337"/>
      <c r="AZ64" s="337"/>
      <c r="BA64" s="337"/>
      <c r="BB64" s="337"/>
      <c r="BC64" s="337"/>
      <c r="BD64" s="337"/>
      <c r="BE64" s="337"/>
      <c r="BF64" s="337"/>
      <c r="BG64" s="337"/>
      <c r="BH64" s="337"/>
      <c r="BI64" s="337"/>
      <c r="BJ64" s="341"/>
    </row>
    <row r="65" s="318" customFormat="1" spans="1:62">
      <c r="A65" s="19"/>
      <c r="B65" s="19"/>
      <c r="C65" s="19"/>
      <c r="D65" s="19"/>
      <c r="E65" s="19"/>
      <c r="F65" s="47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8"/>
      <c r="T65" s="335"/>
      <c r="U65" s="335"/>
      <c r="V65" s="335"/>
      <c r="W65" s="335"/>
      <c r="X65" s="336"/>
      <c r="Y65" s="336"/>
      <c r="Z65" s="336"/>
      <c r="AA65" s="336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  <c r="AL65" s="337"/>
      <c r="AM65" s="337"/>
      <c r="AN65" s="337"/>
      <c r="AO65" s="337"/>
      <c r="AP65" s="337"/>
      <c r="AQ65" s="337"/>
      <c r="AR65" s="337"/>
      <c r="AS65" s="337"/>
      <c r="AT65" s="337"/>
      <c r="AU65" s="337"/>
      <c r="AV65" s="337"/>
      <c r="AW65" s="337"/>
      <c r="AX65" s="337"/>
      <c r="AY65" s="337"/>
      <c r="AZ65" s="337"/>
      <c r="BA65" s="337"/>
      <c r="BB65" s="337"/>
      <c r="BC65" s="337"/>
      <c r="BD65" s="337"/>
      <c r="BE65" s="337"/>
      <c r="BF65" s="337"/>
      <c r="BG65" s="337"/>
      <c r="BH65" s="337"/>
      <c r="BI65" s="337"/>
      <c r="BJ65" s="341"/>
    </row>
    <row r="66" s="318" customFormat="1" spans="1:62">
      <c r="A66" s="19"/>
      <c r="B66" s="19"/>
      <c r="C66" s="19"/>
      <c r="D66" s="19"/>
      <c r="E66" s="19"/>
      <c r="F66" s="47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8"/>
      <c r="T66" s="335"/>
      <c r="U66" s="335"/>
      <c r="V66" s="335"/>
      <c r="W66" s="335"/>
      <c r="X66" s="336"/>
      <c r="Y66" s="336"/>
      <c r="Z66" s="336"/>
      <c r="AA66" s="336"/>
      <c r="AB66" s="337"/>
      <c r="AC66" s="337"/>
      <c r="AD66" s="337"/>
      <c r="AE66" s="337"/>
      <c r="AF66" s="337"/>
      <c r="AG66" s="337"/>
      <c r="AH66" s="337"/>
      <c r="AI66" s="337"/>
      <c r="AJ66" s="337"/>
      <c r="AK66" s="337"/>
      <c r="AL66" s="337"/>
      <c r="AM66" s="337"/>
      <c r="AN66" s="337"/>
      <c r="AO66" s="337"/>
      <c r="AP66" s="337"/>
      <c r="AQ66" s="337"/>
      <c r="AR66" s="337"/>
      <c r="AS66" s="337"/>
      <c r="AT66" s="337"/>
      <c r="AU66" s="337"/>
      <c r="AV66" s="337"/>
      <c r="AW66" s="337"/>
      <c r="AX66" s="337"/>
      <c r="AY66" s="337"/>
      <c r="AZ66" s="337"/>
      <c r="BA66" s="337"/>
      <c r="BB66" s="337"/>
      <c r="BC66" s="337"/>
      <c r="BD66" s="337"/>
      <c r="BE66" s="337"/>
      <c r="BF66" s="337"/>
      <c r="BG66" s="337"/>
      <c r="BH66" s="337"/>
      <c r="BI66" s="337"/>
      <c r="BJ66" s="341"/>
    </row>
    <row r="67" s="318" customFormat="1" spans="1:62">
      <c r="A67" s="19"/>
      <c r="B67" s="19"/>
      <c r="C67" s="19"/>
      <c r="D67" s="19"/>
      <c r="E67" s="19"/>
      <c r="F67" s="47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8"/>
      <c r="T67" s="335"/>
      <c r="U67" s="335"/>
      <c r="V67" s="335"/>
      <c r="W67" s="335"/>
      <c r="X67" s="336"/>
      <c r="Y67" s="336"/>
      <c r="Z67" s="336"/>
      <c r="AA67" s="336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  <c r="AN67" s="337"/>
      <c r="AO67" s="337"/>
      <c r="AP67" s="337"/>
      <c r="AQ67" s="337"/>
      <c r="AR67" s="337"/>
      <c r="AS67" s="337"/>
      <c r="AT67" s="337"/>
      <c r="AU67" s="337"/>
      <c r="AV67" s="337"/>
      <c r="AW67" s="337"/>
      <c r="AX67" s="337"/>
      <c r="AY67" s="337"/>
      <c r="AZ67" s="337"/>
      <c r="BA67" s="337"/>
      <c r="BB67" s="337"/>
      <c r="BC67" s="337"/>
      <c r="BD67" s="337"/>
      <c r="BE67" s="337"/>
      <c r="BF67" s="337"/>
      <c r="BG67" s="337"/>
      <c r="BH67" s="337"/>
      <c r="BI67" s="337"/>
      <c r="BJ67" s="341"/>
    </row>
    <row r="68" s="318" customFormat="1" spans="1:62">
      <c r="A68" s="47" t="s">
        <v>81</v>
      </c>
      <c r="B68" s="19" t="s">
        <v>82</v>
      </c>
      <c r="C68" s="19"/>
      <c r="D68" s="19" t="s">
        <v>83</v>
      </c>
      <c r="E68" s="19">
        <v>33</v>
      </c>
      <c r="F68" s="47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8"/>
      <c r="T68" s="335"/>
      <c r="U68" s="335"/>
      <c r="V68" s="335"/>
      <c r="W68" s="335"/>
      <c r="X68" s="336"/>
      <c r="Y68" s="336"/>
      <c r="Z68" s="336"/>
      <c r="AA68" s="336"/>
      <c r="AB68" s="337"/>
      <c r="AC68" s="337"/>
      <c r="AD68" s="337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337"/>
      <c r="AQ68" s="337"/>
      <c r="AR68" s="337"/>
      <c r="AS68" s="337"/>
      <c r="AT68" s="337"/>
      <c r="AU68" s="337"/>
      <c r="AV68" s="337"/>
      <c r="AW68" s="337"/>
      <c r="AX68" s="337"/>
      <c r="AY68" s="337"/>
      <c r="AZ68" s="337"/>
      <c r="BA68" s="337"/>
      <c r="BB68" s="337"/>
      <c r="BC68" s="337"/>
      <c r="BD68" s="337"/>
      <c r="BE68" s="337"/>
      <c r="BF68" s="337"/>
      <c r="BG68" s="337"/>
      <c r="BH68" s="337"/>
      <c r="BI68" s="337"/>
      <c r="BJ68" s="341"/>
    </row>
    <row r="69" s="319" customFormat="1" spans="1:62">
      <c r="A69" s="19"/>
      <c r="B69" s="19"/>
      <c r="C69" s="19"/>
      <c r="D69" s="19" t="s">
        <v>25</v>
      </c>
      <c r="E69" s="19">
        <f>E68</f>
        <v>33</v>
      </c>
      <c r="F69" s="47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8"/>
      <c r="T69" s="342"/>
      <c r="U69" s="342"/>
      <c r="V69" s="342"/>
      <c r="W69" s="342"/>
      <c r="X69" s="343"/>
      <c r="Y69" s="343"/>
      <c r="Z69" s="343"/>
      <c r="AA69" s="343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  <c r="AR69" s="344"/>
      <c r="AS69" s="344"/>
      <c r="AT69" s="344"/>
      <c r="AU69" s="344"/>
      <c r="AV69" s="344"/>
      <c r="AW69" s="344"/>
      <c r="AX69" s="344"/>
      <c r="AY69" s="344"/>
      <c r="AZ69" s="344"/>
      <c r="BA69" s="344"/>
      <c r="BB69" s="344"/>
      <c r="BC69" s="344"/>
      <c r="BD69" s="344"/>
      <c r="BE69" s="344"/>
      <c r="BF69" s="344"/>
      <c r="BG69" s="344"/>
      <c r="BH69" s="344"/>
      <c r="BI69" s="344"/>
      <c r="BJ69" s="345"/>
    </row>
    <row r="70" s="319" customFormat="1" spans="1:62">
      <c r="A70" s="19"/>
      <c r="B70" s="19"/>
      <c r="C70" s="19"/>
      <c r="D70" s="19" t="s">
        <v>76</v>
      </c>
      <c r="E70" s="340">
        <f>E69/E52</f>
        <v>0.0730088495575221</v>
      </c>
      <c r="F70" s="47">
        <f>I48*E70</f>
        <v>2789.88716814159</v>
      </c>
      <c r="G70" s="19">
        <f>G48*E70</f>
        <v>2708.62831858407</v>
      </c>
      <c r="H70" s="19"/>
      <c r="I70" s="19">
        <f>M48*E70</f>
        <v>2789.88716814159</v>
      </c>
      <c r="J70" s="19"/>
      <c r="K70" s="19"/>
      <c r="L70" s="19"/>
      <c r="M70" s="19"/>
      <c r="N70" s="19"/>
      <c r="O70" s="19"/>
      <c r="P70" s="19"/>
      <c r="Q70" s="19"/>
      <c r="R70" s="19"/>
      <c r="S70" s="208"/>
      <c r="T70" s="342"/>
      <c r="U70" s="342"/>
      <c r="V70" s="342"/>
      <c r="W70" s="342"/>
      <c r="X70" s="343"/>
      <c r="Y70" s="343"/>
      <c r="Z70" s="343"/>
      <c r="AA70" s="343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344"/>
      <c r="AO70" s="344"/>
      <c r="AP70" s="344"/>
      <c r="AQ70" s="344"/>
      <c r="AR70" s="344"/>
      <c r="AS70" s="344"/>
      <c r="AT70" s="344"/>
      <c r="AU70" s="344"/>
      <c r="AV70" s="344"/>
      <c r="AW70" s="344"/>
      <c r="AX70" s="344"/>
      <c r="AY70" s="344"/>
      <c r="AZ70" s="344"/>
      <c r="BA70" s="344"/>
      <c r="BB70" s="344"/>
      <c r="BC70" s="344"/>
      <c r="BD70" s="344"/>
      <c r="BE70" s="344"/>
      <c r="BF70" s="344"/>
      <c r="BG70" s="344"/>
      <c r="BH70" s="344"/>
      <c r="BI70" s="344"/>
      <c r="BJ70" s="345"/>
    </row>
    <row r="71" s="319" customFormat="1" spans="1:62">
      <c r="A71" s="19"/>
      <c r="B71" s="19"/>
      <c r="C71" s="19"/>
      <c r="D71" s="19"/>
      <c r="E71" s="340"/>
      <c r="F71" s="47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8"/>
      <c r="T71" s="342"/>
      <c r="U71" s="342"/>
      <c r="V71" s="342"/>
      <c r="W71" s="342"/>
      <c r="X71" s="343"/>
      <c r="Y71" s="343"/>
      <c r="Z71" s="343"/>
      <c r="AA71" s="343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  <c r="AR71" s="344"/>
      <c r="AS71" s="344"/>
      <c r="AT71" s="344"/>
      <c r="AU71" s="344"/>
      <c r="AV71" s="344"/>
      <c r="AW71" s="344"/>
      <c r="AX71" s="344"/>
      <c r="AY71" s="344"/>
      <c r="AZ71" s="344"/>
      <c r="BA71" s="344"/>
      <c r="BB71" s="344"/>
      <c r="BC71" s="344"/>
      <c r="BD71" s="344"/>
      <c r="BE71" s="344"/>
      <c r="BF71" s="344"/>
      <c r="BG71" s="344"/>
      <c r="BH71" s="344"/>
      <c r="BI71" s="344"/>
      <c r="BJ71" s="345"/>
    </row>
    <row r="72" s="319" customFormat="1" spans="1:62">
      <c r="A72" s="19"/>
      <c r="B72" s="19"/>
      <c r="C72" s="19"/>
      <c r="D72" s="19"/>
      <c r="E72" s="19"/>
      <c r="F72" s="47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8"/>
      <c r="T72" s="342"/>
      <c r="U72" s="342"/>
      <c r="V72" s="342"/>
      <c r="W72" s="342"/>
      <c r="X72" s="343"/>
      <c r="Y72" s="343"/>
      <c r="Z72" s="343"/>
      <c r="AA72" s="343"/>
      <c r="AB72" s="344"/>
      <c r="AC72" s="344"/>
      <c r="AD72" s="344"/>
      <c r="AE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344"/>
      <c r="AQ72" s="344"/>
      <c r="AR72" s="344"/>
      <c r="AS72" s="344"/>
      <c r="AT72" s="344"/>
      <c r="AU72" s="344"/>
      <c r="AV72" s="344"/>
      <c r="AW72" s="344"/>
      <c r="AX72" s="344"/>
      <c r="AY72" s="344"/>
      <c r="AZ72" s="344"/>
      <c r="BA72" s="344"/>
      <c r="BB72" s="344"/>
      <c r="BC72" s="344"/>
      <c r="BD72" s="344"/>
      <c r="BE72" s="344"/>
      <c r="BF72" s="344"/>
      <c r="BG72" s="344"/>
      <c r="BH72" s="344"/>
      <c r="BI72" s="344"/>
      <c r="BJ72" s="345"/>
    </row>
    <row r="73" s="320" customFormat="1" spans="1:62">
      <c r="A73" s="19" t="s">
        <v>84</v>
      </c>
      <c r="B73" s="19" t="s">
        <v>85</v>
      </c>
      <c r="C73" s="19"/>
      <c r="D73" s="19" t="s">
        <v>86</v>
      </c>
      <c r="E73" s="19">
        <v>33</v>
      </c>
      <c r="F73" s="47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8"/>
      <c r="T73" s="346"/>
      <c r="U73" s="346"/>
      <c r="V73" s="346"/>
      <c r="W73" s="346"/>
      <c r="X73" s="347"/>
      <c r="Y73" s="347"/>
      <c r="Z73" s="347"/>
      <c r="AA73" s="347"/>
      <c r="AB73" s="348"/>
      <c r="AC73" s="348"/>
      <c r="AD73" s="348"/>
      <c r="AE73" s="348"/>
      <c r="AF73" s="348"/>
      <c r="AG73" s="348"/>
      <c r="AH73" s="348"/>
      <c r="AI73" s="348"/>
      <c r="AJ73" s="348"/>
      <c r="AK73" s="348"/>
      <c r="AL73" s="348"/>
      <c r="AM73" s="348"/>
      <c r="AN73" s="348"/>
      <c r="AO73" s="348"/>
      <c r="AP73" s="348"/>
      <c r="AQ73" s="348"/>
      <c r="AR73" s="348"/>
      <c r="AS73" s="348"/>
      <c r="AT73" s="348"/>
      <c r="AU73" s="348"/>
      <c r="AV73" s="348"/>
      <c r="AW73" s="348"/>
      <c r="AX73" s="348"/>
      <c r="AY73" s="348"/>
      <c r="AZ73" s="348"/>
      <c r="BA73" s="348"/>
      <c r="BB73" s="348"/>
      <c r="BC73" s="348"/>
      <c r="BD73" s="348"/>
      <c r="BE73" s="348"/>
      <c r="BF73" s="348"/>
      <c r="BG73" s="348"/>
      <c r="BH73" s="348"/>
      <c r="BI73" s="348"/>
      <c r="BJ73" s="349"/>
    </row>
    <row r="74" s="320" customFormat="1" spans="1:62">
      <c r="A74" s="19"/>
      <c r="B74" s="19"/>
      <c r="C74" s="19"/>
      <c r="D74" s="19" t="s">
        <v>25</v>
      </c>
      <c r="E74" s="19">
        <f>SUM(E73:E73)</f>
        <v>33</v>
      </c>
      <c r="F74" s="47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8"/>
      <c r="T74" s="346"/>
      <c r="U74" s="346"/>
      <c r="V74" s="346"/>
      <c r="W74" s="346"/>
      <c r="X74" s="347"/>
      <c r="Y74" s="347"/>
      <c r="Z74" s="347"/>
      <c r="AA74" s="347"/>
      <c r="AB74" s="348"/>
      <c r="AC74" s="348"/>
      <c r="AD74" s="348"/>
      <c r="AE74" s="348"/>
      <c r="AF74" s="348"/>
      <c r="AG74" s="348"/>
      <c r="AH74" s="348"/>
      <c r="AI74" s="348"/>
      <c r="AJ74" s="348"/>
      <c r="AK74" s="348"/>
      <c r="AL74" s="348"/>
      <c r="AM74" s="348"/>
      <c r="AN74" s="348"/>
      <c r="AO74" s="348"/>
      <c r="AP74" s="348"/>
      <c r="AQ74" s="348"/>
      <c r="AR74" s="348"/>
      <c r="AS74" s="348"/>
      <c r="AT74" s="348"/>
      <c r="AU74" s="348"/>
      <c r="AV74" s="348"/>
      <c r="AW74" s="348"/>
      <c r="AX74" s="348"/>
      <c r="AY74" s="348"/>
      <c r="AZ74" s="348"/>
      <c r="BA74" s="348"/>
      <c r="BB74" s="348"/>
      <c r="BC74" s="348"/>
      <c r="BD74" s="348"/>
      <c r="BE74" s="348"/>
      <c r="BF74" s="348"/>
      <c r="BG74" s="348"/>
      <c r="BH74" s="348"/>
      <c r="BI74" s="348"/>
      <c r="BJ74" s="349"/>
    </row>
    <row r="75" s="320" customFormat="1" spans="1:62">
      <c r="A75" s="19"/>
      <c r="B75" s="19"/>
      <c r="C75" s="19"/>
      <c r="D75" s="19" t="s">
        <v>76</v>
      </c>
      <c r="E75" s="340">
        <f>E74/E52</f>
        <v>0.0730088495575221</v>
      </c>
      <c r="F75" s="47">
        <f>K48*E75</f>
        <v>2789.88716814159</v>
      </c>
      <c r="G75" s="19">
        <f>G48*E75</f>
        <v>2708.62831858407</v>
      </c>
      <c r="H75" s="19"/>
      <c r="I75" s="19">
        <f>I48*E75</f>
        <v>2789.88716814159</v>
      </c>
      <c r="J75" s="19"/>
      <c r="K75" s="19"/>
      <c r="L75" s="19"/>
      <c r="M75" s="19"/>
      <c r="N75" s="19"/>
      <c r="O75" s="19"/>
      <c r="P75" s="19"/>
      <c r="Q75" s="19"/>
      <c r="R75" s="19"/>
      <c r="S75" s="208"/>
      <c r="T75" s="346"/>
      <c r="U75" s="346"/>
      <c r="V75" s="346"/>
      <c r="W75" s="346"/>
      <c r="X75" s="347"/>
      <c r="Y75" s="347"/>
      <c r="Z75" s="347"/>
      <c r="AA75" s="347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9"/>
    </row>
    <row r="76" s="320" customFormat="1" spans="1:62">
      <c r="A76" s="19"/>
      <c r="B76" s="19"/>
      <c r="C76" s="19"/>
      <c r="D76" s="19"/>
      <c r="E76" s="340"/>
      <c r="F76" s="47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8"/>
      <c r="T76" s="346"/>
      <c r="U76" s="346"/>
      <c r="V76" s="346"/>
      <c r="W76" s="346"/>
      <c r="X76" s="347"/>
      <c r="Y76" s="347"/>
      <c r="Z76" s="347"/>
      <c r="AA76" s="347"/>
      <c r="AB76" s="348"/>
      <c r="AC76" s="348"/>
      <c r="AD76" s="348"/>
      <c r="AE76" s="348"/>
      <c r="AF76" s="348"/>
      <c r="AG76" s="348"/>
      <c r="AH76" s="348"/>
      <c r="AI76" s="348"/>
      <c r="AJ76" s="348"/>
      <c r="AK76" s="348"/>
      <c r="AL76" s="348"/>
      <c r="AM76" s="348"/>
      <c r="AN76" s="348"/>
      <c r="AO76" s="348"/>
      <c r="AP76" s="348"/>
      <c r="AQ76" s="348"/>
      <c r="AR76" s="348"/>
      <c r="AS76" s="348"/>
      <c r="AT76" s="348"/>
      <c r="AU76" s="348"/>
      <c r="AV76" s="348"/>
      <c r="AW76" s="348"/>
      <c r="AX76" s="348"/>
      <c r="AY76" s="348"/>
      <c r="AZ76" s="348"/>
      <c r="BA76" s="348"/>
      <c r="BB76" s="348"/>
      <c r="BC76" s="348"/>
      <c r="BD76" s="348"/>
      <c r="BE76" s="348"/>
      <c r="BF76" s="348"/>
      <c r="BG76" s="348"/>
      <c r="BH76" s="348"/>
      <c r="BI76" s="348"/>
      <c r="BJ76" s="349"/>
    </row>
    <row r="77" s="320" customFormat="1" spans="1:62">
      <c r="A77" s="19" t="s">
        <v>84</v>
      </c>
      <c r="B77" s="19" t="s">
        <v>87</v>
      </c>
      <c r="C77" s="19"/>
      <c r="D77" s="19" t="s">
        <v>88</v>
      </c>
      <c r="E77" s="19">
        <v>33</v>
      </c>
      <c r="F77" s="47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8"/>
      <c r="T77" s="346"/>
      <c r="U77" s="346"/>
      <c r="V77" s="346"/>
      <c r="W77" s="346"/>
      <c r="X77" s="347"/>
      <c r="Y77" s="347"/>
      <c r="Z77" s="347"/>
      <c r="AA77" s="347"/>
      <c r="AB77" s="348"/>
      <c r="AC77" s="348"/>
      <c r="AD77" s="348"/>
      <c r="AE77" s="348"/>
      <c r="AF77" s="348"/>
      <c r="AG77" s="348"/>
      <c r="AH77" s="348"/>
      <c r="AI77" s="348"/>
      <c r="AJ77" s="348"/>
      <c r="AK77" s="348"/>
      <c r="AL77" s="348"/>
      <c r="AM77" s="348"/>
      <c r="AN77" s="348"/>
      <c r="AO77" s="348"/>
      <c r="AP77" s="348"/>
      <c r="AQ77" s="348"/>
      <c r="AR77" s="348"/>
      <c r="AS77" s="348"/>
      <c r="AT77" s="348"/>
      <c r="AU77" s="348"/>
      <c r="AV77" s="348"/>
      <c r="AW77" s="348"/>
      <c r="AX77" s="348"/>
      <c r="AY77" s="348"/>
      <c r="AZ77" s="348"/>
      <c r="BA77" s="348"/>
      <c r="BB77" s="348"/>
      <c r="BC77" s="348"/>
      <c r="BD77" s="348"/>
      <c r="BE77" s="348"/>
      <c r="BF77" s="348"/>
      <c r="BG77" s="348"/>
      <c r="BH77" s="348"/>
      <c r="BI77" s="348"/>
      <c r="BJ77" s="349"/>
    </row>
    <row r="78" s="320" customFormat="1" spans="1:62">
      <c r="A78" s="19"/>
      <c r="B78" s="19"/>
      <c r="C78" s="19"/>
      <c r="D78" s="19" t="s">
        <v>25</v>
      </c>
      <c r="E78" s="19">
        <f>SUM(E77:E77)</f>
        <v>33</v>
      </c>
      <c r="F78" s="47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8"/>
      <c r="T78" s="346"/>
      <c r="U78" s="346"/>
      <c r="V78" s="346"/>
      <c r="W78" s="346"/>
      <c r="X78" s="347"/>
      <c r="Y78" s="347"/>
      <c r="Z78" s="347"/>
      <c r="AA78" s="347"/>
      <c r="AB78" s="348"/>
      <c r="AC78" s="348"/>
      <c r="AD78" s="348"/>
      <c r="AE78" s="348"/>
      <c r="AF78" s="348"/>
      <c r="AG78" s="348"/>
      <c r="AH78" s="348"/>
      <c r="AI78" s="348"/>
      <c r="AJ78" s="348"/>
      <c r="AK78" s="348"/>
      <c r="AL78" s="348"/>
      <c r="AM78" s="348"/>
      <c r="AN78" s="348"/>
      <c r="AO78" s="348"/>
      <c r="AP78" s="348"/>
      <c r="AQ78" s="348"/>
      <c r="AR78" s="348"/>
      <c r="AS78" s="348"/>
      <c r="AT78" s="348"/>
      <c r="AU78" s="348"/>
      <c r="AV78" s="348"/>
      <c r="AW78" s="348"/>
      <c r="AX78" s="348"/>
      <c r="AY78" s="348"/>
      <c r="AZ78" s="348"/>
      <c r="BA78" s="348"/>
      <c r="BB78" s="348"/>
      <c r="BC78" s="348"/>
      <c r="BD78" s="348"/>
      <c r="BE78" s="348"/>
      <c r="BF78" s="348"/>
      <c r="BG78" s="348"/>
      <c r="BH78" s="348"/>
      <c r="BI78" s="348"/>
      <c r="BJ78" s="349"/>
    </row>
    <row r="79" s="320" customFormat="1" spans="1:62">
      <c r="A79" s="19"/>
      <c r="B79" s="19"/>
      <c r="C79" s="19"/>
      <c r="D79" s="19" t="s">
        <v>76</v>
      </c>
      <c r="E79" s="340">
        <f>E78/E52</f>
        <v>0.0730088495575221</v>
      </c>
      <c r="F79" s="47">
        <f>E79*K48</f>
        <v>2789.88716814159</v>
      </c>
      <c r="G79" s="19">
        <f>E79*G48</f>
        <v>2708.62831858407</v>
      </c>
      <c r="H79" s="19"/>
      <c r="I79" s="19">
        <f>E79*I48</f>
        <v>2789.88716814159</v>
      </c>
      <c r="J79" s="19"/>
      <c r="K79" s="19"/>
      <c r="L79" s="19"/>
      <c r="M79" s="19"/>
      <c r="N79" s="19"/>
      <c r="O79" s="19"/>
      <c r="P79" s="19"/>
      <c r="Q79" s="19"/>
      <c r="R79" s="19"/>
      <c r="S79" s="208"/>
      <c r="T79" s="346"/>
      <c r="U79" s="346"/>
      <c r="V79" s="346"/>
      <c r="W79" s="346"/>
      <c r="X79" s="347"/>
      <c r="Y79" s="347"/>
      <c r="Z79" s="347"/>
      <c r="AA79" s="347"/>
      <c r="AB79" s="348"/>
      <c r="AC79" s="348"/>
      <c r="AD79" s="348"/>
      <c r="AE79" s="348"/>
      <c r="AF79" s="348"/>
      <c r="AG79" s="348"/>
      <c r="AH79" s="348"/>
      <c r="AI79" s="348"/>
      <c r="AJ79" s="348"/>
      <c r="AK79" s="348"/>
      <c r="AL79" s="348"/>
      <c r="AM79" s="348"/>
      <c r="AN79" s="348"/>
      <c r="AO79" s="348"/>
      <c r="AP79" s="348"/>
      <c r="AQ79" s="348"/>
      <c r="AR79" s="348"/>
      <c r="AS79" s="348"/>
      <c r="AT79" s="348"/>
      <c r="AU79" s="348"/>
      <c r="AV79" s="348"/>
      <c r="AW79" s="348"/>
      <c r="AX79" s="348"/>
      <c r="AY79" s="348"/>
      <c r="AZ79" s="348"/>
      <c r="BA79" s="348"/>
      <c r="BB79" s="348"/>
      <c r="BC79" s="348"/>
      <c r="BD79" s="348"/>
      <c r="BE79" s="348"/>
      <c r="BF79" s="348"/>
      <c r="BG79" s="348"/>
      <c r="BH79" s="348"/>
      <c r="BI79" s="348"/>
      <c r="BJ79" s="349"/>
    </row>
    <row r="80" s="320" customFormat="1" spans="1:62">
      <c r="A80" s="19"/>
      <c r="B80" s="19"/>
      <c r="C80" s="19"/>
      <c r="D80" s="19"/>
      <c r="E80" s="340"/>
      <c r="F80" s="47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8"/>
      <c r="T80" s="346"/>
      <c r="U80" s="346"/>
      <c r="V80" s="346"/>
      <c r="W80" s="346"/>
      <c r="X80" s="347"/>
      <c r="Y80" s="347"/>
      <c r="Z80" s="347"/>
      <c r="AA80" s="347"/>
      <c r="AB80" s="348"/>
      <c r="AC80" s="348"/>
      <c r="AD80" s="348"/>
      <c r="AE80" s="348"/>
      <c r="AF80" s="348"/>
      <c r="AG80" s="348"/>
      <c r="AH80" s="348"/>
      <c r="AI80" s="348"/>
      <c r="AJ80" s="348"/>
      <c r="AK80" s="348"/>
      <c r="AL80" s="348"/>
      <c r="AM80" s="348"/>
      <c r="AN80" s="348"/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348"/>
      <c r="BE80" s="348"/>
      <c r="BF80" s="348"/>
      <c r="BG80" s="348"/>
      <c r="BH80" s="348"/>
      <c r="BI80" s="348"/>
      <c r="BJ80" s="349"/>
    </row>
    <row r="81" s="319" customFormat="1" spans="1:62">
      <c r="A81" s="19"/>
      <c r="B81" s="19"/>
      <c r="C81" s="19"/>
      <c r="D81" s="19"/>
      <c r="E81" s="19"/>
      <c r="F81" s="47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8"/>
      <c r="T81" s="342"/>
      <c r="U81" s="342"/>
      <c r="V81" s="342"/>
      <c r="W81" s="342"/>
      <c r="X81" s="343"/>
      <c r="Y81" s="343"/>
      <c r="Z81" s="343"/>
      <c r="AA81" s="343"/>
      <c r="AB81" s="344"/>
      <c r="AC81" s="344"/>
      <c r="AD81" s="344"/>
      <c r="AE81" s="344"/>
      <c r="AF81" s="344"/>
      <c r="AG81" s="344"/>
      <c r="AH81" s="344"/>
      <c r="AI81" s="344"/>
      <c r="AJ81" s="344"/>
      <c r="AK81" s="344"/>
      <c r="AL81" s="344"/>
      <c r="AM81" s="344"/>
      <c r="AN81" s="344"/>
      <c r="AO81" s="344"/>
      <c r="AP81" s="344"/>
      <c r="AQ81" s="344"/>
      <c r="AR81" s="344"/>
      <c r="AS81" s="344"/>
      <c r="AT81" s="344"/>
      <c r="AU81" s="344"/>
      <c r="AV81" s="344"/>
      <c r="AW81" s="344"/>
      <c r="AX81" s="344"/>
      <c r="AY81" s="344"/>
      <c r="AZ81" s="344"/>
      <c r="BA81" s="344"/>
      <c r="BB81" s="344"/>
      <c r="BC81" s="344"/>
      <c r="BD81" s="344"/>
      <c r="BE81" s="344"/>
      <c r="BF81" s="344"/>
      <c r="BG81" s="344"/>
      <c r="BH81" s="344"/>
      <c r="BI81" s="344"/>
      <c r="BJ81" s="345"/>
    </row>
    <row r="82" s="318" customFormat="1" spans="1:62">
      <c r="A82" s="19" t="s">
        <v>89</v>
      </c>
      <c r="B82" s="19" t="s">
        <v>90</v>
      </c>
      <c r="C82" s="19"/>
      <c r="D82" s="19" t="s">
        <v>91</v>
      </c>
      <c r="E82" s="19">
        <v>24</v>
      </c>
      <c r="F82" s="47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8"/>
      <c r="T82" s="335"/>
      <c r="U82" s="335"/>
      <c r="V82" s="335"/>
      <c r="W82" s="335"/>
      <c r="X82" s="336"/>
      <c r="Y82" s="336"/>
      <c r="Z82" s="336"/>
      <c r="AA82" s="336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/>
      <c r="BD82" s="337"/>
      <c r="BE82" s="337"/>
      <c r="BF82" s="337"/>
      <c r="BG82" s="337"/>
      <c r="BH82" s="337"/>
      <c r="BI82" s="337"/>
      <c r="BJ82" s="341"/>
    </row>
    <row r="83" s="319" customFormat="1" spans="1:62">
      <c r="A83" s="19"/>
      <c r="B83" s="19">
        <v>4236</v>
      </c>
      <c r="C83" s="19"/>
      <c r="D83" s="19" t="s">
        <v>92</v>
      </c>
      <c r="E83" s="19">
        <v>24</v>
      </c>
      <c r="F83" s="47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8"/>
      <c r="T83" s="342"/>
      <c r="U83" s="342"/>
      <c r="V83" s="342"/>
      <c r="W83" s="342"/>
      <c r="X83" s="343"/>
      <c r="Y83" s="343"/>
      <c r="Z83" s="343"/>
      <c r="AA83" s="343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4"/>
      <c r="BD83" s="344"/>
      <c r="BE83" s="344"/>
      <c r="BF83" s="344"/>
      <c r="BG83" s="344"/>
      <c r="BH83" s="344"/>
      <c r="BI83" s="344"/>
      <c r="BJ83" s="345"/>
    </row>
    <row r="84" s="319" customFormat="1" spans="1:62">
      <c r="A84" s="19"/>
      <c r="B84" s="19"/>
      <c r="C84" s="19"/>
      <c r="D84" s="19" t="s">
        <v>25</v>
      </c>
      <c r="E84" s="19">
        <f>SUM(E82:E83)</f>
        <v>48</v>
      </c>
      <c r="F84" s="47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8"/>
      <c r="T84" s="342"/>
      <c r="U84" s="342"/>
      <c r="V84" s="342"/>
      <c r="W84" s="342"/>
      <c r="X84" s="343"/>
      <c r="Y84" s="343"/>
      <c r="Z84" s="343"/>
      <c r="AA84" s="343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  <c r="AL84" s="344"/>
      <c r="AM84" s="344"/>
      <c r="AN84" s="344"/>
      <c r="AO84" s="344"/>
      <c r="AP84" s="344"/>
      <c r="AQ84" s="344"/>
      <c r="AR84" s="344"/>
      <c r="AS84" s="344"/>
      <c r="AT84" s="344"/>
      <c r="AU84" s="344"/>
      <c r="AV84" s="344"/>
      <c r="AW84" s="344"/>
      <c r="AX84" s="344"/>
      <c r="AY84" s="344"/>
      <c r="AZ84" s="344"/>
      <c r="BA84" s="344"/>
      <c r="BB84" s="344"/>
      <c r="BC84" s="344"/>
      <c r="BD84" s="344"/>
      <c r="BE84" s="344"/>
      <c r="BF84" s="344"/>
      <c r="BG84" s="344"/>
      <c r="BH84" s="344"/>
      <c r="BI84" s="344"/>
      <c r="BJ84" s="345"/>
    </row>
    <row r="85" s="319" customFormat="1" spans="1:62">
      <c r="A85" s="19"/>
      <c r="B85" s="19"/>
      <c r="C85" s="19"/>
      <c r="D85" s="19" t="s">
        <v>76</v>
      </c>
      <c r="E85" s="340">
        <f>E84/E52</f>
        <v>0.106194690265487</v>
      </c>
      <c r="F85" s="47">
        <f>E85*K48</f>
        <v>4058.01769911505</v>
      </c>
      <c r="G85" s="19">
        <f>E85*G48</f>
        <v>3939.82300884957</v>
      </c>
      <c r="H85" s="19"/>
      <c r="I85" s="19">
        <f>E85*I48</f>
        <v>4058.01769911505</v>
      </c>
      <c r="J85" s="19"/>
      <c r="K85" s="19"/>
      <c r="L85" s="19"/>
      <c r="M85" s="19"/>
      <c r="N85" s="19"/>
      <c r="O85" s="19"/>
      <c r="P85" s="19"/>
      <c r="Q85" s="19"/>
      <c r="R85" s="19"/>
      <c r="S85" s="208"/>
      <c r="T85" s="342"/>
      <c r="U85" s="342"/>
      <c r="V85" s="342"/>
      <c r="W85" s="342"/>
      <c r="X85" s="343"/>
      <c r="Y85" s="343"/>
      <c r="Z85" s="343"/>
      <c r="AA85" s="343"/>
      <c r="AB85" s="344"/>
      <c r="AC85" s="344"/>
      <c r="AD85" s="344"/>
      <c r="AE85" s="344"/>
      <c r="AF85" s="344"/>
      <c r="AG85" s="344"/>
      <c r="AH85" s="344"/>
      <c r="AI85" s="344"/>
      <c r="AJ85" s="344"/>
      <c r="AK85" s="344"/>
      <c r="AL85" s="344"/>
      <c r="AM85" s="344"/>
      <c r="AN85" s="344"/>
      <c r="AO85" s="344"/>
      <c r="AP85" s="344"/>
      <c r="AQ85" s="344"/>
      <c r="AR85" s="344"/>
      <c r="AS85" s="344"/>
      <c r="AT85" s="344"/>
      <c r="AU85" s="344"/>
      <c r="AV85" s="344"/>
      <c r="AW85" s="344"/>
      <c r="AX85" s="344"/>
      <c r="AY85" s="344"/>
      <c r="AZ85" s="344"/>
      <c r="BA85" s="344"/>
      <c r="BB85" s="344"/>
      <c r="BC85" s="344"/>
      <c r="BD85" s="344"/>
      <c r="BE85" s="344"/>
      <c r="BF85" s="344"/>
      <c r="BG85" s="344"/>
      <c r="BH85" s="344"/>
      <c r="BI85" s="344"/>
      <c r="BJ85" s="345"/>
    </row>
    <row r="86" s="319" customFormat="1" spans="1:62">
      <c r="A86" s="19"/>
      <c r="B86" s="19"/>
      <c r="C86" s="19"/>
      <c r="D86" s="19"/>
      <c r="E86" s="340"/>
      <c r="F86" s="4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8"/>
      <c r="T86" s="342"/>
      <c r="U86" s="342"/>
      <c r="V86" s="342"/>
      <c r="W86" s="342"/>
      <c r="X86" s="343"/>
      <c r="Y86" s="343"/>
      <c r="Z86" s="343"/>
      <c r="AA86" s="343"/>
      <c r="AB86" s="344"/>
      <c r="AC86" s="344"/>
      <c r="AD86" s="344"/>
      <c r="AE86" s="344"/>
      <c r="AF86" s="344"/>
      <c r="AG86" s="344"/>
      <c r="AH86" s="344"/>
      <c r="AI86" s="344"/>
      <c r="AJ86" s="344"/>
      <c r="AK86" s="344"/>
      <c r="AL86" s="344"/>
      <c r="AM86" s="344"/>
      <c r="AN86" s="344"/>
      <c r="AO86" s="344"/>
      <c r="AP86" s="344"/>
      <c r="AQ86" s="344"/>
      <c r="AR86" s="344"/>
      <c r="AS86" s="344"/>
      <c r="AT86" s="344"/>
      <c r="AU86" s="344"/>
      <c r="AV86" s="344"/>
      <c r="AW86" s="344"/>
      <c r="AX86" s="344"/>
      <c r="AY86" s="344"/>
      <c r="AZ86" s="344"/>
      <c r="BA86" s="344"/>
      <c r="BB86" s="344"/>
      <c r="BC86" s="344"/>
      <c r="BD86" s="344"/>
      <c r="BE86" s="344"/>
      <c r="BF86" s="344"/>
      <c r="BG86" s="344"/>
      <c r="BH86" s="344"/>
      <c r="BI86" s="344"/>
      <c r="BJ86" s="345"/>
    </row>
    <row r="87" s="319" customFormat="1" spans="1:62">
      <c r="A87" s="19"/>
      <c r="B87" s="19"/>
      <c r="C87" s="19"/>
      <c r="D87" s="19"/>
      <c r="E87" s="340"/>
      <c r="F87" s="4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8"/>
      <c r="T87" s="342"/>
      <c r="U87" s="342"/>
      <c r="V87" s="342"/>
      <c r="W87" s="342"/>
      <c r="X87" s="343"/>
      <c r="Y87" s="343"/>
      <c r="Z87" s="343"/>
      <c r="AA87" s="343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44"/>
      <c r="AR87" s="344"/>
      <c r="AS87" s="344"/>
      <c r="AT87" s="344"/>
      <c r="AU87" s="344"/>
      <c r="AV87" s="344"/>
      <c r="AW87" s="344"/>
      <c r="AX87" s="344"/>
      <c r="AY87" s="344"/>
      <c r="AZ87" s="344"/>
      <c r="BA87" s="344"/>
      <c r="BB87" s="344"/>
      <c r="BC87" s="344"/>
      <c r="BD87" s="344"/>
      <c r="BE87" s="344"/>
      <c r="BF87" s="344"/>
      <c r="BG87" s="344"/>
      <c r="BH87" s="344"/>
      <c r="BI87" s="344"/>
      <c r="BJ87" s="345"/>
    </row>
    <row r="88" s="319" customFormat="1" spans="1:62">
      <c r="A88" s="19"/>
      <c r="B88" s="19"/>
      <c r="C88" s="19"/>
      <c r="D88" s="19"/>
      <c r="E88" s="340"/>
      <c r="F88" s="4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8"/>
      <c r="T88" s="342"/>
      <c r="U88" s="342"/>
      <c r="V88" s="342"/>
      <c r="W88" s="342"/>
      <c r="X88" s="343"/>
      <c r="Y88" s="343"/>
      <c r="Z88" s="343"/>
      <c r="AA88" s="343"/>
      <c r="AB88" s="344"/>
      <c r="AC88" s="344"/>
      <c r="AD88" s="344"/>
      <c r="AE88" s="344"/>
      <c r="AF88" s="344"/>
      <c r="AG88" s="344"/>
      <c r="AH88" s="344"/>
      <c r="AI88" s="344"/>
      <c r="AJ88" s="344"/>
      <c r="AK88" s="344"/>
      <c r="AL88" s="344"/>
      <c r="AM88" s="344"/>
      <c r="AN88" s="344"/>
      <c r="AO88" s="344"/>
      <c r="AP88" s="344"/>
      <c r="AQ88" s="344"/>
      <c r="AR88" s="344"/>
      <c r="AS88" s="344"/>
      <c r="AT88" s="344"/>
      <c r="AU88" s="344"/>
      <c r="AV88" s="344"/>
      <c r="AW88" s="344"/>
      <c r="AX88" s="344"/>
      <c r="AY88" s="344"/>
      <c r="AZ88" s="344"/>
      <c r="BA88" s="344"/>
      <c r="BB88" s="344"/>
      <c r="BC88" s="344"/>
      <c r="BD88" s="344"/>
      <c r="BE88" s="344"/>
      <c r="BF88" s="344"/>
      <c r="BG88" s="344"/>
      <c r="BH88" s="344"/>
      <c r="BI88" s="344"/>
      <c r="BJ88" s="345"/>
    </row>
    <row r="89" s="319" customFormat="1" spans="1:62">
      <c r="A89" s="19"/>
      <c r="B89" s="19"/>
      <c r="C89" s="19"/>
      <c r="D89" s="19"/>
      <c r="E89" s="19"/>
      <c r="F89" s="4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8"/>
      <c r="T89" s="342"/>
      <c r="U89" s="342"/>
      <c r="V89" s="342"/>
      <c r="W89" s="342"/>
      <c r="X89" s="343"/>
      <c r="Y89" s="343"/>
      <c r="Z89" s="343"/>
      <c r="AA89" s="343"/>
      <c r="AB89" s="344"/>
      <c r="AC89" s="344"/>
      <c r="AD89" s="344"/>
      <c r="AE89" s="344"/>
      <c r="AF89" s="344"/>
      <c r="AG89" s="344"/>
      <c r="AH89" s="344"/>
      <c r="AI89" s="344"/>
      <c r="AJ89" s="344"/>
      <c r="AK89" s="344"/>
      <c r="AL89" s="344"/>
      <c r="AM89" s="344"/>
      <c r="AN89" s="344"/>
      <c r="AO89" s="344"/>
      <c r="AP89" s="344"/>
      <c r="AQ89" s="344"/>
      <c r="AR89" s="344"/>
      <c r="AS89" s="344"/>
      <c r="AT89" s="344"/>
      <c r="AU89" s="344"/>
      <c r="AV89" s="344"/>
      <c r="AW89" s="344"/>
      <c r="AX89" s="344"/>
      <c r="AY89" s="344"/>
      <c r="AZ89" s="344"/>
      <c r="BA89" s="344"/>
      <c r="BB89" s="344"/>
      <c r="BC89" s="344"/>
      <c r="BD89" s="344"/>
      <c r="BE89" s="344"/>
      <c r="BF89" s="344"/>
      <c r="BG89" s="344"/>
      <c r="BH89" s="344"/>
      <c r="BI89" s="344"/>
      <c r="BJ89" s="345"/>
    </row>
    <row r="90" s="318" customFormat="1" spans="1:62">
      <c r="A90" s="19" t="s">
        <v>93</v>
      </c>
      <c r="B90" s="19" t="s">
        <v>94</v>
      </c>
      <c r="C90" s="19"/>
      <c r="D90" s="19" t="s">
        <v>95</v>
      </c>
      <c r="E90" s="19">
        <v>33</v>
      </c>
      <c r="F90" s="4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8"/>
      <c r="T90" s="335"/>
      <c r="U90" s="335"/>
      <c r="V90" s="335"/>
      <c r="W90" s="335"/>
      <c r="X90" s="336"/>
      <c r="Y90" s="336"/>
      <c r="Z90" s="336"/>
      <c r="AA90" s="336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  <c r="AZ90" s="337"/>
      <c r="BA90" s="337"/>
      <c r="BB90" s="337"/>
      <c r="BC90" s="337"/>
      <c r="BD90" s="337"/>
      <c r="BE90" s="337"/>
      <c r="BF90" s="337"/>
      <c r="BG90" s="337"/>
      <c r="BH90" s="337"/>
      <c r="BI90" s="337"/>
      <c r="BJ90" s="341"/>
    </row>
    <row r="91" s="319" customFormat="1" spans="1:62">
      <c r="A91" s="19"/>
      <c r="B91" s="19">
        <v>4211</v>
      </c>
      <c r="C91" s="19"/>
      <c r="D91" s="19" t="s">
        <v>96</v>
      </c>
      <c r="E91" s="19">
        <v>33</v>
      </c>
      <c r="F91" s="4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8"/>
      <c r="T91" s="342"/>
      <c r="U91" s="342"/>
      <c r="V91" s="342"/>
      <c r="W91" s="342"/>
      <c r="X91" s="343"/>
      <c r="Y91" s="343"/>
      <c r="Z91" s="343"/>
      <c r="AA91" s="343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4"/>
      <c r="BB91" s="344"/>
      <c r="BC91" s="344"/>
      <c r="BD91" s="344"/>
      <c r="BE91" s="344"/>
      <c r="BF91" s="344"/>
      <c r="BG91" s="344"/>
      <c r="BH91" s="344"/>
      <c r="BI91" s="344"/>
      <c r="BJ91" s="345"/>
    </row>
    <row r="92" s="319" customFormat="1" spans="1:62">
      <c r="A92" s="19"/>
      <c r="B92" s="19"/>
      <c r="C92" s="19"/>
      <c r="D92" s="19" t="s">
        <v>97</v>
      </c>
      <c r="E92" s="19">
        <v>33</v>
      </c>
      <c r="F92" s="4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8"/>
      <c r="T92" s="342"/>
      <c r="U92" s="342"/>
      <c r="V92" s="342"/>
      <c r="W92" s="342"/>
      <c r="X92" s="343"/>
      <c r="Y92" s="343"/>
      <c r="Z92" s="343"/>
      <c r="AA92" s="343"/>
      <c r="AB92" s="344"/>
      <c r="AC92" s="344"/>
      <c r="AD92" s="344"/>
      <c r="AE92" s="344"/>
      <c r="AF92" s="344"/>
      <c r="AG92" s="344"/>
      <c r="AH92" s="344"/>
      <c r="AI92" s="344"/>
      <c r="AJ92" s="344"/>
      <c r="AK92" s="344"/>
      <c r="AL92" s="344"/>
      <c r="AM92" s="344"/>
      <c r="AN92" s="344"/>
      <c r="AO92" s="344"/>
      <c r="AP92" s="344"/>
      <c r="AQ92" s="344"/>
      <c r="AR92" s="344"/>
      <c r="AS92" s="344"/>
      <c r="AT92" s="344"/>
      <c r="AU92" s="344"/>
      <c r="AV92" s="344"/>
      <c r="AW92" s="344"/>
      <c r="AX92" s="344"/>
      <c r="AY92" s="344"/>
      <c r="AZ92" s="344"/>
      <c r="BA92" s="344"/>
      <c r="BB92" s="344"/>
      <c r="BC92" s="344"/>
      <c r="BD92" s="344"/>
      <c r="BE92" s="344"/>
      <c r="BF92" s="344"/>
      <c r="BG92" s="344"/>
      <c r="BH92" s="344"/>
      <c r="BI92" s="344"/>
      <c r="BJ92" s="345"/>
    </row>
    <row r="93" s="319" customFormat="1" spans="1:62">
      <c r="A93" s="19"/>
      <c r="B93" s="19"/>
      <c r="C93" s="19"/>
      <c r="D93" s="19" t="s">
        <v>86</v>
      </c>
      <c r="E93" s="19">
        <v>33</v>
      </c>
      <c r="F93" s="47" t="s">
        <v>98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8"/>
      <c r="T93" s="342"/>
      <c r="U93" s="342"/>
      <c r="V93" s="342"/>
      <c r="W93" s="342"/>
      <c r="X93" s="343"/>
      <c r="Y93" s="343"/>
      <c r="Z93" s="343"/>
      <c r="AA93" s="343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344"/>
      <c r="AW93" s="344"/>
      <c r="AX93" s="344"/>
      <c r="AY93" s="344"/>
      <c r="AZ93" s="344"/>
      <c r="BA93" s="344"/>
      <c r="BB93" s="344"/>
      <c r="BC93" s="344"/>
      <c r="BD93" s="344"/>
      <c r="BE93" s="344"/>
      <c r="BF93" s="344"/>
      <c r="BG93" s="344"/>
      <c r="BH93" s="344"/>
      <c r="BI93" s="344"/>
      <c r="BJ93" s="345"/>
    </row>
    <row r="94" s="319" customFormat="1" spans="1:62">
      <c r="A94" s="19"/>
      <c r="B94" s="19" t="s">
        <v>99</v>
      </c>
      <c r="C94" s="19"/>
      <c r="D94" s="19" t="s">
        <v>25</v>
      </c>
      <c r="E94" s="19">
        <f>SUM(E90:E93)</f>
        <v>132</v>
      </c>
      <c r="F94" s="4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8"/>
      <c r="T94" s="342"/>
      <c r="U94" s="342"/>
      <c r="V94" s="342"/>
      <c r="W94" s="342"/>
      <c r="X94" s="343"/>
      <c r="Y94" s="343"/>
      <c r="Z94" s="343"/>
      <c r="AA94" s="343"/>
      <c r="AB94" s="344"/>
      <c r="AC94" s="344"/>
      <c r="AD94" s="344"/>
      <c r="AE94" s="344"/>
      <c r="AF94" s="344"/>
      <c r="AG94" s="344"/>
      <c r="AH94" s="344"/>
      <c r="AI94" s="344"/>
      <c r="AJ94" s="344"/>
      <c r="AK94" s="344"/>
      <c r="AL94" s="344"/>
      <c r="AM94" s="344"/>
      <c r="AN94" s="344"/>
      <c r="AO94" s="344"/>
      <c r="AP94" s="344"/>
      <c r="AQ94" s="344"/>
      <c r="AR94" s="344"/>
      <c r="AS94" s="344"/>
      <c r="AT94" s="344"/>
      <c r="AU94" s="344"/>
      <c r="AV94" s="344"/>
      <c r="AW94" s="344"/>
      <c r="AX94" s="344"/>
      <c r="AY94" s="344"/>
      <c r="AZ94" s="344"/>
      <c r="BA94" s="344"/>
      <c r="BB94" s="344"/>
      <c r="BC94" s="344"/>
      <c r="BD94" s="344"/>
      <c r="BE94" s="344"/>
      <c r="BF94" s="344"/>
      <c r="BG94" s="344"/>
      <c r="BH94" s="344"/>
      <c r="BI94" s="344"/>
      <c r="BJ94" s="345"/>
    </row>
    <row r="95" s="319" customFormat="1" spans="1:62">
      <c r="A95" s="19"/>
      <c r="B95" s="19"/>
      <c r="C95" s="19"/>
      <c r="D95" s="19" t="s">
        <v>76</v>
      </c>
      <c r="E95" s="340">
        <f>E94/E52</f>
        <v>0.292035398230089</v>
      </c>
      <c r="F95" s="47">
        <f>M48*E95</f>
        <v>11159.5486725664</v>
      </c>
      <c r="G95" s="19">
        <f>E95*G48</f>
        <v>10834.5132743363</v>
      </c>
      <c r="H95" s="19"/>
      <c r="I95" s="19">
        <f>E95*I48</f>
        <v>11159.5486725664</v>
      </c>
      <c r="J95" s="19"/>
      <c r="K95" s="19"/>
      <c r="L95" s="19"/>
      <c r="M95" s="19"/>
      <c r="N95" s="19"/>
      <c r="O95" s="19"/>
      <c r="P95" s="19"/>
      <c r="Q95" s="19"/>
      <c r="R95" s="19"/>
      <c r="S95" s="208"/>
      <c r="T95" s="342"/>
      <c r="U95" s="342"/>
      <c r="V95" s="342"/>
      <c r="W95" s="342"/>
      <c r="X95" s="343"/>
      <c r="Y95" s="343"/>
      <c r="Z95" s="343"/>
      <c r="AA95" s="343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  <c r="AM95" s="344"/>
      <c r="AN95" s="344"/>
      <c r="AO95" s="344"/>
      <c r="AP95" s="344"/>
      <c r="AQ95" s="344"/>
      <c r="AR95" s="344"/>
      <c r="AS95" s="344"/>
      <c r="AT95" s="344"/>
      <c r="AU95" s="344"/>
      <c r="AV95" s="344"/>
      <c r="AW95" s="344"/>
      <c r="AX95" s="344"/>
      <c r="AY95" s="344"/>
      <c r="AZ95" s="344"/>
      <c r="BA95" s="344"/>
      <c r="BB95" s="344"/>
      <c r="BC95" s="344"/>
      <c r="BD95" s="344"/>
      <c r="BE95" s="344"/>
      <c r="BF95" s="344"/>
      <c r="BG95" s="344"/>
      <c r="BH95" s="344"/>
      <c r="BI95" s="344"/>
      <c r="BJ95" s="345"/>
    </row>
    <row r="96" s="319" customFormat="1" spans="1:62">
      <c r="A96" s="19"/>
      <c r="B96" s="19"/>
      <c r="C96" s="19"/>
      <c r="D96" s="19"/>
      <c r="E96" s="19"/>
      <c r="F96" s="4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8"/>
      <c r="T96" s="342"/>
      <c r="U96" s="342"/>
      <c r="V96" s="342"/>
      <c r="W96" s="342"/>
      <c r="X96" s="343"/>
      <c r="Y96" s="343"/>
      <c r="Z96" s="343"/>
      <c r="AA96" s="343"/>
      <c r="AB96" s="344"/>
      <c r="AC96" s="344"/>
      <c r="AD96" s="344"/>
      <c r="AE96" s="344"/>
      <c r="AF96" s="344"/>
      <c r="AG96" s="344"/>
      <c r="AH96" s="344"/>
      <c r="AI96" s="344"/>
      <c r="AJ96" s="344"/>
      <c r="AK96" s="344"/>
      <c r="AL96" s="344"/>
      <c r="AM96" s="344"/>
      <c r="AN96" s="344"/>
      <c r="AO96" s="344"/>
      <c r="AP96" s="344"/>
      <c r="AQ96" s="344"/>
      <c r="AR96" s="344"/>
      <c r="AS96" s="344"/>
      <c r="AT96" s="344"/>
      <c r="AU96" s="344"/>
      <c r="AV96" s="344"/>
      <c r="AW96" s="344"/>
      <c r="AX96" s="344"/>
      <c r="AY96" s="344"/>
      <c r="AZ96" s="344"/>
      <c r="BA96" s="344"/>
      <c r="BB96" s="344"/>
      <c r="BC96" s="344"/>
      <c r="BD96" s="344"/>
      <c r="BE96" s="344"/>
      <c r="BF96" s="344"/>
      <c r="BG96" s="344"/>
      <c r="BH96" s="344"/>
      <c r="BI96" s="344"/>
      <c r="BJ96" s="345"/>
    </row>
    <row r="97" s="319" customFormat="1" spans="1:62">
      <c r="A97" s="19" t="s">
        <v>100</v>
      </c>
      <c r="B97" s="19" t="s">
        <v>101</v>
      </c>
      <c r="C97" s="19"/>
      <c r="D97" s="19" t="s">
        <v>102</v>
      </c>
      <c r="E97" s="19">
        <v>33</v>
      </c>
      <c r="F97" s="4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8"/>
      <c r="T97" s="342"/>
      <c r="U97" s="342"/>
      <c r="V97" s="342"/>
      <c r="W97" s="342"/>
      <c r="X97" s="343"/>
      <c r="Y97" s="343"/>
      <c r="Z97" s="343"/>
      <c r="AA97" s="343"/>
      <c r="AB97" s="344"/>
      <c r="AC97" s="344"/>
      <c r="AD97" s="344"/>
      <c r="AE97" s="344"/>
      <c r="AF97" s="344"/>
      <c r="AG97" s="344"/>
      <c r="AH97" s="344"/>
      <c r="AI97" s="344"/>
      <c r="AJ97" s="344"/>
      <c r="AK97" s="344"/>
      <c r="AL97" s="344"/>
      <c r="AM97" s="344"/>
      <c r="AN97" s="344"/>
      <c r="AO97" s="344"/>
      <c r="AP97" s="344"/>
      <c r="AQ97" s="344"/>
      <c r="AR97" s="344"/>
      <c r="AS97" s="344"/>
      <c r="AT97" s="344"/>
      <c r="AU97" s="344"/>
      <c r="AV97" s="344"/>
      <c r="AW97" s="344"/>
      <c r="AX97" s="344"/>
      <c r="AY97" s="344"/>
      <c r="AZ97" s="344"/>
      <c r="BA97" s="344"/>
      <c r="BB97" s="344"/>
      <c r="BC97" s="344"/>
      <c r="BD97" s="344"/>
      <c r="BE97" s="344"/>
      <c r="BF97" s="344"/>
      <c r="BG97" s="344"/>
      <c r="BH97" s="344"/>
      <c r="BI97" s="344"/>
      <c r="BJ97" s="345"/>
    </row>
    <row r="98" s="319" customFormat="1" spans="1:62">
      <c r="A98" s="146"/>
      <c r="B98" s="19">
        <v>4339</v>
      </c>
      <c r="C98" s="19"/>
      <c r="D98" s="19" t="s">
        <v>25</v>
      </c>
      <c r="E98" s="19">
        <f>E97</f>
        <v>33</v>
      </c>
      <c r="F98" s="4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8"/>
      <c r="T98" s="342"/>
      <c r="U98" s="342"/>
      <c r="V98" s="342"/>
      <c r="W98" s="342"/>
      <c r="X98" s="343"/>
      <c r="Y98" s="343"/>
      <c r="Z98" s="343"/>
      <c r="AA98" s="343"/>
      <c r="AB98" s="344"/>
      <c r="AC98" s="344"/>
      <c r="AD98" s="344"/>
      <c r="AE98" s="344"/>
      <c r="AF98" s="344"/>
      <c r="AG98" s="344"/>
      <c r="AH98" s="344"/>
      <c r="AI98" s="344"/>
      <c r="AJ98" s="344"/>
      <c r="AK98" s="344"/>
      <c r="AL98" s="344"/>
      <c r="AM98" s="344"/>
      <c r="AN98" s="344"/>
      <c r="AO98" s="344"/>
      <c r="AP98" s="344"/>
      <c r="AQ98" s="344"/>
      <c r="AR98" s="344"/>
      <c r="AS98" s="344"/>
      <c r="AT98" s="344"/>
      <c r="AU98" s="344"/>
      <c r="AV98" s="344"/>
      <c r="AW98" s="344"/>
      <c r="AX98" s="344"/>
      <c r="AY98" s="344"/>
      <c r="AZ98" s="344"/>
      <c r="BA98" s="344"/>
      <c r="BB98" s="344"/>
      <c r="BC98" s="344"/>
      <c r="BD98" s="344"/>
      <c r="BE98" s="344"/>
      <c r="BF98" s="344"/>
      <c r="BG98" s="344"/>
      <c r="BH98" s="344"/>
      <c r="BI98" s="344"/>
      <c r="BJ98" s="345"/>
    </row>
    <row r="99" s="318" customFormat="1" spans="1:62">
      <c r="A99" s="19"/>
      <c r="B99" s="19"/>
      <c r="C99" s="19"/>
      <c r="D99" s="19" t="s">
        <v>76</v>
      </c>
      <c r="E99" s="340">
        <f>E98/E52</f>
        <v>0.0730088495575221</v>
      </c>
      <c r="F99" s="47">
        <f>M48*E99</f>
        <v>2789.88716814159</v>
      </c>
      <c r="G99" s="19">
        <f>E99*G48</f>
        <v>2708.62831858407</v>
      </c>
      <c r="H99" s="19"/>
      <c r="I99" s="19">
        <f>I48*E99</f>
        <v>2789.88716814159</v>
      </c>
      <c r="J99" s="19"/>
      <c r="K99" s="19"/>
      <c r="L99" s="19"/>
      <c r="M99" s="19"/>
      <c r="N99" s="19"/>
      <c r="O99" s="19"/>
      <c r="P99" s="19"/>
      <c r="Q99" s="19"/>
      <c r="R99" s="19"/>
      <c r="S99" s="208"/>
      <c r="T99" s="335"/>
      <c r="U99" s="335"/>
      <c r="V99" s="335"/>
      <c r="W99" s="335"/>
      <c r="X99" s="336"/>
      <c r="Y99" s="336"/>
      <c r="Z99" s="336"/>
      <c r="AA99" s="336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  <c r="BA99" s="337"/>
      <c r="BB99" s="337"/>
      <c r="BC99" s="337"/>
      <c r="BD99" s="337"/>
      <c r="BE99" s="337"/>
      <c r="BF99" s="337"/>
      <c r="BG99" s="337"/>
      <c r="BH99" s="337"/>
      <c r="BI99" s="337"/>
      <c r="BJ99" s="341"/>
    </row>
    <row r="100" s="318" customFormat="1" spans="1:62">
      <c r="A100" s="19"/>
      <c r="B100" s="19"/>
      <c r="C100" s="19"/>
      <c r="D100" s="19"/>
      <c r="E100" s="340"/>
      <c r="F100" s="4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8"/>
      <c r="T100" s="335"/>
      <c r="U100" s="335"/>
      <c r="V100" s="335"/>
      <c r="W100" s="335"/>
      <c r="X100" s="336"/>
      <c r="Y100" s="336"/>
      <c r="Z100" s="336"/>
      <c r="AA100" s="336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  <c r="BA100" s="337"/>
      <c r="BB100" s="337"/>
      <c r="BC100" s="337"/>
      <c r="BD100" s="337"/>
      <c r="BE100" s="337"/>
      <c r="BF100" s="337"/>
      <c r="BG100" s="337"/>
      <c r="BH100" s="337"/>
      <c r="BI100" s="337"/>
      <c r="BJ100" s="341"/>
    </row>
    <row r="101" s="318" customFormat="1" spans="1:62">
      <c r="A101" s="19" t="s">
        <v>103</v>
      </c>
      <c r="B101" s="19" t="s">
        <v>104</v>
      </c>
      <c r="C101" s="19"/>
      <c r="D101" s="19" t="s">
        <v>105</v>
      </c>
      <c r="E101" s="19">
        <v>24</v>
      </c>
      <c r="F101" s="4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8"/>
      <c r="T101" s="335"/>
      <c r="U101" s="335"/>
      <c r="V101" s="335"/>
      <c r="W101" s="335"/>
      <c r="X101" s="336"/>
      <c r="Y101" s="336"/>
      <c r="Z101" s="336"/>
      <c r="AA101" s="336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  <c r="BA101" s="337"/>
      <c r="BB101" s="337"/>
      <c r="BC101" s="337"/>
      <c r="BD101" s="337"/>
      <c r="BE101" s="337"/>
      <c r="BF101" s="337"/>
      <c r="BG101" s="337"/>
      <c r="BH101" s="337"/>
      <c r="BI101" s="337"/>
      <c r="BJ101" s="341"/>
    </row>
    <row r="102" s="318" customFormat="1" spans="1:62">
      <c r="A102" s="19"/>
      <c r="B102" s="19"/>
      <c r="C102" s="19"/>
      <c r="D102" s="19" t="s">
        <v>25</v>
      </c>
      <c r="E102" s="19">
        <f>SUM(E101)</f>
        <v>24</v>
      </c>
      <c r="F102" s="4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8"/>
      <c r="T102" s="335"/>
      <c r="U102" s="335"/>
      <c r="V102" s="335"/>
      <c r="W102" s="335"/>
      <c r="X102" s="336"/>
      <c r="Y102" s="336"/>
      <c r="Z102" s="336"/>
      <c r="AA102" s="336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  <c r="BA102" s="337"/>
      <c r="BB102" s="337"/>
      <c r="BC102" s="337"/>
      <c r="BD102" s="337"/>
      <c r="BE102" s="337"/>
      <c r="BF102" s="337"/>
      <c r="BG102" s="337"/>
      <c r="BH102" s="337"/>
      <c r="BI102" s="337"/>
      <c r="BJ102" s="341"/>
    </row>
    <row r="103" s="319" customFormat="1" spans="1:62">
      <c r="A103" s="19"/>
      <c r="B103" s="19"/>
      <c r="C103" s="19"/>
      <c r="D103" s="19" t="s">
        <v>76</v>
      </c>
      <c r="E103" s="340">
        <f>E102/E52</f>
        <v>0.0530973451327434</v>
      </c>
      <c r="F103" s="47">
        <f>E103*K48</f>
        <v>2029.00884955752</v>
      </c>
      <c r="G103" s="19">
        <f>E103*G48</f>
        <v>1969.91150442478</v>
      </c>
      <c r="H103" s="19"/>
      <c r="I103" s="19">
        <f>K48*E103</f>
        <v>2029.00884955752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208"/>
      <c r="T103" s="342"/>
      <c r="U103" s="342"/>
      <c r="V103" s="342"/>
      <c r="W103" s="342"/>
      <c r="X103" s="343"/>
      <c r="Y103" s="343"/>
      <c r="Z103" s="343"/>
      <c r="AA103" s="343"/>
      <c r="AB103" s="344"/>
      <c r="AC103" s="344"/>
      <c r="AD103" s="344"/>
      <c r="AE103" s="344"/>
      <c r="AF103" s="344"/>
      <c r="AG103" s="344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44"/>
      <c r="AR103" s="344"/>
      <c r="AS103" s="344"/>
      <c r="AT103" s="344"/>
      <c r="AU103" s="344"/>
      <c r="AV103" s="344"/>
      <c r="AW103" s="344"/>
      <c r="AX103" s="344"/>
      <c r="AY103" s="344"/>
      <c r="AZ103" s="344"/>
      <c r="BA103" s="344"/>
      <c r="BB103" s="344"/>
      <c r="BC103" s="344"/>
      <c r="BD103" s="344"/>
      <c r="BE103" s="344"/>
      <c r="BF103" s="344"/>
      <c r="BG103" s="344"/>
      <c r="BH103" s="344"/>
      <c r="BI103" s="344"/>
      <c r="BJ103" s="345"/>
    </row>
    <row r="104" s="319" customFormat="1" spans="1:6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8"/>
      <c r="T104" s="342"/>
      <c r="U104" s="342"/>
      <c r="V104" s="342"/>
      <c r="W104" s="342"/>
      <c r="X104" s="343"/>
      <c r="Y104" s="343"/>
      <c r="Z104" s="343"/>
      <c r="AA104" s="343"/>
      <c r="AB104" s="344"/>
      <c r="AC104" s="344"/>
      <c r="AD104" s="344"/>
      <c r="AE104" s="344"/>
      <c r="AF104" s="344"/>
      <c r="AG104" s="344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44"/>
      <c r="AR104" s="344"/>
      <c r="AS104" s="344"/>
      <c r="AT104" s="344"/>
      <c r="AU104" s="344"/>
      <c r="AV104" s="344"/>
      <c r="AW104" s="344"/>
      <c r="AX104" s="344"/>
      <c r="AY104" s="344"/>
      <c r="AZ104" s="344"/>
      <c r="BA104" s="344"/>
      <c r="BB104" s="344"/>
      <c r="BC104" s="344"/>
      <c r="BD104" s="344"/>
      <c r="BE104" s="344"/>
      <c r="BF104" s="344"/>
      <c r="BG104" s="344"/>
      <c r="BH104" s="344"/>
      <c r="BI104" s="344"/>
      <c r="BJ104" s="345"/>
    </row>
    <row r="105" s="319" customFormat="1" spans="1:62">
      <c r="A105" s="19"/>
      <c r="B105" s="19"/>
      <c r="C105" s="19"/>
      <c r="D105" s="19"/>
      <c r="E105" s="19"/>
      <c r="F105" s="4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8"/>
      <c r="T105" s="342"/>
      <c r="U105" s="342"/>
      <c r="V105" s="342"/>
      <c r="W105" s="342"/>
      <c r="X105" s="343"/>
      <c r="Y105" s="343"/>
      <c r="Z105" s="343"/>
      <c r="AA105" s="343"/>
      <c r="AB105" s="344"/>
      <c r="AC105" s="344"/>
      <c r="AD105" s="344"/>
      <c r="AE105" s="344"/>
      <c r="AF105" s="344"/>
      <c r="AG105" s="344"/>
      <c r="AH105" s="344"/>
      <c r="AI105" s="344"/>
      <c r="AJ105" s="344"/>
      <c r="AK105" s="344"/>
      <c r="AL105" s="344"/>
      <c r="AM105" s="344"/>
      <c r="AN105" s="344"/>
      <c r="AO105" s="344"/>
      <c r="AP105" s="344"/>
      <c r="AQ105" s="344"/>
      <c r="AR105" s="344"/>
      <c r="AS105" s="344"/>
      <c r="AT105" s="344"/>
      <c r="AU105" s="344"/>
      <c r="AV105" s="344"/>
      <c r="AW105" s="344"/>
      <c r="AX105" s="344"/>
      <c r="AY105" s="344"/>
      <c r="AZ105" s="344"/>
      <c r="BA105" s="344"/>
      <c r="BB105" s="344"/>
      <c r="BC105" s="344"/>
      <c r="BD105" s="344"/>
      <c r="BE105" s="344"/>
      <c r="BF105" s="344"/>
      <c r="BG105" s="344"/>
      <c r="BH105" s="344"/>
      <c r="BI105" s="344"/>
      <c r="BJ105" s="345"/>
    </row>
    <row r="106" s="319" customFormat="1" spans="1:62">
      <c r="A106" s="19" t="s">
        <v>106</v>
      </c>
      <c r="B106" s="19" t="s">
        <v>107</v>
      </c>
      <c r="C106" s="19"/>
      <c r="D106" s="19" t="s">
        <v>108</v>
      </c>
      <c r="E106" s="19">
        <v>24</v>
      </c>
      <c r="F106" s="4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8"/>
      <c r="T106" s="342"/>
      <c r="U106" s="342"/>
      <c r="V106" s="342"/>
      <c r="W106" s="342"/>
      <c r="X106" s="343"/>
      <c r="Y106" s="343"/>
      <c r="Z106" s="343"/>
      <c r="AA106" s="343"/>
      <c r="AB106" s="344"/>
      <c r="AC106" s="344"/>
      <c r="AD106" s="344"/>
      <c r="AE106" s="344"/>
      <c r="AF106" s="344"/>
      <c r="AG106" s="344"/>
      <c r="AH106" s="344"/>
      <c r="AI106" s="344"/>
      <c r="AJ106" s="344"/>
      <c r="AK106" s="344"/>
      <c r="AL106" s="344"/>
      <c r="AM106" s="344"/>
      <c r="AN106" s="344"/>
      <c r="AO106" s="344"/>
      <c r="AP106" s="344"/>
      <c r="AQ106" s="344"/>
      <c r="AR106" s="344"/>
      <c r="AS106" s="344"/>
      <c r="AT106" s="344"/>
      <c r="AU106" s="344"/>
      <c r="AV106" s="344"/>
      <c r="AW106" s="344"/>
      <c r="AX106" s="344"/>
      <c r="AY106" s="344"/>
      <c r="AZ106" s="344"/>
      <c r="BA106" s="344"/>
      <c r="BB106" s="344"/>
      <c r="BC106" s="344"/>
      <c r="BD106" s="344"/>
      <c r="BE106" s="344"/>
      <c r="BF106" s="344"/>
      <c r="BG106" s="344"/>
      <c r="BH106" s="344"/>
      <c r="BI106" s="344"/>
      <c r="BJ106" s="345"/>
    </row>
    <row r="107" s="318" customFormat="1" spans="1:62">
      <c r="A107" s="19"/>
      <c r="B107" s="19"/>
      <c r="C107" s="19"/>
      <c r="D107" s="19" t="s">
        <v>25</v>
      </c>
      <c r="E107" s="19">
        <f>SUM(E106:E106)</f>
        <v>24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8"/>
      <c r="T107" s="335"/>
      <c r="U107" s="335"/>
      <c r="V107" s="335"/>
      <c r="W107" s="335"/>
      <c r="X107" s="336"/>
      <c r="Y107" s="336"/>
      <c r="Z107" s="336"/>
      <c r="AA107" s="336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  <c r="BA107" s="337"/>
      <c r="BB107" s="337"/>
      <c r="BC107" s="337"/>
      <c r="BD107" s="337"/>
      <c r="BE107" s="337"/>
      <c r="BF107" s="337"/>
      <c r="BG107" s="337"/>
      <c r="BH107" s="337"/>
      <c r="BI107" s="337"/>
      <c r="BJ107" s="341"/>
    </row>
    <row r="108" s="321" customFormat="1" spans="1:62">
      <c r="A108" s="193"/>
      <c r="B108" s="193"/>
      <c r="C108" s="193"/>
      <c r="D108" s="193" t="s">
        <v>76</v>
      </c>
      <c r="E108" s="193">
        <f>E107/E52</f>
        <v>0.0530973451327434</v>
      </c>
      <c r="F108" s="193"/>
      <c r="G108" s="193">
        <f>E108*G48</f>
        <v>1969.91150442478</v>
      </c>
      <c r="H108" s="193"/>
      <c r="I108" s="193">
        <f>E108*I48</f>
        <v>2029.00884955752</v>
      </c>
      <c r="J108" s="193"/>
      <c r="K108" s="193"/>
      <c r="L108" s="193"/>
      <c r="M108" s="193"/>
      <c r="N108" s="193"/>
      <c r="O108" s="193"/>
      <c r="P108" s="193"/>
      <c r="Q108" s="193"/>
      <c r="R108" s="193"/>
      <c r="S108" s="350"/>
      <c r="T108" s="335"/>
      <c r="U108" s="335"/>
      <c r="V108" s="335"/>
      <c r="W108" s="335"/>
      <c r="X108" s="336"/>
      <c r="Y108" s="336"/>
      <c r="Z108" s="336"/>
      <c r="AA108" s="336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  <c r="BA108" s="337"/>
      <c r="BB108" s="337"/>
      <c r="BC108" s="337"/>
      <c r="BD108" s="337"/>
      <c r="BE108" s="337"/>
      <c r="BF108" s="337"/>
      <c r="BG108" s="337"/>
      <c r="BH108" s="337"/>
      <c r="BI108" s="337"/>
      <c r="BJ108" s="351"/>
    </row>
    <row r="109" s="321" customFormat="1" spans="1:62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350"/>
      <c r="T109" s="335"/>
      <c r="U109" s="335"/>
      <c r="V109" s="335"/>
      <c r="W109" s="335"/>
      <c r="X109" s="336"/>
      <c r="Y109" s="336"/>
      <c r="Z109" s="336"/>
      <c r="AA109" s="336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7"/>
      <c r="BB109" s="337"/>
      <c r="BC109" s="337"/>
      <c r="BD109" s="337"/>
      <c r="BE109" s="337"/>
      <c r="BF109" s="337"/>
      <c r="BG109" s="337"/>
      <c r="BH109" s="337"/>
      <c r="BI109" s="337"/>
      <c r="BJ109" s="351"/>
    </row>
    <row r="110" s="321" customFormat="1" spans="1:62">
      <c r="A110" s="19" t="s">
        <v>106</v>
      </c>
      <c r="B110" s="193" t="s">
        <v>109</v>
      </c>
      <c r="C110" s="193"/>
      <c r="D110" s="352">
        <v>302</v>
      </c>
      <c r="E110" s="19">
        <v>33</v>
      </c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350"/>
      <c r="T110" s="335"/>
      <c r="U110" s="335"/>
      <c r="V110" s="335"/>
      <c r="W110" s="335"/>
      <c r="X110" s="336"/>
      <c r="Y110" s="336"/>
      <c r="Z110" s="336"/>
      <c r="AA110" s="336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  <c r="AL110" s="337"/>
      <c r="AM110" s="337"/>
      <c r="AN110" s="337"/>
      <c r="AO110" s="337"/>
      <c r="AP110" s="337"/>
      <c r="AQ110" s="337"/>
      <c r="AR110" s="337"/>
      <c r="AS110" s="337"/>
      <c r="AT110" s="337"/>
      <c r="AU110" s="337"/>
      <c r="AV110" s="337"/>
      <c r="AW110" s="337"/>
      <c r="AX110" s="337"/>
      <c r="AY110" s="337"/>
      <c r="AZ110" s="337"/>
      <c r="BA110" s="337"/>
      <c r="BB110" s="337"/>
      <c r="BC110" s="337"/>
      <c r="BD110" s="337"/>
      <c r="BE110" s="337"/>
      <c r="BF110" s="337"/>
      <c r="BG110" s="337"/>
      <c r="BH110" s="337"/>
      <c r="BI110" s="337"/>
      <c r="BJ110" s="351"/>
    </row>
    <row r="111" s="321" customFormat="1" spans="1:62">
      <c r="A111" s="193"/>
      <c r="B111" s="193"/>
      <c r="C111" s="193"/>
      <c r="D111" s="19" t="s">
        <v>25</v>
      </c>
      <c r="E111" s="19">
        <f>SUM(E110:E110)</f>
        <v>33</v>
      </c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350"/>
      <c r="T111" s="335"/>
      <c r="U111" s="335"/>
      <c r="V111" s="335"/>
      <c r="W111" s="335"/>
      <c r="X111" s="336"/>
      <c r="Y111" s="336"/>
      <c r="Z111" s="336"/>
      <c r="AA111" s="336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37"/>
      <c r="AN111" s="337"/>
      <c r="AO111" s="337"/>
      <c r="AP111" s="337"/>
      <c r="AQ111" s="337"/>
      <c r="AR111" s="337"/>
      <c r="AS111" s="337"/>
      <c r="AT111" s="337"/>
      <c r="AU111" s="337"/>
      <c r="AV111" s="337"/>
      <c r="AW111" s="337"/>
      <c r="AX111" s="337"/>
      <c r="AY111" s="337"/>
      <c r="AZ111" s="337"/>
      <c r="BA111" s="337"/>
      <c r="BB111" s="337"/>
      <c r="BC111" s="337"/>
      <c r="BD111" s="337"/>
      <c r="BE111" s="337"/>
      <c r="BF111" s="337"/>
      <c r="BG111" s="337"/>
      <c r="BH111" s="337"/>
      <c r="BI111" s="337"/>
      <c r="BJ111" s="351"/>
    </row>
    <row r="112" s="321" customFormat="1" spans="1:62">
      <c r="A112" s="193"/>
      <c r="B112" s="193"/>
      <c r="C112" s="193"/>
      <c r="D112" s="193" t="s">
        <v>76</v>
      </c>
      <c r="E112" s="353">
        <f>E111/E52</f>
        <v>0.0730088495575221</v>
      </c>
      <c r="F112" s="193"/>
      <c r="G112" s="193"/>
      <c r="H112" s="193"/>
      <c r="I112" s="19">
        <f>E112*I48</f>
        <v>2789.88716814159</v>
      </c>
      <c r="J112" s="193"/>
      <c r="K112" s="193"/>
      <c r="L112" s="193"/>
      <c r="M112" s="193"/>
      <c r="N112" s="193"/>
      <c r="O112" s="193"/>
      <c r="P112" s="193"/>
      <c r="Q112" s="193"/>
      <c r="R112" s="193"/>
      <c r="S112" s="350"/>
      <c r="T112" s="335"/>
      <c r="U112" s="335"/>
      <c r="V112" s="335"/>
      <c r="W112" s="335"/>
      <c r="X112" s="336"/>
      <c r="Y112" s="336"/>
      <c r="Z112" s="336"/>
      <c r="AA112" s="336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37"/>
      <c r="AP112" s="337"/>
      <c r="AQ112" s="337"/>
      <c r="AR112" s="337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51"/>
    </row>
    <row r="113" s="321" customFormat="1" spans="1:62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350"/>
      <c r="T113" s="335"/>
      <c r="U113" s="335"/>
      <c r="V113" s="335"/>
      <c r="W113" s="335"/>
      <c r="X113" s="336"/>
      <c r="Y113" s="336"/>
      <c r="Z113" s="336"/>
      <c r="AA113" s="336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  <c r="AL113" s="337"/>
      <c r="AM113" s="337"/>
      <c r="AN113" s="337"/>
      <c r="AO113" s="337"/>
      <c r="AP113" s="337"/>
      <c r="AQ113" s="337"/>
      <c r="AR113" s="337"/>
      <c r="AS113" s="337"/>
      <c r="AT113" s="337"/>
      <c r="AU113" s="337"/>
      <c r="AV113" s="337"/>
      <c r="AW113" s="337"/>
      <c r="AX113" s="337"/>
      <c r="AY113" s="337"/>
      <c r="AZ113" s="337"/>
      <c r="BA113" s="337"/>
      <c r="BB113" s="337"/>
      <c r="BC113" s="337"/>
      <c r="BD113" s="337"/>
      <c r="BE113" s="337"/>
      <c r="BF113" s="337"/>
      <c r="BG113" s="337"/>
      <c r="BH113" s="337"/>
      <c r="BI113" s="337"/>
      <c r="BJ113" s="351"/>
    </row>
    <row r="114" s="321" customFormat="1" spans="1:62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350"/>
      <c r="T114" s="335"/>
      <c r="U114" s="335"/>
      <c r="V114" s="335"/>
      <c r="W114" s="335"/>
      <c r="X114" s="336"/>
      <c r="Y114" s="336"/>
      <c r="Z114" s="336"/>
      <c r="AA114" s="336"/>
      <c r="AB114" s="337"/>
      <c r="AC114" s="337"/>
      <c r="AD114" s="337"/>
      <c r="AE114" s="337"/>
      <c r="AF114" s="337"/>
      <c r="AG114" s="337"/>
      <c r="AH114" s="337"/>
      <c r="AI114" s="337"/>
      <c r="AJ114" s="337"/>
      <c r="AK114" s="337"/>
      <c r="AL114" s="337"/>
      <c r="AM114" s="337"/>
      <c r="AN114" s="337"/>
      <c r="AO114" s="337"/>
      <c r="AP114" s="337"/>
      <c r="AQ114" s="337"/>
      <c r="AR114" s="337"/>
      <c r="AS114" s="337"/>
      <c r="AT114" s="337"/>
      <c r="AU114" s="337"/>
      <c r="AV114" s="337"/>
      <c r="AW114" s="337"/>
      <c r="AX114" s="337"/>
      <c r="AY114" s="337"/>
      <c r="AZ114" s="337"/>
      <c r="BA114" s="337"/>
      <c r="BB114" s="337"/>
      <c r="BC114" s="337"/>
      <c r="BD114" s="337"/>
      <c r="BE114" s="337"/>
      <c r="BF114" s="337"/>
      <c r="BG114" s="337"/>
      <c r="BH114" s="337"/>
      <c r="BI114" s="337"/>
      <c r="BJ114" s="351"/>
    </row>
    <row r="115" s="318" customFormat="1" spans="1:6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354"/>
      <c r="U115" s="354"/>
      <c r="V115" s="354"/>
      <c r="W115" s="354"/>
      <c r="X115" s="355"/>
      <c r="Y115" s="355"/>
      <c r="Z115" s="355"/>
      <c r="AA115" s="355"/>
    </row>
    <row r="116" s="318" customFormat="1" spans="1:62">
      <c r="A116" s="19" t="s">
        <v>110</v>
      </c>
      <c r="B116" s="19" t="s">
        <v>111</v>
      </c>
      <c r="C116" s="19"/>
      <c r="D116" s="19" t="s">
        <v>112</v>
      </c>
      <c r="E116" s="19">
        <v>25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354"/>
      <c r="U116" s="354"/>
      <c r="V116" s="354"/>
      <c r="W116" s="354"/>
      <c r="X116" s="355"/>
      <c r="Y116" s="355"/>
      <c r="Z116" s="355"/>
      <c r="AA116" s="355"/>
    </row>
    <row r="117" s="318" customFormat="1" spans="1:62">
      <c r="A117" s="19"/>
      <c r="B117" s="19"/>
      <c r="C117" s="19"/>
      <c r="D117" s="19" t="s">
        <v>113</v>
      </c>
      <c r="E117" s="19">
        <v>25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354"/>
      <c r="U117" s="354"/>
      <c r="V117" s="354"/>
      <c r="W117" s="354"/>
      <c r="X117" s="355"/>
      <c r="Y117" s="355"/>
      <c r="Z117" s="355"/>
      <c r="AA117" s="355"/>
    </row>
    <row r="118" s="318" customFormat="1" spans="1:62">
      <c r="A118" s="19"/>
      <c r="B118" s="19"/>
      <c r="C118" s="19"/>
      <c r="D118" s="19" t="s">
        <v>25</v>
      </c>
      <c r="E118" s="19">
        <f>E116+E117</f>
        <v>50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354"/>
      <c r="U118" s="354"/>
      <c r="V118" s="354"/>
      <c r="W118" s="354"/>
      <c r="X118" s="355"/>
      <c r="Y118" s="355"/>
      <c r="Z118" s="355"/>
      <c r="AA118" s="355"/>
    </row>
    <row r="119" s="318" customFormat="1" spans="1:62">
      <c r="A119" s="19"/>
      <c r="B119" s="19"/>
      <c r="C119" s="193"/>
      <c r="D119" s="193" t="s">
        <v>76</v>
      </c>
      <c r="E119" s="19">
        <f>E118/E52</f>
        <v>0.110619469026549</v>
      </c>
      <c r="F119" s="19">
        <f>I48*E119</f>
        <v>4227.10176991152</v>
      </c>
      <c r="G119" s="19">
        <f>G48*E119</f>
        <v>4103.98230088497</v>
      </c>
      <c r="H119" s="19"/>
      <c r="I119" s="19">
        <f>M48*E119</f>
        <v>4227.10176991152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354"/>
      <c r="U119" s="354"/>
      <c r="V119" s="354"/>
      <c r="W119" s="354"/>
      <c r="X119" s="355"/>
      <c r="Y119" s="355"/>
      <c r="Z119" s="355"/>
      <c r="AA119" s="355"/>
    </row>
    <row r="120" s="318" customFormat="1" spans="1:62">
      <c r="A120" s="19"/>
      <c r="B120" s="19"/>
      <c r="C120" s="193"/>
      <c r="D120" s="193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354"/>
      <c r="U120" s="354"/>
      <c r="V120" s="354"/>
      <c r="W120" s="354"/>
      <c r="X120" s="355"/>
      <c r="Y120" s="355"/>
      <c r="Z120" s="355"/>
      <c r="AA120" s="355"/>
    </row>
    <row r="121" s="318" customFormat="1" spans="1:62">
      <c r="A121" s="19"/>
      <c r="B121" s="19"/>
      <c r="C121" s="193"/>
      <c r="D121" s="19"/>
      <c r="E121" s="19"/>
      <c r="F121" s="47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354"/>
      <c r="U121" s="354"/>
      <c r="V121" s="354"/>
      <c r="W121" s="354"/>
      <c r="X121" s="355"/>
      <c r="Y121" s="355"/>
      <c r="Z121" s="355"/>
      <c r="AA121" s="355"/>
    </row>
    <row r="122" s="318" customFormat="1" spans="1:62">
      <c r="A122" s="19"/>
      <c r="B122" s="19"/>
      <c r="C122" s="193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354"/>
      <c r="U122" s="354"/>
      <c r="V122" s="354"/>
      <c r="W122" s="354"/>
      <c r="X122" s="355"/>
      <c r="Y122" s="355"/>
      <c r="Z122" s="355"/>
      <c r="AA122" s="355"/>
    </row>
    <row r="123" s="318" customFormat="1" spans="1:62">
      <c r="A123" s="19"/>
      <c r="B123" s="19"/>
      <c r="C123" s="193"/>
      <c r="D123" s="193"/>
      <c r="E123" s="193"/>
      <c r="F123" s="193"/>
      <c r="G123" s="193"/>
      <c r="H123" s="193"/>
      <c r="I123" s="193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354"/>
      <c r="U123" s="354"/>
      <c r="V123" s="354"/>
      <c r="W123" s="354"/>
      <c r="X123" s="355"/>
      <c r="Y123" s="355"/>
      <c r="Z123" s="355"/>
      <c r="AA123" s="355"/>
    </row>
    <row r="124" s="318" customFormat="1" spans="1:62">
      <c r="A124" s="19"/>
      <c r="B124" s="19"/>
      <c r="C124" s="193"/>
      <c r="D124" s="193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354"/>
      <c r="U124" s="354"/>
      <c r="V124" s="354"/>
      <c r="W124" s="354"/>
      <c r="X124" s="355"/>
      <c r="Y124" s="355"/>
      <c r="Z124" s="355"/>
      <c r="AA124" s="355"/>
    </row>
    <row r="125" s="318" customFormat="1" spans="1:62">
      <c r="A125" s="19"/>
      <c r="B125" s="19"/>
      <c r="C125" s="193"/>
      <c r="D125" s="193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354"/>
      <c r="U125" s="354"/>
      <c r="V125" s="354"/>
      <c r="W125" s="354"/>
      <c r="X125" s="355"/>
      <c r="Y125" s="355"/>
      <c r="Z125" s="355"/>
      <c r="AA125" s="355"/>
    </row>
    <row r="126" s="318" customFormat="1" spans="1:6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354"/>
      <c r="U126" s="354"/>
      <c r="V126" s="354"/>
      <c r="W126" s="354"/>
      <c r="X126" s="355"/>
      <c r="Y126" s="355"/>
      <c r="Z126" s="355"/>
      <c r="AA126" s="355"/>
    </row>
    <row r="127" s="2" customFormat="1" spans="1:6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335"/>
      <c r="U127" s="335"/>
      <c r="V127" s="335"/>
      <c r="W127" s="335"/>
      <c r="X127" s="336"/>
      <c r="Y127" s="336"/>
      <c r="Z127" s="336"/>
      <c r="AA127" s="336"/>
      <c r="AB127" s="335"/>
      <c r="AC127" s="335"/>
      <c r="AD127" s="335"/>
      <c r="AE127" s="335"/>
      <c r="AF127" s="335"/>
      <c r="AG127" s="335"/>
      <c r="AH127" s="335"/>
      <c r="AI127" s="335"/>
      <c r="AJ127" s="335"/>
      <c r="AK127" s="335"/>
      <c r="AL127" s="335"/>
      <c r="AM127" s="335"/>
      <c r="AN127" s="335"/>
      <c r="AO127" s="335"/>
      <c r="AP127" s="335"/>
      <c r="AQ127" s="335"/>
      <c r="AR127" s="335"/>
      <c r="AS127" s="335"/>
      <c r="AT127" s="335"/>
      <c r="AU127" s="335"/>
      <c r="AV127" s="335"/>
      <c r="AW127" s="335"/>
      <c r="AX127" s="335"/>
      <c r="AY127" s="335"/>
      <c r="AZ127" s="335"/>
      <c r="BA127" s="335"/>
      <c r="BB127" s="335"/>
      <c r="BC127" s="335"/>
      <c r="BD127" s="335"/>
      <c r="BE127" s="335"/>
      <c r="BF127" s="335"/>
      <c r="BG127" s="335"/>
      <c r="BH127" s="335"/>
      <c r="BI127" s="335"/>
    </row>
    <row r="128" s="2" customFormat="1" hidden="1" spans="1:6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335"/>
      <c r="U128" s="335"/>
      <c r="V128" s="335"/>
      <c r="W128" s="335"/>
      <c r="X128" s="336"/>
      <c r="Y128" s="336"/>
      <c r="Z128" s="336"/>
      <c r="AA128" s="336"/>
      <c r="AB128" s="335"/>
      <c r="AC128" s="335"/>
      <c r="AD128" s="335"/>
      <c r="AE128" s="335"/>
      <c r="AF128" s="335"/>
      <c r="AG128" s="335"/>
      <c r="AH128" s="335"/>
      <c r="AI128" s="335"/>
      <c r="AJ128" s="335"/>
      <c r="AK128" s="335"/>
      <c r="AL128" s="335"/>
      <c r="AM128" s="335"/>
      <c r="AN128" s="335"/>
      <c r="AO128" s="335"/>
      <c r="AP128" s="335"/>
      <c r="AQ128" s="335"/>
      <c r="AR128" s="335"/>
      <c r="AS128" s="335"/>
      <c r="AT128" s="335"/>
      <c r="AU128" s="335"/>
      <c r="AV128" s="335"/>
      <c r="AW128" s="335"/>
      <c r="AX128" s="335"/>
      <c r="AY128" s="335"/>
      <c r="AZ128" s="335"/>
      <c r="BA128" s="335"/>
      <c r="BB128" s="335"/>
      <c r="BC128" s="335"/>
      <c r="BD128" s="335"/>
      <c r="BE128" s="335"/>
      <c r="BF128" s="335"/>
      <c r="BG128" s="335"/>
      <c r="BH128" s="335"/>
      <c r="BI128" s="335"/>
    </row>
    <row r="129" s="2" customFormat="1" hidden="1" spans="1:6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335"/>
      <c r="U129" s="335"/>
      <c r="V129" s="335"/>
      <c r="W129" s="335"/>
      <c r="X129" s="336"/>
      <c r="Y129" s="336"/>
      <c r="Z129" s="336"/>
      <c r="AA129" s="336"/>
      <c r="AB129" s="335"/>
      <c r="AC129" s="335"/>
      <c r="AD129" s="335"/>
      <c r="AE129" s="335"/>
      <c r="AF129" s="335"/>
      <c r="AG129" s="335"/>
      <c r="AH129" s="335"/>
      <c r="AI129" s="335"/>
      <c r="AJ129" s="335"/>
      <c r="AK129" s="335"/>
      <c r="AL129" s="335"/>
      <c r="AM129" s="335"/>
      <c r="AN129" s="335"/>
      <c r="AO129" s="335"/>
      <c r="AP129" s="335"/>
      <c r="AQ129" s="335"/>
      <c r="AR129" s="335"/>
      <c r="AS129" s="335"/>
      <c r="AT129" s="335"/>
      <c r="AU129" s="335"/>
      <c r="AV129" s="335"/>
      <c r="AW129" s="335"/>
      <c r="AX129" s="335"/>
      <c r="AY129" s="335"/>
      <c r="AZ129" s="335"/>
      <c r="BA129" s="335"/>
      <c r="BB129" s="335"/>
      <c r="BC129" s="335"/>
      <c r="BD129" s="335"/>
      <c r="BE129" s="335"/>
      <c r="BF129" s="335"/>
      <c r="BG129" s="335"/>
      <c r="BH129" s="335"/>
      <c r="BI129" s="335"/>
    </row>
    <row r="130" s="2" customFormat="1" hidden="1" spans="1:6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335"/>
      <c r="U130" s="335"/>
      <c r="V130" s="335"/>
      <c r="W130" s="335"/>
      <c r="X130" s="336"/>
      <c r="Y130" s="336"/>
      <c r="Z130" s="336"/>
      <c r="AA130" s="336"/>
      <c r="AB130" s="335"/>
      <c r="AC130" s="335"/>
      <c r="AD130" s="335"/>
      <c r="AE130" s="335"/>
      <c r="AF130" s="335"/>
      <c r="AG130" s="335"/>
      <c r="AH130" s="335"/>
      <c r="AI130" s="335"/>
      <c r="AJ130" s="335"/>
      <c r="AK130" s="335"/>
      <c r="AL130" s="335"/>
      <c r="AM130" s="335"/>
      <c r="AN130" s="335"/>
      <c r="AO130" s="335"/>
      <c r="AP130" s="335"/>
      <c r="AQ130" s="335"/>
      <c r="AR130" s="335"/>
      <c r="AS130" s="335"/>
      <c r="AT130" s="335"/>
      <c r="AU130" s="335"/>
      <c r="AV130" s="335"/>
      <c r="AW130" s="335"/>
      <c r="AX130" s="335"/>
      <c r="AY130" s="335"/>
      <c r="AZ130" s="335"/>
      <c r="BA130" s="335"/>
      <c r="BB130" s="335"/>
      <c r="BC130" s="335"/>
      <c r="BD130" s="335"/>
      <c r="BE130" s="335"/>
      <c r="BF130" s="335"/>
      <c r="BG130" s="335"/>
      <c r="BH130" s="335"/>
      <c r="BI130" s="335"/>
    </row>
    <row r="131" hidden="1" spans="1:6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335"/>
      <c r="U131" s="335"/>
      <c r="V131" s="335"/>
      <c r="W131" s="335"/>
      <c r="X131" s="336"/>
      <c r="Y131" s="336"/>
      <c r="Z131" s="336"/>
      <c r="AA131" s="336"/>
      <c r="AB131" s="335"/>
      <c r="AC131" s="335"/>
      <c r="AD131" s="335"/>
      <c r="AE131" s="335"/>
      <c r="AF131" s="335"/>
      <c r="AG131" s="335"/>
      <c r="AH131" s="335"/>
      <c r="AI131" s="335"/>
      <c r="AJ131" s="335"/>
      <c r="AK131" s="335"/>
      <c r="AL131" s="335"/>
      <c r="AM131" s="335"/>
      <c r="AN131" s="335"/>
      <c r="AO131" s="335"/>
      <c r="AP131" s="335"/>
      <c r="AQ131" s="335"/>
      <c r="AR131" s="335"/>
      <c r="AS131" s="335"/>
      <c r="AT131" s="335"/>
      <c r="AU131" s="335"/>
      <c r="AV131" s="335"/>
      <c r="AW131" s="335"/>
      <c r="AX131" s="335"/>
      <c r="AY131" s="335"/>
      <c r="AZ131" s="335"/>
      <c r="BA131" s="335"/>
      <c r="BB131" s="335"/>
      <c r="BC131" s="335"/>
      <c r="BD131" s="335"/>
      <c r="BE131" s="335"/>
      <c r="BF131" s="335"/>
      <c r="BG131" s="335"/>
      <c r="BH131" s="335"/>
      <c r="BI131" s="335"/>
    </row>
    <row r="132" s="4" customFormat="1" hidden="1" spans="1:61">
      <c r="A132" s="124" t="s">
        <v>114</v>
      </c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335"/>
      <c r="U132" s="335"/>
      <c r="V132" s="335"/>
      <c r="W132" s="335"/>
      <c r="X132" s="336"/>
      <c r="Y132" s="336"/>
      <c r="Z132" s="336"/>
      <c r="AA132" s="336"/>
      <c r="AB132" s="335"/>
      <c r="AC132" s="335"/>
      <c r="AD132" s="335"/>
      <c r="AE132" s="335"/>
      <c r="AF132" s="335"/>
      <c r="AG132" s="335"/>
      <c r="AH132" s="335"/>
      <c r="AI132" s="335"/>
      <c r="AJ132" s="335"/>
      <c r="AK132" s="335"/>
      <c r="AL132" s="335"/>
      <c r="AM132" s="335"/>
      <c r="AN132" s="335"/>
      <c r="AO132" s="335"/>
      <c r="AP132" s="335"/>
      <c r="AQ132" s="335"/>
      <c r="AR132" s="335"/>
      <c r="AS132" s="335"/>
      <c r="AT132" s="335"/>
      <c r="AU132" s="335"/>
      <c r="AV132" s="335"/>
      <c r="AW132" s="335"/>
      <c r="AX132" s="335"/>
      <c r="AY132" s="335"/>
      <c r="AZ132" s="335"/>
      <c r="BA132" s="335"/>
      <c r="BB132" s="335"/>
      <c r="BC132" s="335"/>
      <c r="BD132" s="335"/>
      <c r="BE132" s="335"/>
      <c r="BF132" s="335"/>
      <c r="BG132" s="335"/>
      <c r="BH132" s="335"/>
      <c r="BI132" s="335"/>
    </row>
    <row r="133" s="4" customFormat="1" hidden="1" spans="1:61">
      <c r="A133" s="8" t="s">
        <v>1</v>
      </c>
      <c r="B133" s="8"/>
      <c r="C133" s="8"/>
      <c r="D133" s="8" t="s">
        <v>18</v>
      </c>
      <c r="E133" s="8" t="s">
        <v>19</v>
      </c>
      <c r="F133" s="8" t="s">
        <v>7</v>
      </c>
      <c r="G133" s="10" t="s">
        <v>20</v>
      </c>
      <c r="H133" s="8" t="s">
        <v>21</v>
      </c>
      <c r="I133" s="8" t="s">
        <v>3</v>
      </c>
      <c r="J133" s="8" t="s">
        <v>4</v>
      </c>
      <c r="K133" s="8" t="s">
        <v>5</v>
      </c>
      <c r="L133" s="8" t="s">
        <v>6</v>
      </c>
      <c r="M133" s="8" t="s">
        <v>7</v>
      </c>
      <c r="N133" s="11"/>
      <c r="O133" s="12" t="s">
        <v>9</v>
      </c>
      <c r="P133" s="68"/>
      <c r="Q133" s="68"/>
      <c r="R133" s="68"/>
      <c r="S133" s="68"/>
      <c r="T133" s="2"/>
      <c r="U133" s="2"/>
      <c r="V133" s="2"/>
      <c r="W133" s="2"/>
      <c r="X133" s="322"/>
      <c r="Y133" s="322"/>
      <c r="Z133" s="322"/>
      <c r="AA133" s="322"/>
      <c r="AB133" s="2"/>
      <c r="AC133" s="2"/>
      <c r="AD133" s="2"/>
      <c r="AE133" s="2"/>
      <c r="AF133" s="2"/>
      <c r="AG133" s="2"/>
      <c r="AH133" s="2"/>
      <c r="AI133" s="2"/>
      <c r="AJ133" s="2"/>
    </row>
    <row r="134" s="3" customFormat="1" hidden="1" spans="1:61">
      <c r="A134" s="19" t="s">
        <v>108</v>
      </c>
      <c r="B134" s="19" t="s">
        <v>115</v>
      </c>
      <c r="C134" s="19"/>
      <c r="D134" s="19"/>
      <c r="E134" s="19"/>
      <c r="F134" s="19"/>
      <c r="G134" s="19"/>
      <c r="H134" s="19"/>
      <c r="I134" s="8">
        <v>33520</v>
      </c>
      <c r="J134" s="8">
        <v>39140</v>
      </c>
      <c r="K134" s="8">
        <f t="shared" ref="K134:K140" si="8">J134-I134</f>
        <v>5620</v>
      </c>
      <c r="L134" s="8">
        <v>1</v>
      </c>
      <c r="M134" s="8">
        <f t="shared" ref="M134:M141" si="9">L134*K134</f>
        <v>5620</v>
      </c>
      <c r="N134" s="11">
        <v>1.03</v>
      </c>
      <c r="O134" s="12">
        <f t="shared" ref="O134:O141" si="10">N134*M134</f>
        <v>5788.6</v>
      </c>
      <c r="P134" s="68"/>
      <c r="Q134" s="68"/>
      <c r="R134" s="68"/>
      <c r="S134" s="68"/>
      <c r="X134" s="324"/>
      <c r="Y134" s="324"/>
      <c r="Z134" s="324"/>
      <c r="AA134" s="324"/>
    </row>
    <row r="135" s="3" customFormat="1" hidden="1" spans="1:61">
      <c r="A135" s="19" t="s">
        <v>75</v>
      </c>
      <c r="B135" s="19" t="s">
        <v>115</v>
      </c>
      <c r="C135" s="19"/>
      <c r="D135" s="19"/>
      <c r="E135" s="19"/>
      <c r="F135" s="19"/>
      <c r="G135" s="19"/>
      <c r="H135" s="19"/>
      <c r="I135" s="8">
        <v>29863</v>
      </c>
      <c r="J135" s="8">
        <v>54353</v>
      </c>
      <c r="K135" s="8">
        <f t="shared" si="8"/>
        <v>24490</v>
      </c>
      <c r="L135" s="8">
        <v>1</v>
      </c>
      <c r="M135" s="8">
        <f t="shared" si="9"/>
        <v>24490</v>
      </c>
      <c r="N135" s="11">
        <v>1.03</v>
      </c>
      <c r="O135" s="12">
        <f t="shared" si="10"/>
        <v>25224.7</v>
      </c>
      <c r="P135" s="68"/>
      <c r="Q135" s="68"/>
      <c r="R135" s="68"/>
      <c r="S135" s="68"/>
      <c r="X135" s="324"/>
      <c r="Y135" s="324"/>
      <c r="Z135" s="324"/>
      <c r="AA135" s="324"/>
    </row>
    <row r="136" s="3" customFormat="1" hidden="1" spans="1:61">
      <c r="A136" s="19" t="s">
        <v>79</v>
      </c>
      <c r="B136" s="19" t="s">
        <v>115</v>
      </c>
      <c r="C136" s="19"/>
      <c r="D136" s="19"/>
      <c r="E136" s="19"/>
      <c r="F136" s="19"/>
      <c r="G136" s="19"/>
      <c r="H136" s="19"/>
      <c r="I136" s="8">
        <v>12736</v>
      </c>
      <c r="J136" s="8">
        <v>16390</v>
      </c>
      <c r="K136" s="8">
        <f t="shared" si="8"/>
        <v>3654</v>
      </c>
      <c r="L136" s="8">
        <v>1</v>
      </c>
      <c r="M136" s="8">
        <f t="shared" si="9"/>
        <v>3654</v>
      </c>
      <c r="N136" s="11">
        <v>1.03</v>
      </c>
      <c r="O136" s="12">
        <f t="shared" si="10"/>
        <v>3763.62</v>
      </c>
      <c r="P136" s="68"/>
      <c r="Q136" s="68"/>
      <c r="R136" s="68"/>
      <c r="S136" s="68"/>
      <c r="X136" s="324"/>
      <c r="Y136" s="324"/>
      <c r="Z136" s="324"/>
      <c r="AA136" s="324"/>
    </row>
    <row r="137" s="3" customFormat="1" hidden="1" spans="1:61">
      <c r="A137" s="19" t="s">
        <v>116</v>
      </c>
      <c r="B137" s="19" t="s">
        <v>117</v>
      </c>
      <c r="C137" s="19"/>
      <c r="D137" s="19"/>
      <c r="E137" s="19"/>
      <c r="F137" s="19"/>
      <c r="G137" s="19"/>
      <c r="H137" s="19"/>
      <c r="I137" s="8">
        <v>23995</v>
      </c>
      <c r="J137" s="8">
        <v>24685</v>
      </c>
      <c r="K137" s="8">
        <f t="shared" si="8"/>
        <v>690</v>
      </c>
      <c r="L137" s="8">
        <v>1</v>
      </c>
      <c r="M137" s="8">
        <f t="shared" si="9"/>
        <v>690</v>
      </c>
      <c r="N137" s="11">
        <v>1.03</v>
      </c>
      <c r="O137" s="12">
        <f t="shared" si="10"/>
        <v>710.7</v>
      </c>
      <c r="P137" s="68" t="s">
        <v>118</v>
      </c>
      <c r="Q137" s="68"/>
      <c r="R137" s="68"/>
      <c r="S137" s="68"/>
      <c r="X137" s="324"/>
      <c r="Y137" s="324"/>
      <c r="Z137" s="324"/>
      <c r="AA137" s="324"/>
    </row>
    <row r="138" s="3" customFormat="1" hidden="1" spans="1:61">
      <c r="A138" s="19" t="s">
        <v>119</v>
      </c>
      <c r="B138" s="19" t="s">
        <v>120</v>
      </c>
      <c r="C138" s="19"/>
      <c r="D138" s="19"/>
      <c r="E138" s="19"/>
      <c r="F138" s="19"/>
      <c r="G138" s="19"/>
      <c r="H138" s="19"/>
      <c r="I138" s="8">
        <v>74913</v>
      </c>
      <c r="J138" s="8">
        <v>76254</v>
      </c>
      <c r="K138" s="8">
        <f t="shared" si="8"/>
        <v>1341</v>
      </c>
      <c r="L138" s="8">
        <v>1</v>
      </c>
      <c r="M138" s="8">
        <f t="shared" si="9"/>
        <v>1341</v>
      </c>
      <c r="N138" s="11">
        <v>1.03</v>
      </c>
      <c r="O138" s="12">
        <f t="shared" si="10"/>
        <v>1381.23</v>
      </c>
      <c r="P138" s="19"/>
      <c r="Q138" s="68"/>
      <c r="R138" s="68"/>
      <c r="S138" s="68"/>
      <c r="X138" s="324"/>
      <c r="Y138" s="324"/>
      <c r="Z138" s="324"/>
      <c r="AA138" s="324"/>
    </row>
    <row r="139" s="3" customFormat="1" hidden="1" spans="1:61">
      <c r="A139" s="19" t="s">
        <v>121</v>
      </c>
      <c r="B139" s="19" t="s">
        <v>122</v>
      </c>
      <c r="C139" s="19"/>
      <c r="D139" s="19"/>
      <c r="E139" s="19"/>
      <c r="F139" s="19"/>
      <c r="G139" s="19"/>
      <c r="H139" s="19"/>
      <c r="I139" s="8">
        <v>230219</v>
      </c>
      <c r="J139" s="8">
        <v>351975</v>
      </c>
      <c r="K139" s="8">
        <f t="shared" si="8"/>
        <v>121756</v>
      </c>
      <c r="L139" s="8">
        <v>1</v>
      </c>
      <c r="M139" s="8">
        <f t="shared" si="9"/>
        <v>121756</v>
      </c>
      <c r="N139" s="11">
        <v>1.03</v>
      </c>
      <c r="O139" s="12">
        <f t="shared" si="10"/>
        <v>125408.68</v>
      </c>
      <c r="P139" s="19"/>
      <c r="Q139" s="68"/>
      <c r="R139" s="68"/>
      <c r="S139" s="68"/>
      <c r="X139" s="324"/>
      <c r="Y139" s="324"/>
      <c r="Z139" s="324"/>
      <c r="AA139" s="324"/>
    </row>
    <row r="140" s="3" customFormat="1" hidden="1" spans="1:61">
      <c r="A140" s="19" t="s">
        <v>123</v>
      </c>
      <c r="B140" s="19" t="s">
        <v>124</v>
      </c>
      <c r="C140" s="19"/>
      <c r="D140" s="19"/>
      <c r="E140" s="19"/>
      <c r="F140" s="19"/>
      <c r="G140" s="19"/>
      <c r="H140" s="19"/>
      <c r="I140" s="8">
        <v>20463</v>
      </c>
      <c r="J140" s="8">
        <v>37334</v>
      </c>
      <c r="K140" s="8">
        <f t="shared" si="8"/>
        <v>16871</v>
      </c>
      <c r="L140" s="8">
        <v>1</v>
      </c>
      <c r="M140" s="8">
        <f t="shared" si="9"/>
        <v>16871</v>
      </c>
      <c r="N140" s="11">
        <v>1.03</v>
      </c>
      <c r="O140" s="12">
        <f t="shared" si="10"/>
        <v>17377.13</v>
      </c>
      <c r="P140" s="68"/>
      <c r="Q140" s="68"/>
      <c r="R140" s="68"/>
      <c r="S140" s="68"/>
      <c r="X140" s="324"/>
      <c r="Y140" s="324"/>
      <c r="Z140" s="324"/>
      <c r="AA140" s="324"/>
    </row>
    <row r="141" s="3" customFormat="1" hidden="1" spans="1:61">
      <c r="A141" s="19" t="s">
        <v>25</v>
      </c>
      <c r="B141" s="19"/>
      <c r="C141" s="19"/>
      <c r="D141" s="19"/>
      <c r="E141" s="19"/>
      <c r="F141" s="19"/>
      <c r="G141" s="19"/>
      <c r="H141" s="19"/>
      <c r="I141" s="8"/>
      <c r="J141" s="8"/>
      <c r="K141" s="8">
        <f>SUM(K135:K139)</f>
        <v>151931</v>
      </c>
      <c r="L141" s="8">
        <v>1</v>
      </c>
      <c r="M141" s="8">
        <f t="shared" si="9"/>
        <v>151931</v>
      </c>
      <c r="N141" s="11">
        <v>1.03</v>
      </c>
      <c r="O141" s="12">
        <f t="shared" si="10"/>
        <v>156488.93</v>
      </c>
      <c r="P141" s="231"/>
      <c r="Q141" s="68"/>
      <c r="R141" s="68"/>
      <c r="S141" s="68"/>
      <c r="X141" s="324"/>
      <c r="Y141" s="324"/>
      <c r="Z141" s="324"/>
      <c r="AA141" s="324"/>
    </row>
    <row r="142" spans="1:61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231"/>
      <c r="Q142" s="68"/>
      <c r="R142" s="68"/>
      <c r="S142" s="68"/>
      <c r="T142" s="2"/>
      <c r="U142" s="2"/>
      <c r="V142" s="2"/>
      <c r="W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61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231"/>
      <c r="Q143" s="234"/>
      <c r="R143" s="231"/>
      <c r="S143" s="232"/>
      <c r="T143" s="2"/>
      <c r="U143" s="2"/>
      <c r="V143" s="2"/>
      <c r="W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61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231"/>
      <c r="Q144" s="234"/>
      <c r="R144" s="231"/>
      <c r="S144" s="232"/>
      <c r="T144" s="2"/>
      <c r="U144" s="2"/>
      <c r="V144" s="2"/>
      <c r="W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231"/>
      <c r="Q145" s="234"/>
      <c r="R145" s="231"/>
      <c r="S145" s="232"/>
      <c r="T145" s="2"/>
      <c r="U145" s="2"/>
      <c r="V145" s="2"/>
      <c r="W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231"/>
      <c r="Q146" s="234"/>
      <c r="R146" s="231"/>
      <c r="S146" s="232"/>
      <c r="T146" s="2"/>
      <c r="U146" s="2"/>
      <c r="V146" s="2"/>
      <c r="W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231"/>
      <c r="Q147" s="234"/>
      <c r="R147" s="231"/>
      <c r="S147" s="232"/>
      <c r="T147" s="2"/>
      <c r="U147" s="2"/>
      <c r="V147" s="2"/>
      <c r="W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2"/>
      <c r="U148" s="2"/>
      <c r="V148" s="2"/>
      <c r="W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>
      <c r="T149" s="2"/>
      <c r="U149" s="2"/>
      <c r="V149" s="2"/>
      <c r="W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>
      <c r="T150" s="2"/>
      <c r="U150" s="2"/>
      <c r="V150" s="2"/>
      <c r="W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>
      <c r="T151" s="2"/>
      <c r="U151" s="2"/>
      <c r="V151" s="2"/>
      <c r="W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>
      <c r="T152" s="2"/>
      <c r="U152" s="2"/>
      <c r="V152" s="2"/>
      <c r="W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>
      <c r="T153" s="2"/>
      <c r="U153" s="2"/>
      <c r="V153" s="2"/>
      <c r="W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>
      <c r="T154" s="2"/>
      <c r="U154" s="2"/>
      <c r="V154" s="2"/>
      <c r="W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>
      <c r="T155" s="2"/>
      <c r="U155" s="2"/>
      <c r="V155" s="2"/>
      <c r="W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>
      <c r="T156" s="2"/>
      <c r="U156" s="2"/>
      <c r="V156" s="2"/>
      <c r="W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>
      <c r="T157" s="2"/>
      <c r="U157" s="2"/>
      <c r="V157" s="2"/>
      <c r="W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>
      <c r="T158" s="2"/>
      <c r="U158" s="2"/>
      <c r="V158" s="2"/>
      <c r="W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>
      <c r="T159" s="2"/>
      <c r="U159" s="2"/>
      <c r="V159" s="2"/>
      <c r="W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>
      <c r="T160" s="2"/>
      <c r="U160" s="2"/>
      <c r="V160" s="2"/>
      <c r="W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20:38">
      <c r="T161" s="2"/>
      <c r="U161" s="2"/>
      <c r="V161" s="2"/>
      <c r="W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20:38">
      <c r="T162" s="2"/>
      <c r="U162" s="2"/>
      <c r="V162" s="2"/>
      <c r="W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20:38">
      <c r="T163" s="2"/>
      <c r="U163" s="2"/>
      <c r="V163" s="2"/>
      <c r="W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20:38">
      <c r="T164" s="2"/>
      <c r="U164" s="2"/>
      <c r="V164" s="2"/>
      <c r="W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20:38">
      <c r="T165" s="2"/>
      <c r="U165" s="2"/>
      <c r="V165" s="2"/>
      <c r="W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20:38">
      <c r="T166" s="2"/>
      <c r="U166" s="2"/>
      <c r="V166" s="2"/>
      <c r="W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20:38">
      <c r="T167" s="2"/>
      <c r="U167" s="2"/>
      <c r="V167" s="2"/>
      <c r="W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20:38">
      <c r="T168" s="2"/>
      <c r="U168" s="2"/>
      <c r="V168" s="2"/>
      <c r="W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20:38">
      <c r="T169" s="2"/>
      <c r="U169" s="2"/>
      <c r="V169" s="2"/>
      <c r="W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20:38">
      <c r="T170" s="2"/>
      <c r="U170" s="2"/>
      <c r="V170" s="2"/>
      <c r="W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20:38">
      <c r="T171" s="2"/>
      <c r="U171" s="2"/>
      <c r="V171" s="2"/>
      <c r="W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20:38">
      <c r="T172" s="2"/>
      <c r="U172" s="2"/>
      <c r="V172" s="2"/>
      <c r="W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20:38">
      <c r="T173" s="2"/>
      <c r="U173" s="2"/>
      <c r="V173" s="2"/>
      <c r="W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20:38">
      <c r="T174" s="2"/>
      <c r="U174" s="2"/>
      <c r="V174" s="2"/>
      <c r="W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20:38">
      <c r="T175" s="2"/>
      <c r="U175" s="2"/>
      <c r="V175" s="2"/>
      <c r="W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</sheetData>
  <mergeCells count="2">
    <mergeCell ref="A2:S2"/>
    <mergeCell ref="A37:S37"/>
  </mergeCells>
  <pageMargins left="0.2" right="0.2" top="0.75" bottom="0.75" header="0.3" footer="0.3"/>
  <pageSetup paperSize="9" fitToWidth="0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HX140"/>
  <sheetViews>
    <sheetView zoomScale="85" zoomScaleNormal="85" topLeftCell="A102" workbookViewId="0">
      <selection activeCell="S111" sqref="S111"/>
    </sheetView>
  </sheetViews>
  <sheetFormatPr defaultColWidth="9" defaultRowHeight="14.25"/>
  <cols>
    <col min="1" max="1" width="20.7083333333333" style="1" customWidth="1"/>
    <col min="2" max="2" width="10.6" style="1" customWidth="1"/>
    <col min="3" max="4" width="8.75" style="1" customWidth="1"/>
    <col min="5" max="5" width="9.8" style="1" customWidth="1"/>
    <col min="6" max="6" width="11.375" style="1" customWidth="1"/>
    <col min="7" max="7" width="5.71666666666667" style="1" customWidth="1"/>
    <col min="8" max="8" width="11.9" style="1" customWidth="1"/>
    <col min="9" max="9" width="9.75833333333333" style="1" customWidth="1"/>
    <col min="10" max="10" width="8.81666666666667" style="1" customWidth="1"/>
    <col min="11" max="11" width="8" style="1" customWidth="1"/>
    <col min="12" max="12" width="5.91666666666667" style="1" customWidth="1"/>
    <col min="13" max="13" width="12.9" style="1" customWidth="1"/>
    <col min="14" max="14" width="5.3" style="1" customWidth="1"/>
    <col min="15" max="15" width="17.875" style="1" customWidth="1"/>
    <col min="16" max="16" width="5.175" style="1" customWidth="1"/>
    <col min="17" max="17" width="18.4666666666667" style="1" customWidth="1"/>
    <col min="18" max="18" width="8.825" style="1" customWidth="1"/>
    <col min="19" max="19" width="18.125" style="1" customWidth="1"/>
    <col min="20" max="20" width="12.8" style="4"/>
    <col min="21" max="21" width="6.25" style="4" customWidth="1"/>
    <col min="22" max="22" width="12.8" style="4"/>
    <col min="23" max="23" width="9.2" style="4"/>
    <col min="24" max="24" width="14" style="4"/>
    <col min="25" max="25" width="0.125" style="4" customWidth="1"/>
    <col min="26" max="26" width="10.125" style="4" customWidth="1"/>
    <col min="27" max="27" width="9.875" style="4" customWidth="1"/>
    <col min="28" max="28" width="11.875" style="4" customWidth="1"/>
    <col min="29" max="16384" width="9" style="4"/>
  </cols>
  <sheetData>
    <row r="1" s="1" customFormat="1" ht="25.5" spans="1:1024 1025:1584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53"/>
      <c r="U1" s="274" t="s">
        <v>125</v>
      </c>
      <c r="V1" s="274"/>
      <c r="W1" s="274"/>
      <c r="X1" s="274"/>
      <c r="Y1" s="274"/>
      <c r="Z1" s="274"/>
      <c r="AA1" s="274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  <c r="IU1" s="53"/>
      <c r="IV1" s="53"/>
      <c r="IW1" s="53"/>
      <c r="IX1" s="53"/>
      <c r="IY1" s="53"/>
      <c r="IZ1" s="53"/>
      <c r="JA1" s="53"/>
      <c r="JB1" s="53"/>
      <c r="JC1" s="53"/>
      <c r="JD1" s="53"/>
      <c r="JE1" s="53"/>
      <c r="JF1" s="53"/>
      <c r="JG1" s="53"/>
      <c r="JH1" s="53"/>
      <c r="JI1" s="53"/>
      <c r="JJ1" s="53"/>
      <c r="JK1" s="53"/>
      <c r="JL1" s="53"/>
      <c r="JM1" s="53"/>
      <c r="JN1" s="53"/>
      <c r="JO1" s="53"/>
      <c r="JP1" s="53"/>
      <c r="JQ1" s="53"/>
      <c r="JR1" s="53"/>
      <c r="JS1" s="53"/>
      <c r="JT1" s="53"/>
      <c r="JU1" s="53"/>
      <c r="JV1" s="53"/>
      <c r="JW1" s="53"/>
      <c r="JX1" s="53"/>
      <c r="JY1" s="53"/>
      <c r="JZ1" s="53"/>
      <c r="KA1" s="53"/>
      <c r="KB1" s="53"/>
      <c r="KC1" s="53"/>
      <c r="KD1" s="53"/>
      <c r="KE1" s="53"/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53"/>
      <c r="KQ1" s="53"/>
      <c r="KR1" s="53"/>
      <c r="KS1" s="53"/>
      <c r="KT1" s="53"/>
      <c r="KU1" s="53"/>
      <c r="KV1" s="53"/>
      <c r="KW1" s="53"/>
      <c r="KX1" s="53"/>
      <c r="KY1" s="53"/>
      <c r="KZ1" s="53"/>
      <c r="LA1" s="53"/>
      <c r="LB1" s="53"/>
      <c r="LC1" s="53"/>
      <c r="LD1" s="53"/>
      <c r="LE1" s="53"/>
      <c r="LF1" s="53"/>
      <c r="LG1" s="53"/>
      <c r="LH1" s="53"/>
      <c r="LI1" s="53"/>
      <c r="LJ1" s="53"/>
      <c r="LK1" s="53"/>
      <c r="LL1" s="53"/>
      <c r="LM1" s="53"/>
      <c r="LN1" s="53"/>
      <c r="LO1" s="53"/>
      <c r="LP1" s="53"/>
      <c r="LQ1" s="53"/>
      <c r="LR1" s="53"/>
      <c r="LS1" s="53"/>
      <c r="LT1" s="53"/>
      <c r="LU1" s="53"/>
      <c r="LV1" s="53"/>
      <c r="LW1" s="53"/>
      <c r="LX1" s="53"/>
      <c r="LY1" s="53"/>
      <c r="LZ1" s="53"/>
      <c r="MA1" s="53"/>
      <c r="MB1" s="53"/>
      <c r="MC1" s="53"/>
      <c r="MD1" s="53"/>
      <c r="ME1" s="53"/>
      <c r="MF1" s="53"/>
      <c r="MG1" s="53"/>
      <c r="MH1" s="53"/>
      <c r="MI1" s="53"/>
      <c r="MJ1" s="53"/>
      <c r="MK1" s="53"/>
      <c r="ML1" s="53"/>
      <c r="MM1" s="53"/>
      <c r="MN1" s="53"/>
      <c r="MO1" s="53"/>
      <c r="MP1" s="53"/>
      <c r="MQ1" s="53"/>
      <c r="MR1" s="53"/>
      <c r="MS1" s="53"/>
      <c r="MT1" s="53"/>
      <c r="MU1" s="53"/>
      <c r="MV1" s="53"/>
      <c r="MW1" s="53"/>
      <c r="MX1" s="53"/>
      <c r="MY1" s="53"/>
      <c r="MZ1" s="53"/>
      <c r="NA1" s="53"/>
      <c r="NB1" s="53"/>
      <c r="NC1" s="53"/>
      <c r="ND1" s="53"/>
      <c r="NE1" s="53"/>
      <c r="NF1" s="53"/>
      <c r="NG1" s="53"/>
      <c r="NH1" s="53"/>
      <c r="NI1" s="53"/>
      <c r="NJ1" s="53"/>
      <c r="NK1" s="53"/>
      <c r="NL1" s="53"/>
      <c r="NM1" s="53"/>
      <c r="NN1" s="53"/>
      <c r="NO1" s="53"/>
      <c r="NP1" s="53"/>
      <c r="NQ1" s="53"/>
      <c r="NR1" s="53"/>
      <c r="NS1" s="53"/>
      <c r="NT1" s="53"/>
      <c r="NU1" s="53"/>
      <c r="NV1" s="53"/>
      <c r="NW1" s="53"/>
      <c r="NX1" s="53"/>
      <c r="NY1" s="53"/>
      <c r="NZ1" s="53"/>
      <c r="OA1" s="53"/>
      <c r="OB1" s="53"/>
      <c r="OC1" s="53"/>
      <c r="OD1" s="53"/>
      <c r="OE1" s="53"/>
      <c r="OF1" s="53"/>
      <c r="OG1" s="53"/>
      <c r="OH1" s="53"/>
      <c r="OI1" s="53"/>
      <c r="OJ1" s="53"/>
      <c r="OK1" s="53"/>
      <c r="OL1" s="53"/>
      <c r="OM1" s="53"/>
      <c r="ON1" s="53"/>
      <c r="OO1" s="53"/>
      <c r="OP1" s="53"/>
      <c r="OQ1" s="53"/>
      <c r="OR1" s="53"/>
      <c r="OS1" s="53"/>
      <c r="OT1" s="53"/>
      <c r="OU1" s="53"/>
      <c r="OV1" s="53"/>
      <c r="OW1" s="53"/>
      <c r="OX1" s="53"/>
      <c r="OY1" s="53"/>
      <c r="OZ1" s="53"/>
      <c r="PA1" s="53"/>
      <c r="PB1" s="53"/>
      <c r="PC1" s="53"/>
      <c r="PD1" s="53"/>
      <c r="PE1" s="53"/>
      <c r="PF1" s="53"/>
      <c r="PG1" s="53"/>
      <c r="PH1" s="53"/>
      <c r="PI1" s="53"/>
      <c r="PJ1" s="53"/>
      <c r="PK1" s="53"/>
      <c r="PL1" s="53"/>
      <c r="PM1" s="53"/>
      <c r="PN1" s="53"/>
      <c r="PO1" s="53"/>
      <c r="PP1" s="53"/>
      <c r="PQ1" s="53"/>
      <c r="PR1" s="53"/>
      <c r="PS1" s="53"/>
      <c r="PT1" s="53"/>
      <c r="PU1" s="53"/>
      <c r="PV1" s="53"/>
      <c r="PW1" s="53"/>
      <c r="PX1" s="53"/>
      <c r="PY1" s="53"/>
      <c r="PZ1" s="53"/>
      <c r="QA1" s="53"/>
      <c r="QB1" s="53"/>
      <c r="QC1" s="53"/>
      <c r="QD1" s="53"/>
      <c r="QE1" s="53"/>
      <c r="QF1" s="53"/>
      <c r="QG1" s="53"/>
      <c r="QH1" s="53"/>
      <c r="QI1" s="53"/>
      <c r="QJ1" s="53"/>
      <c r="QK1" s="53"/>
      <c r="QL1" s="53"/>
      <c r="QM1" s="53"/>
      <c r="QN1" s="53"/>
      <c r="QO1" s="53"/>
      <c r="QP1" s="53"/>
      <c r="QQ1" s="53"/>
      <c r="QR1" s="53"/>
      <c r="QS1" s="53"/>
      <c r="QT1" s="53"/>
      <c r="QU1" s="53"/>
      <c r="QV1" s="53"/>
      <c r="QW1" s="53"/>
      <c r="QX1" s="53"/>
      <c r="QY1" s="53"/>
      <c r="QZ1" s="53"/>
      <c r="RA1" s="53"/>
      <c r="RB1" s="53"/>
      <c r="RC1" s="53"/>
      <c r="RD1" s="53"/>
      <c r="RE1" s="53"/>
      <c r="RF1" s="53"/>
      <c r="RG1" s="53"/>
      <c r="RH1" s="53"/>
      <c r="RI1" s="53"/>
      <c r="RJ1" s="53"/>
      <c r="RK1" s="53"/>
      <c r="RL1" s="53"/>
      <c r="RM1" s="53"/>
      <c r="RN1" s="53"/>
      <c r="RO1" s="53"/>
      <c r="RP1" s="53"/>
      <c r="RQ1" s="53"/>
      <c r="RR1" s="53"/>
      <c r="RS1" s="53"/>
      <c r="RT1" s="53"/>
      <c r="RU1" s="53"/>
      <c r="RV1" s="53"/>
      <c r="RW1" s="53"/>
      <c r="RX1" s="53"/>
      <c r="RY1" s="53"/>
      <c r="RZ1" s="53"/>
      <c r="SA1" s="53"/>
      <c r="SB1" s="53"/>
      <c r="SC1" s="53"/>
      <c r="SD1" s="53"/>
      <c r="SE1" s="53"/>
      <c r="SF1" s="53"/>
      <c r="SG1" s="53"/>
      <c r="SH1" s="53"/>
      <c r="SI1" s="53"/>
      <c r="SJ1" s="53"/>
      <c r="SK1" s="53"/>
      <c r="SL1" s="53"/>
      <c r="SM1" s="53"/>
      <c r="SN1" s="53"/>
      <c r="SO1" s="53"/>
      <c r="SP1" s="53"/>
      <c r="SQ1" s="53"/>
      <c r="SR1" s="53"/>
      <c r="SS1" s="53"/>
      <c r="ST1" s="53"/>
      <c r="SU1" s="53"/>
      <c r="SV1" s="53"/>
      <c r="SW1" s="53"/>
      <c r="SX1" s="53"/>
      <c r="SY1" s="53"/>
      <c r="SZ1" s="53"/>
      <c r="TA1" s="53"/>
      <c r="TB1" s="53"/>
      <c r="TC1" s="53"/>
      <c r="TD1" s="53"/>
      <c r="TE1" s="53"/>
      <c r="TF1" s="53"/>
      <c r="TG1" s="53"/>
      <c r="TH1" s="53"/>
      <c r="TI1" s="53"/>
      <c r="TJ1" s="53"/>
      <c r="TK1" s="53"/>
      <c r="TL1" s="53"/>
      <c r="TM1" s="53"/>
      <c r="TN1" s="53"/>
      <c r="TO1" s="53"/>
      <c r="TP1" s="53"/>
      <c r="TQ1" s="53"/>
      <c r="TR1" s="53"/>
      <c r="TS1" s="53"/>
      <c r="TT1" s="53"/>
      <c r="TU1" s="53"/>
      <c r="TV1" s="53"/>
      <c r="TW1" s="53"/>
      <c r="TX1" s="53"/>
      <c r="TY1" s="53"/>
      <c r="TZ1" s="53"/>
      <c r="UA1" s="53"/>
      <c r="UB1" s="53"/>
      <c r="UC1" s="53"/>
      <c r="UD1" s="53"/>
      <c r="UE1" s="53"/>
      <c r="UF1" s="53"/>
      <c r="UG1" s="53"/>
      <c r="UH1" s="53"/>
      <c r="UI1" s="53"/>
      <c r="UJ1" s="53"/>
      <c r="UK1" s="53"/>
      <c r="UL1" s="53"/>
      <c r="UM1" s="53"/>
      <c r="UN1" s="53"/>
      <c r="UO1" s="53"/>
      <c r="UP1" s="53"/>
      <c r="UQ1" s="53"/>
      <c r="UR1" s="53"/>
      <c r="US1" s="53"/>
      <c r="UT1" s="53"/>
      <c r="UU1" s="53"/>
      <c r="UV1" s="53"/>
      <c r="UW1" s="53"/>
      <c r="UX1" s="53"/>
      <c r="UY1" s="53"/>
      <c r="UZ1" s="53"/>
      <c r="VA1" s="53"/>
      <c r="VB1" s="53"/>
      <c r="VC1" s="53"/>
      <c r="VD1" s="53"/>
      <c r="VE1" s="53"/>
      <c r="VF1" s="53"/>
      <c r="VG1" s="53"/>
      <c r="VH1" s="53"/>
      <c r="VI1" s="53"/>
      <c r="VJ1" s="53"/>
      <c r="VK1" s="53"/>
      <c r="VL1" s="53"/>
      <c r="VM1" s="53"/>
      <c r="VN1" s="53"/>
      <c r="VO1" s="53"/>
      <c r="VP1" s="53"/>
      <c r="VQ1" s="53"/>
      <c r="VR1" s="53"/>
      <c r="VS1" s="53"/>
      <c r="VT1" s="53"/>
      <c r="VU1" s="53"/>
      <c r="VV1" s="53"/>
      <c r="VW1" s="53"/>
      <c r="VX1" s="53"/>
      <c r="VY1" s="53"/>
      <c r="VZ1" s="53"/>
      <c r="WA1" s="53"/>
      <c r="WB1" s="53"/>
      <c r="WC1" s="53"/>
      <c r="WD1" s="53"/>
      <c r="WE1" s="53"/>
      <c r="WF1" s="53"/>
      <c r="WG1" s="53"/>
      <c r="WH1" s="53"/>
      <c r="WI1" s="53"/>
      <c r="WJ1" s="53"/>
      <c r="WK1" s="53"/>
      <c r="WL1" s="53"/>
      <c r="WM1" s="53"/>
      <c r="WN1" s="53"/>
      <c r="WO1" s="53"/>
      <c r="WP1" s="53"/>
      <c r="WQ1" s="53"/>
      <c r="WR1" s="53"/>
      <c r="WS1" s="53"/>
      <c r="WT1" s="53"/>
      <c r="WU1" s="53"/>
      <c r="WV1" s="53"/>
      <c r="WW1" s="53"/>
      <c r="WX1" s="53"/>
      <c r="WY1" s="53"/>
      <c r="WZ1" s="53"/>
      <c r="XA1" s="53"/>
      <c r="XB1" s="53"/>
      <c r="XC1" s="53"/>
      <c r="XD1" s="53"/>
      <c r="XE1" s="53"/>
      <c r="XF1" s="53"/>
      <c r="XG1" s="53"/>
      <c r="XH1" s="53"/>
      <c r="XI1" s="53"/>
      <c r="XJ1" s="53"/>
      <c r="XK1" s="53"/>
      <c r="XL1" s="53"/>
      <c r="XM1" s="53"/>
      <c r="XN1" s="53"/>
      <c r="XO1" s="53"/>
      <c r="XP1" s="53"/>
      <c r="XQ1" s="53"/>
      <c r="XR1" s="53"/>
      <c r="XS1" s="53"/>
      <c r="XT1" s="53"/>
      <c r="XU1" s="53"/>
      <c r="XV1" s="53"/>
      <c r="XW1" s="53"/>
      <c r="XX1" s="53"/>
      <c r="XY1" s="53"/>
      <c r="XZ1" s="53"/>
      <c r="YA1" s="53"/>
      <c r="YB1" s="53"/>
      <c r="YC1" s="53"/>
      <c r="YD1" s="53"/>
      <c r="YE1" s="53"/>
      <c r="YF1" s="53"/>
      <c r="YG1" s="53"/>
      <c r="YH1" s="53"/>
      <c r="YI1" s="53"/>
      <c r="YJ1" s="53"/>
      <c r="YK1" s="53"/>
      <c r="YL1" s="53"/>
      <c r="YM1" s="53"/>
      <c r="YN1" s="53"/>
      <c r="YO1" s="53"/>
      <c r="YP1" s="53"/>
      <c r="YQ1" s="53"/>
      <c r="YR1" s="53"/>
      <c r="YS1" s="53"/>
      <c r="YT1" s="53"/>
      <c r="YU1" s="53"/>
      <c r="YV1" s="53"/>
      <c r="YW1" s="53"/>
      <c r="YX1" s="53"/>
      <c r="YY1" s="53"/>
      <c r="YZ1" s="53"/>
      <c r="ZA1" s="53"/>
      <c r="ZB1" s="53"/>
      <c r="ZC1" s="53"/>
      <c r="ZD1" s="53"/>
      <c r="ZE1" s="53"/>
      <c r="ZF1" s="53"/>
      <c r="ZG1" s="53"/>
      <c r="ZH1" s="53"/>
      <c r="ZI1" s="53"/>
      <c r="ZJ1" s="53"/>
      <c r="ZK1" s="53"/>
      <c r="ZL1" s="53"/>
      <c r="ZM1" s="53"/>
      <c r="ZN1" s="53"/>
      <c r="ZO1" s="53"/>
      <c r="ZP1" s="53"/>
      <c r="ZQ1" s="53"/>
      <c r="ZR1" s="53"/>
      <c r="ZS1" s="53"/>
      <c r="ZT1" s="53"/>
      <c r="ZU1" s="53"/>
      <c r="ZV1" s="53"/>
      <c r="ZW1" s="53"/>
      <c r="ZX1" s="53"/>
      <c r="ZY1" s="53"/>
      <c r="ZZ1" s="53"/>
      <c r="AAA1" s="53"/>
      <c r="AAB1" s="53"/>
      <c r="AAC1" s="53"/>
      <c r="AAD1" s="53"/>
      <c r="AAE1" s="53"/>
      <c r="AAF1" s="53"/>
      <c r="AAG1" s="53"/>
      <c r="AAH1" s="53"/>
      <c r="AAI1" s="53"/>
      <c r="AAJ1" s="53"/>
      <c r="AAK1" s="53"/>
      <c r="AAL1" s="53"/>
      <c r="AAM1" s="53"/>
      <c r="AAN1" s="53"/>
      <c r="AAO1" s="53"/>
      <c r="AAP1" s="53"/>
      <c r="AAQ1" s="53"/>
      <c r="AAR1" s="53"/>
      <c r="AAS1" s="53"/>
      <c r="AAT1" s="53"/>
      <c r="AAU1" s="53"/>
      <c r="AAV1" s="53"/>
      <c r="AAW1" s="53"/>
      <c r="AAX1" s="53"/>
      <c r="AAY1" s="53"/>
      <c r="AAZ1" s="53"/>
      <c r="ABA1" s="53"/>
      <c r="ABB1" s="53"/>
      <c r="ABC1" s="53"/>
      <c r="ABD1" s="53"/>
      <c r="ABE1" s="53"/>
      <c r="ABF1" s="53"/>
      <c r="ABG1" s="53"/>
      <c r="ABH1" s="53"/>
      <c r="ABI1" s="53"/>
      <c r="ABJ1" s="53"/>
      <c r="ABK1" s="53"/>
      <c r="ABL1" s="53"/>
      <c r="ABM1" s="53"/>
      <c r="ABN1" s="53"/>
      <c r="ABO1" s="53"/>
      <c r="ABP1" s="53"/>
      <c r="ABQ1" s="53"/>
      <c r="ABR1" s="53"/>
      <c r="ABS1" s="53"/>
      <c r="ABT1" s="53"/>
      <c r="ABU1" s="53"/>
      <c r="ABV1" s="53"/>
      <c r="ABW1" s="53"/>
      <c r="ABX1" s="53"/>
      <c r="ABY1" s="53"/>
      <c r="ABZ1" s="53"/>
      <c r="ACA1" s="53"/>
      <c r="ACB1" s="53"/>
      <c r="ACC1" s="53"/>
      <c r="ACD1" s="53"/>
      <c r="ACE1" s="53"/>
      <c r="ACF1" s="53"/>
      <c r="ACG1" s="53"/>
      <c r="ACH1" s="53"/>
      <c r="ACI1" s="53"/>
      <c r="ACJ1" s="53"/>
      <c r="ACK1" s="53"/>
      <c r="ACL1" s="53"/>
      <c r="ACM1" s="53"/>
      <c r="ACN1" s="53"/>
      <c r="ACO1" s="53"/>
      <c r="ACP1" s="53"/>
      <c r="ACQ1" s="53"/>
      <c r="ACR1" s="53"/>
      <c r="ACS1" s="53"/>
      <c r="ACT1" s="53"/>
      <c r="ACU1" s="53"/>
      <c r="ACV1" s="53"/>
      <c r="ACW1" s="53"/>
      <c r="ACX1" s="53"/>
      <c r="ACY1" s="53"/>
      <c r="ACZ1" s="53"/>
      <c r="ADA1" s="53"/>
      <c r="ADB1" s="53"/>
      <c r="ADC1" s="53"/>
      <c r="ADD1" s="53"/>
      <c r="ADE1" s="53"/>
      <c r="ADF1" s="53"/>
      <c r="ADG1" s="53"/>
      <c r="ADH1" s="53"/>
      <c r="ADI1" s="53"/>
      <c r="ADJ1" s="53"/>
      <c r="ADK1" s="53"/>
      <c r="ADL1" s="53"/>
      <c r="ADM1" s="53"/>
      <c r="ADN1" s="53"/>
      <c r="ADO1" s="53"/>
      <c r="ADP1" s="53"/>
      <c r="ADQ1" s="53"/>
      <c r="ADR1" s="53"/>
      <c r="ADS1" s="53"/>
      <c r="ADT1" s="53"/>
      <c r="ADU1" s="53"/>
      <c r="ADV1" s="53"/>
      <c r="ADW1" s="53"/>
      <c r="ADX1" s="53"/>
      <c r="ADY1" s="53"/>
      <c r="ADZ1" s="53"/>
      <c r="AEA1" s="53"/>
      <c r="AEB1" s="53"/>
      <c r="AEC1" s="53"/>
      <c r="AED1" s="53"/>
      <c r="AEE1" s="53"/>
      <c r="AEF1" s="53"/>
      <c r="AEG1" s="53"/>
      <c r="AEH1" s="53"/>
      <c r="AEI1" s="53"/>
      <c r="AEJ1" s="53"/>
      <c r="AEK1" s="53"/>
      <c r="AEL1" s="53"/>
      <c r="AEM1" s="53"/>
      <c r="AEN1" s="53"/>
      <c r="AEO1" s="53"/>
      <c r="AEP1" s="53"/>
      <c r="AEQ1" s="53"/>
      <c r="AER1" s="53"/>
      <c r="AES1" s="53"/>
      <c r="AET1" s="53"/>
      <c r="AEU1" s="53"/>
      <c r="AEV1" s="53"/>
      <c r="AEW1" s="53"/>
      <c r="AEX1" s="53"/>
      <c r="AEY1" s="53"/>
      <c r="AEZ1" s="53"/>
      <c r="AFA1" s="53"/>
      <c r="AFB1" s="53"/>
      <c r="AFC1" s="53"/>
      <c r="AFD1" s="53"/>
      <c r="AFE1" s="53"/>
      <c r="AFF1" s="53"/>
      <c r="AFG1" s="53"/>
      <c r="AFH1" s="53"/>
      <c r="AFI1" s="53"/>
      <c r="AFJ1" s="53"/>
      <c r="AFK1" s="53"/>
      <c r="AFL1" s="53"/>
      <c r="AFM1" s="53"/>
      <c r="AFN1" s="53"/>
      <c r="AFO1" s="53"/>
      <c r="AFP1" s="53"/>
      <c r="AFQ1" s="53"/>
      <c r="AFR1" s="53"/>
      <c r="AFS1" s="53"/>
      <c r="AFT1" s="53"/>
      <c r="AFU1" s="53"/>
      <c r="AFV1" s="53"/>
      <c r="AFW1" s="53"/>
      <c r="AFX1" s="53"/>
      <c r="AFY1" s="53"/>
      <c r="AFZ1" s="53"/>
      <c r="AGA1" s="53"/>
      <c r="AGB1" s="53"/>
      <c r="AGC1" s="53"/>
      <c r="AGD1" s="53"/>
      <c r="AGE1" s="53"/>
      <c r="AGF1" s="53"/>
      <c r="AGG1" s="53"/>
      <c r="AGH1" s="53"/>
      <c r="AGI1" s="53"/>
      <c r="AGJ1" s="53"/>
      <c r="AGK1" s="53"/>
      <c r="AGL1" s="53"/>
      <c r="AGM1" s="53"/>
      <c r="AGN1" s="53"/>
      <c r="AGO1" s="53"/>
      <c r="AGP1" s="53"/>
      <c r="AGQ1" s="53"/>
      <c r="AGR1" s="53"/>
      <c r="AGS1" s="53"/>
      <c r="AGT1" s="53"/>
      <c r="AGU1" s="53"/>
      <c r="AGV1" s="53"/>
      <c r="AGW1" s="53"/>
      <c r="AGX1" s="53"/>
      <c r="AGY1" s="53"/>
      <c r="AGZ1" s="53"/>
      <c r="AHA1" s="53"/>
      <c r="AHB1" s="53"/>
      <c r="AHC1" s="53"/>
      <c r="AHD1" s="53"/>
      <c r="AHE1" s="53"/>
      <c r="AHF1" s="53"/>
      <c r="AHG1" s="53"/>
      <c r="AHH1" s="53"/>
      <c r="AHI1" s="53"/>
      <c r="AHJ1" s="53"/>
      <c r="AHK1" s="53"/>
      <c r="AHL1" s="53"/>
      <c r="AHM1" s="53"/>
      <c r="AHN1" s="53"/>
      <c r="AHO1" s="53"/>
      <c r="AHP1" s="53"/>
      <c r="AHQ1" s="53"/>
      <c r="AHR1" s="53"/>
      <c r="AHS1" s="53"/>
      <c r="AHT1" s="53"/>
      <c r="AHU1" s="53"/>
      <c r="AHV1" s="53"/>
      <c r="AHW1" s="53"/>
      <c r="AHX1" s="53"/>
      <c r="AHY1" s="53"/>
      <c r="AHZ1" s="53"/>
      <c r="AIA1" s="53"/>
      <c r="AIB1" s="53"/>
      <c r="AIC1" s="53"/>
      <c r="AID1" s="53"/>
      <c r="AIE1" s="53"/>
      <c r="AIF1" s="53"/>
      <c r="AIG1" s="53"/>
      <c r="AIH1" s="53"/>
      <c r="AII1" s="53"/>
      <c r="AIJ1" s="53"/>
      <c r="AIK1" s="53"/>
      <c r="AIL1" s="53"/>
      <c r="AIM1" s="53"/>
      <c r="AIN1" s="53"/>
      <c r="AIO1" s="53"/>
      <c r="AIP1" s="53"/>
      <c r="AIQ1" s="53"/>
      <c r="AIR1" s="53"/>
      <c r="AIS1" s="53"/>
      <c r="AIT1" s="53"/>
      <c r="AIU1" s="53"/>
      <c r="AIV1" s="53"/>
      <c r="AIW1" s="53"/>
      <c r="AIX1" s="53"/>
      <c r="AIY1" s="53"/>
      <c r="AIZ1" s="53"/>
      <c r="AJA1" s="53"/>
      <c r="AJB1" s="53"/>
      <c r="AJC1" s="53"/>
      <c r="AJD1" s="53"/>
      <c r="AJE1" s="53"/>
      <c r="AJF1" s="53"/>
      <c r="AJG1" s="53"/>
      <c r="AJH1" s="53"/>
      <c r="AJI1" s="53"/>
      <c r="AJJ1" s="53"/>
      <c r="AJK1" s="53"/>
      <c r="AJL1" s="53"/>
      <c r="AJM1" s="53"/>
      <c r="AJN1" s="53"/>
      <c r="AJO1" s="53"/>
      <c r="AJP1" s="53"/>
      <c r="AJQ1" s="53"/>
      <c r="AJR1" s="53"/>
      <c r="AJS1" s="53"/>
      <c r="AJT1" s="53"/>
      <c r="AJU1" s="53"/>
      <c r="AJV1" s="53"/>
      <c r="AJW1" s="53"/>
      <c r="AJX1" s="53"/>
      <c r="AJY1" s="53"/>
      <c r="AJZ1" s="53"/>
      <c r="AKA1" s="53"/>
      <c r="AKB1" s="53"/>
      <c r="AKC1" s="53"/>
      <c r="AKD1" s="53"/>
      <c r="AKE1" s="53"/>
      <c r="AKF1" s="53"/>
      <c r="AKG1" s="53"/>
      <c r="AKH1" s="53"/>
      <c r="AKI1" s="53"/>
      <c r="AKJ1" s="53"/>
      <c r="AKK1" s="53"/>
      <c r="AKL1" s="53"/>
      <c r="AKM1" s="53"/>
      <c r="AKN1" s="53"/>
      <c r="AKO1" s="53"/>
      <c r="AKP1" s="53"/>
      <c r="AKQ1" s="53"/>
      <c r="AKR1" s="53"/>
      <c r="AKS1" s="53"/>
      <c r="AKT1" s="53"/>
      <c r="AKU1" s="53"/>
      <c r="AKV1" s="53"/>
      <c r="AKW1" s="53"/>
      <c r="AKX1" s="53"/>
      <c r="AKY1" s="53"/>
      <c r="AKZ1" s="53"/>
      <c r="ALA1" s="53"/>
      <c r="ALB1" s="53"/>
      <c r="ALC1" s="53"/>
      <c r="ALD1" s="53"/>
      <c r="ALE1" s="53"/>
      <c r="ALF1" s="53"/>
      <c r="ALG1" s="53"/>
      <c r="ALH1" s="53"/>
      <c r="ALI1" s="53"/>
      <c r="ALJ1" s="53"/>
      <c r="ALK1" s="53"/>
      <c r="ALL1" s="53"/>
      <c r="ALM1" s="53"/>
      <c r="ALN1" s="53"/>
      <c r="ALO1" s="53"/>
      <c r="ALP1" s="53"/>
      <c r="ALQ1" s="53"/>
      <c r="ALR1" s="53"/>
      <c r="ALS1" s="53"/>
      <c r="ALT1" s="53"/>
      <c r="ALU1" s="53"/>
      <c r="ALV1" s="53"/>
      <c r="ALW1" s="53"/>
      <c r="ALX1" s="53"/>
      <c r="ALY1" s="53"/>
      <c r="ALZ1" s="53"/>
      <c r="AMA1" s="53"/>
      <c r="AMB1" s="53"/>
      <c r="AMC1" s="53"/>
      <c r="AMD1" s="53"/>
      <c r="AME1" s="53"/>
      <c r="AMF1" s="53"/>
      <c r="AMG1" s="53"/>
      <c r="AMH1" s="53"/>
      <c r="AMI1" s="53"/>
      <c r="AMJ1" s="53"/>
      <c r="AMK1" s="53"/>
      <c r="AML1" s="53"/>
      <c r="AMM1" s="53"/>
      <c r="AMN1" s="53"/>
      <c r="AMO1" s="53"/>
      <c r="AMP1" s="53"/>
      <c r="AMQ1" s="53"/>
      <c r="AMR1" s="53"/>
      <c r="AMS1" s="53"/>
      <c r="AMT1" s="53"/>
      <c r="AMU1" s="53"/>
      <c r="AMV1" s="53"/>
      <c r="AMW1" s="53"/>
      <c r="AMX1" s="53"/>
      <c r="AMY1" s="53"/>
      <c r="AMZ1" s="53"/>
      <c r="ANA1" s="53"/>
      <c r="ANB1" s="53"/>
      <c r="ANC1" s="53"/>
      <c r="AND1" s="53"/>
      <c r="ANE1" s="53"/>
      <c r="ANF1" s="53"/>
      <c r="ANG1" s="53"/>
      <c r="ANH1" s="53"/>
      <c r="ANI1" s="53"/>
      <c r="ANJ1" s="53"/>
      <c r="ANK1" s="53"/>
      <c r="ANL1" s="53"/>
      <c r="ANM1" s="53"/>
      <c r="ANN1" s="53"/>
      <c r="ANO1" s="53"/>
      <c r="ANP1" s="53"/>
      <c r="ANQ1" s="53"/>
      <c r="ANR1" s="53"/>
      <c r="ANS1" s="53"/>
      <c r="ANT1" s="53"/>
      <c r="ANU1" s="53"/>
      <c r="ANV1" s="53"/>
      <c r="ANW1" s="53"/>
      <c r="ANX1" s="53"/>
      <c r="ANY1" s="53"/>
      <c r="ANZ1" s="53"/>
      <c r="AOA1" s="53"/>
      <c r="AOB1" s="53"/>
      <c r="AOC1" s="53"/>
      <c r="AOD1" s="53"/>
      <c r="AOE1" s="53"/>
      <c r="AOF1" s="53"/>
      <c r="AOG1" s="53"/>
      <c r="AOH1" s="53"/>
      <c r="AOI1" s="53"/>
      <c r="AOJ1" s="53"/>
      <c r="AOK1" s="53"/>
      <c r="AOL1" s="53"/>
      <c r="AOM1" s="53"/>
      <c r="AON1" s="53"/>
      <c r="AOO1" s="53"/>
      <c r="AOP1" s="53"/>
      <c r="AOQ1" s="53"/>
      <c r="AOR1" s="53"/>
      <c r="AOS1" s="53"/>
      <c r="AOT1" s="53"/>
      <c r="AOU1" s="53"/>
      <c r="AOV1" s="53"/>
      <c r="AOW1" s="53"/>
      <c r="AOX1" s="53"/>
      <c r="AOY1" s="53"/>
      <c r="AOZ1" s="53"/>
      <c r="APA1" s="53"/>
      <c r="APB1" s="53"/>
      <c r="APC1" s="53"/>
      <c r="APD1" s="53"/>
      <c r="APE1" s="53"/>
      <c r="APF1" s="53"/>
      <c r="APG1" s="53"/>
      <c r="APH1" s="53"/>
      <c r="API1" s="53"/>
      <c r="APJ1" s="53"/>
      <c r="APK1" s="53"/>
      <c r="APL1" s="53"/>
      <c r="APM1" s="53"/>
      <c r="APN1" s="53"/>
      <c r="APO1" s="53"/>
      <c r="APP1" s="53"/>
      <c r="APQ1" s="53"/>
      <c r="APR1" s="53"/>
      <c r="APS1" s="53"/>
      <c r="APT1" s="53"/>
      <c r="APU1" s="53"/>
      <c r="APV1" s="53"/>
      <c r="APW1" s="53"/>
      <c r="APX1" s="53"/>
      <c r="APY1" s="53"/>
      <c r="APZ1" s="53"/>
      <c r="AQA1" s="53"/>
      <c r="AQB1" s="53"/>
      <c r="AQC1" s="53"/>
      <c r="AQD1" s="53"/>
      <c r="AQE1" s="53"/>
      <c r="AQF1" s="53"/>
      <c r="AQG1" s="53"/>
      <c r="AQH1" s="53"/>
      <c r="AQI1" s="53"/>
      <c r="AQJ1" s="53"/>
      <c r="AQK1" s="53"/>
      <c r="AQL1" s="53"/>
      <c r="AQM1" s="53"/>
      <c r="AQN1" s="53"/>
      <c r="AQO1" s="53"/>
      <c r="AQP1" s="53"/>
      <c r="AQQ1" s="53"/>
      <c r="AQR1" s="53"/>
      <c r="AQS1" s="53"/>
      <c r="AQT1" s="53"/>
      <c r="AQU1" s="53"/>
      <c r="AQV1" s="53"/>
      <c r="AQW1" s="53"/>
      <c r="AQX1" s="53"/>
      <c r="AQY1" s="53"/>
      <c r="AQZ1" s="53"/>
      <c r="ARA1" s="53"/>
      <c r="ARB1" s="53"/>
      <c r="ARC1" s="53"/>
      <c r="ARD1" s="53"/>
      <c r="ARE1" s="53"/>
      <c r="ARF1" s="53"/>
      <c r="ARG1" s="53"/>
      <c r="ARH1" s="53"/>
      <c r="ARI1" s="53"/>
      <c r="ARJ1" s="53"/>
      <c r="ARK1" s="53"/>
      <c r="ARL1" s="53"/>
      <c r="ARM1" s="53"/>
      <c r="ARN1" s="53"/>
      <c r="ARO1" s="53"/>
      <c r="ARP1" s="53"/>
      <c r="ARQ1" s="53"/>
      <c r="ARR1" s="53"/>
      <c r="ARS1" s="53"/>
      <c r="ART1" s="53"/>
      <c r="ARU1" s="53"/>
      <c r="ARV1" s="53"/>
      <c r="ARW1" s="53"/>
      <c r="ARX1" s="53"/>
      <c r="ARY1" s="53"/>
      <c r="ARZ1" s="53"/>
      <c r="ASA1" s="53"/>
      <c r="ASB1" s="53"/>
      <c r="ASC1" s="53"/>
      <c r="ASD1" s="53"/>
      <c r="ASE1" s="53"/>
      <c r="ASF1" s="53"/>
      <c r="ASG1" s="53"/>
      <c r="ASH1" s="53"/>
      <c r="ASI1" s="53"/>
      <c r="ASJ1" s="53"/>
      <c r="ASK1" s="53"/>
      <c r="ASL1" s="53"/>
      <c r="ASM1" s="53"/>
      <c r="ASN1" s="53"/>
      <c r="ASO1" s="53"/>
      <c r="ASP1" s="53"/>
      <c r="ASQ1" s="53"/>
      <c r="ASR1" s="53"/>
      <c r="ASS1" s="53"/>
      <c r="AST1" s="53"/>
      <c r="ASU1" s="53"/>
      <c r="ASV1" s="53"/>
      <c r="ASW1" s="53"/>
      <c r="ASX1" s="53"/>
      <c r="ASY1" s="53"/>
      <c r="ASZ1" s="53"/>
      <c r="ATA1" s="53"/>
      <c r="ATB1" s="53"/>
      <c r="ATC1" s="53"/>
      <c r="ATD1" s="53"/>
      <c r="ATE1" s="53"/>
      <c r="ATF1" s="53"/>
      <c r="ATG1" s="53"/>
      <c r="ATH1" s="53"/>
      <c r="ATI1" s="53"/>
      <c r="ATJ1" s="53"/>
      <c r="ATK1" s="53"/>
      <c r="ATL1" s="53"/>
      <c r="ATM1" s="53"/>
      <c r="ATN1" s="53"/>
      <c r="ATO1" s="53"/>
      <c r="ATP1" s="53"/>
      <c r="ATQ1" s="53"/>
      <c r="ATR1" s="53"/>
      <c r="ATS1" s="53"/>
      <c r="ATT1" s="53"/>
      <c r="ATU1" s="53"/>
      <c r="ATV1" s="53"/>
      <c r="ATW1" s="53"/>
      <c r="ATX1" s="53"/>
      <c r="ATY1" s="53"/>
      <c r="ATZ1" s="53"/>
      <c r="AUA1" s="53"/>
      <c r="AUB1" s="53"/>
      <c r="AUC1" s="53"/>
      <c r="AUD1" s="53"/>
      <c r="AUE1" s="53"/>
      <c r="AUF1" s="53"/>
      <c r="AUG1" s="53"/>
      <c r="AUH1" s="53"/>
      <c r="AUI1" s="53"/>
      <c r="AUJ1" s="53"/>
      <c r="AUK1" s="53"/>
      <c r="AUL1" s="53"/>
      <c r="AUM1" s="53"/>
      <c r="AUN1" s="53"/>
      <c r="AUO1" s="53"/>
      <c r="AUP1" s="53"/>
      <c r="AUQ1" s="53"/>
      <c r="AUR1" s="53"/>
      <c r="AUS1" s="53"/>
      <c r="AUT1" s="53"/>
      <c r="AUU1" s="53"/>
      <c r="AUV1" s="53"/>
      <c r="AUW1" s="53"/>
      <c r="AUX1" s="53"/>
      <c r="AUY1" s="53"/>
      <c r="AUZ1" s="53"/>
      <c r="AVA1" s="53"/>
      <c r="AVB1" s="53"/>
      <c r="AVC1" s="53"/>
      <c r="AVD1" s="53"/>
      <c r="AVE1" s="53"/>
      <c r="AVF1" s="53"/>
      <c r="AVG1" s="53"/>
      <c r="AVH1" s="53"/>
      <c r="AVI1" s="53"/>
      <c r="AVJ1" s="53"/>
      <c r="AVK1" s="53"/>
      <c r="AVL1" s="53"/>
      <c r="AVM1" s="53"/>
      <c r="AVN1" s="53"/>
      <c r="AVO1" s="53"/>
      <c r="AVP1" s="53"/>
      <c r="AVQ1" s="53"/>
      <c r="AVR1" s="53"/>
      <c r="AVS1" s="53"/>
      <c r="AVT1" s="53"/>
      <c r="AVU1" s="53"/>
      <c r="AVV1" s="53"/>
      <c r="AVW1" s="53"/>
      <c r="AVX1" s="53"/>
      <c r="AVY1" s="53"/>
      <c r="AVZ1" s="53"/>
      <c r="AWA1" s="53"/>
      <c r="AWB1" s="53"/>
      <c r="AWC1" s="53"/>
      <c r="AWD1" s="53"/>
      <c r="AWE1" s="53"/>
      <c r="AWF1" s="53"/>
      <c r="AWG1" s="53"/>
      <c r="AWH1" s="53"/>
      <c r="AWI1" s="53"/>
      <c r="AWJ1" s="53"/>
      <c r="AWK1" s="53"/>
      <c r="AWL1" s="53"/>
      <c r="AWM1" s="53"/>
      <c r="AWN1" s="53"/>
      <c r="AWO1" s="53"/>
      <c r="AWP1" s="53"/>
      <c r="AWQ1" s="53"/>
      <c r="AWR1" s="53"/>
      <c r="AWS1" s="53"/>
      <c r="AWT1" s="53"/>
      <c r="AWU1" s="53"/>
      <c r="AWV1" s="53"/>
      <c r="AWW1" s="53"/>
      <c r="AWX1" s="53"/>
      <c r="AWY1" s="53"/>
      <c r="AWZ1" s="53"/>
      <c r="AXA1" s="53"/>
      <c r="AXB1" s="53"/>
      <c r="AXC1" s="53"/>
      <c r="AXD1" s="53"/>
      <c r="AXE1" s="53"/>
      <c r="AXF1" s="53"/>
      <c r="AXG1" s="53"/>
      <c r="AXH1" s="53"/>
      <c r="AXI1" s="53"/>
      <c r="AXJ1" s="53"/>
      <c r="AXK1" s="53"/>
      <c r="AXL1" s="53"/>
      <c r="AXM1" s="53"/>
      <c r="AXN1" s="53"/>
      <c r="AXO1" s="53"/>
      <c r="AXP1" s="53"/>
      <c r="AXQ1" s="53"/>
      <c r="AXR1" s="53"/>
      <c r="AXS1" s="53"/>
      <c r="AXT1" s="53"/>
      <c r="AXU1" s="53"/>
      <c r="AXV1" s="53"/>
      <c r="AXW1" s="53"/>
      <c r="AXX1" s="53"/>
      <c r="AXY1" s="53"/>
      <c r="AXZ1" s="53"/>
      <c r="AYA1" s="53"/>
      <c r="AYB1" s="53"/>
      <c r="AYC1" s="53"/>
      <c r="AYD1" s="53"/>
      <c r="AYE1" s="53"/>
      <c r="AYF1" s="53"/>
      <c r="AYG1" s="53"/>
      <c r="AYH1" s="53"/>
      <c r="AYI1" s="53"/>
      <c r="AYJ1" s="53"/>
      <c r="AYK1" s="53"/>
      <c r="AYL1" s="53"/>
      <c r="AYM1" s="53"/>
      <c r="AYN1" s="53"/>
      <c r="AYO1" s="53"/>
      <c r="AYP1" s="53"/>
      <c r="AYQ1" s="53"/>
      <c r="AYR1" s="53"/>
      <c r="AYS1" s="53"/>
      <c r="AYT1" s="53"/>
      <c r="AYU1" s="53"/>
      <c r="AYV1" s="53"/>
      <c r="AYW1" s="53"/>
      <c r="AYX1" s="53"/>
      <c r="AYY1" s="53"/>
      <c r="AYZ1" s="53"/>
      <c r="AZA1" s="53"/>
      <c r="AZB1" s="53"/>
      <c r="AZC1" s="53"/>
      <c r="AZD1" s="53"/>
      <c r="AZE1" s="53"/>
      <c r="AZF1" s="53"/>
      <c r="AZG1" s="53"/>
      <c r="AZH1" s="53"/>
      <c r="AZI1" s="53"/>
      <c r="AZJ1" s="53"/>
      <c r="AZK1" s="53"/>
      <c r="AZL1" s="53"/>
      <c r="AZM1" s="53"/>
      <c r="AZN1" s="53"/>
      <c r="AZO1" s="53"/>
      <c r="AZP1" s="53"/>
      <c r="AZQ1" s="53"/>
      <c r="AZR1" s="53"/>
      <c r="AZS1" s="53"/>
      <c r="AZT1" s="53"/>
      <c r="AZU1" s="53"/>
      <c r="AZV1" s="53"/>
      <c r="AZW1" s="53"/>
      <c r="AZX1" s="53"/>
      <c r="AZY1" s="53"/>
      <c r="AZZ1" s="53"/>
      <c r="BAA1" s="53"/>
      <c r="BAB1" s="53"/>
      <c r="BAC1" s="53"/>
      <c r="BAD1" s="53"/>
      <c r="BAE1" s="53"/>
      <c r="BAF1" s="53"/>
      <c r="BAG1" s="53"/>
      <c r="BAH1" s="53"/>
      <c r="BAI1" s="53"/>
      <c r="BAJ1" s="53"/>
      <c r="BAK1" s="53"/>
      <c r="BAL1" s="53"/>
      <c r="BAM1" s="53"/>
      <c r="BAN1" s="53"/>
      <c r="BAO1" s="53"/>
      <c r="BAP1" s="53"/>
      <c r="BAQ1" s="53"/>
      <c r="BAR1" s="53"/>
      <c r="BAS1" s="53"/>
      <c r="BAT1" s="53"/>
      <c r="BAU1" s="53"/>
      <c r="BAV1" s="53"/>
      <c r="BAW1" s="53"/>
      <c r="BAX1" s="53"/>
      <c r="BAY1" s="53"/>
      <c r="BAZ1" s="53"/>
      <c r="BBA1" s="53"/>
      <c r="BBB1" s="53"/>
      <c r="BBC1" s="53"/>
      <c r="BBD1" s="53"/>
      <c r="BBE1" s="53"/>
      <c r="BBF1" s="53"/>
      <c r="BBG1" s="53"/>
      <c r="BBH1" s="53"/>
      <c r="BBI1" s="53"/>
      <c r="BBJ1" s="53"/>
      <c r="BBK1" s="53"/>
      <c r="BBL1" s="53"/>
      <c r="BBM1" s="53"/>
      <c r="BBN1" s="53"/>
      <c r="BBO1" s="53"/>
      <c r="BBP1" s="53"/>
      <c r="BBQ1" s="53"/>
      <c r="BBR1" s="53"/>
      <c r="BBS1" s="53"/>
      <c r="BBT1" s="53"/>
      <c r="BBU1" s="53"/>
      <c r="BBV1" s="53"/>
      <c r="BBW1" s="53"/>
      <c r="BBX1" s="53"/>
      <c r="BBY1" s="53"/>
      <c r="BBZ1" s="53"/>
      <c r="BCA1" s="53"/>
      <c r="BCB1" s="53"/>
      <c r="BCC1" s="53"/>
      <c r="BCD1" s="53"/>
      <c r="BCE1" s="53"/>
      <c r="BCF1" s="53"/>
      <c r="BCG1" s="53"/>
      <c r="BCH1" s="53"/>
      <c r="BCI1" s="53"/>
      <c r="BCJ1" s="53"/>
      <c r="BCK1" s="53"/>
      <c r="BCL1" s="53"/>
      <c r="BCM1" s="53"/>
      <c r="BCN1" s="53"/>
      <c r="BCO1" s="53"/>
      <c r="BCP1" s="53"/>
      <c r="BCQ1" s="53"/>
      <c r="BCR1" s="53"/>
      <c r="BCS1" s="53"/>
      <c r="BCT1" s="53"/>
      <c r="BCU1" s="53"/>
      <c r="BCV1" s="53"/>
      <c r="BCW1" s="53"/>
      <c r="BCX1" s="53"/>
      <c r="BCY1" s="53"/>
      <c r="BCZ1" s="53"/>
      <c r="BDA1" s="53"/>
      <c r="BDB1" s="53"/>
      <c r="BDC1" s="53"/>
      <c r="BDD1" s="53"/>
      <c r="BDE1" s="53"/>
      <c r="BDF1" s="53"/>
      <c r="BDG1" s="53"/>
      <c r="BDH1" s="53"/>
      <c r="BDI1" s="53"/>
      <c r="BDJ1" s="53"/>
      <c r="BDK1" s="53"/>
      <c r="BDL1" s="53"/>
      <c r="BDM1" s="53"/>
      <c r="BDN1" s="53"/>
      <c r="BDO1" s="53"/>
      <c r="BDP1" s="53"/>
      <c r="BDQ1" s="53"/>
      <c r="BDR1" s="53"/>
      <c r="BDS1" s="53"/>
      <c r="BDT1" s="53"/>
      <c r="BDU1" s="53"/>
      <c r="BDV1" s="53"/>
      <c r="BDW1" s="53"/>
      <c r="BDX1" s="53"/>
      <c r="BDY1" s="53"/>
      <c r="BDZ1" s="53"/>
      <c r="BEA1" s="53"/>
      <c r="BEB1" s="53"/>
      <c r="BEC1" s="53"/>
      <c r="BED1" s="53"/>
      <c r="BEE1" s="53"/>
      <c r="BEF1" s="53"/>
      <c r="BEG1" s="53"/>
      <c r="BEH1" s="53"/>
      <c r="BEI1" s="53"/>
      <c r="BEJ1" s="53"/>
      <c r="BEK1" s="53"/>
      <c r="BEL1" s="53"/>
      <c r="BEM1" s="53"/>
      <c r="BEN1" s="53"/>
      <c r="BEO1" s="53"/>
      <c r="BEP1" s="53"/>
      <c r="BEQ1" s="53"/>
      <c r="BER1" s="53"/>
      <c r="BES1" s="53"/>
      <c r="BET1" s="53"/>
      <c r="BEU1" s="53"/>
      <c r="BEV1" s="53"/>
      <c r="BEW1" s="53"/>
      <c r="BEX1" s="53"/>
      <c r="BEY1" s="53"/>
      <c r="BEZ1" s="53"/>
      <c r="BFA1" s="53"/>
      <c r="BFB1" s="53"/>
      <c r="BFC1" s="53"/>
      <c r="BFD1" s="53"/>
      <c r="BFE1" s="53"/>
      <c r="BFF1" s="53"/>
      <c r="BFG1" s="53"/>
      <c r="BFH1" s="53"/>
      <c r="BFI1" s="53"/>
      <c r="BFJ1" s="53"/>
      <c r="BFK1" s="53"/>
      <c r="BFL1" s="53"/>
      <c r="BFM1" s="53"/>
      <c r="BFN1" s="53"/>
      <c r="BFO1" s="53"/>
      <c r="BFP1" s="53"/>
      <c r="BFQ1" s="53"/>
      <c r="BFR1" s="53"/>
      <c r="BFS1" s="53"/>
      <c r="BFT1" s="53"/>
      <c r="BFU1" s="53"/>
      <c r="BFV1" s="53"/>
      <c r="BFW1" s="53"/>
      <c r="BFX1" s="53"/>
      <c r="BFY1" s="53"/>
      <c r="BFZ1" s="53"/>
      <c r="BGA1" s="53"/>
      <c r="BGB1" s="53"/>
      <c r="BGC1" s="53"/>
      <c r="BGD1" s="53"/>
      <c r="BGE1" s="53"/>
      <c r="BGF1" s="53"/>
      <c r="BGG1" s="53"/>
      <c r="BGH1" s="53"/>
      <c r="BGI1" s="53"/>
      <c r="BGJ1" s="53"/>
      <c r="BGK1" s="53"/>
      <c r="BGL1" s="53"/>
      <c r="BGM1" s="53"/>
      <c r="BGN1" s="53"/>
      <c r="BGO1" s="53"/>
      <c r="BGP1" s="53"/>
      <c r="BGQ1" s="53"/>
      <c r="BGR1" s="53"/>
      <c r="BGS1" s="53"/>
      <c r="BGT1" s="53"/>
      <c r="BGU1" s="53"/>
      <c r="BGV1" s="53"/>
      <c r="BGW1" s="53"/>
      <c r="BGX1" s="53"/>
      <c r="BGY1" s="53"/>
      <c r="BGZ1" s="53"/>
      <c r="BHA1" s="53"/>
      <c r="BHB1" s="53"/>
      <c r="BHC1" s="53"/>
      <c r="BHD1" s="53"/>
      <c r="BHE1" s="53"/>
      <c r="BHF1" s="53"/>
      <c r="BHG1" s="53"/>
      <c r="BHH1" s="53"/>
      <c r="BHI1" s="53"/>
      <c r="BHJ1" s="53"/>
      <c r="BHK1" s="53"/>
      <c r="BHL1" s="53"/>
      <c r="BHM1" s="53"/>
      <c r="BHN1" s="53"/>
      <c r="BHO1" s="53"/>
      <c r="BHP1" s="53"/>
      <c r="BHQ1" s="53"/>
      <c r="BHR1" s="53"/>
      <c r="BHS1" s="53"/>
      <c r="BHT1" s="53"/>
      <c r="BHU1" s="53"/>
      <c r="BHV1" s="53"/>
      <c r="BHW1" s="53"/>
      <c r="BHX1" s="53"/>
    </row>
    <row r="2" s="1" customFormat="1" spans="1:1024 1025:1584">
      <c r="A2" s="8" t="s">
        <v>1</v>
      </c>
      <c r="B2" s="8"/>
      <c r="C2" s="8" t="s">
        <v>2</v>
      </c>
      <c r="D2" s="8" t="s">
        <v>18</v>
      </c>
      <c r="E2" s="8" t="s">
        <v>19</v>
      </c>
      <c r="F2" s="8" t="s">
        <v>7</v>
      </c>
      <c r="G2" s="21" t="s">
        <v>20</v>
      </c>
      <c r="H2" s="8" t="s">
        <v>21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11" t="s">
        <v>8</v>
      </c>
      <c r="O2" s="12" t="s">
        <v>9</v>
      </c>
      <c r="P2" s="8" t="s">
        <v>38</v>
      </c>
      <c r="Q2" s="12" t="s">
        <v>25</v>
      </c>
      <c r="R2" s="8" t="s">
        <v>29</v>
      </c>
      <c r="S2" s="13" t="s">
        <v>39</v>
      </c>
      <c r="U2" s="275" t="s">
        <v>126</v>
      </c>
      <c r="V2" s="275" t="s">
        <v>127</v>
      </c>
      <c r="W2" s="275" t="s">
        <v>128</v>
      </c>
      <c r="X2" s="275" t="s">
        <v>129</v>
      </c>
      <c r="Y2" s="275"/>
      <c r="Z2" s="275" t="s">
        <v>130</v>
      </c>
      <c r="AA2" s="223" t="s">
        <v>131</v>
      </c>
      <c r="AB2" s="63" t="s">
        <v>132</v>
      </c>
    </row>
    <row r="3" s="53" customFormat="1" spans="1:1024 1025:1584">
      <c r="A3" s="8" t="s">
        <v>133</v>
      </c>
      <c r="B3" s="8" t="s">
        <v>134</v>
      </c>
      <c r="C3" s="8">
        <v>7</v>
      </c>
      <c r="D3" s="8"/>
      <c r="E3" s="8"/>
      <c r="F3" s="8"/>
      <c r="G3" s="21"/>
      <c r="H3" s="8"/>
      <c r="I3" s="8">
        <v>8989</v>
      </c>
      <c r="J3" s="8">
        <v>12686</v>
      </c>
      <c r="K3" s="8">
        <f>J3-I3</f>
        <v>3697</v>
      </c>
      <c r="L3" s="8">
        <v>400</v>
      </c>
      <c r="M3" s="8">
        <f>L3*K3</f>
        <v>1478800</v>
      </c>
      <c r="N3" s="11">
        <v>1.03</v>
      </c>
      <c r="O3" s="12">
        <f>N3*M3</f>
        <v>1523164</v>
      </c>
      <c r="P3" s="8"/>
      <c r="Q3" s="12">
        <f>H3+O3+P3</f>
        <v>1523164</v>
      </c>
      <c r="R3" s="8">
        <v>1</v>
      </c>
      <c r="S3" s="13">
        <f>Q3*R3</f>
        <v>1523164</v>
      </c>
      <c r="T3" s="1"/>
      <c r="U3" s="276">
        <v>1</v>
      </c>
      <c r="V3" s="276" t="s">
        <v>135</v>
      </c>
      <c r="W3" s="276">
        <v>1506</v>
      </c>
      <c r="X3" s="277">
        <f>W3/W8</f>
        <v>0.626195426195426</v>
      </c>
      <c r="Y3" s="278"/>
      <c r="Z3" s="279"/>
      <c r="AA3" s="280"/>
      <c r="AB3" s="63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</row>
    <row r="4" s="53" customFormat="1" spans="1:1024 1025:1584">
      <c r="A4" s="8" t="s">
        <v>136</v>
      </c>
      <c r="B4" s="8" t="s">
        <v>137</v>
      </c>
      <c r="C4" s="8">
        <v>6</v>
      </c>
      <c r="D4" s="8"/>
      <c r="E4" s="8"/>
      <c r="F4" s="8"/>
      <c r="G4" s="21"/>
      <c r="H4" s="8"/>
      <c r="I4" s="8">
        <v>65754</v>
      </c>
      <c r="J4" s="8">
        <v>71076</v>
      </c>
      <c r="K4" s="8">
        <f>J4-I4</f>
        <v>5322</v>
      </c>
      <c r="L4" s="8">
        <v>400</v>
      </c>
      <c r="M4" s="8">
        <f>L4*K4</f>
        <v>2128800</v>
      </c>
      <c r="N4" s="11">
        <v>1.03</v>
      </c>
      <c r="O4" s="12">
        <f>N4*M4</f>
        <v>2192664</v>
      </c>
      <c r="P4" s="8"/>
      <c r="Q4" s="12">
        <f>H4+O4+P4</f>
        <v>2192664</v>
      </c>
      <c r="R4" s="8">
        <v>1</v>
      </c>
      <c r="S4" s="13">
        <f>Q4*R4</f>
        <v>2192664</v>
      </c>
      <c r="T4" s="1"/>
      <c r="U4" s="276">
        <v>2</v>
      </c>
      <c r="V4" s="276" t="s">
        <v>138</v>
      </c>
      <c r="W4" s="276">
        <v>249</v>
      </c>
      <c r="X4" s="277">
        <f>W4/W8</f>
        <v>0.103534303534304</v>
      </c>
      <c r="Y4" s="281"/>
      <c r="Z4" s="279"/>
      <c r="AA4" s="280"/>
      <c r="AB4" s="282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</row>
    <row r="5" s="53" customFormat="1" spans="1:1024 1025:1584">
      <c r="A5" s="8" t="s">
        <v>139</v>
      </c>
      <c r="B5" s="8"/>
      <c r="C5" s="8"/>
      <c r="D5" s="8"/>
      <c r="E5" s="8"/>
      <c r="F5" s="8"/>
      <c r="G5" s="21"/>
      <c r="H5" s="8"/>
      <c r="I5" s="8"/>
      <c r="J5" s="8"/>
      <c r="K5" s="8">
        <f>SUM(K3:K4)</f>
        <v>9019</v>
      </c>
      <c r="L5" s="8">
        <v>400</v>
      </c>
      <c r="M5" s="8">
        <f>L5*K5</f>
        <v>3607600</v>
      </c>
      <c r="N5" s="11">
        <v>1.03</v>
      </c>
      <c r="O5" s="12">
        <f>N5*M5</f>
        <v>3715828</v>
      </c>
      <c r="P5" s="8"/>
      <c r="Q5" s="12">
        <f>H5+O5+P5</f>
        <v>3715828</v>
      </c>
      <c r="R5" s="8">
        <v>1</v>
      </c>
      <c r="S5" s="13">
        <f>Q5*R5</f>
        <v>3715828</v>
      </c>
      <c r="T5" s="14"/>
      <c r="U5" s="276">
        <v>3</v>
      </c>
      <c r="V5" s="276" t="s">
        <v>140</v>
      </c>
      <c r="W5" s="276">
        <v>410</v>
      </c>
      <c r="X5" s="277">
        <f>W5/W8</f>
        <v>0.17047817047817</v>
      </c>
      <c r="Y5" s="281"/>
      <c r="Z5" s="279"/>
      <c r="AA5" s="280"/>
      <c r="AB5" s="120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</row>
    <row r="6" s="53" customFormat="1" spans="1:1024 1025:1584">
      <c r="A6" s="8" t="s">
        <v>141</v>
      </c>
      <c r="B6" s="8"/>
      <c r="C6" s="8"/>
      <c r="D6" s="8">
        <v>153670</v>
      </c>
      <c r="E6" s="8">
        <v>153670</v>
      </c>
      <c r="F6" s="8">
        <f>SUM(E6-D6)</f>
        <v>0</v>
      </c>
      <c r="G6" s="13">
        <v>9.5</v>
      </c>
      <c r="H6" s="23">
        <f>F6*G6</f>
        <v>0</v>
      </c>
      <c r="I6" s="8"/>
      <c r="J6" s="8"/>
      <c r="K6" s="8"/>
      <c r="L6" s="8"/>
      <c r="M6" s="8"/>
      <c r="N6" s="11"/>
      <c r="O6" s="12"/>
      <c r="P6" s="8"/>
      <c r="Q6" s="12"/>
      <c r="R6" s="8"/>
      <c r="S6" s="13">
        <f>H6</f>
        <v>0</v>
      </c>
      <c r="T6" s="1"/>
      <c r="U6" s="276">
        <v>4</v>
      </c>
      <c r="V6" s="276" t="s">
        <v>142</v>
      </c>
      <c r="W6" s="276">
        <v>240</v>
      </c>
      <c r="X6" s="277">
        <f>W6/W8</f>
        <v>0.0997920997920998</v>
      </c>
      <c r="Y6" s="281"/>
      <c r="Z6" s="283"/>
      <c r="AA6" s="284"/>
      <c r="AB6" s="63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</row>
    <row r="7" s="53" customFormat="1" spans="1:1024 1025:1584">
      <c r="A7" s="8" t="s">
        <v>143</v>
      </c>
      <c r="B7" s="8"/>
      <c r="C7" s="8"/>
      <c r="D7" s="8">
        <v>14895</v>
      </c>
      <c r="E7" s="8">
        <v>25378</v>
      </c>
      <c r="F7" s="8">
        <f>SUM(E7-D7)</f>
        <v>10483</v>
      </c>
      <c r="G7" s="13">
        <v>9.5</v>
      </c>
      <c r="H7" s="23">
        <f>F7*G7</f>
        <v>99588.5</v>
      </c>
      <c r="I7" s="8"/>
      <c r="J7" s="8"/>
      <c r="K7" s="8"/>
      <c r="L7" s="8"/>
      <c r="M7" s="8"/>
      <c r="N7" s="11"/>
      <c r="O7" s="12"/>
      <c r="P7" s="8"/>
      <c r="Q7" s="12"/>
      <c r="R7" s="8"/>
      <c r="S7" s="13">
        <f>H7</f>
        <v>99588.5</v>
      </c>
      <c r="T7" s="1"/>
      <c r="U7" s="276"/>
      <c r="V7" s="285"/>
      <c r="W7" s="276"/>
      <c r="X7" s="277"/>
      <c r="Y7" s="286"/>
      <c r="Z7" s="283"/>
      <c r="AA7" s="284"/>
      <c r="AB7" s="14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</row>
    <row r="8" s="53" customFormat="1" ht="20.25" spans="1:1024 1025:1584">
      <c r="A8" s="8" t="s">
        <v>144</v>
      </c>
      <c r="B8" s="8"/>
      <c r="C8" s="8"/>
      <c r="D8" s="8">
        <v>5627</v>
      </c>
      <c r="E8" s="8">
        <v>5627</v>
      </c>
      <c r="F8" s="8">
        <f>SUM(E8-D8)</f>
        <v>0</v>
      </c>
      <c r="G8" s="13">
        <v>9.5</v>
      </c>
      <c r="H8" s="23">
        <f>F8*G8</f>
        <v>0</v>
      </c>
      <c r="I8" s="8"/>
      <c r="J8" s="8"/>
      <c r="K8" s="8"/>
      <c r="L8" s="8"/>
      <c r="M8" s="8"/>
      <c r="N8" s="11"/>
      <c r="O8" s="12"/>
      <c r="P8" s="8"/>
      <c r="Q8" s="12"/>
      <c r="R8" s="8"/>
      <c r="S8" s="13"/>
      <c r="T8" s="1"/>
      <c r="U8" s="287" t="s">
        <v>25</v>
      </c>
      <c r="V8" s="288"/>
      <c r="W8" s="217">
        <f>SUM(W3:W7)</f>
        <v>2405</v>
      </c>
      <c r="X8" s="277"/>
      <c r="Y8" s="289"/>
      <c r="Z8" s="290"/>
      <c r="AA8" s="280"/>
      <c r="AB8" s="14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</row>
    <row r="9" s="53" customFormat="1" ht="20.25" spans="1:1024 1025:1584">
      <c r="A9" s="8" t="s">
        <v>145</v>
      </c>
      <c r="B9" s="8"/>
      <c r="C9" s="8"/>
      <c r="D9" s="8"/>
      <c r="E9" s="8"/>
      <c r="F9" s="8"/>
      <c r="G9" s="21"/>
      <c r="H9" s="23"/>
      <c r="I9" s="8"/>
      <c r="J9" s="8"/>
      <c r="K9" s="8"/>
      <c r="L9" s="8"/>
      <c r="M9" s="8"/>
      <c r="N9" s="11"/>
      <c r="O9" s="12"/>
      <c r="P9" s="8"/>
      <c r="Q9" s="291"/>
      <c r="R9" s="8"/>
      <c r="S9" s="13"/>
      <c r="T9" s="1"/>
      <c r="U9" s="292"/>
      <c r="V9" s="293"/>
      <c r="W9" s="294"/>
      <c r="X9" s="294"/>
      <c r="Y9" s="294"/>
      <c r="Z9" s="290"/>
      <c r="AA9" s="295"/>
      <c r="AB9" s="63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</row>
    <row r="10" s="53" customFormat="1" spans="1:1024 1025:1584">
      <c r="A10" s="8" t="s">
        <v>25</v>
      </c>
      <c r="B10" s="8"/>
      <c r="C10" s="8"/>
      <c r="D10" s="8"/>
      <c r="E10" s="8"/>
      <c r="F10" s="8"/>
      <c r="G10" s="13"/>
      <c r="H10" s="23">
        <f>SUM(H6:H9)</f>
        <v>99588.5</v>
      </c>
      <c r="I10" s="8"/>
      <c r="J10" s="8"/>
      <c r="K10" s="8"/>
      <c r="L10" s="8"/>
      <c r="M10" s="8">
        <f>SUM(M5:M9)</f>
        <v>3607600</v>
      </c>
      <c r="N10" s="11">
        <v>1.03</v>
      </c>
      <c r="O10" s="12">
        <f>N10*M10</f>
        <v>3715828</v>
      </c>
      <c r="P10" s="8"/>
      <c r="Q10" s="12">
        <f>H10+O10+P10</f>
        <v>3815416.5</v>
      </c>
      <c r="R10" s="8">
        <v>1</v>
      </c>
      <c r="S10" s="13">
        <f>Q10*R10</f>
        <v>3815416.5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</row>
    <row r="11" s="1" customFormat="1" spans="1:1024 1025:1584">
      <c r="A11" s="8"/>
      <c r="B11" s="8"/>
      <c r="C11" s="8"/>
      <c r="D11" s="8"/>
      <c r="E11" s="8"/>
      <c r="F11" s="8"/>
      <c r="G11" s="21"/>
      <c r="H11" s="23"/>
      <c r="I11" s="8"/>
      <c r="J11" s="8"/>
      <c r="K11" s="8"/>
      <c r="L11" s="8"/>
      <c r="M11" s="8"/>
      <c r="N11" s="11"/>
      <c r="O11" s="12"/>
      <c r="P11" s="8"/>
      <c r="Q11" s="291"/>
      <c r="R11" s="8"/>
      <c r="S11" s="13"/>
    </row>
    <row r="12" s="1" customFormat="1" spans="1:1024 1025:1584">
      <c r="A12" s="8" t="s">
        <v>1</v>
      </c>
      <c r="B12" s="8"/>
      <c r="C12" s="8"/>
      <c r="D12" s="8" t="s">
        <v>18</v>
      </c>
      <c r="E12" s="8" t="s">
        <v>19</v>
      </c>
      <c r="F12" s="8" t="s">
        <v>7</v>
      </c>
      <c r="G12" s="21" t="s">
        <v>20</v>
      </c>
      <c r="H12" s="8" t="s">
        <v>21</v>
      </c>
      <c r="I12" s="8" t="s">
        <v>3</v>
      </c>
      <c r="J12" s="8" t="s">
        <v>4</v>
      </c>
      <c r="K12" s="8" t="s">
        <v>5</v>
      </c>
      <c r="L12" s="8" t="s">
        <v>6</v>
      </c>
      <c r="M12" s="8" t="s">
        <v>7</v>
      </c>
      <c r="N12" s="11"/>
      <c r="O12" s="12" t="s">
        <v>9</v>
      </c>
      <c r="P12" s="8" t="s">
        <v>38</v>
      </c>
      <c r="Q12" s="12" t="s">
        <v>25</v>
      </c>
      <c r="R12" s="8" t="s">
        <v>29</v>
      </c>
      <c r="S12" s="13" t="s">
        <v>39</v>
      </c>
    </row>
    <row r="13" s="53" customFormat="1" ht="15" customHeight="1" spans="1:1024 1025:1584">
      <c r="A13" s="8" t="s">
        <v>146</v>
      </c>
      <c r="B13" s="19" t="s">
        <v>147</v>
      </c>
      <c r="C13" s="32">
        <v>709</v>
      </c>
      <c r="D13" s="8"/>
      <c r="E13" s="8"/>
      <c r="F13" s="8"/>
      <c r="G13" s="21"/>
      <c r="H13" s="8"/>
      <c r="I13" s="32">
        <v>794</v>
      </c>
      <c r="J13" s="32">
        <v>1635</v>
      </c>
      <c r="K13" s="8">
        <f t="shared" ref="K13:K21" si="0">J13-I13</f>
        <v>841</v>
      </c>
      <c r="L13" s="8">
        <v>60</v>
      </c>
      <c r="M13" s="8">
        <f t="shared" ref="M13:M21" si="1">L13*K13</f>
        <v>50460</v>
      </c>
      <c r="N13" s="11">
        <v>1.03</v>
      </c>
      <c r="O13" s="12">
        <f t="shared" ref="O13:O22" si="2">N13*M13</f>
        <v>51973.8</v>
      </c>
      <c r="P13" s="8"/>
      <c r="Q13" s="12">
        <f t="shared" ref="Q13:Q22" si="3">H13+O13+P13</f>
        <v>51973.8</v>
      </c>
      <c r="R13" s="8">
        <v>1</v>
      </c>
      <c r="S13" s="13">
        <f t="shared" ref="S13:S22" si="4">Q13*R13</f>
        <v>51973.8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</row>
    <row r="14" s="53" customFormat="1" ht="15" customHeight="1" spans="1:1024 1025:1584">
      <c r="A14" s="8" t="s">
        <v>148</v>
      </c>
      <c r="B14" s="19" t="s">
        <v>147</v>
      </c>
      <c r="C14" s="32">
        <v>710</v>
      </c>
      <c r="D14" s="8"/>
      <c r="E14" s="8"/>
      <c r="F14" s="8"/>
      <c r="G14" s="21"/>
      <c r="H14" s="8"/>
      <c r="I14" s="32">
        <v>4537</v>
      </c>
      <c r="J14" s="32">
        <v>4867</v>
      </c>
      <c r="K14" s="8">
        <f t="shared" si="0"/>
        <v>330</v>
      </c>
      <c r="L14" s="8">
        <v>120</v>
      </c>
      <c r="M14" s="8">
        <f t="shared" si="1"/>
        <v>39600</v>
      </c>
      <c r="N14" s="11">
        <v>1.03</v>
      </c>
      <c r="O14" s="12">
        <f t="shared" si="2"/>
        <v>40788</v>
      </c>
      <c r="P14" s="8"/>
      <c r="Q14" s="12">
        <f t="shared" si="3"/>
        <v>40788</v>
      </c>
      <c r="R14" s="8">
        <v>1</v>
      </c>
      <c r="S14" s="13">
        <f t="shared" si="4"/>
        <v>40788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</row>
    <row r="15" s="53" customFormat="1" ht="16.5" customHeight="1" spans="1:1024 1025:1584">
      <c r="A15" s="8" t="s">
        <v>149</v>
      </c>
      <c r="B15" s="19" t="s">
        <v>147</v>
      </c>
      <c r="C15" s="32">
        <v>620</v>
      </c>
      <c r="D15" s="8"/>
      <c r="E15" s="8"/>
      <c r="F15" s="8"/>
      <c r="G15" s="21"/>
      <c r="H15" s="8"/>
      <c r="I15" s="32">
        <v>3275</v>
      </c>
      <c r="J15" s="32">
        <v>3275</v>
      </c>
      <c r="K15" s="8">
        <f t="shared" si="0"/>
        <v>0</v>
      </c>
      <c r="L15" s="8">
        <v>240</v>
      </c>
      <c r="M15" s="8">
        <f t="shared" si="1"/>
        <v>0</v>
      </c>
      <c r="N15" s="11">
        <v>1.03</v>
      </c>
      <c r="O15" s="12">
        <f t="shared" si="2"/>
        <v>0</v>
      </c>
      <c r="P15" s="8"/>
      <c r="Q15" s="12">
        <f t="shared" si="3"/>
        <v>0</v>
      </c>
      <c r="R15" s="8">
        <v>1</v>
      </c>
      <c r="S15" s="13">
        <f t="shared" si="4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</row>
    <row r="16" s="53" customFormat="1" ht="18" customHeight="1" spans="1:1024 1025:1584">
      <c r="A16" s="8" t="s">
        <v>150</v>
      </c>
      <c r="B16" s="19" t="s">
        <v>147</v>
      </c>
      <c r="C16" s="32">
        <v>720</v>
      </c>
      <c r="D16" s="8"/>
      <c r="E16" s="8"/>
      <c r="F16" s="8"/>
      <c r="G16" s="21"/>
      <c r="H16" s="8"/>
      <c r="I16" s="32">
        <v>528</v>
      </c>
      <c r="J16" s="32">
        <v>528</v>
      </c>
      <c r="K16" s="8">
        <f t="shared" si="0"/>
        <v>0</v>
      </c>
      <c r="L16" s="8">
        <v>120</v>
      </c>
      <c r="M16" s="8">
        <f t="shared" si="1"/>
        <v>0</v>
      </c>
      <c r="N16" s="11">
        <v>1.03</v>
      </c>
      <c r="O16" s="12">
        <f t="shared" si="2"/>
        <v>0</v>
      </c>
      <c r="P16" s="8"/>
      <c r="Q16" s="12">
        <f t="shared" si="3"/>
        <v>0</v>
      </c>
      <c r="R16" s="8">
        <v>1</v>
      </c>
      <c r="S16" s="13">
        <f t="shared" si="4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</row>
    <row r="17" s="53" customFormat="1" ht="18.75" customHeight="1" spans="1:1024 1025:1584">
      <c r="A17" s="8" t="s">
        <v>151</v>
      </c>
      <c r="B17" s="19" t="s">
        <v>147</v>
      </c>
      <c r="C17" s="32">
        <v>714</v>
      </c>
      <c r="D17" s="8"/>
      <c r="E17" s="8"/>
      <c r="F17" s="8"/>
      <c r="G17" s="21"/>
      <c r="H17" s="8"/>
      <c r="I17" s="296" t="s">
        <v>152</v>
      </c>
      <c r="J17" s="296" t="s">
        <v>153</v>
      </c>
      <c r="K17" s="8">
        <f t="shared" si="0"/>
        <v>987</v>
      </c>
      <c r="L17" s="8">
        <v>300</v>
      </c>
      <c r="M17" s="8">
        <f t="shared" si="1"/>
        <v>296100</v>
      </c>
      <c r="N17" s="11">
        <v>1.03</v>
      </c>
      <c r="O17" s="12">
        <f t="shared" si="2"/>
        <v>304983</v>
      </c>
      <c r="P17" s="8"/>
      <c r="Q17" s="12">
        <f t="shared" si="3"/>
        <v>304983</v>
      </c>
      <c r="R17" s="8">
        <v>1</v>
      </c>
      <c r="S17" s="13">
        <f t="shared" si="4"/>
        <v>304983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</row>
    <row r="18" s="53" customFormat="1" ht="13.5" customHeight="1" spans="1:1024 1025:1584">
      <c r="A18" s="8" t="s">
        <v>154</v>
      </c>
      <c r="B18" s="19" t="s">
        <v>147</v>
      </c>
      <c r="C18" s="32">
        <v>776</v>
      </c>
      <c r="D18" s="8"/>
      <c r="E18" s="8"/>
      <c r="F18" s="8"/>
      <c r="G18" s="21"/>
      <c r="H18" s="8"/>
      <c r="I18" s="32">
        <v>1790</v>
      </c>
      <c r="J18" s="32">
        <v>2204</v>
      </c>
      <c r="K18" s="8">
        <f t="shared" si="0"/>
        <v>414</v>
      </c>
      <c r="L18" s="8">
        <v>60</v>
      </c>
      <c r="M18" s="8">
        <f t="shared" si="1"/>
        <v>24840</v>
      </c>
      <c r="N18" s="11">
        <v>1.03</v>
      </c>
      <c r="O18" s="12">
        <f t="shared" si="2"/>
        <v>25585.2</v>
      </c>
      <c r="P18" s="8"/>
      <c r="Q18" s="12">
        <f t="shared" si="3"/>
        <v>25585.2</v>
      </c>
      <c r="R18" s="8">
        <v>1</v>
      </c>
      <c r="S18" s="13">
        <f t="shared" si="4"/>
        <v>25585.2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</row>
    <row r="19" s="53" customFormat="1" ht="16.5" customHeight="1" spans="1:1024 1025:1584">
      <c r="A19" s="8" t="s">
        <v>155</v>
      </c>
      <c r="B19" s="19" t="s">
        <v>147</v>
      </c>
      <c r="C19" s="32">
        <v>719</v>
      </c>
      <c r="D19" s="8"/>
      <c r="E19" s="8"/>
      <c r="F19" s="8"/>
      <c r="G19" s="21"/>
      <c r="H19" s="8"/>
      <c r="I19" s="32">
        <v>9851</v>
      </c>
      <c r="J19" s="32">
        <v>10445</v>
      </c>
      <c r="K19" s="8">
        <f t="shared" si="0"/>
        <v>594</v>
      </c>
      <c r="L19" s="8">
        <v>120</v>
      </c>
      <c r="M19" s="8">
        <f t="shared" si="1"/>
        <v>71280</v>
      </c>
      <c r="N19" s="11">
        <v>1.03</v>
      </c>
      <c r="O19" s="12">
        <f t="shared" si="2"/>
        <v>73418.4</v>
      </c>
      <c r="P19" s="8"/>
      <c r="Q19" s="12">
        <f t="shared" si="3"/>
        <v>73418.4</v>
      </c>
      <c r="R19" s="8">
        <v>1</v>
      </c>
      <c r="S19" s="13">
        <f t="shared" si="4"/>
        <v>73418.4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</row>
    <row r="20" s="53" customFormat="1" ht="19.5" customHeight="1" spans="1:1024 1025:1584">
      <c r="A20" s="8" t="s">
        <v>156</v>
      </c>
      <c r="B20" s="19" t="s">
        <v>147</v>
      </c>
      <c r="C20" s="32">
        <v>724</v>
      </c>
      <c r="D20" s="8"/>
      <c r="E20" s="8"/>
      <c r="F20" s="8"/>
      <c r="G20" s="21"/>
      <c r="H20" s="8"/>
      <c r="I20" s="32">
        <v>551</v>
      </c>
      <c r="J20" s="32">
        <v>931</v>
      </c>
      <c r="K20" s="8">
        <f t="shared" si="0"/>
        <v>380</v>
      </c>
      <c r="L20" s="8">
        <v>60</v>
      </c>
      <c r="M20" s="8">
        <f t="shared" si="1"/>
        <v>22800</v>
      </c>
      <c r="N20" s="11">
        <v>1.03</v>
      </c>
      <c r="O20" s="12">
        <f t="shared" si="2"/>
        <v>23484</v>
      </c>
      <c r="P20" s="8"/>
      <c r="Q20" s="12">
        <f t="shared" si="3"/>
        <v>23484</v>
      </c>
      <c r="R20" s="8">
        <v>1</v>
      </c>
      <c r="S20" s="13">
        <f t="shared" si="4"/>
        <v>23484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</row>
    <row r="21" s="53" customFormat="1" ht="19.5" customHeight="1" spans="1:1024 1025:1584">
      <c r="A21" s="8" t="s">
        <v>157</v>
      </c>
      <c r="B21" s="19" t="s">
        <v>147</v>
      </c>
      <c r="C21" s="32">
        <v>725</v>
      </c>
      <c r="D21" s="8"/>
      <c r="E21" s="8"/>
      <c r="F21" s="8"/>
      <c r="G21" s="21"/>
      <c r="H21" s="8"/>
      <c r="I21" s="32">
        <v>5339</v>
      </c>
      <c r="J21" s="32">
        <v>5783</v>
      </c>
      <c r="K21" s="8">
        <f t="shared" si="0"/>
        <v>444</v>
      </c>
      <c r="L21" s="8">
        <v>120</v>
      </c>
      <c r="M21" s="8">
        <f t="shared" si="1"/>
        <v>53280</v>
      </c>
      <c r="N21" s="11">
        <v>1.03</v>
      </c>
      <c r="O21" s="12">
        <f t="shared" si="2"/>
        <v>54878.4</v>
      </c>
      <c r="P21" s="8"/>
      <c r="Q21" s="12">
        <f t="shared" si="3"/>
        <v>54878.4</v>
      </c>
      <c r="R21" s="8">
        <v>1</v>
      </c>
      <c r="S21" s="13">
        <f t="shared" si="4"/>
        <v>54878.4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</row>
    <row r="22" s="53" customFormat="1" customHeight="1" spans="1:1024 1025:1584">
      <c r="A22" s="8" t="s">
        <v>25</v>
      </c>
      <c r="B22" s="19" t="s">
        <v>147</v>
      </c>
      <c r="C22" s="8"/>
      <c r="D22" s="8"/>
      <c r="E22" s="8"/>
      <c r="F22" s="8"/>
      <c r="G22" s="21"/>
      <c r="H22" s="8"/>
      <c r="I22" s="8"/>
      <c r="J22" s="8"/>
      <c r="K22" s="8"/>
      <c r="L22" s="8"/>
      <c r="M22" s="8">
        <f>SUM(M13:M21)</f>
        <v>558360</v>
      </c>
      <c r="N22" s="11">
        <v>1.03</v>
      </c>
      <c r="O22" s="12">
        <f t="shared" si="2"/>
        <v>575110.8</v>
      </c>
      <c r="P22" s="8"/>
      <c r="Q22" s="12">
        <f t="shared" si="3"/>
        <v>575110.8</v>
      </c>
      <c r="R22" s="8">
        <v>1</v>
      </c>
      <c r="S22" s="13">
        <f t="shared" si="4"/>
        <v>575110.8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</row>
    <row r="23" s="53" customFormat="1" customHeight="1" spans="1:1024 1025:1584">
      <c r="A23" s="18"/>
      <c r="B23" s="124"/>
      <c r="C23" s="18"/>
      <c r="D23" s="18"/>
      <c r="E23" s="18"/>
      <c r="F23" s="18"/>
      <c r="G23" s="297"/>
      <c r="H23" s="18"/>
      <c r="I23" s="18"/>
      <c r="J23" s="18"/>
      <c r="K23" s="18"/>
      <c r="L23" s="18"/>
      <c r="M23" s="18"/>
      <c r="N23" s="222"/>
      <c r="O23" s="262"/>
      <c r="P23" s="18"/>
      <c r="Q23" s="262"/>
      <c r="R23" s="18"/>
      <c r="S23" s="26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</row>
    <row r="24" s="53" customFormat="1" customHeight="1" spans="1:1024 1025:1584">
      <c r="A24" s="18"/>
      <c r="B24" s="68"/>
      <c r="C24" s="18"/>
      <c r="D24" s="18"/>
      <c r="E24" s="18"/>
      <c r="F24" s="18"/>
      <c r="G24" s="297"/>
      <c r="H24" s="18"/>
      <c r="I24" s="18"/>
      <c r="J24" s="18"/>
      <c r="K24" s="18"/>
      <c r="L24" s="18"/>
      <c r="M24" s="18"/>
      <c r="N24" s="222"/>
      <c r="O24" s="262"/>
      <c r="P24" s="18"/>
      <c r="Q24" s="262"/>
      <c r="R24" s="18"/>
      <c r="S24" s="26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</row>
    <row r="25" s="53" customFormat="1" customHeight="1" spans="1:1024 1025:1584">
      <c r="A25" s="18"/>
      <c r="B25" s="68"/>
      <c r="C25" s="18"/>
      <c r="D25" s="18"/>
      <c r="E25" s="18"/>
      <c r="F25" s="18"/>
      <c r="G25" s="297"/>
      <c r="H25" s="18"/>
      <c r="I25" s="18"/>
      <c r="J25" s="18"/>
      <c r="K25" s="18"/>
      <c r="L25" s="18"/>
      <c r="M25" s="18"/>
      <c r="N25" s="222"/>
      <c r="O25" s="262"/>
      <c r="P25" s="18"/>
      <c r="Q25" s="262"/>
      <c r="R25" s="18"/>
      <c r="S25" s="26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</row>
    <row r="26" s="53" customFormat="1" customHeight="1" spans="1:1024 1025:1584">
      <c r="A26" s="18"/>
      <c r="B26" s="68"/>
      <c r="C26" s="18"/>
      <c r="D26" s="18"/>
      <c r="E26" s="18"/>
      <c r="F26" s="18"/>
      <c r="G26" s="297"/>
      <c r="H26" s="18"/>
      <c r="I26" s="18"/>
      <c r="J26" s="18"/>
      <c r="K26" s="18"/>
      <c r="L26" s="18"/>
      <c r="M26" s="18"/>
      <c r="N26" s="222"/>
      <c r="O26" s="262"/>
      <c r="P26" s="18"/>
      <c r="Q26" s="262"/>
      <c r="R26" s="18"/>
      <c r="S26" s="26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</row>
    <row r="27" s="53" customFormat="1" customHeight="1" spans="1:1024 1025:1584">
      <c r="A27" s="18"/>
      <c r="B27" s="68"/>
      <c r="C27" s="18"/>
      <c r="D27" s="18"/>
      <c r="E27" s="18"/>
      <c r="F27" s="18"/>
      <c r="G27" s="297"/>
      <c r="H27" s="18"/>
      <c r="I27" s="18"/>
      <c r="J27" s="18"/>
      <c r="K27" s="18"/>
      <c r="L27" s="18"/>
      <c r="M27" s="18"/>
      <c r="N27" s="222"/>
      <c r="O27" s="262"/>
      <c r="P27" s="18"/>
      <c r="Q27" s="262"/>
      <c r="R27" s="18"/>
      <c r="S27" s="26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</row>
    <row r="28" s="53" customFormat="1" customHeight="1" spans="1:1024 1025:1584">
      <c r="A28" s="18"/>
      <c r="B28" s="68"/>
      <c r="C28" s="18"/>
      <c r="D28" s="18"/>
      <c r="E28" s="18"/>
      <c r="F28" s="18"/>
      <c r="G28" s="297"/>
      <c r="H28" s="18"/>
      <c r="I28" s="18"/>
      <c r="J28" s="18"/>
      <c r="K28" s="18"/>
      <c r="L28" s="18"/>
      <c r="M28" s="18"/>
      <c r="N28" s="222"/>
      <c r="O28" s="262"/>
      <c r="P28" s="18"/>
      <c r="Q28" s="262"/>
      <c r="R28" s="18"/>
      <c r="S28" s="26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</row>
    <row r="29" s="53" customFormat="1" customHeight="1" spans="1:1024 1025:1584">
      <c r="A29" s="18"/>
      <c r="B29" s="68"/>
      <c r="C29" s="18"/>
      <c r="D29" s="18"/>
      <c r="E29" s="18"/>
      <c r="F29" s="18"/>
      <c r="G29" s="297"/>
      <c r="H29" s="18"/>
      <c r="I29" s="18"/>
      <c r="J29" s="18"/>
      <c r="K29" s="18"/>
      <c r="L29" s="18"/>
      <c r="M29" s="18"/>
      <c r="N29" s="222"/>
      <c r="O29" s="262"/>
      <c r="P29" s="18"/>
      <c r="Q29" s="262"/>
      <c r="R29" s="18"/>
      <c r="S29" s="26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</row>
    <row r="30" s="1" customFormat="1" customHeight="1" spans="1:1024 1025:1584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="1" customFormat="1" ht="16" customHeight="1" spans="1:1024 1025:1584">
      <c r="A31" s="8" t="s">
        <v>1</v>
      </c>
      <c r="B31" s="8"/>
      <c r="C31" s="8"/>
      <c r="D31" s="8" t="s">
        <v>18</v>
      </c>
      <c r="E31" s="8" t="s">
        <v>19</v>
      </c>
      <c r="F31" s="8" t="s">
        <v>7</v>
      </c>
      <c r="G31" s="21" t="s">
        <v>20</v>
      </c>
      <c r="H31" s="8" t="s">
        <v>21</v>
      </c>
      <c r="I31" s="8" t="s">
        <v>3</v>
      </c>
      <c r="J31" s="8" t="s">
        <v>4</v>
      </c>
      <c r="K31" s="8" t="s">
        <v>5</v>
      </c>
      <c r="L31" s="8" t="s">
        <v>6</v>
      </c>
      <c r="M31" s="8" t="s">
        <v>7</v>
      </c>
      <c r="N31" s="11">
        <v>1.03</v>
      </c>
      <c r="O31" s="12" t="s">
        <v>9</v>
      </c>
      <c r="P31" s="8" t="s">
        <v>38</v>
      </c>
      <c r="Q31" s="12" t="s">
        <v>25</v>
      </c>
      <c r="R31" s="8" t="s">
        <v>29</v>
      </c>
      <c r="S31" s="13" t="s">
        <v>39</v>
      </c>
    </row>
    <row r="32" s="53" customFormat="1" ht="15.75" customHeight="1" spans="1:1024 1025:1584">
      <c r="A32" s="8" t="s">
        <v>158</v>
      </c>
      <c r="B32" s="19" t="s">
        <v>159</v>
      </c>
      <c r="C32" s="8">
        <v>778</v>
      </c>
      <c r="D32" s="8"/>
      <c r="E32" s="8"/>
      <c r="F32" s="8"/>
      <c r="G32" s="21"/>
      <c r="H32" s="8"/>
      <c r="I32" s="8">
        <v>358</v>
      </c>
      <c r="J32" s="8">
        <v>362</v>
      </c>
      <c r="K32" s="8">
        <f>J32-I32</f>
        <v>4</v>
      </c>
      <c r="L32" s="8">
        <v>120</v>
      </c>
      <c r="M32" s="8">
        <f>L32*K32</f>
        <v>480</v>
      </c>
      <c r="N32" s="11">
        <v>1.03</v>
      </c>
      <c r="O32" s="12">
        <f>N32*M32</f>
        <v>494.4</v>
      </c>
      <c r="P32" s="8"/>
      <c r="Q32" s="12">
        <f>H32+O32+P32</f>
        <v>494.4</v>
      </c>
      <c r="R32" s="8">
        <v>1</v>
      </c>
      <c r="S32" s="13">
        <f>Q32*R32</f>
        <v>494.4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</row>
    <row r="33" s="53" customFormat="1" ht="15.75" customHeight="1" spans="1:1024 1025:1584">
      <c r="A33" s="8" t="s">
        <v>160</v>
      </c>
      <c r="B33" s="19" t="s">
        <v>159</v>
      </c>
      <c r="C33" s="8">
        <v>780</v>
      </c>
      <c r="D33" s="8"/>
      <c r="E33" s="8"/>
      <c r="F33" s="8"/>
      <c r="G33" s="21"/>
      <c r="H33" s="8"/>
      <c r="I33" s="8">
        <v>2200</v>
      </c>
      <c r="J33" s="8">
        <v>2273</v>
      </c>
      <c r="K33" s="8">
        <f>J33-I33</f>
        <v>73</v>
      </c>
      <c r="L33" s="8">
        <v>150</v>
      </c>
      <c r="M33" s="8">
        <f>L33*K33</f>
        <v>10950</v>
      </c>
      <c r="N33" s="11">
        <v>1.03</v>
      </c>
      <c r="O33" s="12">
        <f>N33*M33</f>
        <v>11278.5</v>
      </c>
      <c r="P33" s="8"/>
      <c r="Q33" s="12">
        <f>H33+O33+P33</f>
        <v>11278.5</v>
      </c>
      <c r="R33" s="8">
        <v>1</v>
      </c>
      <c r="S33" s="13">
        <f>Q33*R33</f>
        <v>11278.5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</row>
    <row r="34" s="53" customFormat="1" ht="15.75" customHeight="1" spans="1:1024 1025:1584">
      <c r="A34" s="8" t="s">
        <v>161</v>
      </c>
      <c r="B34" s="19" t="s">
        <v>159</v>
      </c>
      <c r="C34" s="8"/>
      <c r="D34" s="8"/>
      <c r="E34" s="8"/>
      <c r="F34" s="8"/>
      <c r="G34" s="21"/>
      <c r="H34" s="8"/>
      <c r="I34" s="8"/>
      <c r="J34" s="8"/>
      <c r="K34" s="8"/>
      <c r="L34" s="8"/>
      <c r="M34" s="8">
        <f>SUM(M32:M33)</f>
        <v>11430</v>
      </c>
      <c r="N34" s="11">
        <v>1.03</v>
      </c>
      <c r="O34" s="12">
        <f>N34*M34</f>
        <v>11772.9</v>
      </c>
      <c r="P34" s="8"/>
      <c r="Q34" s="12">
        <f>H34+O34+P34</f>
        <v>11772.9</v>
      </c>
      <c r="R34" s="8">
        <v>1</v>
      </c>
      <c r="S34" s="13">
        <f>Q34*R34</f>
        <v>11772.9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</row>
    <row r="35" s="1" customFormat="1" customHeight="1" spans="1:1024 1025:1584">
      <c r="A35" s="8"/>
      <c r="B35" s="19"/>
      <c r="C35" s="8"/>
      <c r="D35" s="8"/>
      <c r="E35" s="8"/>
      <c r="F35" s="8"/>
      <c r="G35" s="21"/>
      <c r="H35" s="8"/>
      <c r="I35" s="8"/>
      <c r="J35" s="8"/>
      <c r="K35" s="8"/>
      <c r="L35" s="8"/>
      <c r="M35" s="8"/>
      <c r="N35" s="11"/>
      <c r="O35" s="12"/>
      <c r="P35" s="8"/>
      <c r="Q35" s="12"/>
      <c r="R35" s="8"/>
      <c r="S35" s="13"/>
    </row>
    <row r="36" s="1" customFormat="1" customHeight="1" spans="1:1024 1025:1584">
      <c r="A36" s="8"/>
      <c r="B36" s="19"/>
      <c r="C36" s="8"/>
      <c r="D36" s="8"/>
      <c r="E36" s="8"/>
      <c r="F36" s="8"/>
      <c r="G36" s="21"/>
      <c r="H36" s="8"/>
      <c r="I36" s="8"/>
      <c r="J36" s="8"/>
      <c r="K36" s="8"/>
      <c r="L36" s="8"/>
      <c r="M36" s="8"/>
      <c r="N36" s="11"/>
      <c r="O36" s="12"/>
      <c r="P36" s="8"/>
      <c r="Q36" s="12"/>
      <c r="R36" s="8"/>
      <c r="S36" s="13"/>
    </row>
    <row r="37" s="1" customFormat="1" ht="15" customHeight="1" spans="1:1024 1025:1584">
      <c r="A37" s="8" t="s">
        <v>1</v>
      </c>
      <c r="B37" s="8"/>
      <c r="C37" s="8"/>
      <c r="D37" s="8" t="s">
        <v>18</v>
      </c>
      <c r="E37" s="8" t="s">
        <v>19</v>
      </c>
      <c r="F37" s="8" t="s">
        <v>7</v>
      </c>
      <c r="G37" s="21" t="s">
        <v>20</v>
      </c>
      <c r="H37" s="8" t="s">
        <v>21</v>
      </c>
      <c r="I37" s="8" t="s">
        <v>3</v>
      </c>
      <c r="J37" s="8" t="s">
        <v>4</v>
      </c>
      <c r="K37" s="8" t="s">
        <v>5</v>
      </c>
      <c r="L37" s="8" t="s">
        <v>6</v>
      </c>
      <c r="M37" s="8" t="s">
        <v>7</v>
      </c>
      <c r="N37" s="11">
        <v>1.03</v>
      </c>
      <c r="O37" s="12" t="s">
        <v>9</v>
      </c>
      <c r="P37" s="8" t="s">
        <v>38</v>
      </c>
      <c r="Q37" s="12" t="s">
        <v>25</v>
      </c>
      <c r="R37" s="8" t="s">
        <v>29</v>
      </c>
      <c r="S37" s="13" t="s">
        <v>39</v>
      </c>
    </row>
    <row r="38" s="53" customFormat="1" ht="21" customHeight="1" spans="1:1024 1025:1584">
      <c r="A38" s="8" t="s">
        <v>162</v>
      </c>
      <c r="B38" s="19" t="s">
        <v>163</v>
      </c>
      <c r="C38" s="8">
        <v>786</v>
      </c>
      <c r="D38" s="8"/>
      <c r="E38" s="8"/>
      <c r="F38" s="8"/>
      <c r="G38" s="21"/>
      <c r="H38" s="8"/>
      <c r="I38" s="8">
        <v>999</v>
      </c>
      <c r="J38" s="8">
        <v>839</v>
      </c>
      <c r="K38" s="8">
        <f>I38-J38</f>
        <v>160</v>
      </c>
      <c r="L38" s="8">
        <v>240</v>
      </c>
      <c r="M38" s="8">
        <f>L38*K38</f>
        <v>38400</v>
      </c>
      <c r="N38" s="11">
        <v>1.03</v>
      </c>
      <c r="O38" s="12">
        <f>N38*M38</f>
        <v>39552</v>
      </c>
      <c r="P38" s="8"/>
      <c r="Q38" s="12">
        <f>H38+O38+P38</f>
        <v>39552</v>
      </c>
      <c r="R38" s="8">
        <v>1</v>
      </c>
      <c r="S38" s="13">
        <f>Q38*R38</f>
        <v>39552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</row>
    <row r="39" s="53" customFormat="1" customHeight="1" spans="1:1024 1025:1584">
      <c r="A39" s="8" t="s">
        <v>164</v>
      </c>
      <c r="B39" s="19" t="s">
        <v>163</v>
      </c>
      <c r="C39" s="8">
        <v>787</v>
      </c>
      <c r="D39" s="8"/>
      <c r="E39" s="8"/>
      <c r="F39" s="8"/>
      <c r="G39" s="21"/>
      <c r="H39" s="8"/>
      <c r="I39" s="8">
        <v>4491</v>
      </c>
      <c r="J39" s="8">
        <v>4671</v>
      </c>
      <c r="K39" s="8">
        <f>J39-I39</f>
        <v>180</v>
      </c>
      <c r="L39" s="8">
        <v>240</v>
      </c>
      <c r="M39" s="8">
        <f>L39*K39</f>
        <v>43200</v>
      </c>
      <c r="N39" s="11">
        <v>1.03</v>
      </c>
      <c r="O39" s="12">
        <f>N39*M39</f>
        <v>44496</v>
      </c>
      <c r="P39" s="8"/>
      <c r="Q39" s="12">
        <f>H39+O39+P39</f>
        <v>44496</v>
      </c>
      <c r="R39" s="8">
        <v>1</v>
      </c>
      <c r="S39" s="13">
        <f>Q39*R39</f>
        <v>44496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</row>
    <row r="40" s="53" customFormat="1" customHeight="1" spans="1:1024 1025:1584">
      <c r="A40" s="8" t="s">
        <v>165</v>
      </c>
      <c r="B40" s="19" t="s">
        <v>163</v>
      </c>
      <c r="C40" s="8">
        <v>782</v>
      </c>
      <c r="D40" s="8"/>
      <c r="E40" s="8"/>
      <c r="F40" s="8"/>
      <c r="G40" s="21"/>
      <c r="H40" s="8"/>
      <c r="I40" s="8">
        <v>5976</v>
      </c>
      <c r="J40" s="8">
        <v>6213</v>
      </c>
      <c r="K40" s="8">
        <f>J40-I40</f>
        <v>237</v>
      </c>
      <c r="L40" s="8">
        <v>120</v>
      </c>
      <c r="M40" s="8">
        <f>L40*K40</f>
        <v>28440</v>
      </c>
      <c r="N40" s="11">
        <v>1.03</v>
      </c>
      <c r="O40" s="12">
        <f>N40*M40</f>
        <v>29293.2</v>
      </c>
      <c r="P40" s="8"/>
      <c r="Q40" s="12">
        <f>H40+O40+P40</f>
        <v>29293.2</v>
      </c>
      <c r="R40" s="8">
        <v>1</v>
      </c>
      <c r="S40" s="13">
        <f>Q40*R40</f>
        <v>29293.2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</row>
    <row r="41" s="53" customFormat="1" ht="13.5" customHeight="1" spans="1:1024 1025:1584">
      <c r="A41" s="8" t="s">
        <v>166</v>
      </c>
      <c r="B41" s="19" t="s">
        <v>163</v>
      </c>
      <c r="C41" s="8">
        <v>781</v>
      </c>
      <c r="D41" s="8"/>
      <c r="E41" s="8"/>
      <c r="F41" s="8"/>
      <c r="G41" s="21"/>
      <c r="H41" s="8"/>
      <c r="I41" s="8">
        <v>6186</v>
      </c>
      <c r="J41" s="8">
        <v>6323</v>
      </c>
      <c r="K41" s="8">
        <f>J41-I41</f>
        <v>137</v>
      </c>
      <c r="L41" s="8">
        <v>120</v>
      </c>
      <c r="M41" s="8">
        <f>L41*K41</f>
        <v>16440</v>
      </c>
      <c r="N41" s="11">
        <v>1.03</v>
      </c>
      <c r="O41" s="12">
        <f>N41*M41</f>
        <v>16933.2</v>
      </c>
      <c r="P41" s="8"/>
      <c r="Q41" s="12">
        <f>H41+O41+P41</f>
        <v>16933.2</v>
      </c>
      <c r="R41" s="8">
        <v>1</v>
      </c>
      <c r="S41" s="13">
        <f>Q41*R41</f>
        <v>16933.2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  <c r="AMO41" s="1"/>
      <c r="AMP41" s="1"/>
      <c r="AMQ41" s="1"/>
      <c r="AMR41" s="1"/>
      <c r="AMS41" s="1"/>
      <c r="AMT41" s="1"/>
      <c r="AMU41" s="1"/>
      <c r="AMV41" s="1"/>
      <c r="AMW41" s="1"/>
      <c r="AMX41" s="1"/>
      <c r="AMY41" s="1"/>
      <c r="AMZ41" s="1"/>
      <c r="ANA41" s="1"/>
      <c r="ANB41" s="1"/>
      <c r="ANC41" s="1"/>
      <c r="AND41" s="1"/>
      <c r="ANE41" s="1"/>
      <c r="ANF41" s="1"/>
      <c r="ANG41" s="1"/>
      <c r="ANH41" s="1"/>
      <c r="ANI41" s="1"/>
      <c r="ANJ41" s="1"/>
      <c r="ANK41" s="1"/>
      <c r="ANL41" s="1"/>
      <c r="ANM41" s="1"/>
      <c r="ANN41" s="1"/>
      <c r="ANO41" s="1"/>
      <c r="ANP41" s="1"/>
      <c r="ANQ41" s="1"/>
      <c r="ANR41" s="1"/>
      <c r="ANS41" s="1"/>
      <c r="ANT41" s="1"/>
      <c r="ANU41" s="1"/>
      <c r="ANV41" s="1"/>
      <c r="ANW41" s="1"/>
      <c r="ANX41" s="1"/>
      <c r="ANY41" s="1"/>
      <c r="ANZ41" s="1"/>
      <c r="AOA41" s="1"/>
      <c r="AOB41" s="1"/>
      <c r="AOC41" s="1"/>
      <c r="AOD41" s="1"/>
      <c r="AOE41" s="1"/>
      <c r="AOF41" s="1"/>
      <c r="AOG41" s="1"/>
      <c r="AOH41" s="1"/>
      <c r="AOI41" s="1"/>
      <c r="AOJ41" s="1"/>
      <c r="AOK41" s="1"/>
      <c r="AOL41" s="1"/>
      <c r="AOM41" s="1"/>
      <c r="AON41" s="1"/>
      <c r="AOO41" s="1"/>
      <c r="AOP41" s="1"/>
      <c r="AOQ41" s="1"/>
      <c r="AOR41" s="1"/>
      <c r="AOS41" s="1"/>
      <c r="AOT41" s="1"/>
      <c r="AOU41" s="1"/>
      <c r="AOV41" s="1"/>
      <c r="AOW41" s="1"/>
      <c r="AOX41" s="1"/>
      <c r="AOY41" s="1"/>
      <c r="AOZ41" s="1"/>
      <c r="APA41" s="1"/>
      <c r="APB41" s="1"/>
      <c r="APC41" s="1"/>
      <c r="APD41" s="1"/>
      <c r="APE41" s="1"/>
      <c r="APF41" s="1"/>
      <c r="APG41" s="1"/>
      <c r="APH41" s="1"/>
      <c r="API41" s="1"/>
      <c r="APJ41" s="1"/>
      <c r="APK41" s="1"/>
      <c r="APL41" s="1"/>
      <c r="APM41" s="1"/>
      <c r="APN41" s="1"/>
      <c r="APO41" s="1"/>
      <c r="APP41" s="1"/>
      <c r="APQ41" s="1"/>
      <c r="APR41" s="1"/>
      <c r="APS41" s="1"/>
      <c r="APT41" s="1"/>
      <c r="APU41" s="1"/>
      <c r="APV41" s="1"/>
      <c r="APW41" s="1"/>
      <c r="APX41" s="1"/>
      <c r="APY41" s="1"/>
      <c r="APZ41" s="1"/>
      <c r="AQA41" s="1"/>
      <c r="AQB41" s="1"/>
      <c r="AQC41" s="1"/>
      <c r="AQD41" s="1"/>
      <c r="AQE41" s="1"/>
      <c r="AQF41" s="1"/>
      <c r="AQG41" s="1"/>
      <c r="AQH41" s="1"/>
      <c r="AQI41" s="1"/>
      <c r="AQJ41" s="1"/>
      <c r="AQK41" s="1"/>
      <c r="AQL41" s="1"/>
      <c r="AQM41" s="1"/>
      <c r="AQN41" s="1"/>
      <c r="AQO41" s="1"/>
      <c r="AQP41" s="1"/>
      <c r="AQQ41" s="1"/>
      <c r="AQR41" s="1"/>
      <c r="AQS41" s="1"/>
      <c r="AQT41" s="1"/>
      <c r="AQU41" s="1"/>
      <c r="AQV41" s="1"/>
      <c r="AQW41" s="1"/>
      <c r="AQX41" s="1"/>
      <c r="AQY41" s="1"/>
      <c r="AQZ41" s="1"/>
      <c r="ARA41" s="1"/>
      <c r="ARB41" s="1"/>
      <c r="ARC41" s="1"/>
      <c r="ARD41" s="1"/>
      <c r="ARE41" s="1"/>
      <c r="ARF41" s="1"/>
      <c r="ARG41" s="1"/>
      <c r="ARH41" s="1"/>
      <c r="ARI41" s="1"/>
      <c r="ARJ41" s="1"/>
      <c r="ARK41" s="1"/>
      <c r="ARL41" s="1"/>
      <c r="ARM41" s="1"/>
      <c r="ARN41" s="1"/>
      <c r="ARO41" s="1"/>
      <c r="ARP41" s="1"/>
      <c r="ARQ41" s="1"/>
      <c r="ARR41" s="1"/>
      <c r="ARS41" s="1"/>
      <c r="ART41" s="1"/>
      <c r="ARU41" s="1"/>
      <c r="ARV41" s="1"/>
      <c r="ARW41" s="1"/>
      <c r="ARX41" s="1"/>
      <c r="ARY41" s="1"/>
      <c r="ARZ41" s="1"/>
      <c r="ASA41" s="1"/>
      <c r="ASB41" s="1"/>
      <c r="ASC41" s="1"/>
      <c r="ASD41" s="1"/>
      <c r="ASE41" s="1"/>
      <c r="ASF41" s="1"/>
      <c r="ASG41" s="1"/>
      <c r="ASH41" s="1"/>
      <c r="ASI41" s="1"/>
      <c r="ASJ41" s="1"/>
      <c r="ASK41" s="1"/>
      <c r="ASL41" s="1"/>
      <c r="ASM41" s="1"/>
      <c r="ASN41" s="1"/>
      <c r="ASO41" s="1"/>
      <c r="ASP41" s="1"/>
      <c r="ASQ41" s="1"/>
      <c r="ASR41" s="1"/>
      <c r="ASS41" s="1"/>
      <c r="AST41" s="1"/>
      <c r="ASU41" s="1"/>
      <c r="ASV41" s="1"/>
      <c r="ASW41" s="1"/>
      <c r="ASX41" s="1"/>
      <c r="ASY41" s="1"/>
      <c r="ASZ41" s="1"/>
      <c r="ATA41" s="1"/>
      <c r="ATB41" s="1"/>
      <c r="ATC41" s="1"/>
      <c r="ATD41" s="1"/>
      <c r="ATE41" s="1"/>
      <c r="ATF41" s="1"/>
      <c r="ATG41" s="1"/>
      <c r="ATH41" s="1"/>
      <c r="ATI41" s="1"/>
      <c r="ATJ41" s="1"/>
      <c r="ATK41" s="1"/>
      <c r="ATL41" s="1"/>
      <c r="ATM41" s="1"/>
      <c r="ATN41" s="1"/>
      <c r="ATO41" s="1"/>
      <c r="ATP41" s="1"/>
      <c r="ATQ41" s="1"/>
      <c r="ATR41" s="1"/>
      <c r="ATS41" s="1"/>
      <c r="ATT41" s="1"/>
      <c r="ATU41" s="1"/>
      <c r="ATV41" s="1"/>
      <c r="ATW41" s="1"/>
      <c r="ATX41" s="1"/>
      <c r="ATY41" s="1"/>
      <c r="ATZ41" s="1"/>
      <c r="AUA41" s="1"/>
      <c r="AUB41" s="1"/>
      <c r="AUC41" s="1"/>
      <c r="AUD41" s="1"/>
      <c r="AUE41" s="1"/>
      <c r="AUF41" s="1"/>
      <c r="AUG41" s="1"/>
      <c r="AUH41" s="1"/>
      <c r="AUI41" s="1"/>
      <c r="AUJ41" s="1"/>
      <c r="AUK41" s="1"/>
      <c r="AUL41" s="1"/>
      <c r="AUM41" s="1"/>
      <c r="AUN41" s="1"/>
      <c r="AUO41" s="1"/>
      <c r="AUP41" s="1"/>
      <c r="AUQ41" s="1"/>
      <c r="AUR41" s="1"/>
      <c r="AUS41" s="1"/>
      <c r="AUT41" s="1"/>
      <c r="AUU41" s="1"/>
      <c r="AUV41" s="1"/>
      <c r="AUW41" s="1"/>
      <c r="AUX41" s="1"/>
      <c r="AUY41" s="1"/>
      <c r="AUZ41" s="1"/>
      <c r="AVA41" s="1"/>
      <c r="AVB41" s="1"/>
      <c r="AVC41" s="1"/>
      <c r="AVD41" s="1"/>
      <c r="AVE41" s="1"/>
      <c r="AVF41" s="1"/>
      <c r="AVG41" s="1"/>
      <c r="AVH41" s="1"/>
      <c r="AVI41" s="1"/>
      <c r="AVJ41" s="1"/>
      <c r="AVK41" s="1"/>
      <c r="AVL41" s="1"/>
      <c r="AVM41" s="1"/>
      <c r="AVN41" s="1"/>
      <c r="AVO41" s="1"/>
      <c r="AVP41" s="1"/>
      <c r="AVQ41" s="1"/>
      <c r="AVR41" s="1"/>
      <c r="AVS41" s="1"/>
      <c r="AVT41" s="1"/>
      <c r="AVU41" s="1"/>
      <c r="AVV41" s="1"/>
      <c r="AVW41" s="1"/>
      <c r="AVX41" s="1"/>
      <c r="AVY41" s="1"/>
      <c r="AVZ41" s="1"/>
      <c r="AWA41" s="1"/>
      <c r="AWB41" s="1"/>
      <c r="AWC41" s="1"/>
      <c r="AWD41" s="1"/>
      <c r="AWE41" s="1"/>
      <c r="AWF41" s="1"/>
      <c r="AWG41" s="1"/>
      <c r="AWH41" s="1"/>
      <c r="AWI41" s="1"/>
      <c r="AWJ41" s="1"/>
      <c r="AWK41" s="1"/>
      <c r="AWL41" s="1"/>
      <c r="AWM41" s="1"/>
      <c r="AWN41" s="1"/>
      <c r="AWO41" s="1"/>
      <c r="AWP41" s="1"/>
      <c r="AWQ41" s="1"/>
      <c r="AWR41" s="1"/>
      <c r="AWS41" s="1"/>
      <c r="AWT41" s="1"/>
      <c r="AWU41" s="1"/>
      <c r="AWV41" s="1"/>
      <c r="AWW41" s="1"/>
      <c r="AWX41" s="1"/>
      <c r="AWY41" s="1"/>
      <c r="AWZ41" s="1"/>
      <c r="AXA41" s="1"/>
      <c r="AXB41" s="1"/>
      <c r="AXC41" s="1"/>
      <c r="AXD41" s="1"/>
      <c r="AXE41" s="1"/>
      <c r="AXF41" s="1"/>
      <c r="AXG41" s="1"/>
      <c r="AXH41" s="1"/>
      <c r="AXI41" s="1"/>
      <c r="AXJ41" s="1"/>
      <c r="AXK41" s="1"/>
      <c r="AXL41" s="1"/>
      <c r="AXM41" s="1"/>
      <c r="AXN41" s="1"/>
      <c r="AXO41" s="1"/>
      <c r="AXP41" s="1"/>
      <c r="AXQ41" s="1"/>
      <c r="AXR41" s="1"/>
      <c r="AXS41" s="1"/>
      <c r="AXT41" s="1"/>
      <c r="AXU41" s="1"/>
      <c r="AXV41" s="1"/>
      <c r="AXW41" s="1"/>
      <c r="AXX41" s="1"/>
      <c r="AXY41" s="1"/>
      <c r="AXZ41" s="1"/>
      <c r="AYA41" s="1"/>
      <c r="AYB41" s="1"/>
      <c r="AYC41" s="1"/>
      <c r="AYD41" s="1"/>
      <c r="AYE41" s="1"/>
      <c r="AYF41" s="1"/>
      <c r="AYG41" s="1"/>
      <c r="AYH41" s="1"/>
      <c r="AYI41" s="1"/>
      <c r="AYJ41" s="1"/>
      <c r="AYK41" s="1"/>
      <c r="AYL41" s="1"/>
      <c r="AYM41" s="1"/>
      <c r="AYN41" s="1"/>
      <c r="AYO41" s="1"/>
      <c r="AYP41" s="1"/>
      <c r="AYQ41" s="1"/>
      <c r="AYR41" s="1"/>
      <c r="AYS41" s="1"/>
      <c r="AYT41" s="1"/>
      <c r="AYU41" s="1"/>
      <c r="AYV41" s="1"/>
      <c r="AYW41" s="1"/>
      <c r="AYX41" s="1"/>
      <c r="AYY41" s="1"/>
      <c r="AYZ41" s="1"/>
      <c r="AZA41" s="1"/>
      <c r="AZB41" s="1"/>
      <c r="AZC41" s="1"/>
      <c r="AZD41" s="1"/>
      <c r="AZE41" s="1"/>
      <c r="AZF41" s="1"/>
      <c r="AZG41" s="1"/>
      <c r="AZH41" s="1"/>
      <c r="AZI41" s="1"/>
      <c r="AZJ41" s="1"/>
      <c r="AZK41" s="1"/>
      <c r="AZL41" s="1"/>
      <c r="AZM41" s="1"/>
      <c r="AZN41" s="1"/>
      <c r="AZO41" s="1"/>
      <c r="AZP41" s="1"/>
      <c r="AZQ41" s="1"/>
      <c r="AZR41" s="1"/>
      <c r="AZS41" s="1"/>
      <c r="AZT41" s="1"/>
      <c r="AZU41" s="1"/>
      <c r="AZV41" s="1"/>
      <c r="AZW41" s="1"/>
      <c r="AZX41" s="1"/>
      <c r="AZY41" s="1"/>
      <c r="AZZ41" s="1"/>
      <c r="BAA41" s="1"/>
      <c r="BAB41" s="1"/>
      <c r="BAC41" s="1"/>
      <c r="BAD41" s="1"/>
      <c r="BAE41" s="1"/>
      <c r="BAF41" s="1"/>
      <c r="BAG41" s="1"/>
      <c r="BAH41" s="1"/>
      <c r="BAI41" s="1"/>
      <c r="BAJ41" s="1"/>
      <c r="BAK41" s="1"/>
      <c r="BAL41" s="1"/>
      <c r="BAM41" s="1"/>
      <c r="BAN41" s="1"/>
      <c r="BAO41" s="1"/>
      <c r="BAP41" s="1"/>
      <c r="BAQ41" s="1"/>
      <c r="BAR41" s="1"/>
      <c r="BAS41" s="1"/>
      <c r="BAT41" s="1"/>
      <c r="BAU41" s="1"/>
      <c r="BAV41" s="1"/>
      <c r="BAW41" s="1"/>
      <c r="BAX41" s="1"/>
      <c r="BAY41" s="1"/>
      <c r="BAZ41" s="1"/>
      <c r="BBA41" s="1"/>
      <c r="BBB41" s="1"/>
      <c r="BBC41" s="1"/>
      <c r="BBD41" s="1"/>
      <c r="BBE41" s="1"/>
      <c r="BBF41" s="1"/>
      <c r="BBG41" s="1"/>
      <c r="BBH41" s="1"/>
      <c r="BBI41" s="1"/>
      <c r="BBJ41" s="1"/>
      <c r="BBK41" s="1"/>
      <c r="BBL41" s="1"/>
      <c r="BBM41" s="1"/>
      <c r="BBN41" s="1"/>
      <c r="BBO41" s="1"/>
      <c r="BBP41" s="1"/>
      <c r="BBQ41" s="1"/>
      <c r="BBR41" s="1"/>
      <c r="BBS41" s="1"/>
      <c r="BBT41" s="1"/>
      <c r="BBU41" s="1"/>
      <c r="BBV41" s="1"/>
      <c r="BBW41" s="1"/>
      <c r="BBX41" s="1"/>
      <c r="BBY41" s="1"/>
      <c r="BBZ41" s="1"/>
      <c r="BCA41" s="1"/>
      <c r="BCB41" s="1"/>
      <c r="BCC41" s="1"/>
      <c r="BCD41" s="1"/>
      <c r="BCE41" s="1"/>
      <c r="BCF41" s="1"/>
      <c r="BCG41" s="1"/>
      <c r="BCH41" s="1"/>
      <c r="BCI41" s="1"/>
      <c r="BCJ41" s="1"/>
      <c r="BCK41" s="1"/>
      <c r="BCL41" s="1"/>
      <c r="BCM41" s="1"/>
      <c r="BCN41" s="1"/>
      <c r="BCO41" s="1"/>
      <c r="BCP41" s="1"/>
      <c r="BCQ41" s="1"/>
      <c r="BCR41" s="1"/>
      <c r="BCS41" s="1"/>
      <c r="BCT41" s="1"/>
      <c r="BCU41" s="1"/>
      <c r="BCV41" s="1"/>
      <c r="BCW41" s="1"/>
      <c r="BCX41" s="1"/>
      <c r="BCY41" s="1"/>
      <c r="BCZ41" s="1"/>
      <c r="BDA41" s="1"/>
      <c r="BDB41" s="1"/>
      <c r="BDC41" s="1"/>
      <c r="BDD41" s="1"/>
      <c r="BDE41" s="1"/>
      <c r="BDF41" s="1"/>
      <c r="BDG41" s="1"/>
      <c r="BDH41" s="1"/>
      <c r="BDI41" s="1"/>
      <c r="BDJ41" s="1"/>
      <c r="BDK41" s="1"/>
      <c r="BDL41" s="1"/>
      <c r="BDM41" s="1"/>
      <c r="BDN41" s="1"/>
      <c r="BDO41" s="1"/>
      <c r="BDP41" s="1"/>
      <c r="BDQ41" s="1"/>
      <c r="BDR41" s="1"/>
      <c r="BDS41" s="1"/>
      <c r="BDT41" s="1"/>
      <c r="BDU41" s="1"/>
      <c r="BDV41" s="1"/>
      <c r="BDW41" s="1"/>
      <c r="BDX41" s="1"/>
      <c r="BDY41" s="1"/>
      <c r="BDZ41" s="1"/>
      <c r="BEA41" s="1"/>
      <c r="BEB41" s="1"/>
      <c r="BEC41" s="1"/>
      <c r="BED41" s="1"/>
      <c r="BEE41" s="1"/>
      <c r="BEF41" s="1"/>
      <c r="BEG41" s="1"/>
      <c r="BEH41" s="1"/>
      <c r="BEI41" s="1"/>
      <c r="BEJ41" s="1"/>
      <c r="BEK41" s="1"/>
      <c r="BEL41" s="1"/>
      <c r="BEM41" s="1"/>
      <c r="BEN41" s="1"/>
      <c r="BEO41" s="1"/>
      <c r="BEP41" s="1"/>
      <c r="BEQ41" s="1"/>
      <c r="BER41" s="1"/>
      <c r="BES41" s="1"/>
      <c r="BET41" s="1"/>
      <c r="BEU41" s="1"/>
      <c r="BEV41" s="1"/>
      <c r="BEW41" s="1"/>
      <c r="BEX41" s="1"/>
      <c r="BEY41" s="1"/>
      <c r="BEZ41" s="1"/>
      <c r="BFA41" s="1"/>
      <c r="BFB41" s="1"/>
      <c r="BFC41" s="1"/>
      <c r="BFD41" s="1"/>
      <c r="BFE41" s="1"/>
      <c r="BFF41" s="1"/>
      <c r="BFG41" s="1"/>
      <c r="BFH41" s="1"/>
      <c r="BFI41" s="1"/>
      <c r="BFJ41" s="1"/>
      <c r="BFK41" s="1"/>
      <c r="BFL41" s="1"/>
      <c r="BFM41" s="1"/>
      <c r="BFN41" s="1"/>
      <c r="BFO41" s="1"/>
      <c r="BFP41" s="1"/>
      <c r="BFQ41" s="1"/>
      <c r="BFR41" s="1"/>
      <c r="BFS41" s="1"/>
      <c r="BFT41" s="1"/>
      <c r="BFU41" s="1"/>
      <c r="BFV41" s="1"/>
      <c r="BFW41" s="1"/>
      <c r="BFX41" s="1"/>
      <c r="BFY41" s="1"/>
      <c r="BFZ41" s="1"/>
      <c r="BGA41" s="1"/>
      <c r="BGB41" s="1"/>
      <c r="BGC41" s="1"/>
      <c r="BGD41" s="1"/>
      <c r="BGE41" s="1"/>
      <c r="BGF41" s="1"/>
      <c r="BGG41" s="1"/>
      <c r="BGH41" s="1"/>
      <c r="BGI41" s="1"/>
      <c r="BGJ41" s="1"/>
      <c r="BGK41" s="1"/>
      <c r="BGL41" s="1"/>
      <c r="BGM41" s="1"/>
      <c r="BGN41" s="1"/>
      <c r="BGO41" s="1"/>
      <c r="BGP41" s="1"/>
      <c r="BGQ41" s="1"/>
      <c r="BGR41" s="1"/>
      <c r="BGS41" s="1"/>
      <c r="BGT41" s="1"/>
      <c r="BGU41" s="1"/>
      <c r="BGV41" s="1"/>
      <c r="BGW41" s="1"/>
      <c r="BGX41" s="1"/>
      <c r="BGY41" s="1"/>
      <c r="BGZ41" s="1"/>
      <c r="BHA41" s="1"/>
      <c r="BHB41" s="1"/>
      <c r="BHC41" s="1"/>
      <c r="BHD41" s="1"/>
      <c r="BHE41" s="1"/>
      <c r="BHF41" s="1"/>
      <c r="BHG41" s="1"/>
      <c r="BHH41" s="1"/>
      <c r="BHI41" s="1"/>
      <c r="BHJ41" s="1"/>
      <c r="BHK41" s="1"/>
      <c r="BHL41" s="1"/>
      <c r="BHM41" s="1"/>
      <c r="BHN41" s="1"/>
      <c r="BHO41" s="1"/>
      <c r="BHP41" s="1"/>
      <c r="BHQ41" s="1"/>
      <c r="BHR41" s="1"/>
      <c r="BHS41" s="1"/>
      <c r="BHT41" s="1"/>
      <c r="BHU41" s="1"/>
      <c r="BHV41" s="1"/>
      <c r="BHW41" s="1"/>
      <c r="BHX41" s="1"/>
    </row>
    <row r="42" s="53" customFormat="1" ht="19.5" customHeight="1" spans="1:1024 1025:1584">
      <c r="A42" s="8" t="s">
        <v>25</v>
      </c>
      <c r="B42" s="19" t="s">
        <v>163</v>
      </c>
      <c r="C42" s="8"/>
      <c r="D42" s="8"/>
      <c r="E42" s="8"/>
      <c r="F42" s="8"/>
      <c r="G42" s="21"/>
      <c r="H42" s="8"/>
      <c r="I42" s="8"/>
      <c r="J42" s="8"/>
      <c r="K42" s="8" t="s">
        <v>167</v>
      </c>
      <c r="L42" s="8"/>
      <c r="M42" s="8">
        <f>SUM(M38:M41)</f>
        <v>126480</v>
      </c>
      <c r="N42" s="11">
        <v>1.03</v>
      </c>
      <c r="O42" s="12">
        <f>N42*M42</f>
        <v>130274.4</v>
      </c>
      <c r="P42" s="8"/>
      <c r="Q42" s="12">
        <f>H42+O42+P42</f>
        <v>130274.4</v>
      </c>
      <c r="R42" s="8">
        <v>1</v>
      </c>
      <c r="S42" s="13">
        <f>Q42*R42</f>
        <v>130274.4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</row>
    <row r="43" s="53" customFormat="1" ht="19.5" customHeight="1" spans="1:1024 1025:1584">
      <c r="A43" s="8"/>
      <c r="B43" s="19"/>
      <c r="C43" s="8"/>
      <c r="D43" s="8"/>
      <c r="E43" s="8"/>
      <c r="F43" s="8"/>
      <c r="G43" s="21"/>
      <c r="H43" s="8"/>
      <c r="I43" s="8"/>
      <c r="J43" s="8"/>
      <c r="K43" s="8"/>
      <c r="L43" s="8"/>
      <c r="M43" s="8"/>
      <c r="N43" s="11"/>
      <c r="O43" s="12"/>
      <c r="P43" s="8"/>
      <c r="Q43" s="12"/>
      <c r="R43" s="8"/>
      <c r="S43" s="13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</row>
    <row r="44" s="53" customFormat="1" ht="19.5" customHeight="1" spans="1:1024 1025:1584">
      <c r="A44" s="8"/>
      <c r="B44" s="19"/>
      <c r="C44" s="8"/>
      <c r="D44" s="8"/>
      <c r="E44" s="8"/>
      <c r="F44" s="8"/>
      <c r="G44" s="21"/>
      <c r="H44" s="8"/>
      <c r="I44" s="8"/>
      <c r="J44" s="8"/>
      <c r="K44" s="8"/>
      <c r="L44" s="8"/>
      <c r="M44" s="8"/>
      <c r="N44" s="11"/>
      <c r="O44" s="12"/>
      <c r="P44" s="8"/>
      <c r="Q44" s="12"/>
      <c r="R44" s="8"/>
      <c r="S44" s="13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</row>
    <row r="45" s="53" customFormat="1" ht="19.5" customHeight="1" spans="1:1024 1025:1584">
      <c r="A45" s="8"/>
      <c r="B45" s="19"/>
      <c r="C45" s="8"/>
      <c r="D45" s="8"/>
      <c r="E45" s="8"/>
      <c r="F45" s="8"/>
      <c r="G45" s="21"/>
      <c r="H45" s="8"/>
      <c r="I45" s="8"/>
      <c r="J45" s="8"/>
      <c r="K45" s="8"/>
      <c r="L45" s="8"/>
      <c r="M45" s="8"/>
      <c r="N45" s="11"/>
      <c r="O45" s="12"/>
      <c r="P45" s="8"/>
      <c r="Q45" s="12"/>
      <c r="R45" s="8"/>
      <c r="S45" s="13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</row>
    <row r="46" s="53" customFormat="1" ht="19.5" customHeight="1" spans="1:1024 1025:1584">
      <c r="A46" s="8"/>
      <c r="B46" s="19"/>
      <c r="C46" s="8"/>
      <c r="D46" s="8"/>
      <c r="E46" s="8"/>
      <c r="F46" s="8"/>
      <c r="G46" s="21"/>
      <c r="H46" s="8"/>
      <c r="I46" s="8"/>
      <c r="J46" s="8"/>
      <c r="K46" s="8"/>
      <c r="L46" s="8"/>
      <c r="M46" s="8"/>
      <c r="N46" s="11"/>
      <c r="O46" s="12"/>
      <c r="P46" s="8"/>
      <c r="Q46" s="12"/>
      <c r="R46" s="8"/>
      <c r="S46" s="13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</row>
    <row r="47" s="53" customFormat="1" ht="19.5" customHeight="1" spans="1:1024 1025:1584">
      <c r="A47" s="8" t="s">
        <v>168</v>
      </c>
      <c r="B47" s="19" t="s">
        <v>169</v>
      </c>
      <c r="C47" s="8">
        <v>756</v>
      </c>
      <c r="D47" s="8"/>
      <c r="E47" s="8"/>
      <c r="F47" s="8"/>
      <c r="G47" s="21"/>
      <c r="H47" s="8"/>
      <c r="I47" s="8">
        <v>7589</v>
      </c>
      <c r="J47" s="8">
        <v>7589</v>
      </c>
      <c r="K47" s="8">
        <f t="shared" ref="K47:K51" si="5">J47-I47</f>
        <v>0</v>
      </c>
      <c r="L47" s="8">
        <v>240</v>
      </c>
      <c r="M47" s="8">
        <f t="shared" ref="M47:M51" si="6">L47*K47</f>
        <v>0</v>
      </c>
      <c r="N47" s="11">
        <v>1.03</v>
      </c>
      <c r="O47" s="12">
        <f t="shared" ref="O47:O52" si="7">N47*M47</f>
        <v>0</v>
      </c>
      <c r="P47" s="8"/>
      <c r="Q47" s="12">
        <f t="shared" ref="Q47:Q52" si="8">H47+O47+P47</f>
        <v>0</v>
      </c>
      <c r="R47" s="8">
        <v>1</v>
      </c>
      <c r="S47" s="13">
        <f t="shared" ref="S47:S52" si="9">Q47*R47</f>
        <v>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</row>
    <row r="48" s="53" customFormat="1" ht="19.5" customHeight="1" spans="1:1024 1025:1584">
      <c r="A48" s="8" t="s">
        <v>170</v>
      </c>
      <c r="B48" s="19" t="s">
        <v>169</v>
      </c>
      <c r="C48" s="8">
        <v>783</v>
      </c>
      <c r="D48" s="8"/>
      <c r="E48" s="8"/>
      <c r="F48" s="8"/>
      <c r="G48" s="21"/>
      <c r="H48" s="8"/>
      <c r="I48" s="8">
        <v>1109</v>
      </c>
      <c r="J48" s="8">
        <v>1193</v>
      </c>
      <c r="K48" s="8">
        <f t="shared" si="5"/>
        <v>84</v>
      </c>
      <c r="L48" s="8">
        <v>240</v>
      </c>
      <c r="M48" s="8">
        <f t="shared" si="6"/>
        <v>20160</v>
      </c>
      <c r="N48" s="11">
        <v>1.03</v>
      </c>
      <c r="O48" s="12">
        <f t="shared" si="7"/>
        <v>20764.8</v>
      </c>
      <c r="P48" s="8"/>
      <c r="Q48" s="12">
        <f t="shared" si="8"/>
        <v>20764.8</v>
      </c>
      <c r="R48" s="8">
        <v>1</v>
      </c>
      <c r="S48" s="13">
        <f t="shared" si="9"/>
        <v>20764.8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</row>
    <row r="49" s="1" customFormat="1" spans="1:1024 1025:1584">
      <c r="A49" s="8" t="s">
        <v>171</v>
      </c>
      <c r="B49" s="19" t="s">
        <v>169</v>
      </c>
      <c r="C49" s="8">
        <v>764</v>
      </c>
      <c r="D49" s="8"/>
      <c r="E49" s="8"/>
      <c r="F49" s="8"/>
      <c r="G49" s="21"/>
      <c r="H49" s="8"/>
      <c r="I49" s="8">
        <v>2427</v>
      </c>
      <c r="J49" s="8">
        <v>2543</v>
      </c>
      <c r="K49" s="8">
        <f t="shared" si="5"/>
        <v>116</v>
      </c>
      <c r="L49" s="8">
        <v>120</v>
      </c>
      <c r="M49" s="8">
        <f t="shared" si="6"/>
        <v>13920</v>
      </c>
      <c r="N49" s="11">
        <v>1.03</v>
      </c>
      <c r="O49" s="12">
        <f t="shared" si="7"/>
        <v>14337.6</v>
      </c>
      <c r="P49" s="8"/>
      <c r="Q49" s="12">
        <f t="shared" si="8"/>
        <v>14337.6</v>
      </c>
      <c r="R49" s="8">
        <v>1</v>
      </c>
      <c r="S49" s="13">
        <f t="shared" si="9"/>
        <v>14337.6</v>
      </c>
    </row>
    <row r="50" s="53" customFormat="1" spans="1:1024 1025:1584">
      <c r="A50" s="8" t="s">
        <v>172</v>
      </c>
      <c r="B50" s="19" t="s">
        <v>169</v>
      </c>
      <c r="C50" s="8">
        <v>764</v>
      </c>
      <c r="D50" s="8"/>
      <c r="E50" s="8"/>
      <c r="F50" s="8"/>
      <c r="G50" s="21"/>
      <c r="H50" s="8"/>
      <c r="I50" s="8">
        <v>5535</v>
      </c>
      <c r="J50" s="8">
        <v>6248</v>
      </c>
      <c r="K50" s="8">
        <f t="shared" si="5"/>
        <v>713</v>
      </c>
      <c r="L50" s="8">
        <v>60</v>
      </c>
      <c r="M50" s="8">
        <f t="shared" si="6"/>
        <v>42780</v>
      </c>
      <c r="N50" s="11">
        <v>1.03</v>
      </c>
      <c r="O50" s="12">
        <f t="shared" si="7"/>
        <v>44063.4</v>
      </c>
      <c r="P50" s="8"/>
      <c r="Q50" s="12">
        <f t="shared" si="8"/>
        <v>44063.4</v>
      </c>
      <c r="R50" s="8">
        <v>1</v>
      </c>
      <c r="S50" s="13">
        <f t="shared" si="9"/>
        <v>44063.4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</row>
    <row r="51" s="53" customFormat="1" spans="1:1024 1025:1584">
      <c r="A51" s="8" t="s">
        <v>173</v>
      </c>
      <c r="B51" s="19" t="s">
        <v>169</v>
      </c>
      <c r="C51" s="8">
        <v>760</v>
      </c>
      <c r="D51" s="8"/>
      <c r="E51" s="8"/>
      <c r="F51" s="8"/>
      <c r="G51" s="21"/>
      <c r="H51" s="8"/>
      <c r="I51" s="8">
        <v>758</v>
      </c>
      <c r="J51" s="8">
        <v>778</v>
      </c>
      <c r="K51" s="8">
        <f t="shared" si="5"/>
        <v>20</v>
      </c>
      <c r="L51" s="8">
        <v>60</v>
      </c>
      <c r="M51" s="8">
        <f t="shared" si="6"/>
        <v>1200</v>
      </c>
      <c r="N51" s="11">
        <v>1.03</v>
      </c>
      <c r="O51" s="12">
        <f t="shared" si="7"/>
        <v>1236</v>
      </c>
      <c r="P51" s="8"/>
      <c r="Q51" s="12">
        <f t="shared" si="8"/>
        <v>1236</v>
      </c>
      <c r="R51" s="8">
        <v>1</v>
      </c>
      <c r="S51" s="13">
        <f t="shared" si="9"/>
        <v>1236</v>
      </c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</row>
    <row r="52" s="53" customFormat="1" spans="1:1024 1025:1584">
      <c r="A52" s="8" t="s">
        <v>25</v>
      </c>
      <c r="B52" s="19"/>
      <c r="C52" s="8"/>
      <c r="D52" s="8"/>
      <c r="E52" s="8"/>
      <c r="F52" s="8"/>
      <c r="G52" s="21"/>
      <c r="H52" s="8"/>
      <c r="I52" s="8"/>
      <c r="J52" s="8"/>
      <c r="K52" s="8"/>
      <c r="L52" s="8"/>
      <c r="M52" s="8">
        <f>SUM(M47:M51)</f>
        <v>78060</v>
      </c>
      <c r="N52" s="11">
        <v>1.03</v>
      </c>
      <c r="O52" s="12">
        <f t="shared" si="7"/>
        <v>80401.8</v>
      </c>
      <c r="P52" s="8"/>
      <c r="Q52" s="12">
        <f t="shared" si="8"/>
        <v>80401.8</v>
      </c>
      <c r="R52" s="8">
        <v>1</v>
      </c>
      <c r="S52" s="13">
        <f t="shared" si="9"/>
        <v>80401.8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</row>
    <row r="53" s="53" customFormat="1" spans="1:1024 1025:1584">
      <c r="A53" s="8"/>
      <c r="B53" s="19"/>
      <c r="C53" s="8"/>
      <c r="D53" s="8"/>
      <c r="E53" s="8"/>
      <c r="F53" s="8"/>
      <c r="G53" s="21"/>
      <c r="H53" s="8"/>
      <c r="I53" s="8"/>
      <c r="J53" s="8"/>
      <c r="K53" s="8"/>
      <c r="L53" s="8"/>
      <c r="M53" s="8"/>
      <c r="N53" s="11"/>
      <c r="O53" s="12"/>
      <c r="P53" s="8"/>
      <c r="Q53" s="12"/>
      <c r="R53" s="8"/>
      <c r="S53" s="13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</row>
    <row r="54" s="53" customFormat="1" spans="1:1024 1025:1584">
      <c r="A54" s="8"/>
      <c r="B54" s="19"/>
      <c r="C54" s="8"/>
      <c r="D54" s="8"/>
      <c r="E54" s="8"/>
      <c r="F54" s="8"/>
      <c r="G54" s="21"/>
      <c r="H54" s="8"/>
      <c r="I54" s="8"/>
      <c r="J54" s="8"/>
      <c r="K54" s="8"/>
      <c r="L54" s="8"/>
      <c r="M54" s="8"/>
      <c r="N54" s="11"/>
      <c r="O54" s="12"/>
      <c r="P54" s="8"/>
      <c r="Q54" s="12"/>
      <c r="R54" s="8"/>
      <c r="S54" s="13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  <c r="AQY54" s="1"/>
      <c r="AQZ54" s="1"/>
      <c r="ARA54" s="1"/>
      <c r="ARB54" s="1"/>
      <c r="ARC54" s="1"/>
      <c r="ARD54" s="1"/>
      <c r="ARE54" s="1"/>
      <c r="ARF54" s="1"/>
      <c r="ARG54" s="1"/>
      <c r="ARH54" s="1"/>
      <c r="ARI54" s="1"/>
      <c r="ARJ54" s="1"/>
      <c r="ARK54" s="1"/>
      <c r="ARL54" s="1"/>
      <c r="ARM54" s="1"/>
      <c r="ARN54" s="1"/>
      <c r="ARO54" s="1"/>
      <c r="ARP54" s="1"/>
      <c r="ARQ54" s="1"/>
      <c r="ARR54" s="1"/>
      <c r="ARS54" s="1"/>
      <c r="ART54" s="1"/>
      <c r="ARU54" s="1"/>
      <c r="ARV54" s="1"/>
      <c r="ARW54" s="1"/>
      <c r="ARX54" s="1"/>
      <c r="ARY54" s="1"/>
      <c r="ARZ54" s="1"/>
      <c r="ASA54" s="1"/>
      <c r="ASB54" s="1"/>
      <c r="ASC54" s="1"/>
      <c r="ASD54" s="1"/>
      <c r="ASE54" s="1"/>
      <c r="ASF54" s="1"/>
      <c r="ASG54" s="1"/>
      <c r="ASH54" s="1"/>
      <c r="ASI54" s="1"/>
      <c r="ASJ54" s="1"/>
      <c r="ASK54" s="1"/>
      <c r="ASL54" s="1"/>
      <c r="ASM54" s="1"/>
      <c r="ASN54" s="1"/>
      <c r="ASO54" s="1"/>
      <c r="ASP54" s="1"/>
      <c r="ASQ54" s="1"/>
      <c r="ASR54" s="1"/>
      <c r="ASS54" s="1"/>
      <c r="AST54" s="1"/>
      <c r="ASU54" s="1"/>
      <c r="ASV54" s="1"/>
      <c r="ASW54" s="1"/>
      <c r="ASX54" s="1"/>
      <c r="ASY54" s="1"/>
      <c r="ASZ54" s="1"/>
      <c r="ATA54" s="1"/>
      <c r="ATB54" s="1"/>
      <c r="ATC54" s="1"/>
      <c r="ATD54" s="1"/>
      <c r="ATE54" s="1"/>
      <c r="ATF54" s="1"/>
      <c r="ATG54" s="1"/>
      <c r="ATH54" s="1"/>
      <c r="ATI54" s="1"/>
      <c r="ATJ54" s="1"/>
      <c r="ATK54" s="1"/>
      <c r="ATL54" s="1"/>
      <c r="ATM54" s="1"/>
      <c r="ATN54" s="1"/>
      <c r="ATO54" s="1"/>
      <c r="ATP54" s="1"/>
      <c r="ATQ54" s="1"/>
      <c r="ATR54" s="1"/>
      <c r="ATS54" s="1"/>
      <c r="ATT54" s="1"/>
      <c r="ATU54" s="1"/>
      <c r="ATV54" s="1"/>
      <c r="ATW54" s="1"/>
      <c r="ATX54" s="1"/>
      <c r="ATY54" s="1"/>
      <c r="ATZ54" s="1"/>
      <c r="AUA54" s="1"/>
      <c r="AUB54" s="1"/>
      <c r="AUC54" s="1"/>
      <c r="AUD54" s="1"/>
      <c r="AUE54" s="1"/>
      <c r="AUF54" s="1"/>
      <c r="AUG54" s="1"/>
      <c r="AUH54" s="1"/>
      <c r="AUI54" s="1"/>
      <c r="AUJ54" s="1"/>
      <c r="AUK54" s="1"/>
      <c r="AUL54" s="1"/>
      <c r="AUM54" s="1"/>
      <c r="AUN54" s="1"/>
      <c r="AUO54" s="1"/>
      <c r="AUP54" s="1"/>
      <c r="AUQ54" s="1"/>
      <c r="AUR54" s="1"/>
      <c r="AUS54" s="1"/>
      <c r="AUT54" s="1"/>
      <c r="AUU54" s="1"/>
      <c r="AUV54" s="1"/>
      <c r="AUW54" s="1"/>
      <c r="AUX54" s="1"/>
      <c r="AUY54" s="1"/>
      <c r="AUZ54" s="1"/>
      <c r="AVA54" s="1"/>
      <c r="AVB54" s="1"/>
      <c r="AVC54" s="1"/>
      <c r="AVD54" s="1"/>
      <c r="AVE54" s="1"/>
      <c r="AVF54" s="1"/>
      <c r="AVG54" s="1"/>
      <c r="AVH54" s="1"/>
      <c r="AVI54" s="1"/>
      <c r="AVJ54" s="1"/>
      <c r="AVK54" s="1"/>
      <c r="AVL54" s="1"/>
      <c r="AVM54" s="1"/>
      <c r="AVN54" s="1"/>
      <c r="AVO54" s="1"/>
      <c r="AVP54" s="1"/>
      <c r="AVQ54" s="1"/>
      <c r="AVR54" s="1"/>
      <c r="AVS54" s="1"/>
      <c r="AVT54" s="1"/>
      <c r="AVU54" s="1"/>
      <c r="AVV54" s="1"/>
      <c r="AVW54" s="1"/>
      <c r="AVX54" s="1"/>
      <c r="AVY54" s="1"/>
      <c r="AVZ54" s="1"/>
      <c r="AWA54" s="1"/>
      <c r="AWB54" s="1"/>
      <c r="AWC54" s="1"/>
      <c r="AWD54" s="1"/>
      <c r="AWE54" s="1"/>
      <c r="AWF54" s="1"/>
      <c r="AWG54" s="1"/>
      <c r="AWH54" s="1"/>
      <c r="AWI54" s="1"/>
      <c r="AWJ54" s="1"/>
      <c r="AWK54" s="1"/>
      <c r="AWL54" s="1"/>
      <c r="AWM54" s="1"/>
      <c r="AWN54" s="1"/>
      <c r="AWO54" s="1"/>
      <c r="AWP54" s="1"/>
      <c r="AWQ54" s="1"/>
      <c r="AWR54" s="1"/>
      <c r="AWS54" s="1"/>
      <c r="AWT54" s="1"/>
      <c r="AWU54" s="1"/>
      <c r="AWV54" s="1"/>
      <c r="AWW54" s="1"/>
      <c r="AWX54" s="1"/>
      <c r="AWY54" s="1"/>
      <c r="AWZ54" s="1"/>
      <c r="AXA54" s="1"/>
      <c r="AXB54" s="1"/>
      <c r="AXC54" s="1"/>
      <c r="AXD54" s="1"/>
      <c r="AXE54" s="1"/>
      <c r="AXF54" s="1"/>
      <c r="AXG54" s="1"/>
      <c r="AXH54" s="1"/>
      <c r="AXI54" s="1"/>
      <c r="AXJ54" s="1"/>
      <c r="AXK54" s="1"/>
      <c r="AXL54" s="1"/>
      <c r="AXM54" s="1"/>
      <c r="AXN54" s="1"/>
      <c r="AXO54" s="1"/>
      <c r="AXP54" s="1"/>
      <c r="AXQ54" s="1"/>
      <c r="AXR54" s="1"/>
      <c r="AXS54" s="1"/>
      <c r="AXT54" s="1"/>
      <c r="AXU54" s="1"/>
      <c r="AXV54" s="1"/>
      <c r="AXW54" s="1"/>
      <c r="AXX54" s="1"/>
      <c r="AXY54" s="1"/>
      <c r="AXZ54" s="1"/>
      <c r="AYA54" s="1"/>
      <c r="AYB54" s="1"/>
      <c r="AYC54" s="1"/>
      <c r="AYD54" s="1"/>
      <c r="AYE54" s="1"/>
      <c r="AYF54" s="1"/>
      <c r="AYG54" s="1"/>
      <c r="AYH54" s="1"/>
      <c r="AYI54" s="1"/>
      <c r="AYJ54" s="1"/>
      <c r="AYK54" s="1"/>
      <c r="AYL54" s="1"/>
      <c r="AYM54" s="1"/>
      <c r="AYN54" s="1"/>
      <c r="AYO54" s="1"/>
      <c r="AYP54" s="1"/>
      <c r="AYQ54" s="1"/>
      <c r="AYR54" s="1"/>
      <c r="AYS54" s="1"/>
      <c r="AYT54" s="1"/>
      <c r="AYU54" s="1"/>
      <c r="AYV54" s="1"/>
      <c r="AYW54" s="1"/>
      <c r="AYX54" s="1"/>
      <c r="AYY54" s="1"/>
      <c r="AYZ54" s="1"/>
      <c r="AZA54" s="1"/>
      <c r="AZB54" s="1"/>
      <c r="AZC54" s="1"/>
      <c r="AZD54" s="1"/>
      <c r="AZE54" s="1"/>
      <c r="AZF54" s="1"/>
      <c r="AZG54" s="1"/>
      <c r="AZH54" s="1"/>
      <c r="AZI54" s="1"/>
      <c r="AZJ54" s="1"/>
      <c r="AZK54" s="1"/>
      <c r="AZL54" s="1"/>
      <c r="AZM54" s="1"/>
      <c r="AZN54" s="1"/>
      <c r="AZO54" s="1"/>
      <c r="AZP54" s="1"/>
      <c r="AZQ54" s="1"/>
      <c r="AZR54" s="1"/>
      <c r="AZS54" s="1"/>
      <c r="AZT54" s="1"/>
      <c r="AZU54" s="1"/>
      <c r="AZV54" s="1"/>
      <c r="AZW54" s="1"/>
      <c r="AZX54" s="1"/>
      <c r="AZY54" s="1"/>
      <c r="AZZ54" s="1"/>
      <c r="BAA54" s="1"/>
      <c r="BAB54" s="1"/>
      <c r="BAC54" s="1"/>
      <c r="BAD54" s="1"/>
      <c r="BAE54" s="1"/>
      <c r="BAF54" s="1"/>
      <c r="BAG54" s="1"/>
      <c r="BAH54" s="1"/>
      <c r="BAI54" s="1"/>
      <c r="BAJ54" s="1"/>
      <c r="BAK54" s="1"/>
      <c r="BAL54" s="1"/>
      <c r="BAM54" s="1"/>
      <c r="BAN54" s="1"/>
      <c r="BAO54" s="1"/>
      <c r="BAP54" s="1"/>
      <c r="BAQ54" s="1"/>
      <c r="BAR54" s="1"/>
      <c r="BAS54" s="1"/>
      <c r="BAT54" s="1"/>
      <c r="BAU54" s="1"/>
      <c r="BAV54" s="1"/>
      <c r="BAW54" s="1"/>
      <c r="BAX54" s="1"/>
      <c r="BAY54" s="1"/>
      <c r="BAZ54" s="1"/>
      <c r="BBA54" s="1"/>
      <c r="BBB54" s="1"/>
      <c r="BBC54" s="1"/>
      <c r="BBD54" s="1"/>
      <c r="BBE54" s="1"/>
      <c r="BBF54" s="1"/>
      <c r="BBG54" s="1"/>
      <c r="BBH54" s="1"/>
      <c r="BBI54" s="1"/>
      <c r="BBJ54" s="1"/>
      <c r="BBK54" s="1"/>
      <c r="BBL54" s="1"/>
      <c r="BBM54" s="1"/>
      <c r="BBN54" s="1"/>
      <c r="BBO54" s="1"/>
      <c r="BBP54" s="1"/>
      <c r="BBQ54" s="1"/>
      <c r="BBR54" s="1"/>
      <c r="BBS54" s="1"/>
      <c r="BBT54" s="1"/>
      <c r="BBU54" s="1"/>
      <c r="BBV54" s="1"/>
      <c r="BBW54" s="1"/>
      <c r="BBX54" s="1"/>
      <c r="BBY54" s="1"/>
      <c r="BBZ54" s="1"/>
      <c r="BCA54" s="1"/>
      <c r="BCB54" s="1"/>
      <c r="BCC54" s="1"/>
      <c r="BCD54" s="1"/>
      <c r="BCE54" s="1"/>
      <c r="BCF54" s="1"/>
      <c r="BCG54" s="1"/>
      <c r="BCH54" s="1"/>
      <c r="BCI54" s="1"/>
      <c r="BCJ54" s="1"/>
      <c r="BCK54" s="1"/>
      <c r="BCL54" s="1"/>
      <c r="BCM54" s="1"/>
      <c r="BCN54" s="1"/>
      <c r="BCO54" s="1"/>
      <c r="BCP54" s="1"/>
      <c r="BCQ54" s="1"/>
      <c r="BCR54" s="1"/>
      <c r="BCS54" s="1"/>
      <c r="BCT54" s="1"/>
      <c r="BCU54" s="1"/>
      <c r="BCV54" s="1"/>
      <c r="BCW54" s="1"/>
      <c r="BCX54" s="1"/>
      <c r="BCY54" s="1"/>
      <c r="BCZ54" s="1"/>
      <c r="BDA54" s="1"/>
      <c r="BDB54" s="1"/>
      <c r="BDC54" s="1"/>
      <c r="BDD54" s="1"/>
      <c r="BDE54" s="1"/>
      <c r="BDF54" s="1"/>
      <c r="BDG54" s="1"/>
      <c r="BDH54" s="1"/>
      <c r="BDI54" s="1"/>
      <c r="BDJ54" s="1"/>
      <c r="BDK54" s="1"/>
      <c r="BDL54" s="1"/>
      <c r="BDM54" s="1"/>
      <c r="BDN54" s="1"/>
      <c r="BDO54" s="1"/>
      <c r="BDP54" s="1"/>
      <c r="BDQ54" s="1"/>
      <c r="BDR54" s="1"/>
      <c r="BDS54" s="1"/>
      <c r="BDT54" s="1"/>
      <c r="BDU54" s="1"/>
      <c r="BDV54" s="1"/>
      <c r="BDW54" s="1"/>
      <c r="BDX54" s="1"/>
      <c r="BDY54" s="1"/>
      <c r="BDZ54" s="1"/>
      <c r="BEA54" s="1"/>
      <c r="BEB54" s="1"/>
      <c r="BEC54" s="1"/>
      <c r="BED54" s="1"/>
      <c r="BEE54" s="1"/>
      <c r="BEF54" s="1"/>
      <c r="BEG54" s="1"/>
      <c r="BEH54" s="1"/>
      <c r="BEI54" s="1"/>
      <c r="BEJ54" s="1"/>
      <c r="BEK54" s="1"/>
      <c r="BEL54" s="1"/>
      <c r="BEM54" s="1"/>
      <c r="BEN54" s="1"/>
      <c r="BEO54" s="1"/>
      <c r="BEP54" s="1"/>
      <c r="BEQ54" s="1"/>
      <c r="BER54" s="1"/>
      <c r="BES54" s="1"/>
      <c r="BET54" s="1"/>
      <c r="BEU54" s="1"/>
      <c r="BEV54" s="1"/>
      <c r="BEW54" s="1"/>
      <c r="BEX54" s="1"/>
      <c r="BEY54" s="1"/>
      <c r="BEZ54" s="1"/>
      <c r="BFA54" s="1"/>
      <c r="BFB54" s="1"/>
      <c r="BFC54" s="1"/>
      <c r="BFD54" s="1"/>
      <c r="BFE54" s="1"/>
      <c r="BFF54" s="1"/>
      <c r="BFG54" s="1"/>
      <c r="BFH54" s="1"/>
      <c r="BFI54" s="1"/>
      <c r="BFJ54" s="1"/>
      <c r="BFK54" s="1"/>
      <c r="BFL54" s="1"/>
      <c r="BFM54" s="1"/>
      <c r="BFN54" s="1"/>
      <c r="BFO54" s="1"/>
      <c r="BFP54" s="1"/>
      <c r="BFQ54" s="1"/>
      <c r="BFR54" s="1"/>
      <c r="BFS54" s="1"/>
      <c r="BFT54" s="1"/>
      <c r="BFU54" s="1"/>
      <c r="BFV54" s="1"/>
      <c r="BFW54" s="1"/>
      <c r="BFX54" s="1"/>
      <c r="BFY54" s="1"/>
      <c r="BFZ54" s="1"/>
      <c r="BGA54" s="1"/>
      <c r="BGB54" s="1"/>
      <c r="BGC54" s="1"/>
      <c r="BGD54" s="1"/>
      <c r="BGE54" s="1"/>
      <c r="BGF54" s="1"/>
      <c r="BGG54" s="1"/>
      <c r="BGH54" s="1"/>
      <c r="BGI54" s="1"/>
      <c r="BGJ54" s="1"/>
      <c r="BGK54" s="1"/>
      <c r="BGL54" s="1"/>
      <c r="BGM54" s="1"/>
      <c r="BGN54" s="1"/>
      <c r="BGO54" s="1"/>
      <c r="BGP54" s="1"/>
      <c r="BGQ54" s="1"/>
      <c r="BGR54" s="1"/>
      <c r="BGS54" s="1"/>
      <c r="BGT54" s="1"/>
      <c r="BGU54" s="1"/>
      <c r="BGV54" s="1"/>
      <c r="BGW54" s="1"/>
      <c r="BGX54" s="1"/>
      <c r="BGY54" s="1"/>
      <c r="BGZ54" s="1"/>
      <c r="BHA54" s="1"/>
      <c r="BHB54" s="1"/>
      <c r="BHC54" s="1"/>
      <c r="BHD54" s="1"/>
      <c r="BHE54" s="1"/>
      <c r="BHF54" s="1"/>
      <c r="BHG54" s="1"/>
      <c r="BHH54" s="1"/>
      <c r="BHI54" s="1"/>
      <c r="BHJ54" s="1"/>
      <c r="BHK54" s="1"/>
      <c r="BHL54" s="1"/>
      <c r="BHM54" s="1"/>
      <c r="BHN54" s="1"/>
      <c r="BHO54" s="1"/>
      <c r="BHP54" s="1"/>
      <c r="BHQ54" s="1"/>
      <c r="BHR54" s="1"/>
      <c r="BHS54" s="1"/>
      <c r="BHT54" s="1"/>
      <c r="BHU54" s="1"/>
      <c r="BHV54" s="1"/>
      <c r="BHW54" s="1"/>
      <c r="BHX54" s="1"/>
    </row>
    <row r="55" s="53" customFormat="1" spans="1:1024 1025:1584">
      <c r="A55" s="8"/>
      <c r="B55" s="19"/>
      <c r="C55" s="8"/>
      <c r="D55" s="8"/>
      <c r="E55" s="8"/>
      <c r="F55" s="8"/>
      <c r="G55" s="21"/>
      <c r="H55" s="8"/>
      <c r="I55" s="8"/>
      <c r="J55" s="8"/>
      <c r="K55" s="8"/>
      <c r="L55" s="8"/>
      <c r="M55" s="8"/>
      <c r="N55" s="11"/>
      <c r="O55" s="12"/>
      <c r="P55" s="8"/>
      <c r="Q55" s="12"/>
      <c r="R55" s="8"/>
      <c r="S55" s="13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</row>
    <row r="56" s="53" customFormat="1" spans="1:1024 1025:1584">
      <c r="A56" s="8"/>
      <c r="B56" s="19"/>
      <c r="C56" s="8"/>
      <c r="D56" s="8"/>
      <c r="E56" s="8"/>
      <c r="F56" s="8"/>
      <c r="G56" s="21"/>
      <c r="H56" s="8"/>
      <c r="I56" s="8"/>
      <c r="J56" s="8"/>
      <c r="K56" s="8"/>
      <c r="L56" s="8"/>
      <c r="M56" s="8"/>
      <c r="N56" s="11"/>
      <c r="O56" s="12"/>
      <c r="P56" s="8"/>
      <c r="Q56" s="12"/>
      <c r="R56" s="8"/>
      <c r="S56" s="13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</row>
    <row r="57" s="53" customFormat="1" spans="1:1024 1025:1584">
      <c r="A57" s="8" t="s">
        <v>174</v>
      </c>
      <c r="B57" s="19"/>
      <c r="C57" s="8"/>
      <c r="D57" s="8"/>
      <c r="E57" s="8"/>
      <c r="F57" s="8"/>
      <c r="G57" s="21"/>
      <c r="H57" s="8"/>
      <c r="I57" s="8"/>
      <c r="J57" s="8"/>
      <c r="K57" s="8"/>
      <c r="L57" s="8"/>
      <c r="M57" s="8"/>
      <c r="N57" s="11"/>
      <c r="O57" s="12">
        <f>O22+O34+O42+O52</f>
        <v>797559.9</v>
      </c>
      <c r="P57" s="8"/>
      <c r="Q57" s="12"/>
      <c r="R57" s="8"/>
      <c r="S57" s="13">
        <f>O57</f>
        <v>797559.9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  <c r="AQY57" s="1"/>
      <c r="AQZ57" s="1"/>
      <c r="ARA57" s="1"/>
      <c r="ARB57" s="1"/>
      <c r="ARC57" s="1"/>
      <c r="ARD57" s="1"/>
      <c r="ARE57" s="1"/>
      <c r="ARF57" s="1"/>
      <c r="ARG57" s="1"/>
      <c r="ARH57" s="1"/>
      <c r="ARI57" s="1"/>
      <c r="ARJ57" s="1"/>
      <c r="ARK57" s="1"/>
      <c r="ARL57" s="1"/>
      <c r="ARM57" s="1"/>
      <c r="ARN57" s="1"/>
      <c r="ARO57" s="1"/>
      <c r="ARP57" s="1"/>
      <c r="ARQ57" s="1"/>
      <c r="ARR57" s="1"/>
      <c r="ARS57" s="1"/>
      <c r="ART57" s="1"/>
      <c r="ARU57" s="1"/>
      <c r="ARV57" s="1"/>
      <c r="ARW57" s="1"/>
      <c r="ARX57" s="1"/>
      <c r="ARY57" s="1"/>
      <c r="ARZ57" s="1"/>
      <c r="ASA57" s="1"/>
      <c r="ASB57" s="1"/>
      <c r="ASC57" s="1"/>
      <c r="ASD57" s="1"/>
      <c r="ASE57" s="1"/>
      <c r="ASF57" s="1"/>
      <c r="ASG57" s="1"/>
      <c r="ASH57" s="1"/>
      <c r="ASI57" s="1"/>
      <c r="ASJ57" s="1"/>
      <c r="ASK57" s="1"/>
      <c r="ASL57" s="1"/>
      <c r="ASM57" s="1"/>
      <c r="ASN57" s="1"/>
      <c r="ASO57" s="1"/>
      <c r="ASP57" s="1"/>
      <c r="ASQ57" s="1"/>
      <c r="ASR57" s="1"/>
      <c r="ASS57" s="1"/>
      <c r="AST57" s="1"/>
      <c r="ASU57" s="1"/>
      <c r="ASV57" s="1"/>
      <c r="ASW57" s="1"/>
      <c r="ASX57" s="1"/>
      <c r="ASY57" s="1"/>
      <c r="ASZ57" s="1"/>
      <c r="ATA57" s="1"/>
      <c r="ATB57" s="1"/>
      <c r="ATC57" s="1"/>
      <c r="ATD57" s="1"/>
      <c r="ATE57" s="1"/>
      <c r="ATF57" s="1"/>
      <c r="ATG57" s="1"/>
      <c r="ATH57" s="1"/>
      <c r="ATI57" s="1"/>
      <c r="ATJ57" s="1"/>
      <c r="ATK57" s="1"/>
      <c r="ATL57" s="1"/>
      <c r="ATM57" s="1"/>
      <c r="ATN57" s="1"/>
      <c r="ATO57" s="1"/>
      <c r="ATP57" s="1"/>
      <c r="ATQ57" s="1"/>
      <c r="ATR57" s="1"/>
      <c r="ATS57" s="1"/>
      <c r="ATT57" s="1"/>
      <c r="ATU57" s="1"/>
      <c r="ATV57" s="1"/>
      <c r="ATW57" s="1"/>
      <c r="ATX57" s="1"/>
      <c r="ATY57" s="1"/>
      <c r="ATZ57" s="1"/>
      <c r="AUA57" s="1"/>
      <c r="AUB57" s="1"/>
      <c r="AUC57" s="1"/>
      <c r="AUD57" s="1"/>
      <c r="AUE57" s="1"/>
      <c r="AUF57" s="1"/>
      <c r="AUG57" s="1"/>
      <c r="AUH57" s="1"/>
      <c r="AUI57" s="1"/>
      <c r="AUJ57" s="1"/>
      <c r="AUK57" s="1"/>
      <c r="AUL57" s="1"/>
      <c r="AUM57" s="1"/>
      <c r="AUN57" s="1"/>
      <c r="AUO57" s="1"/>
      <c r="AUP57" s="1"/>
      <c r="AUQ57" s="1"/>
      <c r="AUR57" s="1"/>
      <c r="AUS57" s="1"/>
      <c r="AUT57" s="1"/>
      <c r="AUU57" s="1"/>
      <c r="AUV57" s="1"/>
      <c r="AUW57" s="1"/>
      <c r="AUX57" s="1"/>
      <c r="AUY57" s="1"/>
      <c r="AUZ57" s="1"/>
      <c r="AVA57" s="1"/>
      <c r="AVB57" s="1"/>
      <c r="AVC57" s="1"/>
      <c r="AVD57" s="1"/>
      <c r="AVE57" s="1"/>
      <c r="AVF57" s="1"/>
      <c r="AVG57" s="1"/>
      <c r="AVH57" s="1"/>
      <c r="AVI57" s="1"/>
      <c r="AVJ57" s="1"/>
      <c r="AVK57" s="1"/>
      <c r="AVL57" s="1"/>
      <c r="AVM57" s="1"/>
      <c r="AVN57" s="1"/>
      <c r="AVO57" s="1"/>
      <c r="AVP57" s="1"/>
      <c r="AVQ57" s="1"/>
      <c r="AVR57" s="1"/>
      <c r="AVS57" s="1"/>
      <c r="AVT57" s="1"/>
      <c r="AVU57" s="1"/>
      <c r="AVV57" s="1"/>
      <c r="AVW57" s="1"/>
      <c r="AVX57" s="1"/>
      <c r="AVY57" s="1"/>
      <c r="AVZ57" s="1"/>
      <c r="AWA57" s="1"/>
      <c r="AWB57" s="1"/>
      <c r="AWC57" s="1"/>
      <c r="AWD57" s="1"/>
      <c r="AWE57" s="1"/>
      <c r="AWF57" s="1"/>
      <c r="AWG57" s="1"/>
      <c r="AWH57" s="1"/>
      <c r="AWI57" s="1"/>
      <c r="AWJ57" s="1"/>
      <c r="AWK57" s="1"/>
      <c r="AWL57" s="1"/>
      <c r="AWM57" s="1"/>
      <c r="AWN57" s="1"/>
      <c r="AWO57" s="1"/>
      <c r="AWP57" s="1"/>
      <c r="AWQ57" s="1"/>
      <c r="AWR57" s="1"/>
      <c r="AWS57" s="1"/>
      <c r="AWT57" s="1"/>
      <c r="AWU57" s="1"/>
      <c r="AWV57" s="1"/>
      <c r="AWW57" s="1"/>
      <c r="AWX57" s="1"/>
      <c r="AWY57" s="1"/>
      <c r="AWZ57" s="1"/>
      <c r="AXA57" s="1"/>
      <c r="AXB57" s="1"/>
      <c r="AXC57" s="1"/>
      <c r="AXD57" s="1"/>
      <c r="AXE57" s="1"/>
      <c r="AXF57" s="1"/>
      <c r="AXG57" s="1"/>
      <c r="AXH57" s="1"/>
      <c r="AXI57" s="1"/>
      <c r="AXJ57" s="1"/>
      <c r="AXK57" s="1"/>
      <c r="AXL57" s="1"/>
      <c r="AXM57" s="1"/>
      <c r="AXN57" s="1"/>
      <c r="AXO57" s="1"/>
      <c r="AXP57" s="1"/>
      <c r="AXQ57" s="1"/>
      <c r="AXR57" s="1"/>
      <c r="AXS57" s="1"/>
      <c r="AXT57" s="1"/>
      <c r="AXU57" s="1"/>
      <c r="AXV57" s="1"/>
      <c r="AXW57" s="1"/>
      <c r="AXX57" s="1"/>
      <c r="AXY57" s="1"/>
      <c r="AXZ57" s="1"/>
      <c r="AYA57" s="1"/>
      <c r="AYB57" s="1"/>
      <c r="AYC57" s="1"/>
      <c r="AYD57" s="1"/>
      <c r="AYE57" s="1"/>
      <c r="AYF57" s="1"/>
      <c r="AYG57" s="1"/>
      <c r="AYH57" s="1"/>
      <c r="AYI57" s="1"/>
      <c r="AYJ57" s="1"/>
      <c r="AYK57" s="1"/>
      <c r="AYL57" s="1"/>
      <c r="AYM57" s="1"/>
      <c r="AYN57" s="1"/>
      <c r="AYO57" s="1"/>
      <c r="AYP57" s="1"/>
      <c r="AYQ57" s="1"/>
      <c r="AYR57" s="1"/>
      <c r="AYS57" s="1"/>
      <c r="AYT57" s="1"/>
      <c r="AYU57" s="1"/>
      <c r="AYV57" s="1"/>
      <c r="AYW57" s="1"/>
      <c r="AYX57" s="1"/>
      <c r="AYY57" s="1"/>
      <c r="AYZ57" s="1"/>
      <c r="AZA57" s="1"/>
      <c r="AZB57" s="1"/>
      <c r="AZC57" s="1"/>
      <c r="AZD57" s="1"/>
      <c r="AZE57" s="1"/>
      <c r="AZF57" s="1"/>
      <c r="AZG57" s="1"/>
      <c r="AZH57" s="1"/>
      <c r="AZI57" s="1"/>
      <c r="AZJ57" s="1"/>
      <c r="AZK57" s="1"/>
      <c r="AZL57" s="1"/>
      <c r="AZM57" s="1"/>
      <c r="AZN57" s="1"/>
      <c r="AZO57" s="1"/>
      <c r="AZP57" s="1"/>
      <c r="AZQ57" s="1"/>
      <c r="AZR57" s="1"/>
      <c r="AZS57" s="1"/>
      <c r="AZT57" s="1"/>
      <c r="AZU57" s="1"/>
      <c r="AZV57" s="1"/>
      <c r="AZW57" s="1"/>
      <c r="AZX57" s="1"/>
      <c r="AZY57" s="1"/>
      <c r="AZZ57" s="1"/>
      <c r="BAA57" s="1"/>
      <c r="BAB57" s="1"/>
      <c r="BAC57" s="1"/>
      <c r="BAD57" s="1"/>
      <c r="BAE57" s="1"/>
      <c r="BAF57" s="1"/>
      <c r="BAG57" s="1"/>
      <c r="BAH57" s="1"/>
      <c r="BAI57" s="1"/>
      <c r="BAJ57" s="1"/>
      <c r="BAK57" s="1"/>
      <c r="BAL57" s="1"/>
      <c r="BAM57" s="1"/>
      <c r="BAN57" s="1"/>
      <c r="BAO57" s="1"/>
      <c r="BAP57" s="1"/>
      <c r="BAQ57" s="1"/>
      <c r="BAR57" s="1"/>
      <c r="BAS57" s="1"/>
      <c r="BAT57" s="1"/>
      <c r="BAU57" s="1"/>
      <c r="BAV57" s="1"/>
      <c r="BAW57" s="1"/>
      <c r="BAX57" s="1"/>
      <c r="BAY57" s="1"/>
      <c r="BAZ57" s="1"/>
      <c r="BBA57" s="1"/>
      <c r="BBB57" s="1"/>
      <c r="BBC57" s="1"/>
      <c r="BBD57" s="1"/>
      <c r="BBE57" s="1"/>
      <c r="BBF57" s="1"/>
      <c r="BBG57" s="1"/>
      <c r="BBH57" s="1"/>
      <c r="BBI57" s="1"/>
      <c r="BBJ57" s="1"/>
      <c r="BBK57" s="1"/>
      <c r="BBL57" s="1"/>
      <c r="BBM57" s="1"/>
      <c r="BBN57" s="1"/>
      <c r="BBO57" s="1"/>
      <c r="BBP57" s="1"/>
      <c r="BBQ57" s="1"/>
      <c r="BBR57" s="1"/>
      <c r="BBS57" s="1"/>
      <c r="BBT57" s="1"/>
      <c r="BBU57" s="1"/>
      <c r="BBV57" s="1"/>
      <c r="BBW57" s="1"/>
      <c r="BBX57" s="1"/>
      <c r="BBY57" s="1"/>
      <c r="BBZ57" s="1"/>
      <c r="BCA57" s="1"/>
      <c r="BCB57" s="1"/>
      <c r="BCC57" s="1"/>
      <c r="BCD57" s="1"/>
      <c r="BCE57" s="1"/>
      <c r="BCF57" s="1"/>
      <c r="BCG57" s="1"/>
      <c r="BCH57" s="1"/>
      <c r="BCI57" s="1"/>
      <c r="BCJ57" s="1"/>
      <c r="BCK57" s="1"/>
      <c r="BCL57" s="1"/>
      <c r="BCM57" s="1"/>
      <c r="BCN57" s="1"/>
      <c r="BCO57" s="1"/>
      <c r="BCP57" s="1"/>
      <c r="BCQ57" s="1"/>
      <c r="BCR57" s="1"/>
      <c r="BCS57" s="1"/>
      <c r="BCT57" s="1"/>
      <c r="BCU57" s="1"/>
      <c r="BCV57" s="1"/>
      <c r="BCW57" s="1"/>
      <c r="BCX57" s="1"/>
      <c r="BCY57" s="1"/>
      <c r="BCZ57" s="1"/>
      <c r="BDA57" s="1"/>
      <c r="BDB57" s="1"/>
      <c r="BDC57" s="1"/>
      <c r="BDD57" s="1"/>
      <c r="BDE57" s="1"/>
      <c r="BDF57" s="1"/>
      <c r="BDG57" s="1"/>
      <c r="BDH57" s="1"/>
      <c r="BDI57" s="1"/>
      <c r="BDJ57" s="1"/>
      <c r="BDK57" s="1"/>
      <c r="BDL57" s="1"/>
      <c r="BDM57" s="1"/>
      <c r="BDN57" s="1"/>
      <c r="BDO57" s="1"/>
      <c r="BDP57" s="1"/>
      <c r="BDQ57" s="1"/>
      <c r="BDR57" s="1"/>
      <c r="BDS57" s="1"/>
      <c r="BDT57" s="1"/>
      <c r="BDU57" s="1"/>
      <c r="BDV57" s="1"/>
      <c r="BDW57" s="1"/>
      <c r="BDX57" s="1"/>
      <c r="BDY57" s="1"/>
      <c r="BDZ57" s="1"/>
      <c r="BEA57" s="1"/>
      <c r="BEB57" s="1"/>
      <c r="BEC57" s="1"/>
      <c r="BED57" s="1"/>
      <c r="BEE57" s="1"/>
      <c r="BEF57" s="1"/>
      <c r="BEG57" s="1"/>
      <c r="BEH57" s="1"/>
      <c r="BEI57" s="1"/>
      <c r="BEJ57" s="1"/>
      <c r="BEK57" s="1"/>
      <c r="BEL57" s="1"/>
      <c r="BEM57" s="1"/>
      <c r="BEN57" s="1"/>
      <c r="BEO57" s="1"/>
      <c r="BEP57" s="1"/>
      <c r="BEQ57" s="1"/>
      <c r="BER57" s="1"/>
      <c r="BES57" s="1"/>
      <c r="BET57" s="1"/>
      <c r="BEU57" s="1"/>
      <c r="BEV57" s="1"/>
      <c r="BEW57" s="1"/>
      <c r="BEX57" s="1"/>
      <c r="BEY57" s="1"/>
      <c r="BEZ57" s="1"/>
      <c r="BFA57" s="1"/>
      <c r="BFB57" s="1"/>
      <c r="BFC57" s="1"/>
      <c r="BFD57" s="1"/>
      <c r="BFE57" s="1"/>
      <c r="BFF57" s="1"/>
      <c r="BFG57" s="1"/>
      <c r="BFH57" s="1"/>
      <c r="BFI57" s="1"/>
      <c r="BFJ57" s="1"/>
      <c r="BFK57" s="1"/>
      <c r="BFL57" s="1"/>
      <c r="BFM57" s="1"/>
      <c r="BFN57" s="1"/>
      <c r="BFO57" s="1"/>
      <c r="BFP57" s="1"/>
      <c r="BFQ57" s="1"/>
      <c r="BFR57" s="1"/>
      <c r="BFS57" s="1"/>
      <c r="BFT57" s="1"/>
      <c r="BFU57" s="1"/>
      <c r="BFV57" s="1"/>
      <c r="BFW57" s="1"/>
      <c r="BFX57" s="1"/>
      <c r="BFY57" s="1"/>
      <c r="BFZ57" s="1"/>
      <c r="BGA57" s="1"/>
      <c r="BGB57" s="1"/>
      <c r="BGC57" s="1"/>
      <c r="BGD57" s="1"/>
      <c r="BGE57" s="1"/>
      <c r="BGF57" s="1"/>
      <c r="BGG57" s="1"/>
      <c r="BGH57" s="1"/>
      <c r="BGI57" s="1"/>
      <c r="BGJ57" s="1"/>
      <c r="BGK57" s="1"/>
      <c r="BGL57" s="1"/>
      <c r="BGM57" s="1"/>
      <c r="BGN57" s="1"/>
      <c r="BGO57" s="1"/>
      <c r="BGP57" s="1"/>
      <c r="BGQ57" s="1"/>
      <c r="BGR57" s="1"/>
      <c r="BGS57" s="1"/>
      <c r="BGT57" s="1"/>
      <c r="BGU57" s="1"/>
      <c r="BGV57" s="1"/>
      <c r="BGW57" s="1"/>
      <c r="BGX57" s="1"/>
      <c r="BGY57" s="1"/>
      <c r="BGZ57" s="1"/>
      <c r="BHA57" s="1"/>
      <c r="BHB57" s="1"/>
      <c r="BHC57" s="1"/>
      <c r="BHD57" s="1"/>
      <c r="BHE57" s="1"/>
      <c r="BHF57" s="1"/>
      <c r="BHG57" s="1"/>
      <c r="BHH57" s="1"/>
      <c r="BHI57" s="1"/>
      <c r="BHJ57" s="1"/>
      <c r="BHK57" s="1"/>
      <c r="BHL57" s="1"/>
      <c r="BHM57" s="1"/>
      <c r="BHN57" s="1"/>
      <c r="BHO57" s="1"/>
      <c r="BHP57" s="1"/>
      <c r="BHQ57" s="1"/>
      <c r="BHR57" s="1"/>
      <c r="BHS57" s="1"/>
      <c r="BHT57" s="1"/>
      <c r="BHU57" s="1"/>
      <c r="BHV57" s="1"/>
      <c r="BHW57" s="1"/>
      <c r="BHX57" s="1"/>
    </row>
    <row r="58" s="53" customFormat="1" spans="1:1024 1025:1584">
      <c r="A58" s="8"/>
      <c r="B58" s="19"/>
      <c r="C58" s="8"/>
      <c r="D58" s="8"/>
      <c r="E58" s="8"/>
      <c r="F58" s="8"/>
      <c r="G58" s="13">
        <v>9.5</v>
      </c>
      <c r="H58" s="8"/>
      <c r="I58" s="8"/>
      <c r="J58" s="8"/>
      <c r="K58" s="8"/>
      <c r="L58" s="8"/>
      <c r="M58" s="8"/>
      <c r="N58" s="11"/>
      <c r="O58" s="12"/>
      <c r="P58" s="8"/>
      <c r="Q58" s="12"/>
      <c r="R58" s="8"/>
      <c r="S58" s="13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  <c r="AQY58" s="1"/>
      <c r="AQZ58" s="1"/>
      <c r="ARA58" s="1"/>
      <c r="ARB58" s="1"/>
      <c r="ARC58" s="1"/>
      <c r="ARD58" s="1"/>
      <c r="ARE58" s="1"/>
      <c r="ARF58" s="1"/>
      <c r="ARG58" s="1"/>
      <c r="ARH58" s="1"/>
      <c r="ARI58" s="1"/>
      <c r="ARJ58" s="1"/>
      <c r="ARK58" s="1"/>
      <c r="ARL58" s="1"/>
      <c r="ARM58" s="1"/>
      <c r="ARN58" s="1"/>
      <c r="ARO58" s="1"/>
      <c r="ARP58" s="1"/>
      <c r="ARQ58" s="1"/>
      <c r="ARR58" s="1"/>
      <c r="ARS58" s="1"/>
      <c r="ART58" s="1"/>
      <c r="ARU58" s="1"/>
      <c r="ARV58" s="1"/>
      <c r="ARW58" s="1"/>
      <c r="ARX58" s="1"/>
      <c r="ARY58" s="1"/>
      <c r="ARZ58" s="1"/>
      <c r="ASA58" s="1"/>
      <c r="ASB58" s="1"/>
      <c r="ASC58" s="1"/>
      <c r="ASD58" s="1"/>
      <c r="ASE58" s="1"/>
      <c r="ASF58" s="1"/>
      <c r="ASG58" s="1"/>
      <c r="ASH58" s="1"/>
      <c r="ASI58" s="1"/>
      <c r="ASJ58" s="1"/>
      <c r="ASK58" s="1"/>
      <c r="ASL58" s="1"/>
      <c r="ASM58" s="1"/>
      <c r="ASN58" s="1"/>
      <c r="ASO58" s="1"/>
      <c r="ASP58" s="1"/>
      <c r="ASQ58" s="1"/>
      <c r="ASR58" s="1"/>
      <c r="ASS58" s="1"/>
      <c r="AST58" s="1"/>
      <c r="ASU58" s="1"/>
      <c r="ASV58" s="1"/>
      <c r="ASW58" s="1"/>
      <c r="ASX58" s="1"/>
      <c r="ASY58" s="1"/>
      <c r="ASZ58" s="1"/>
      <c r="ATA58" s="1"/>
      <c r="ATB58" s="1"/>
      <c r="ATC58" s="1"/>
      <c r="ATD58" s="1"/>
      <c r="ATE58" s="1"/>
      <c r="ATF58" s="1"/>
      <c r="ATG58" s="1"/>
      <c r="ATH58" s="1"/>
      <c r="ATI58" s="1"/>
      <c r="ATJ58" s="1"/>
      <c r="ATK58" s="1"/>
      <c r="ATL58" s="1"/>
      <c r="ATM58" s="1"/>
      <c r="ATN58" s="1"/>
      <c r="ATO58" s="1"/>
      <c r="ATP58" s="1"/>
      <c r="ATQ58" s="1"/>
      <c r="ATR58" s="1"/>
      <c r="ATS58" s="1"/>
      <c r="ATT58" s="1"/>
      <c r="ATU58" s="1"/>
      <c r="ATV58" s="1"/>
      <c r="ATW58" s="1"/>
      <c r="ATX58" s="1"/>
      <c r="ATY58" s="1"/>
      <c r="ATZ58" s="1"/>
      <c r="AUA58" s="1"/>
      <c r="AUB58" s="1"/>
      <c r="AUC58" s="1"/>
      <c r="AUD58" s="1"/>
      <c r="AUE58" s="1"/>
      <c r="AUF58" s="1"/>
      <c r="AUG58" s="1"/>
      <c r="AUH58" s="1"/>
      <c r="AUI58" s="1"/>
      <c r="AUJ58" s="1"/>
      <c r="AUK58" s="1"/>
      <c r="AUL58" s="1"/>
      <c r="AUM58" s="1"/>
      <c r="AUN58" s="1"/>
      <c r="AUO58" s="1"/>
      <c r="AUP58" s="1"/>
      <c r="AUQ58" s="1"/>
      <c r="AUR58" s="1"/>
      <c r="AUS58" s="1"/>
      <c r="AUT58" s="1"/>
      <c r="AUU58" s="1"/>
      <c r="AUV58" s="1"/>
      <c r="AUW58" s="1"/>
      <c r="AUX58" s="1"/>
      <c r="AUY58" s="1"/>
      <c r="AUZ58" s="1"/>
      <c r="AVA58" s="1"/>
      <c r="AVB58" s="1"/>
      <c r="AVC58" s="1"/>
      <c r="AVD58" s="1"/>
      <c r="AVE58" s="1"/>
      <c r="AVF58" s="1"/>
      <c r="AVG58" s="1"/>
      <c r="AVH58" s="1"/>
      <c r="AVI58" s="1"/>
      <c r="AVJ58" s="1"/>
      <c r="AVK58" s="1"/>
      <c r="AVL58" s="1"/>
      <c r="AVM58" s="1"/>
      <c r="AVN58" s="1"/>
      <c r="AVO58" s="1"/>
      <c r="AVP58" s="1"/>
      <c r="AVQ58" s="1"/>
      <c r="AVR58" s="1"/>
      <c r="AVS58" s="1"/>
      <c r="AVT58" s="1"/>
      <c r="AVU58" s="1"/>
      <c r="AVV58" s="1"/>
      <c r="AVW58" s="1"/>
      <c r="AVX58" s="1"/>
      <c r="AVY58" s="1"/>
      <c r="AVZ58" s="1"/>
      <c r="AWA58" s="1"/>
      <c r="AWB58" s="1"/>
      <c r="AWC58" s="1"/>
      <c r="AWD58" s="1"/>
      <c r="AWE58" s="1"/>
      <c r="AWF58" s="1"/>
      <c r="AWG58" s="1"/>
      <c r="AWH58" s="1"/>
      <c r="AWI58" s="1"/>
      <c r="AWJ58" s="1"/>
      <c r="AWK58" s="1"/>
      <c r="AWL58" s="1"/>
      <c r="AWM58" s="1"/>
      <c r="AWN58" s="1"/>
      <c r="AWO58" s="1"/>
      <c r="AWP58" s="1"/>
      <c r="AWQ58" s="1"/>
      <c r="AWR58" s="1"/>
      <c r="AWS58" s="1"/>
      <c r="AWT58" s="1"/>
      <c r="AWU58" s="1"/>
      <c r="AWV58" s="1"/>
      <c r="AWW58" s="1"/>
      <c r="AWX58" s="1"/>
      <c r="AWY58" s="1"/>
      <c r="AWZ58" s="1"/>
      <c r="AXA58" s="1"/>
      <c r="AXB58" s="1"/>
      <c r="AXC58" s="1"/>
      <c r="AXD58" s="1"/>
      <c r="AXE58" s="1"/>
      <c r="AXF58" s="1"/>
      <c r="AXG58" s="1"/>
      <c r="AXH58" s="1"/>
      <c r="AXI58" s="1"/>
      <c r="AXJ58" s="1"/>
      <c r="AXK58" s="1"/>
      <c r="AXL58" s="1"/>
      <c r="AXM58" s="1"/>
      <c r="AXN58" s="1"/>
      <c r="AXO58" s="1"/>
      <c r="AXP58" s="1"/>
      <c r="AXQ58" s="1"/>
      <c r="AXR58" s="1"/>
      <c r="AXS58" s="1"/>
      <c r="AXT58" s="1"/>
      <c r="AXU58" s="1"/>
      <c r="AXV58" s="1"/>
      <c r="AXW58" s="1"/>
      <c r="AXX58" s="1"/>
      <c r="AXY58" s="1"/>
      <c r="AXZ58" s="1"/>
      <c r="AYA58" s="1"/>
      <c r="AYB58" s="1"/>
      <c r="AYC58" s="1"/>
      <c r="AYD58" s="1"/>
      <c r="AYE58" s="1"/>
      <c r="AYF58" s="1"/>
      <c r="AYG58" s="1"/>
      <c r="AYH58" s="1"/>
      <c r="AYI58" s="1"/>
      <c r="AYJ58" s="1"/>
      <c r="AYK58" s="1"/>
      <c r="AYL58" s="1"/>
      <c r="AYM58" s="1"/>
      <c r="AYN58" s="1"/>
      <c r="AYO58" s="1"/>
      <c r="AYP58" s="1"/>
      <c r="AYQ58" s="1"/>
      <c r="AYR58" s="1"/>
      <c r="AYS58" s="1"/>
      <c r="AYT58" s="1"/>
      <c r="AYU58" s="1"/>
      <c r="AYV58" s="1"/>
      <c r="AYW58" s="1"/>
      <c r="AYX58" s="1"/>
      <c r="AYY58" s="1"/>
      <c r="AYZ58" s="1"/>
      <c r="AZA58" s="1"/>
      <c r="AZB58" s="1"/>
      <c r="AZC58" s="1"/>
      <c r="AZD58" s="1"/>
      <c r="AZE58" s="1"/>
      <c r="AZF58" s="1"/>
      <c r="AZG58" s="1"/>
      <c r="AZH58" s="1"/>
      <c r="AZI58" s="1"/>
      <c r="AZJ58" s="1"/>
      <c r="AZK58" s="1"/>
      <c r="AZL58" s="1"/>
      <c r="AZM58" s="1"/>
      <c r="AZN58" s="1"/>
      <c r="AZO58" s="1"/>
      <c r="AZP58" s="1"/>
      <c r="AZQ58" s="1"/>
      <c r="AZR58" s="1"/>
      <c r="AZS58" s="1"/>
      <c r="AZT58" s="1"/>
      <c r="AZU58" s="1"/>
      <c r="AZV58" s="1"/>
      <c r="AZW58" s="1"/>
      <c r="AZX58" s="1"/>
      <c r="AZY58" s="1"/>
      <c r="AZZ58" s="1"/>
      <c r="BAA58" s="1"/>
      <c r="BAB58" s="1"/>
      <c r="BAC58" s="1"/>
      <c r="BAD58" s="1"/>
      <c r="BAE58" s="1"/>
      <c r="BAF58" s="1"/>
      <c r="BAG58" s="1"/>
      <c r="BAH58" s="1"/>
      <c r="BAI58" s="1"/>
      <c r="BAJ58" s="1"/>
      <c r="BAK58" s="1"/>
      <c r="BAL58" s="1"/>
      <c r="BAM58" s="1"/>
      <c r="BAN58" s="1"/>
      <c r="BAO58" s="1"/>
      <c r="BAP58" s="1"/>
      <c r="BAQ58" s="1"/>
      <c r="BAR58" s="1"/>
      <c r="BAS58" s="1"/>
      <c r="BAT58" s="1"/>
      <c r="BAU58" s="1"/>
      <c r="BAV58" s="1"/>
      <c r="BAW58" s="1"/>
      <c r="BAX58" s="1"/>
      <c r="BAY58" s="1"/>
      <c r="BAZ58" s="1"/>
      <c r="BBA58" s="1"/>
      <c r="BBB58" s="1"/>
      <c r="BBC58" s="1"/>
      <c r="BBD58" s="1"/>
      <c r="BBE58" s="1"/>
      <c r="BBF58" s="1"/>
      <c r="BBG58" s="1"/>
      <c r="BBH58" s="1"/>
      <c r="BBI58" s="1"/>
      <c r="BBJ58" s="1"/>
      <c r="BBK58" s="1"/>
      <c r="BBL58" s="1"/>
      <c r="BBM58" s="1"/>
      <c r="BBN58" s="1"/>
      <c r="BBO58" s="1"/>
      <c r="BBP58" s="1"/>
      <c r="BBQ58" s="1"/>
      <c r="BBR58" s="1"/>
      <c r="BBS58" s="1"/>
      <c r="BBT58" s="1"/>
      <c r="BBU58" s="1"/>
      <c r="BBV58" s="1"/>
      <c r="BBW58" s="1"/>
      <c r="BBX58" s="1"/>
      <c r="BBY58" s="1"/>
      <c r="BBZ58" s="1"/>
      <c r="BCA58" s="1"/>
      <c r="BCB58" s="1"/>
      <c r="BCC58" s="1"/>
      <c r="BCD58" s="1"/>
      <c r="BCE58" s="1"/>
      <c r="BCF58" s="1"/>
      <c r="BCG58" s="1"/>
      <c r="BCH58" s="1"/>
      <c r="BCI58" s="1"/>
      <c r="BCJ58" s="1"/>
      <c r="BCK58" s="1"/>
      <c r="BCL58" s="1"/>
      <c r="BCM58" s="1"/>
      <c r="BCN58" s="1"/>
      <c r="BCO58" s="1"/>
      <c r="BCP58" s="1"/>
      <c r="BCQ58" s="1"/>
      <c r="BCR58" s="1"/>
      <c r="BCS58" s="1"/>
      <c r="BCT58" s="1"/>
      <c r="BCU58" s="1"/>
      <c r="BCV58" s="1"/>
      <c r="BCW58" s="1"/>
      <c r="BCX58" s="1"/>
      <c r="BCY58" s="1"/>
      <c r="BCZ58" s="1"/>
      <c r="BDA58" s="1"/>
      <c r="BDB58" s="1"/>
      <c r="BDC58" s="1"/>
      <c r="BDD58" s="1"/>
      <c r="BDE58" s="1"/>
      <c r="BDF58" s="1"/>
      <c r="BDG58" s="1"/>
      <c r="BDH58" s="1"/>
      <c r="BDI58" s="1"/>
      <c r="BDJ58" s="1"/>
      <c r="BDK58" s="1"/>
      <c r="BDL58" s="1"/>
      <c r="BDM58" s="1"/>
      <c r="BDN58" s="1"/>
      <c r="BDO58" s="1"/>
      <c r="BDP58" s="1"/>
      <c r="BDQ58" s="1"/>
      <c r="BDR58" s="1"/>
      <c r="BDS58" s="1"/>
      <c r="BDT58" s="1"/>
      <c r="BDU58" s="1"/>
      <c r="BDV58" s="1"/>
      <c r="BDW58" s="1"/>
      <c r="BDX58" s="1"/>
      <c r="BDY58" s="1"/>
      <c r="BDZ58" s="1"/>
      <c r="BEA58" s="1"/>
      <c r="BEB58" s="1"/>
      <c r="BEC58" s="1"/>
      <c r="BED58" s="1"/>
      <c r="BEE58" s="1"/>
      <c r="BEF58" s="1"/>
      <c r="BEG58" s="1"/>
      <c r="BEH58" s="1"/>
      <c r="BEI58" s="1"/>
      <c r="BEJ58" s="1"/>
      <c r="BEK58" s="1"/>
      <c r="BEL58" s="1"/>
      <c r="BEM58" s="1"/>
      <c r="BEN58" s="1"/>
      <c r="BEO58" s="1"/>
      <c r="BEP58" s="1"/>
      <c r="BEQ58" s="1"/>
      <c r="BER58" s="1"/>
      <c r="BES58" s="1"/>
      <c r="BET58" s="1"/>
      <c r="BEU58" s="1"/>
      <c r="BEV58" s="1"/>
      <c r="BEW58" s="1"/>
      <c r="BEX58" s="1"/>
      <c r="BEY58" s="1"/>
      <c r="BEZ58" s="1"/>
      <c r="BFA58" s="1"/>
      <c r="BFB58" s="1"/>
      <c r="BFC58" s="1"/>
      <c r="BFD58" s="1"/>
      <c r="BFE58" s="1"/>
      <c r="BFF58" s="1"/>
      <c r="BFG58" s="1"/>
      <c r="BFH58" s="1"/>
      <c r="BFI58" s="1"/>
      <c r="BFJ58" s="1"/>
      <c r="BFK58" s="1"/>
      <c r="BFL58" s="1"/>
      <c r="BFM58" s="1"/>
      <c r="BFN58" s="1"/>
      <c r="BFO58" s="1"/>
      <c r="BFP58" s="1"/>
      <c r="BFQ58" s="1"/>
      <c r="BFR58" s="1"/>
      <c r="BFS58" s="1"/>
      <c r="BFT58" s="1"/>
      <c r="BFU58" s="1"/>
      <c r="BFV58" s="1"/>
      <c r="BFW58" s="1"/>
      <c r="BFX58" s="1"/>
      <c r="BFY58" s="1"/>
      <c r="BFZ58" s="1"/>
      <c r="BGA58" s="1"/>
      <c r="BGB58" s="1"/>
      <c r="BGC58" s="1"/>
      <c r="BGD58" s="1"/>
      <c r="BGE58" s="1"/>
      <c r="BGF58" s="1"/>
      <c r="BGG58" s="1"/>
      <c r="BGH58" s="1"/>
      <c r="BGI58" s="1"/>
      <c r="BGJ58" s="1"/>
      <c r="BGK58" s="1"/>
      <c r="BGL58" s="1"/>
      <c r="BGM58" s="1"/>
      <c r="BGN58" s="1"/>
      <c r="BGO58" s="1"/>
      <c r="BGP58" s="1"/>
      <c r="BGQ58" s="1"/>
      <c r="BGR58" s="1"/>
      <c r="BGS58" s="1"/>
      <c r="BGT58" s="1"/>
      <c r="BGU58" s="1"/>
      <c r="BGV58" s="1"/>
      <c r="BGW58" s="1"/>
      <c r="BGX58" s="1"/>
      <c r="BGY58" s="1"/>
      <c r="BGZ58" s="1"/>
      <c r="BHA58" s="1"/>
      <c r="BHB58" s="1"/>
      <c r="BHC58" s="1"/>
      <c r="BHD58" s="1"/>
      <c r="BHE58" s="1"/>
      <c r="BHF58" s="1"/>
      <c r="BHG58" s="1"/>
      <c r="BHH58" s="1"/>
      <c r="BHI58" s="1"/>
      <c r="BHJ58" s="1"/>
      <c r="BHK58" s="1"/>
      <c r="BHL58" s="1"/>
      <c r="BHM58" s="1"/>
      <c r="BHN58" s="1"/>
      <c r="BHO58" s="1"/>
      <c r="BHP58" s="1"/>
      <c r="BHQ58" s="1"/>
      <c r="BHR58" s="1"/>
      <c r="BHS58" s="1"/>
      <c r="BHT58" s="1"/>
      <c r="BHU58" s="1"/>
      <c r="BHV58" s="1"/>
      <c r="BHW58" s="1"/>
      <c r="BHX58" s="1"/>
    </row>
    <row r="59" s="53" customFormat="1" spans="1:1024 1025:1584">
      <c r="A59" s="8" t="s">
        <v>175</v>
      </c>
      <c r="B59" s="19"/>
      <c r="C59" s="8"/>
      <c r="D59" s="8"/>
      <c r="E59" s="8"/>
      <c r="F59" s="8">
        <f>H59/G58</f>
        <v>10411</v>
      </c>
      <c r="G59" s="13">
        <v>9.5</v>
      </c>
      <c r="H59" s="23">
        <f>H10-半导体物理实验室!I96</f>
        <v>98904.5</v>
      </c>
      <c r="I59" s="8"/>
      <c r="J59" s="8"/>
      <c r="K59" s="8"/>
      <c r="L59" s="8"/>
      <c r="M59" s="298">
        <f>O59/N59</f>
        <v>2560739</v>
      </c>
      <c r="N59" s="11">
        <v>1.03</v>
      </c>
      <c r="O59" s="12">
        <f>S59-H59</f>
        <v>2637561.17</v>
      </c>
      <c r="P59" s="8"/>
      <c r="Q59" s="12">
        <f>H59+O59</f>
        <v>2736465.67</v>
      </c>
      <c r="R59" s="8">
        <v>1</v>
      </c>
      <c r="S59" s="13">
        <f>S10-S57-S140</f>
        <v>2736465.67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</row>
    <row r="60" s="53" customFormat="1" spans="1:1024 1025:1584">
      <c r="A60" s="8"/>
      <c r="B60" s="19"/>
      <c r="C60" s="8"/>
      <c r="D60" s="8"/>
      <c r="E60" s="8"/>
      <c r="F60" s="8"/>
      <c r="G60" s="21"/>
      <c r="H60" s="8"/>
      <c r="I60" s="8"/>
      <c r="J60" s="8"/>
      <c r="K60" s="8"/>
      <c r="L60" s="8"/>
      <c r="M60" s="8"/>
      <c r="N60" s="11"/>
      <c r="O60" s="12"/>
      <c r="P60" s="8"/>
      <c r="Q60" s="12"/>
      <c r="R60" s="8"/>
      <c r="S60" s="13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</row>
    <row r="61" s="53" customFormat="1" spans="1:1024 1025:1584">
      <c r="A61" s="8" t="s">
        <v>1</v>
      </c>
      <c r="B61" s="8"/>
      <c r="C61" s="8"/>
      <c r="D61" s="8" t="s">
        <v>18</v>
      </c>
      <c r="E61" s="8" t="s">
        <v>19</v>
      </c>
      <c r="F61" s="8" t="s">
        <v>7</v>
      </c>
      <c r="G61" s="21" t="s">
        <v>20</v>
      </c>
      <c r="H61" s="8" t="s">
        <v>21</v>
      </c>
      <c r="I61" s="8" t="s">
        <v>3</v>
      </c>
      <c r="J61" s="8" t="s">
        <v>4</v>
      </c>
      <c r="K61" s="8" t="s">
        <v>5</v>
      </c>
      <c r="L61" s="8" t="s">
        <v>6</v>
      </c>
      <c r="M61" s="8" t="s">
        <v>7</v>
      </c>
      <c r="N61" s="11"/>
      <c r="O61" s="12" t="s">
        <v>9</v>
      </c>
      <c r="P61" s="8" t="s">
        <v>38</v>
      </c>
      <c r="Q61" s="12" t="s">
        <v>25</v>
      </c>
      <c r="R61" s="8" t="s">
        <v>29</v>
      </c>
      <c r="S61" s="13" t="s">
        <v>39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</row>
    <row r="62" s="53" customFormat="1" spans="1:1024 1025:1584">
      <c r="A62" s="19" t="s">
        <v>176</v>
      </c>
      <c r="B62" s="19"/>
      <c r="C62" s="8"/>
      <c r="D62" s="8"/>
      <c r="E62" s="8"/>
      <c r="F62" s="23">
        <f>F59*R62</f>
        <v>6519.32058212058</v>
      </c>
      <c r="G62" s="21">
        <v>9.5</v>
      </c>
      <c r="H62" s="23">
        <f>F62*G62</f>
        <v>61933.5455301455</v>
      </c>
      <c r="I62" s="8"/>
      <c r="J62" s="8"/>
      <c r="K62" s="8"/>
      <c r="L62" s="8"/>
      <c r="M62" s="8"/>
      <c r="N62" s="11"/>
      <c r="O62" s="12"/>
      <c r="P62" s="8"/>
      <c r="Q62" s="291"/>
      <c r="R62" s="299">
        <f>X3</f>
        <v>0.626195426195426</v>
      </c>
      <c r="S62" s="13">
        <f>S59*R62</f>
        <v>1713562.2864948</v>
      </c>
      <c r="T62" s="230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</row>
    <row r="63" s="1" customFormat="1" spans="1:1024 1025:1584">
      <c r="A63" s="19" t="s">
        <v>177</v>
      </c>
      <c r="B63" s="19"/>
      <c r="C63" s="8"/>
      <c r="D63" s="8"/>
      <c r="E63" s="8"/>
      <c r="F63" s="23">
        <f>F59*R63</f>
        <v>1038.93555093555</v>
      </c>
      <c r="G63" s="21">
        <v>9.5</v>
      </c>
      <c r="H63" s="23">
        <f>F63*G63</f>
        <v>9869.88773388773</v>
      </c>
      <c r="I63" s="8"/>
      <c r="J63" s="8"/>
      <c r="K63" s="8"/>
      <c r="L63" s="8"/>
      <c r="M63" s="8"/>
      <c r="N63" s="11"/>
      <c r="O63" s="12"/>
      <c r="P63" s="8"/>
      <c r="Q63" s="12"/>
      <c r="R63" s="299">
        <f>X6</f>
        <v>0.0997920997920998</v>
      </c>
      <c r="S63" s="13">
        <f>S59*R63</f>
        <v>273077.655218295</v>
      </c>
    </row>
    <row r="64" s="53" customFormat="1" spans="1:1024 1025:1584">
      <c r="A64" s="19" t="s">
        <v>178</v>
      </c>
      <c r="B64" s="19"/>
      <c r="C64" s="8"/>
      <c r="D64" s="8"/>
      <c r="E64" s="8"/>
      <c r="F64" s="23">
        <f>F59*R64</f>
        <v>1077.89563409563</v>
      </c>
      <c r="G64" s="21">
        <v>9.5</v>
      </c>
      <c r="H64" s="23">
        <f>F64*G64</f>
        <v>10240.0085239085</v>
      </c>
      <c r="I64" s="8"/>
      <c r="J64" s="8"/>
      <c r="K64" s="8"/>
      <c r="L64" s="8"/>
      <c r="M64" s="23"/>
      <c r="N64" s="11"/>
      <c r="O64" s="12"/>
      <c r="P64" s="8"/>
      <c r="Q64" s="12"/>
      <c r="R64" s="299">
        <f>X4</f>
        <v>0.103534303534304</v>
      </c>
      <c r="S64" s="13">
        <f>S59*R64</f>
        <v>283318.067288981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  <c r="AQY64" s="1"/>
      <c r="AQZ64" s="1"/>
      <c r="ARA64" s="1"/>
      <c r="ARB64" s="1"/>
      <c r="ARC64" s="1"/>
      <c r="ARD64" s="1"/>
      <c r="ARE64" s="1"/>
      <c r="ARF64" s="1"/>
      <c r="ARG64" s="1"/>
      <c r="ARH64" s="1"/>
      <c r="ARI64" s="1"/>
      <c r="ARJ64" s="1"/>
      <c r="ARK64" s="1"/>
      <c r="ARL64" s="1"/>
      <c r="ARM64" s="1"/>
      <c r="ARN64" s="1"/>
      <c r="ARO64" s="1"/>
      <c r="ARP64" s="1"/>
      <c r="ARQ64" s="1"/>
      <c r="ARR64" s="1"/>
      <c r="ARS64" s="1"/>
      <c r="ART64" s="1"/>
      <c r="ARU64" s="1"/>
      <c r="ARV64" s="1"/>
      <c r="ARW64" s="1"/>
      <c r="ARX64" s="1"/>
      <c r="ARY64" s="1"/>
      <c r="ARZ64" s="1"/>
      <c r="ASA64" s="1"/>
      <c r="ASB64" s="1"/>
      <c r="ASC64" s="1"/>
      <c r="ASD64" s="1"/>
      <c r="ASE64" s="1"/>
      <c r="ASF64" s="1"/>
      <c r="ASG64" s="1"/>
      <c r="ASH64" s="1"/>
      <c r="ASI64" s="1"/>
      <c r="ASJ64" s="1"/>
      <c r="ASK64" s="1"/>
      <c r="ASL64" s="1"/>
      <c r="ASM64" s="1"/>
      <c r="ASN64" s="1"/>
      <c r="ASO64" s="1"/>
      <c r="ASP64" s="1"/>
      <c r="ASQ64" s="1"/>
      <c r="ASR64" s="1"/>
      <c r="ASS64" s="1"/>
      <c r="AST64" s="1"/>
      <c r="ASU64" s="1"/>
      <c r="ASV64" s="1"/>
      <c r="ASW64" s="1"/>
      <c r="ASX64" s="1"/>
      <c r="ASY64" s="1"/>
      <c r="ASZ64" s="1"/>
      <c r="ATA64" s="1"/>
      <c r="ATB64" s="1"/>
      <c r="ATC64" s="1"/>
      <c r="ATD64" s="1"/>
      <c r="ATE64" s="1"/>
      <c r="ATF64" s="1"/>
      <c r="ATG64" s="1"/>
      <c r="ATH64" s="1"/>
      <c r="ATI64" s="1"/>
      <c r="ATJ64" s="1"/>
      <c r="ATK64" s="1"/>
      <c r="ATL64" s="1"/>
      <c r="ATM64" s="1"/>
      <c r="ATN64" s="1"/>
      <c r="ATO64" s="1"/>
      <c r="ATP64" s="1"/>
      <c r="ATQ64" s="1"/>
      <c r="ATR64" s="1"/>
      <c r="ATS64" s="1"/>
      <c r="ATT64" s="1"/>
      <c r="ATU64" s="1"/>
      <c r="ATV64" s="1"/>
      <c r="ATW64" s="1"/>
      <c r="ATX64" s="1"/>
      <c r="ATY64" s="1"/>
      <c r="ATZ64" s="1"/>
      <c r="AUA64" s="1"/>
      <c r="AUB64" s="1"/>
      <c r="AUC64" s="1"/>
      <c r="AUD64" s="1"/>
      <c r="AUE64" s="1"/>
      <c r="AUF64" s="1"/>
      <c r="AUG64" s="1"/>
      <c r="AUH64" s="1"/>
      <c r="AUI64" s="1"/>
      <c r="AUJ64" s="1"/>
      <c r="AUK64" s="1"/>
      <c r="AUL64" s="1"/>
      <c r="AUM64" s="1"/>
      <c r="AUN64" s="1"/>
      <c r="AUO64" s="1"/>
      <c r="AUP64" s="1"/>
      <c r="AUQ64" s="1"/>
      <c r="AUR64" s="1"/>
      <c r="AUS64" s="1"/>
      <c r="AUT64" s="1"/>
      <c r="AUU64" s="1"/>
      <c r="AUV64" s="1"/>
      <c r="AUW64" s="1"/>
      <c r="AUX64" s="1"/>
      <c r="AUY64" s="1"/>
      <c r="AUZ64" s="1"/>
      <c r="AVA64" s="1"/>
      <c r="AVB64" s="1"/>
      <c r="AVC64" s="1"/>
      <c r="AVD64" s="1"/>
      <c r="AVE64" s="1"/>
      <c r="AVF64" s="1"/>
      <c r="AVG64" s="1"/>
      <c r="AVH64" s="1"/>
      <c r="AVI64" s="1"/>
      <c r="AVJ64" s="1"/>
      <c r="AVK64" s="1"/>
      <c r="AVL64" s="1"/>
      <c r="AVM64" s="1"/>
      <c r="AVN64" s="1"/>
      <c r="AVO64" s="1"/>
      <c r="AVP64" s="1"/>
      <c r="AVQ64" s="1"/>
      <c r="AVR64" s="1"/>
      <c r="AVS64" s="1"/>
      <c r="AVT64" s="1"/>
      <c r="AVU64" s="1"/>
      <c r="AVV64" s="1"/>
      <c r="AVW64" s="1"/>
      <c r="AVX64" s="1"/>
      <c r="AVY64" s="1"/>
      <c r="AVZ64" s="1"/>
      <c r="AWA64" s="1"/>
      <c r="AWB64" s="1"/>
      <c r="AWC64" s="1"/>
      <c r="AWD64" s="1"/>
      <c r="AWE64" s="1"/>
      <c r="AWF64" s="1"/>
      <c r="AWG64" s="1"/>
      <c r="AWH64" s="1"/>
      <c r="AWI64" s="1"/>
      <c r="AWJ64" s="1"/>
      <c r="AWK64" s="1"/>
      <c r="AWL64" s="1"/>
      <c r="AWM64" s="1"/>
      <c r="AWN64" s="1"/>
      <c r="AWO64" s="1"/>
      <c r="AWP64" s="1"/>
      <c r="AWQ64" s="1"/>
      <c r="AWR64" s="1"/>
      <c r="AWS64" s="1"/>
      <c r="AWT64" s="1"/>
      <c r="AWU64" s="1"/>
      <c r="AWV64" s="1"/>
      <c r="AWW64" s="1"/>
      <c r="AWX64" s="1"/>
      <c r="AWY64" s="1"/>
      <c r="AWZ64" s="1"/>
      <c r="AXA64" s="1"/>
      <c r="AXB64" s="1"/>
      <c r="AXC64" s="1"/>
      <c r="AXD64" s="1"/>
      <c r="AXE64" s="1"/>
      <c r="AXF64" s="1"/>
      <c r="AXG64" s="1"/>
      <c r="AXH64" s="1"/>
      <c r="AXI64" s="1"/>
      <c r="AXJ64" s="1"/>
      <c r="AXK64" s="1"/>
      <c r="AXL64" s="1"/>
      <c r="AXM64" s="1"/>
      <c r="AXN64" s="1"/>
      <c r="AXO64" s="1"/>
      <c r="AXP64" s="1"/>
      <c r="AXQ64" s="1"/>
      <c r="AXR64" s="1"/>
      <c r="AXS64" s="1"/>
      <c r="AXT64" s="1"/>
      <c r="AXU64" s="1"/>
      <c r="AXV64" s="1"/>
      <c r="AXW64" s="1"/>
      <c r="AXX64" s="1"/>
      <c r="AXY64" s="1"/>
      <c r="AXZ64" s="1"/>
      <c r="AYA64" s="1"/>
      <c r="AYB64" s="1"/>
      <c r="AYC64" s="1"/>
      <c r="AYD64" s="1"/>
      <c r="AYE64" s="1"/>
      <c r="AYF64" s="1"/>
      <c r="AYG64" s="1"/>
      <c r="AYH64" s="1"/>
      <c r="AYI64" s="1"/>
      <c r="AYJ64" s="1"/>
      <c r="AYK64" s="1"/>
      <c r="AYL64" s="1"/>
      <c r="AYM64" s="1"/>
      <c r="AYN64" s="1"/>
      <c r="AYO64" s="1"/>
      <c r="AYP64" s="1"/>
      <c r="AYQ64" s="1"/>
      <c r="AYR64" s="1"/>
      <c r="AYS64" s="1"/>
      <c r="AYT64" s="1"/>
      <c r="AYU64" s="1"/>
      <c r="AYV64" s="1"/>
      <c r="AYW64" s="1"/>
      <c r="AYX64" s="1"/>
      <c r="AYY64" s="1"/>
      <c r="AYZ64" s="1"/>
      <c r="AZA64" s="1"/>
      <c r="AZB64" s="1"/>
      <c r="AZC64" s="1"/>
      <c r="AZD64" s="1"/>
      <c r="AZE64" s="1"/>
      <c r="AZF64" s="1"/>
      <c r="AZG64" s="1"/>
      <c r="AZH64" s="1"/>
      <c r="AZI64" s="1"/>
      <c r="AZJ64" s="1"/>
      <c r="AZK64" s="1"/>
      <c r="AZL64" s="1"/>
      <c r="AZM64" s="1"/>
      <c r="AZN64" s="1"/>
      <c r="AZO64" s="1"/>
      <c r="AZP64" s="1"/>
      <c r="AZQ64" s="1"/>
      <c r="AZR64" s="1"/>
      <c r="AZS64" s="1"/>
      <c r="AZT64" s="1"/>
      <c r="AZU64" s="1"/>
      <c r="AZV64" s="1"/>
      <c r="AZW64" s="1"/>
      <c r="AZX64" s="1"/>
      <c r="AZY64" s="1"/>
      <c r="AZZ64" s="1"/>
      <c r="BAA64" s="1"/>
      <c r="BAB64" s="1"/>
      <c r="BAC64" s="1"/>
      <c r="BAD64" s="1"/>
      <c r="BAE64" s="1"/>
      <c r="BAF64" s="1"/>
      <c r="BAG64" s="1"/>
      <c r="BAH64" s="1"/>
      <c r="BAI64" s="1"/>
      <c r="BAJ64" s="1"/>
      <c r="BAK64" s="1"/>
      <c r="BAL64" s="1"/>
      <c r="BAM64" s="1"/>
      <c r="BAN64" s="1"/>
      <c r="BAO64" s="1"/>
      <c r="BAP64" s="1"/>
      <c r="BAQ64" s="1"/>
      <c r="BAR64" s="1"/>
      <c r="BAS64" s="1"/>
      <c r="BAT64" s="1"/>
      <c r="BAU64" s="1"/>
      <c r="BAV64" s="1"/>
      <c r="BAW64" s="1"/>
      <c r="BAX64" s="1"/>
      <c r="BAY64" s="1"/>
      <c r="BAZ64" s="1"/>
      <c r="BBA64" s="1"/>
      <c r="BBB64" s="1"/>
      <c r="BBC64" s="1"/>
      <c r="BBD64" s="1"/>
      <c r="BBE64" s="1"/>
      <c r="BBF64" s="1"/>
      <c r="BBG64" s="1"/>
      <c r="BBH64" s="1"/>
      <c r="BBI64" s="1"/>
      <c r="BBJ64" s="1"/>
      <c r="BBK64" s="1"/>
      <c r="BBL64" s="1"/>
      <c r="BBM64" s="1"/>
      <c r="BBN64" s="1"/>
      <c r="BBO64" s="1"/>
      <c r="BBP64" s="1"/>
      <c r="BBQ64" s="1"/>
      <c r="BBR64" s="1"/>
      <c r="BBS64" s="1"/>
      <c r="BBT64" s="1"/>
      <c r="BBU64" s="1"/>
      <c r="BBV64" s="1"/>
      <c r="BBW64" s="1"/>
      <c r="BBX64" s="1"/>
      <c r="BBY64" s="1"/>
      <c r="BBZ64" s="1"/>
      <c r="BCA64" s="1"/>
      <c r="BCB64" s="1"/>
      <c r="BCC64" s="1"/>
      <c r="BCD64" s="1"/>
      <c r="BCE64" s="1"/>
      <c r="BCF64" s="1"/>
      <c r="BCG64" s="1"/>
      <c r="BCH64" s="1"/>
      <c r="BCI64" s="1"/>
      <c r="BCJ64" s="1"/>
      <c r="BCK64" s="1"/>
      <c r="BCL64" s="1"/>
      <c r="BCM64" s="1"/>
      <c r="BCN64" s="1"/>
      <c r="BCO64" s="1"/>
      <c r="BCP64" s="1"/>
      <c r="BCQ64" s="1"/>
      <c r="BCR64" s="1"/>
      <c r="BCS64" s="1"/>
      <c r="BCT64" s="1"/>
      <c r="BCU64" s="1"/>
      <c r="BCV64" s="1"/>
      <c r="BCW64" s="1"/>
      <c r="BCX64" s="1"/>
      <c r="BCY64" s="1"/>
      <c r="BCZ64" s="1"/>
      <c r="BDA64" s="1"/>
      <c r="BDB64" s="1"/>
      <c r="BDC64" s="1"/>
      <c r="BDD64" s="1"/>
      <c r="BDE64" s="1"/>
      <c r="BDF64" s="1"/>
      <c r="BDG64" s="1"/>
      <c r="BDH64" s="1"/>
      <c r="BDI64" s="1"/>
      <c r="BDJ64" s="1"/>
      <c r="BDK64" s="1"/>
      <c r="BDL64" s="1"/>
      <c r="BDM64" s="1"/>
      <c r="BDN64" s="1"/>
      <c r="BDO64" s="1"/>
      <c r="BDP64" s="1"/>
      <c r="BDQ64" s="1"/>
      <c r="BDR64" s="1"/>
      <c r="BDS64" s="1"/>
      <c r="BDT64" s="1"/>
      <c r="BDU64" s="1"/>
      <c r="BDV64" s="1"/>
      <c r="BDW64" s="1"/>
      <c r="BDX64" s="1"/>
      <c r="BDY64" s="1"/>
      <c r="BDZ64" s="1"/>
      <c r="BEA64" s="1"/>
      <c r="BEB64" s="1"/>
      <c r="BEC64" s="1"/>
      <c r="BED64" s="1"/>
      <c r="BEE64" s="1"/>
      <c r="BEF64" s="1"/>
      <c r="BEG64" s="1"/>
      <c r="BEH64" s="1"/>
      <c r="BEI64" s="1"/>
      <c r="BEJ64" s="1"/>
      <c r="BEK64" s="1"/>
      <c r="BEL64" s="1"/>
      <c r="BEM64" s="1"/>
      <c r="BEN64" s="1"/>
      <c r="BEO64" s="1"/>
      <c r="BEP64" s="1"/>
      <c r="BEQ64" s="1"/>
      <c r="BER64" s="1"/>
      <c r="BES64" s="1"/>
      <c r="BET64" s="1"/>
      <c r="BEU64" s="1"/>
      <c r="BEV64" s="1"/>
      <c r="BEW64" s="1"/>
      <c r="BEX64" s="1"/>
      <c r="BEY64" s="1"/>
      <c r="BEZ64" s="1"/>
      <c r="BFA64" s="1"/>
      <c r="BFB64" s="1"/>
      <c r="BFC64" s="1"/>
      <c r="BFD64" s="1"/>
      <c r="BFE64" s="1"/>
      <c r="BFF64" s="1"/>
      <c r="BFG64" s="1"/>
      <c r="BFH64" s="1"/>
      <c r="BFI64" s="1"/>
      <c r="BFJ64" s="1"/>
      <c r="BFK64" s="1"/>
      <c r="BFL64" s="1"/>
      <c r="BFM64" s="1"/>
      <c r="BFN64" s="1"/>
      <c r="BFO64" s="1"/>
      <c r="BFP64" s="1"/>
      <c r="BFQ64" s="1"/>
      <c r="BFR64" s="1"/>
      <c r="BFS64" s="1"/>
      <c r="BFT64" s="1"/>
      <c r="BFU64" s="1"/>
      <c r="BFV64" s="1"/>
      <c r="BFW64" s="1"/>
      <c r="BFX64" s="1"/>
      <c r="BFY64" s="1"/>
      <c r="BFZ64" s="1"/>
      <c r="BGA64" s="1"/>
      <c r="BGB64" s="1"/>
      <c r="BGC64" s="1"/>
      <c r="BGD64" s="1"/>
      <c r="BGE64" s="1"/>
      <c r="BGF64" s="1"/>
      <c r="BGG64" s="1"/>
      <c r="BGH64" s="1"/>
      <c r="BGI64" s="1"/>
      <c r="BGJ64" s="1"/>
      <c r="BGK64" s="1"/>
      <c r="BGL64" s="1"/>
      <c r="BGM64" s="1"/>
      <c r="BGN64" s="1"/>
      <c r="BGO64" s="1"/>
      <c r="BGP64" s="1"/>
      <c r="BGQ64" s="1"/>
      <c r="BGR64" s="1"/>
      <c r="BGS64" s="1"/>
      <c r="BGT64" s="1"/>
      <c r="BGU64" s="1"/>
      <c r="BGV64" s="1"/>
      <c r="BGW64" s="1"/>
      <c r="BGX64" s="1"/>
      <c r="BGY64" s="1"/>
      <c r="BGZ64" s="1"/>
      <c r="BHA64" s="1"/>
      <c r="BHB64" s="1"/>
      <c r="BHC64" s="1"/>
      <c r="BHD64" s="1"/>
      <c r="BHE64" s="1"/>
      <c r="BHF64" s="1"/>
      <c r="BHG64" s="1"/>
      <c r="BHH64" s="1"/>
      <c r="BHI64" s="1"/>
      <c r="BHJ64" s="1"/>
      <c r="BHK64" s="1"/>
      <c r="BHL64" s="1"/>
      <c r="BHM64" s="1"/>
      <c r="BHN64" s="1"/>
      <c r="BHO64" s="1"/>
      <c r="BHP64" s="1"/>
      <c r="BHQ64" s="1"/>
      <c r="BHR64" s="1"/>
      <c r="BHS64" s="1"/>
      <c r="BHT64" s="1"/>
      <c r="BHU64" s="1"/>
      <c r="BHV64" s="1"/>
      <c r="BHW64" s="1"/>
      <c r="BHX64" s="1"/>
    </row>
    <row r="65" s="53" customFormat="1" spans="1:1024 1025:1584">
      <c r="A65" s="19" t="s">
        <v>179</v>
      </c>
      <c r="B65" s="19"/>
      <c r="C65" s="8"/>
      <c r="D65" s="8"/>
      <c r="E65" s="8"/>
      <c r="F65" s="23">
        <f>F59*R65</f>
        <v>1774.84823284823</v>
      </c>
      <c r="G65" s="21">
        <v>9.5</v>
      </c>
      <c r="H65" s="23">
        <f>F65*G65</f>
        <v>16861.0582120582</v>
      </c>
      <c r="I65" s="8"/>
      <c r="J65" s="8"/>
      <c r="K65" s="8"/>
      <c r="L65" s="8"/>
      <c r="M65" s="8"/>
      <c r="N65" s="11"/>
      <c r="O65" s="12"/>
      <c r="P65" s="8"/>
      <c r="Q65" s="12"/>
      <c r="R65" s="299">
        <f>X5</f>
        <v>0.17047817047817</v>
      </c>
      <c r="S65" s="13">
        <f>S59*R65</f>
        <v>466507.660997921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  <c r="AQY65" s="1"/>
      <c r="AQZ65" s="1"/>
      <c r="ARA65" s="1"/>
      <c r="ARB65" s="1"/>
      <c r="ARC65" s="1"/>
      <c r="ARD65" s="1"/>
      <c r="ARE65" s="1"/>
      <c r="ARF65" s="1"/>
      <c r="ARG65" s="1"/>
      <c r="ARH65" s="1"/>
      <c r="ARI65" s="1"/>
      <c r="ARJ65" s="1"/>
      <c r="ARK65" s="1"/>
      <c r="ARL65" s="1"/>
      <c r="ARM65" s="1"/>
      <c r="ARN65" s="1"/>
      <c r="ARO65" s="1"/>
      <c r="ARP65" s="1"/>
      <c r="ARQ65" s="1"/>
      <c r="ARR65" s="1"/>
      <c r="ARS65" s="1"/>
      <c r="ART65" s="1"/>
      <c r="ARU65" s="1"/>
      <c r="ARV65" s="1"/>
      <c r="ARW65" s="1"/>
      <c r="ARX65" s="1"/>
      <c r="ARY65" s="1"/>
      <c r="ARZ65" s="1"/>
      <c r="ASA65" s="1"/>
      <c r="ASB65" s="1"/>
      <c r="ASC65" s="1"/>
      <c r="ASD65" s="1"/>
      <c r="ASE65" s="1"/>
      <c r="ASF65" s="1"/>
      <c r="ASG65" s="1"/>
      <c r="ASH65" s="1"/>
      <c r="ASI65" s="1"/>
      <c r="ASJ65" s="1"/>
      <c r="ASK65" s="1"/>
      <c r="ASL65" s="1"/>
      <c r="ASM65" s="1"/>
      <c r="ASN65" s="1"/>
      <c r="ASO65" s="1"/>
      <c r="ASP65" s="1"/>
      <c r="ASQ65" s="1"/>
      <c r="ASR65" s="1"/>
      <c r="ASS65" s="1"/>
      <c r="AST65" s="1"/>
      <c r="ASU65" s="1"/>
      <c r="ASV65" s="1"/>
      <c r="ASW65" s="1"/>
      <c r="ASX65" s="1"/>
      <c r="ASY65" s="1"/>
      <c r="ASZ65" s="1"/>
      <c r="ATA65" s="1"/>
      <c r="ATB65" s="1"/>
      <c r="ATC65" s="1"/>
      <c r="ATD65" s="1"/>
      <c r="ATE65" s="1"/>
      <c r="ATF65" s="1"/>
      <c r="ATG65" s="1"/>
      <c r="ATH65" s="1"/>
      <c r="ATI65" s="1"/>
      <c r="ATJ65" s="1"/>
      <c r="ATK65" s="1"/>
      <c r="ATL65" s="1"/>
      <c r="ATM65" s="1"/>
      <c r="ATN65" s="1"/>
      <c r="ATO65" s="1"/>
      <c r="ATP65" s="1"/>
      <c r="ATQ65" s="1"/>
      <c r="ATR65" s="1"/>
      <c r="ATS65" s="1"/>
      <c r="ATT65" s="1"/>
      <c r="ATU65" s="1"/>
      <c r="ATV65" s="1"/>
      <c r="ATW65" s="1"/>
      <c r="ATX65" s="1"/>
      <c r="ATY65" s="1"/>
      <c r="ATZ65" s="1"/>
      <c r="AUA65" s="1"/>
      <c r="AUB65" s="1"/>
      <c r="AUC65" s="1"/>
      <c r="AUD65" s="1"/>
      <c r="AUE65" s="1"/>
      <c r="AUF65" s="1"/>
      <c r="AUG65" s="1"/>
      <c r="AUH65" s="1"/>
      <c r="AUI65" s="1"/>
      <c r="AUJ65" s="1"/>
      <c r="AUK65" s="1"/>
      <c r="AUL65" s="1"/>
      <c r="AUM65" s="1"/>
      <c r="AUN65" s="1"/>
      <c r="AUO65" s="1"/>
      <c r="AUP65" s="1"/>
      <c r="AUQ65" s="1"/>
      <c r="AUR65" s="1"/>
      <c r="AUS65" s="1"/>
      <c r="AUT65" s="1"/>
      <c r="AUU65" s="1"/>
      <c r="AUV65" s="1"/>
      <c r="AUW65" s="1"/>
      <c r="AUX65" s="1"/>
      <c r="AUY65" s="1"/>
      <c r="AUZ65" s="1"/>
      <c r="AVA65" s="1"/>
      <c r="AVB65" s="1"/>
      <c r="AVC65" s="1"/>
      <c r="AVD65" s="1"/>
      <c r="AVE65" s="1"/>
      <c r="AVF65" s="1"/>
      <c r="AVG65" s="1"/>
      <c r="AVH65" s="1"/>
      <c r="AVI65" s="1"/>
      <c r="AVJ65" s="1"/>
      <c r="AVK65" s="1"/>
      <c r="AVL65" s="1"/>
      <c r="AVM65" s="1"/>
      <c r="AVN65" s="1"/>
      <c r="AVO65" s="1"/>
      <c r="AVP65" s="1"/>
      <c r="AVQ65" s="1"/>
      <c r="AVR65" s="1"/>
      <c r="AVS65" s="1"/>
      <c r="AVT65" s="1"/>
      <c r="AVU65" s="1"/>
      <c r="AVV65" s="1"/>
      <c r="AVW65" s="1"/>
      <c r="AVX65" s="1"/>
      <c r="AVY65" s="1"/>
      <c r="AVZ65" s="1"/>
      <c r="AWA65" s="1"/>
      <c r="AWB65" s="1"/>
      <c r="AWC65" s="1"/>
      <c r="AWD65" s="1"/>
      <c r="AWE65" s="1"/>
      <c r="AWF65" s="1"/>
      <c r="AWG65" s="1"/>
      <c r="AWH65" s="1"/>
      <c r="AWI65" s="1"/>
      <c r="AWJ65" s="1"/>
      <c r="AWK65" s="1"/>
      <c r="AWL65" s="1"/>
      <c r="AWM65" s="1"/>
      <c r="AWN65" s="1"/>
      <c r="AWO65" s="1"/>
      <c r="AWP65" s="1"/>
      <c r="AWQ65" s="1"/>
      <c r="AWR65" s="1"/>
      <c r="AWS65" s="1"/>
      <c r="AWT65" s="1"/>
      <c r="AWU65" s="1"/>
      <c r="AWV65" s="1"/>
      <c r="AWW65" s="1"/>
      <c r="AWX65" s="1"/>
      <c r="AWY65" s="1"/>
      <c r="AWZ65" s="1"/>
      <c r="AXA65" s="1"/>
      <c r="AXB65" s="1"/>
      <c r="AXC65" s="1"/>
      <c r="AXD65" s="1"/>
      <c r="AXE65" s="1"/>
      <c r="AXF65" s="1"/>
      <c r="AXG65" s="1"/>
      <c r="AXH65" s="1"/>
      <c r="AXI65" s="1"/>
      <c r="AXJ65" s="1"/>
      <c r="AXK65" s="1"/>
      <c r="AXL65" s="1"/>
      <c r="AXM65" s="1"/>
      <c r="AXN65" s="1"/>
      <c r="AXO65" s="1"/>
      <c r="AXP65" s="1"/>
      <c r="AXQ65" s="1"/>
      <c r="AXR65" s="1"/>
      <c r="AXS65" s="1"/>
      <c r="AXT65" s="1"/>
      <c r="AXU65" s="1"/>
      <c r="AXV65" s="1"/>
      <c r="AXW65" s="1"/>
      <c r="AXX65" s="1"/>
      <c r="AXY65" s="1"/>
      <c r="AXZ65" s="1"/>
      <c r="AYA65" s="1"/>
      <c r="AYB65" s="1"/>
      <c r="AYC65" s="1"/>
      <c r="AYD65" s="1"/>
      <c r="AYE65" s="1"/>
      <c r="AYF65" s="1"/>
      <c r="AYG65" s="1"/>
      <c r="AYH65" s="1"/>
      <c r="AYI65" s="1"/>
      <c r="AYJ65" s="1"/>
      <c r="AYK65" s="1"/>
      <c r="AYL65" s="1"/>
      <c r="AYM65" s="1"/>
      <c r="AYN65" s="1"/>
      <c r="AYO65" s="1"/>
      <c r="AYP65" s="1"/>
      <c r="AYQ65" s="1"/>
      <c r="AYR65" s="1"/>
      <c r="AYS65" s="1"/>
      <c r="AYT65" s="1"/>
      <c r="AYU65" s="1"/>
      <c r="AYV65" s="1"/>
      <c r="AYW65" s="1"/>
      <c r="AYX65" s="1"/>
      <c r="AYY65" s="1"/>
      <c r="AYZ65" s="1"/>
      <c r="AZA65" s="1"/>
      <c r="AZB65" s="1"/>
      <c r="AZC65" s="1"/>
      <c r="AZD65" s="1"/>
      <c r="AZE65" s="1"/>
      <c r="AZF65" s="1"/>
      <c r="AZG65" s="1"/>
      <c r="AZH65" s="1"/>
      <c r="AZI65" s="1"/>
      <c r="AZJ65" s="1"/>
      <c r="AZK65" s="1"/>
      <c r="AZL65" s="1"/>
      <c r="AZM65" s="1"/>
      <c r="AZN65" s="1"/>
      <c r="AZO65" s="1"/>
      <c r="AZP65" s="1"/>
      <c r="AZQ65" s="1"/>
      <c r="AZR65" s="1"/>
      <c r="AZS65" s="1"/>
      <c r="AZT65" s="1"/>
      <c r="AZU65" s="1"/>
      <c r="AZV65" s="1"/>
      <c r="AZW65" s="1"/>
      <c r="AZX65" s="1"/>
      <c r="AZY65" s="1"/>
      <c r="AZZ65" s="1"/>
      <c r="BAA65" s="1"/>
      <c r="BAB65" s="1"/>
      <c r="BAC65" s="1"/>
      <c r="BAD65" s="1"/>
      <c r="BAE65" s="1"/>
      <c r="BAF65" s="1"/>
      <c r="BAG65" s="1"/>
      <c r="BAH65" s="1"/>
      <c r="BAI65" s="1"/>
      <c r="BAJ65" s="1"/>
      <c r="BAK65" s="1"/>
      <c r="BAL65" s="1"/>
      <c r="BAM65" s="1"/>
      <c r="BAN65" s="1"/>
      <c r="BAO65" s="1"/>
      <c r="BAP65" s="1"/>
      <c r="BAQ65" s="1"/>
      <c r="BAR65" s="1"/>
      <c r="BAS65" s="1"/>
      <c r="BAT65" s="1"/>
      <c r="BAU65" s="1"/>
      <c r="BAV65" s="1"/>
      <c r="BAW65" s="1"/>
      <c r="BAX65" s="1"/>
      <c r="BAY65" s="1"/>
      <c r="BAZ65" s="1"/>
      <c r="BBA65" s="1"/>
      <c r="BBB65" s="1"/>
      <c r="BBC65" s="1"/>
      <c r="BBD65" s="1"/>
      <c r="BBE65" s="1"/>
      <c r="BBF65" s="1"/>
      <c r="BBG65" s="1"/>
      <c r="BBH65" s="1"/>
      <c r="BBI65" s="1"/>
      <c r="BBJ65" s="1"/>
      <c r="BBK65" s="1"/>
      <c r="BBL65" s="1"/>
      <c r="BBM65" s="1"/>
      <c r="BBN65" s="1"/>
      <c r="BBO65" s="1"/>
      <c r="BBP65" s="1"/>
      <c r="BBQ65" s="1"/>
      <c r="BBR65" s="1"/>
      <c r="BBS65" s="1"/>
      <c r="BBT65" s="1"/>
      <c r="BBU65" s="1"/>
      <c r="BBV65" s="1"/>
      <c r="BBW65" s="1"/>
      <c r="BBX65" s="1"/>
      <c r="BBY65" s="1"/>
      <c r="BBZ65" s="1"/>
      <c r="BCA65" s="1"/>
      <c r="BCB65" s="1"/>
      <c r="BCC65" s="1"/>
      <c r="BCD65" s="1"/>
      <c r="BCE65" s="1"/>
      <c r="BCF65" s="1"/>
      <c r="BCG65" s="1"/>
      <c r="BCH65" s="1"/>
      <c r="BCI65" s="1"/>
      <c r="BCJ65" s="1"/>
      <c r="BCK65" s="1"/>
      <c r="BCL65" s="1"/>
      <c r="BCM65" s="1"/>
      <c r="BCN65" s="1"/>
      <c r="BCO65" s="1"/>
      <c r="BCP65" s="1"/>
      <c r="BCQ65" s="1"/>
      <c r="BCR65" s="1"/>
      <c r="BCS65" s="1"/>
      <c r="BCT65" s="1"/>
      <c r="BCU65" s="1"/>
      <c r="BCV65" s="1"/>
      <c r="BCW65" s="1"/>
      <c r="BCX65" s="1"/>
      <c r="BCY65" s="1"/>
      <c r="BCZ65" s="1"/>
      <c r="BDA65" s="1"/>
      <c r="BDB65" s="1"/>
      <c r="BDC65" s="1"/>
      <c r="BDD65" s="1"/>
      <c r="BDE65" s="1"/>
      <c r="BDF65" s="1"/>
      <c r="BDG65" s="1"/>
      <c r="BDH65" s="1"/>
      <c r="BDI65" s="1"/>
      <c r="BDJ65" s="1"/>
      <c r="BDK65" s="1"/>
      <c r="BDL65" s="1"/>
      <c r="BDM65" s="1"/>
      <c r="BDN65" s="1"/>
      <c r="BDO65" s="1"/>
      <c r="BDP65" s="1"/>
      <c r="BDQ65" s="1"/>
      <c r="BDR65" s="1"/>
      <c r="BDS65" s="1"/>
      <c r="BDT65" s="1"/>
      <c r="BDU65" s="1"/>
      <c r="BDV65" s="1"/>
      <c r="BDW65" s="1"/>
      <c r="BDX65" s="1"/>
      <c r="BDY65" s="1"/>
      <c r="BDZ65" s="1"/>
      <c r="BEA65" s="1"/>
      <c r="BEB65" s="1"/>
      <c r="BEC65" s="1"/>
      <c r="BED65" s="1"/>
      <c r="BEE65" s="1"/>
      <c r="BEF65" s="1"/>
      <c r="BEG65" s="1"/>
      <c r="BEH65" s="1"/>
      <c r="BEI65" s="1"/>
      <c r="BEJ65" s="1"/>
      <c r="BEK65" s="1"/>
      <c r="BEL65" s="1"/>
      <c r="BEM65" s="1"/>
      <c r="BEN65" s="1"/>
      <c r="BEO65" s="1"/>
      <c r="BEP65" s="1"/>
      <c r="BEQ65" s="1"/>
      <c r="BER65" s="1"/>
      <c r="BES65" s="1"/>
      <c r="BET65" s="1"/>
      <c r="BEU65" s="1"/>
      <c r="BEV65" s="1"/>
      <c r="BEW65" s="1"/>
      <c r="BEX65" s="1"/>
      <c r="BEY65" s="1"/>
      <c r="BEZ65" s="1"/>
      <c r="BFA65" s="1"/>
      <c r="BFB65" s="1"/>
      <c r="BFC65" s="1"/>
      <c r="BFD65" s="1"/>
      <c r="BFE65" s="1"/>
      <c r="BFF65" s="1"/>
      <c r="BFG65" s="1"/>
      <c r="BFH65" s="1"/>
      <c r="BFI65" s="1"/>
      <c r="BFJ65" s="1"/>
      <c r="BFK65" s="1"/>
      <c r="BFL65" s="1"/>
      <c r="BFM65" s="1"/>
      <c r="BFN65" s="1"/>
      <c r="BFO65" s="1"/>
      <c r="BFP65" s="1"/>
      <c r="BFQ65" s="1"/>
      <c r="BFR65" s="1"/>
      <c r="BFS65" s="1"/>
      <c r="BFT65" s="1"/>
      <c r="BFU65" s="1"/>
      <c r="BFV65" s="1"/>
      <c r="BFW65" s="1"/>
      <c r="BFX65" s="1"/>
      <c r="BFY65" s="1"/>
      <c r="BFZ65" s="1"/>
      <c r="BGA65" s="1"/>
      <c r="BGB65" s="1"/>
      <c r="BGC65" s="1"/>
      <c r="BGD65" s="1"/>
      <c r="BGE65" s="1"/>
      <c r="BGF65" s="1"/>
      <c r="BGG65" s="1"/>
      <c r="BGH65" s="1"/>
      <c r="BGI65" s="1"/>
      <c r="BGJ65" s="1"/>
      <c r="BGK65" s="1"/>
      <c r="BGL65" s="1"/>
      <c r="BGM65" s="1"/>
      <c r="BGN65" s="1"/>
      <c r="BGO65" s="1"/>
      <c r="BGP65" s="1"/>
      <c r="BGQ65" s="1"/>
      <c r="BGR65" s="1"/>
      <c r="BGS65" s="1"/>
      <c r="BGT65" s="1"/>
      <c r="BGU65" s="1"/>
      <c r="BGV65" s="1"/>
      <c r="BGW65" s="1"/>
      <c r="BGX65" s="1"/>
      <c r="BGY65" s="1"/>
      <c r="BGZ65" s="1"/>
      <c r="BHA65" s="1"/>
      <c r="BHB65" s="1"/>
      <c r="BHC65" s="1"/>
      <c r="BHD65" s="1"/>
      <c r="BHE65" s="1"/>
      <c r="BHF65" s="1"/>
      <c r="BHG65" s="1"/>
      <c r="BHH65" s="1"/>
      <c r="BHI65" s="1"/>
      <c r="BHJ65" s="1"/>
      <c r="BHK65" s="1"/>
      <c r="BHL65" s="1"/>
      <c r="BHM65" s="1"/>
      <c r="BHN65" s="1"/>
      <c r="BHO65" s="1"/>
      <c r="BHP65" s="1"/>
      <c r="BHQ65" s="1"/>
      <c r="BHR65" s="1"/>
      <c r="BHS65" s="1"/>
      <c r="BHT65" s="1"/>
      <c r="BHU65" s="1"/>
      <c r="BHV65" s="1"/>
      <c r="BHW65" s="1"/>
      <c r="BHX65" s="1"/>
    </row>
    <row r="66" s="53" customFormat="1" spans="1:1024 1025:1584">
      <c r="A66" s="19"/>
      <c r="B66" s="19"/>
      <c r="C66" s="8"/>
      <c r="D66" s="8"/>
      <c r="E66" s="8"/>
      <c r="F66" s="8"/>
      <c r="G66" s="21"/>
      <c r="H66" s="23"/>
      <c r="I66" s="8"/>
      <c r="J66" s="8"/>
      <c r="K66" s="8"/>
      <c r="L66" s="8"/>
      <c r="M66" s="8"/>
      <c r="N66" s="11"/>
      <c r="O66" s="12"/>
      <c r="P66" s="8"/>
      <c r="Q66" s="12"/>
      <c r="R66" s="8"/>
      <c r="S66" s="13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  <c r="AQY66" s="1"/>
      <c r="AQZ66" s="1"/>
      <c r="ARA66" s="1"/>
      <c r="ARB66" s="1"/>
      <c r="ARC66" s="1"/>
      <c r="ARD66" s="1"/>
      <c r="ARE66" s="1"/>
      <c r="ARF66" s="1"/>
      <c r="ARG66" s="1"/>
      <c r="ARH66" s="1"/>
      <c r="ARI66" s="1"/>
      <c r="ARJ66" s="1"/>
      <c r="ARK66" s="1"/>
      <c r="ARL66" s="1"/>
      <c r="ARM66" s="1"/>
      <c r="ARN66" s="1"/>
      <c r="ARO66" s="1"/>
      <c r="ARP66" s="1"/>
      <c r="ARQ66" s="1"/>
      <c r="ARR66" s="1"/>
      <c r="ARS66" s="1"/>
      <c r="ART66" s="1"/>
      <c r="ARU66" s="1"/>
      <c r="ARV66" s="1"/>
      <c r="ARW66" s="1"/>
      <c r="ARX66" s="1"/>
      <c r="ARY66" s="1"/>
      <c r="ARZ66" s="1"/>
      <c r="ASA66" s="1"/>
      <c r="ASB66" s="1"/>
      <c r="ASC66" s="1"/>
      <c r="ASD66" s="1"/>
      <c r="ASE66" s="1"/>
      <c r="ASF66" s="1"/>
      <c r="ASG66" s="1"/>
      <c r="ASH66" s="1"/>
      <c r="ASI66" s="1"/>
      <c r="ASJ66" s="1"/>
      <c r="ASK66" s="1"/>
      <c r="ASL66" s="1"/>
      <c r="ASM66" s="1"/>
      <c r="ASN66" s="1"/>
      <c r="ASO66" s="1"/>
      <c r="ASP66" s="1"/>
      <c r="ASQ66" s="1"/>
      <c r="ASR66" s="1"/>
      <c r="ASS66" s="1"/>
      <c r="AST66" s="1"/>
      <c r="ASU66" s="1"/>
      <c r="ASV66" s="1"/>
      <c r="ASW66" s="1"/>
      <c r="ASX66" s="1"/>
      <c r="ASY66" s="1"/>
      <c r="ASZ66" s="1"/>
      <c r="ATA66" s="1"/>
      <c r="ATB66" s="1"/>
      <c r="ATC66" s="1"/>
      <c r="ATD66" s="1"/>
      <c r="ATE66" s="1"/>
      <c r="ATF66" s="1"/>
      <c r="ATG66" s="1"/>
      <c r="ATH66" s="1"/>
      <c r="ATI66" s="1"/>
      <c r="ATJ66" s="1"/>
      <c r="ATK66" s="1"/>
      <c r="ATL66" s="1"/>
      <c r="ATM66" s="1"/>
      <c r="ATN66" s="1"/>
      <c r="ATO66" s="1"/>
      <c r="ATP66" s="1"/>
      <c r="ATQ66" s="1"/>
      <c r="ATR66" s="1"/>
      <c r="ATS66" s="1"/>
      <c r="ATT66" s="1"/>
      <c r="ATU66" s="1"/>
      <c r="ATV66" s="1"/>
      <c r="ATW66" s="1"/>
      <c r="ATX66" s="1"/>
      <c r="ATY66" s="1"/>
      <c r="ATZ66" s="1"/>
      <c r="AUA66" s="1"/>
      <c r="AUB66" s="1"/>
      <c r="AUC66" s="1"/>
      <c r="AUD66" s="1"/>
      <c r="AUE66" s="1"/>
      <c r="AUF66" s="1"/>
      <c r="AUG66" s="1"/>
      <c r="AUH66" s="1"/>
      <c r="AUI66" s="1"/>
      <c r="AUJ66" s="1"/>
      <c r="AUK66" s="1"/>
      <c r="AUL66" s="1"/>
      <c r="AUM66" s="1"/>
      <c r="AUN66" s="1"/>
      <c r="AUO66" s="1"/>
      <c r="AUP66" s="1"/>
      <c r="AUQ66" s="1"/>
      <c r="AUR66" s="1"/>
      <c r="AUS66" s="1"/>
      <c r="AUT66" s="1"/>
      <c r="AUU66" s="1"/>
      <c r="AUV66" s="1"/>
      <c r="AUW66" s="1"/>
      <c r="AUX66" s="1"/>
      <c r="AUY66" s="1"/>
      <c r="AUZ66" s="1"/>
      <c r="AVA66" s="1"/>
      <c r="AVB66" s="1"/>
      <c r="AVC66" s="1"/>
      <c r="AVD66" s="1"/>
      <c r="AVE66" s="1"/>
      <c r="AVF66" s="1"/>
      <c r="AVG66" s="1"/>
      <c r="AVH66" s="1"/>
      <c r="AVI66" s="1"/>
      <c r="AVJ66" s="1"/>
      <c r="AVK66" s="1"/>
      <c r="AVL66" s="1"/>
      <c r="AVM66" s="1"/>
      <c r="AVN66" s="1"/>
      <c r="AVO66" s="1"/>
      <c r="AVP66" s="1"/>
      <c r="AVQ66" s="1"/>
      <c r="AVR66" s="1"/>
      <c r="AVS66" s="1"/>
      <c r="AVT66" s="1"/>
      <c r="AVU66" s="1"/>
      <c r="AVV66" s="1"/>
      <c r="AVW66" s="1"/>
      <c r="AVX66" s="1"/>
      <c r="AVY66" s="1"/>
      <c r="AVZ66" s="1"/>
      <c r="AWA66" s="1"/>
      <c r="AWB66" s="1"/>
      <c r="AWC66" s="1"/>
      <c r="AWD66" s="1"/>
      <c r="AWE66" s="1"/>
      <c r="AWF66" s="1"/>
      <c r="AWG66" s="1"/>
      <c r="AWH66" s="1"/>
      <c r="AWI66" s="1"/>
      <c r="AWJ66" s="1"/>
      <c r="AWK66" s="1"/>
      <c r="AWL66" s="1"/>
      <c r="AWM66" s="1"/>
      <c r="AWN66" s="1"/>
      <c r="AWO66" s="1"/>
      <c r="AWP66" s="1"/>
      <c r="AWQ66" s="1"/>
      <c r="AWR66" s="1"/>
      <c r="AWS66" s="1"/>
      <c r="AWT66" s="1"/>
      <c r="AWU66" s="1"/>
      <c r="AWV66" s="1"/>
      <c r="AWW66" s="1"/>
      <c r="AWX66" s="1"/>
      <c r="AWY66" s="1"/>
      <c r="AWZ66" s="1"/>
      <c r="AXA66" s="1"/>
      <c r="AXB66" s="1"/>
      <c r="AXC66" s="1"/>
      <c r="AXD66" s="1"/>
      <c r="AXE66" s="1"/>
      <c r="AXF66" s="1"/>
      <c r="AXG66" s="1"/>
      <c r="AXH66" s="1"/>
      <c r="AXI66" s="1"/>
      <c r="AXJ66" s="1"/>
      <c r="AXK66" s="1"/>
      <c r="AXL66" s="1"/>
      <c r="AXM66" s="1"/>
      <c r="AXN66" s="1"/>
      <c r="AXO66" s="1"/>
      <c r="AXP66" s="1"/>
      <c r="AXQ66" s="1"/>
      <c r="AXR66" s="1"/>
      <c r="AXS66" s="1"/>
      <c r="AXT66" s="1"/>
      <c r="AXU66" s="1"/>
      <c r="AXV66" s="1"/>
      <c r="AXW66" s="1"/>
      <c r="AXX66" s="1"/>
      <c r="AXY66" s="1"/>
      <c r="AXZ66" s="1"/>
      <c r="AYA66" s="1"/>
      <c r="AYB66" s="1"/>
      <c r="AYC66" s="1"/>
      <c r="AYD66" s="1"/>
      <c r="AYE66" s="1"/>
      <c r="AYF66" s="1"/>
      <c r="AYG66" s="1"/>
      <c r="AYH66" s="1"/>
      <c r="AYI66" s="1"/>
      <c r="AYJ66" s="1"/>
      <c r="AYK66" s="1"/>
      <c r="AYL66" s="1"/>
      <c r="AYM66" s="1"/>
      <c r="AYN66" s="1"/>
      <c r="AYO66" s="1"/>
      <c r="AYP66" s="1"/>
      <c r="AYQ66" s="1"/>
      <c r="AYR66" s="1"/>
      <c r="AYS66" s="1"/>
      <c r="AYT66" s="1"/>
      <c r="AYU66" s="1"/>
      <c r="AYV66" s="1"/>
      <c r="AYW66" s="1"/>
      <c r="AYX66" s="1"/>
      <c r="AYY66" s="1"/>
      <c r="AYZ66" s="1"/>
      <c r="AZA66" s="1"/>
      <c r="AZB66" s="1"/>
      <c r="AZC66" s="1"/>
      <c r="AZD66" s="1"/>
      <c r="AZE66" s="1"/>
      <c r="AZF66" s="1"/>
      <c r="AZG66" s="1"/>
      <c r="AZH66" s="1"/>
      <c r="AZI66" s="1"/>
      <c r="AZJ66" s="1"/>
      <c r="AZK66" s="1"/>
      <c r="AZL66" s="1"/>
      <c r="AZM66" s="1"/>
      <c r="AZN66" s="1"/>
      <c r="AZO66" s="1"/>
      <c r="AZP66" s="1"/>
      <c r="AZQ66" s="1"/>
      <c r="AZR66" s="1"/>
      <c r="AZS66" s="1"/>
      <c r="AZT66" s="1"/>
      <c r="AZU66" s="1"/>
      <c r="AZV66" s="1"/>
      <c r="AZW66" s="1"/>
      <c r="AZX66" s="1"/>
      <c r="AZY66" s="1"/>
      <c r="AZZ66" s="1"/>
      <c r="BAA66" s="1"/>
      <c r="BAB66" s="1"/>
      <c r="BAC66" s="1"/>
      <c r="BAD66" s="1"/>
      <c r="BAE66" s="1"/>
      <c r="BAF66" s="1"/>
      <c r="BAG66" s="1"/>
      <c r="BAH66" s="1"/>
      <c r="BAI66" s="1"/>
      <c r="BAJ66" s="1"/>
      <c r="BAK66" s="1"/>
      <c r="BAL66" s="1"/>
      <c r="BAM66" s="1"/>
      <c r="BAN66" s="1"/>
      <c r="BAO66" s="1"/>
      <c r="BAP66" s="1"/>
      <c r="BAQ66" s="1"/>
      <c r="BAR66" s="1"/>
      <c r="BAS66" s="1"/>
      <c r="BAT66" s="1"/>
      <c r="BAU66" s="1"/>
      <c r="BAV66" s="1"/>
      <c r="BAW66" s="1"/>
      <c r="BAX66" s="1"/>
      <c r="BAY66" s="1"/>
      <c r="BAZ66" s="1"/>
      <c r="BBA66" s="1"/>
      <c r="BBB66" s="1"/>
      <c r="BBC66" s="1"/>
      <c r="BBD66" s="1"/>
      <c r="BBE66" s="1"/>
      <c r="BBF66" s="1"/>
      <c r="BBG66" s="1"/>
      <c r="BBH66" s="1"/>
      <c r="BBI66" s="1"/>
      <c r="BBJ66" s="1"/>
      <c r="BBK66" s="1"/>
      <c r="BBL66" s="1"/>
      <c r="BBM66" s="1"/>
      <c r="BBN66" s="1"/>
      <c r="BBO66" s="1"/>
      <c r="BBP66" s="1"/>
      <c r="BBQ66" s="1"/>
      <c r="BBR66" s="1"/>
      <c r="BBS66" s="1"/>
      <c r="BBT66" s="1"/>
      <c r="BBU66" s="1"/>
      <c r="BBV66" s="1"/>
      <c r="BBW66" s="1"/>
      <c r="BBX66" s="1"/>
      <c r="BBY66" s="1"/>
      <c r="BBZ66" s="1"/>
      <c r="BCA66" s="1"/>
      <c r="BCB66" s="1"/>
      <c r="BCC66" s="1"/>
      <c r="BCD66" s="1"/>
      <c r="BCE66" s="1"/>
      <c r="BCF66" s="1"/>
      <c r="BCG66" s="1"/>
      <c r="BCH66" s="1"/>
      <c r="BCI66" s="1"/>
      <c r="BCJ66" s="1"/>
      <c r="BCK66" s="1"/>
      <c r="BCL66" s="1"/>
      <c r="BCM66" s="1"/>
      <c r="BCN66" s="1"/>
      <c r="BCO66" s="1"/>
      <c r="BCP66" s="1"/>
      <c r="BCQ66" s="1"/>
      <c r="BCR66" s="1"/>
      <c r="BCS66" s="1"/>
      <c r="BCT66" s="1"/>
      <c r="BCU66" s="1"/>
      <c r="BCV66" s="1"/>
      <c r="BCW66" s="1"/>
      <c r="BCX66" s="1"/>
      <c r="BCY66" s="1"/>
      <c r="BCZ66" s="1"/>
      <c r="BDA66" s="1"/>
      <c r="BDB66" s="1"/>
      <c r="BDC66" s="1"/>
      <c r="BDD66" s="1"/>
      <c r="BDE66" s="1"/>
      <c r="BDF66" s="1"/>
      <c r="BDG66" s="1"/>
      <c r="BDH66" s="1"/>
      <c r="BDI66" s="1"/>
      <c r="BDJ66" s="1"/>
      <c r="BDK66" s="1"/>
      <c r="BDL66" s="1"/>
      <c r="BDM66" s="1"/>
      <c r="BDN66" s="1"/>
      <c r="BDO66" s="1"/>
      <c r="BDP66" s="1"/>
      <c r="BDQ66" s="1"/>
      <c r="BDR66" s="1"/>
      <c r="BDS66" s="1"/>
      <c r="BDT66" s="1"/>
      <c r="BDU66" s="1"/>
      <c r="BDV66" s="1"/>
      <c r="BDW66" s="1"/>
      <c r="BDX66" s="1"/>
      <c r="BDY66" s="1"/>
      <c r="BDZ66" s="1"/>
      <c r="BEA66" s="1"/>
      <c r="BEB66" s="1"/>
      <c r="BEC66" s="1"/>
      <c r="BED66" s="1"/>
      <c r="BEE66" s="1"/>
      <c r="BEF66" s="1"/>
      <c r="BEG66" s="1"/>
      <c r="BEH66" s="1"/>
      <c r="BEI66" s="1"/>
      <c r="BEJ66" s="1"/>
      <c r="BEK66" s="1"/>
      <c r="BEL66" s="1"/>
      <c r="BEM66" s="1"/>
      <c r="BEN66" s="1"/>
      <c r="BEO66" s="1"/>
      <c r="BEP66" s="1"/>
      <c r="BEQ66" s="1"/>
      <c r="BER66" s="1"/>
      <c r="BES66" s="1"/>
      <c r="BET66" s="1"/>
      <c r="BEU66" s="1"/>
      <c r="BEV66" s="1"/>
      <c r="BEW66" s="1"/>
      <c r="BEX66" s="1"/>
      <c r="BEY66" s="1"/>
      <c r="BEZ66" s="1"/>
      <c r="BFA66" s="1"/>
      <c r="BFB66" s="1"/>
      <c r="BFC66" s="1"/>
      <c r="BFD66" s="1"/>
      <c r="BFE66" s="1"/>
      <c r="BFF66" s="1"/>
      <c r="BFG66" s="1"/>
      <c r="BFH66" s="1"/>
      <c r="BFI66" s="1"/>
      <c r="BFJ66" s="1"/>
      <c r="BFK66" s="1"/>
      <c r="BFL66" s="1"/>
      <c r="BFM66" s="1"/>
      <c r="BFN66" s="1"/>
      <c r="BFO66" s="1"/>
      <c r="BFP66" s="1"/>
      <c r="BFQ66" s="1"/>
      <c r="BFR66" s="1"/>
      <c r="BFS66" s="1"/>
      <c r="BFT66" s="1"/>
      <c r="BFU66" s="1"/>
      <c r="BFV66" s="1"/>
      <c r="BFW66" s="1"/>
      <c r="BFX66" s="1"/>
      <c r="BFY66" s="1"/>
      <c r="BFZ66" s="1"/>
      <c r="BGA66" s="1"/>
      <c r="BGB66" s="1"/>
      <c r="BGC66" s="1"/>
      <c r="BGD66" s="1"/>
      <c r="BGE66" s="1"/>
      <c r="BGF66" s="1"/>
      <c r="BGG66" s="1"/>
      <c r="BGH66" s="1"/>
      <c r="BGI66" s="1"/>
      <c r="BGJ66" s="1"/>
      <c r="BGK66" s="1"/>
      <c r="BGL66" s="1"/>
      <c r="BGM66" s="1"/>
      <c r="BGN66" s="1"/>
      <c r="BGO66" s="1"/>
      <c r="BGP66" s="1"/>
      <c r="BGQ66" s="1"/>
      <c r="BGR66" s="1"/>
      <c r="BGS66" s="1"/>
      <c r="BGT66" s="1"/>
      <c r="BGU66" s="1"/>
      <c r="BGV66" s="1"/>
      <c r="BGW66" s="1"/>
      <c r="BGX66" s="1"/>
      <c r="BGY66" s="1"/>
      <c r="BGZ66" s="1"/>
      <c r="BHA66" s="1"/>
      <c r="BHB66" s="1"/>
      <c r="BHC66" s="1"/>
      <c r="BHD66" s="1"/>
      <c r="BHE66" s="1"/>
      <c r="BHF66" s="1"/>
      <c r="BHG66" s="1"/>
      <c r="BHH66" s="1"/>
      <c r="BHI66" s="1"/>
      <c r="BHJ66" s="1"/>
      <c r="BHK66" s="1"/>
      <c r="BHL66" s="1"/>
      <c r="BHM66" s="1"/>
      <c r="BHN66" s="1"/>
      <c r="BHO66" s="1"/>
      <c r="BHP66" s="1"/>
      <c r="BHQ66" s="1"/>
      <c r="BHR66" s="1"/>
      <c r="BHS66" s="1"/>
      <c r="BHT66" s="1"/>
      <c r="BHU66" s="1"/>
      <c r="BHV66" s="1"/>
      <c r="BHW66" s="1"/>
      <c r="BHX66" s="1"/>
    </row>
    <row r="67" s="53" customFormat="1" spans="1:1024 1025:1584">
      <c r="A67" s="19"/>
      <c r="B67" s="19"/>
      <c r="C67" s="8"/>
      <c r="D67" s="8"/>
      <c r="E67" s="8"/>
      <c r="F67" s="8"/>
      <c r="G67" s="21"/>
      <c r="H67" s="23"/>
      <c r="I67" s="8"/>
      <c r="J67" s="8"/>
      <c r="K67" s="8"/>
      <c r="L67" s="8"/>
      <c r="M67" s="8"/>
      <c r="N67" s="11"/>
      <c r="O67" s="12"/>
      <c r="P67" s="8"/>
      <c r="Q67" s="12"/>
      <c r="R67" s="8"/>
      <c r="S67" s="13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  <c r="AOH67" s="1"/>
      <c r="AOI67" s="1"/>
      <c r="AOJ67" s="1"/>
      <c r="AOK67" s="1"/>
      <c r="AOL67" s="1"/>
      <c r="AOM67" s="1"/>
      <c r="AON67" s="1"/>
      <c r="AOO67" s="1"/>
      <c r="AOP67" s="1"/>
      <c r="AOQ67" s="1"/>
      <c r="AOR67" s="1"/>
      <c r="AOS67" s="1"/>
      <c r="AOT67" s="1"/>
      <c r="AOU67" s="1"/>
      <c r="AOV67" s="1"/>
      <c r="AOW67" s="1"/>
      <c r="AOX67" s="1"/>
      <c r="AOY67" s="1"/>
      <c r="AOZ67" s="1"/>
      <c r="APA67" s="1"/>
      <c r="APB67" s="1"/>
      <c r="APC67" s="1"/>
      <c r="APD67" s="1"/>
      <c r="APE67" s="1"/>
      <c r="APF67" s="1"/>
      <c r="APG67" s="1"/>
      <c r="APH67" s="1"/>
      <c r="API67" s="1"/>
      <c r="APJ67" s="1"/>
      <c r="APK67" s="1"/>
      <c r="APL67" s="1"/>
      <c r="APM67" s="1"/>
      <c r="APN67" s="1"/>
      <c r="APO67" s="1"/>
      <c r="APP67" s="1"/>
      <c r="APQ67" s="1"/>
      <c r="APR67" s="1"/>
      <c r="APS67" s="1"/>
      <c r="APT67" s="1"/>
      <c r="APU67" s="1"/>
      <c r="APV67" s="1"/>
      <c r="APW67" s="1"/>
      <c r="APX67" s="1"/>
      <c r="APY67" s="1"/>
      <c r="APZ67" s="1"/>
      <c r="AQA67" s="1"/>
      <c r="AQB67" s="1"/>
      <c r="AQC67" s="1"/>
      <c r="AQD67" s="1"/>
      <c r="AQE67" s="1"/>
      <c r="AQF67" s="1"/>
      <c r="AQG67" s="1"/>
      <c r="AQH67" s="1"/>
      <c r="AQI67" s="1"/>
      <c r="AQJ67" s="1"/>
      <c r="AQK67" s="1"/>
      <c r="AQL67" s="1"/>
      <c r="AQM67" s="1"/>
      <c r="AQN67" s="1"/>
      <c r="AQO67" s="1"/>
      <c r="AQP67" s="1"/>
      <c r="AQQ67" s="1"/>
      <c r="AQR67" s="1"/>
      <c r="AQS67" s="1"/>
      <c r="AQT67" s="1"/>
      <c r="AQU67" s="1"/>
      <c r="AQV67" s="1"/>
      <c r="AQW67" s="1"/>
      <c r="AQX67" s="1"/>
      <c r="AQY67" s="1"/>
      <c r="AQZ67" s="1"/>
      <c r="ARA67" s="1"/>
      <c r="ARB67" s="1"/>
      <c r="ARC67" s="1"/>
      <c r="ARD67" s="1"/>
      <c r="ARE67" s="1"/>
      <c r="ARF67" s="1"/>
      <c r="ARG67" s="1"/>
      <c r="ARH67" s="1"/>
      <c r="ARI67" s="1"/>
      <c r="ARJ67" s="1"/>
      <c r="ARK67" s="1"/>
      <c r="ARL67" s="1"/>
      <c r="ARM67" s="1"/>
      <c r="ARN67" s="1"/>
      <c r="ARO67" s="1"/>
      <c r="ARP67" s="1"/>
      <c r="ARQ67" s="1"/>
      <c r="ARR67" s="1"/>
      <c r="ARS67" s="1"/>
      <c r="ART67" s="1"/>
      <c r="ARU67" s="1"/>
      <c r="ARV67" s="1"/>
      <c r="ARW67" s="1"/>
      <c r="ARX67" s="1"/>
      <c r="ARY67" s="1"/>
      <c r="ARZ67" s="1"/>
      <c r="ASA67" s="1"/>
      <c r="ASB67" s="1"/>
      <c r="ASC67" s="1"/>
      <c r="ASD67" s="1"/>
      <c r="ASE67" s="1"/>
      <c r="ASF67" s="1"/>
      <c r="ASG67" s="1"/>
      <c r="ASH67" s="1"/>
      <c r="ASI67" s="1"/>
      <c r="ASJ67" s="1"/>
      <c r="ASK67" s="1"/>
      <c r="ASL67" s="1"/>
      <c r="ASM67" s="1"/>
      <c r="ASN67" s="1"/>
      <c r="ASO67" s="1"/>
      <c r="ASP67" s="1"/>
      <c r="ASQ67" s="1"/>
      <c r="ASR67" s="1"/>
      <c r="ASS67" s="1"/>
      <c r="AST67" s="1"/>
      <c r="ASU67" s="1"/>
      <c r="ASV67" s="1"/>
      <c r="ASW67" s="1"/>
      <c r="ASX67" s="1"/>
      <c r="ASY67" s="1"/>
      <c r="ASZ67" s="1"/>
      <c r="ATA67" s="1"/>
      <c r="ATB67" s="1"/>
      <c r="ATC67" s="1"/>
      <c r="ATD67" s="1"/>
      <c r="ATE67" s="1"/>
      <c r="ATF67" s="1"/>
      <c r="ATG67" s="1"/>
      <c r="ATH67" s="1"/>
      <c r="ATI67" s="1"/>
      <c r="ATJ67" s="1"/>
      <c r="ATK67" s="1"/>
      <c r="ATL67" s="1"/>
      <c r="ATM67" s="1"/>
      <c r="ATN67" s="1"/>
      <c r="ATO67" s="1"/>
      <c r="ATP67" s="1"/>
      <c r="ATQ67" s="1"/>
      <c r="ATR67" s="1"/>
      <c r="ATS67" s="1"/>
      <c r="ATT67" s="1"/>
      <c r="ATU67" s="1"/>
      <c r="ATV67" s="1"/>
      <c r="ATW67" s="1"/>
      <c r="ATX67" s="1"/>
      <c r="ATY67" s="1"/>
      <c r="ATZ67" s="1"/>
      <c r="AUA67" s="1"/>
      <c r="AUB67" s="1"/>
      <c r="AUC67" s="1"/>
      <c r="AUD67" s="1"/>
      <c r="AUE67" s="1"/>
      <c r="AUF67" s="1"/>
      <c r="AUG67" s="1"/>
      <c r="AUH67" s="1"/>
      <c r="AUI67" s="1"/>
      <c r="AUJ67" s="1"/>
      <c r="AUK67" s="1"/>
      <c r="AUL67" s="1"/>
      <c r="AUM67" s="1"/>
      <c r="AUN67" s="1"/>
      <c r="AUO67" s="1"/>
      <c r="AUP67" s="1"/>
      <c r="AUQ67" s="1"/>
      <c r="AUR67" s="1"/>
      <c r="AUS67" s="1"/>
      <c r="AUT67" s="1"/>
      <c r="AUU67" s="1"/>
      <c r="AUV67" s="1"/>
      <c r="AUW67" s="1"/>
      <c r="AUX67" s="1"/>
      <c r="AUY67" s="1"/>
      <c r="AUZ67" s="1"/>
      <c r="AVA67" s="1"/>
      <c r="AVB67" s="1"/>
      <c r="AVC67" s="1"/>
      <c r="AVD67" s="1"/>
      <c r="AVE67" s="1"/>
      <c r="AVF67" s="1"/>
      <c r="AVG67" s="1"/>
      <c r="AVH67" s="1"/>
      <c r="AVI67" s="1"/>
      <c r="AVJ67" s="1"/>
      <c r="AVK67" s="1"/>
      <c r="AVL67" s="1"/>
      <c r="AVM67" s="1"/>
      <c r="AVN67" s="1"/>
      <c r="AVO67" s="1"/>
      <c r="AVP67" s="1"/>
      <c r="AVQ67" s="1"/>
      <c r="AVR67" s="1"/>
      <c r="AVS67" s="1"/>
      <c r="AVT67" s="1"/>
      <c r="AVU67" s="1"/>
      <c r="AVV67" s="1"/>
      <c r="AVW67" s="1"/>
      <c r="AVX67" s="1"/>
      <c r="AVY67" s="1"/>
      <c r="AVZ67" s="1"/>
      <c r="AWA67" s="1"/>
      <c r="AWB67" s="1"/>
      <c r="AWC67" s="1"/>
      <c r="AWD67" s="1"/>
      <c r="AWE67" s="1"/>
      <c r="AWF67" s="1"/>
      <c r="AWG67" s="1"/>
      <c r="AWH67" s="1"/>
      <c r="AWI67" s="1"/>
      <c r="AWJ67" s="1"/>
      <c r="AWK67" s="1"/>
      <c r="AWL67" s="1"/>
      <c r="AWM67" s="1"/>
      <c r="AWN67" s="1"/>
      <c r="AWO67" s="1"/>
      <c r="AWP67" s="1"/>
      <c r="AWQ67" s="1"/>
      <c r="AWR67" s="1"/>
      <c r="AWS67" s="1"/>
      <c r="AWT67" s="1"/>
      <c r="AWU67" s="1"/>
      <c r="AWV67" s="1"/>
      <c r="AWW67" s="1"/>
      <c r="AWX67" s="1"/>
      <c r="AWY67" s="1"/>
      <c r="AWZ67" s="1"/>
      <c r="AXA67" s="1"/>
      <c r="AXB67" s="1"/>
      <c r="AXC67" s="1"/>
      <c r="AXD67" s="1"/>
      <c r="AXE67" s="1"/>
      <c r="AXF67" s="1"/>
      <c r="AXG67" s="1"/>
      <c r="AXH67" s="1"/>
      <c r="AXI67" s="1"/>
      <c r="AXJ67" s="1"/>
      <c r="AXK67" s="1"/>
      <c r="AXL67" s="1"/>
      <c r="AXM67" s="1"/>
      <c r="AXN67" s="1"/>
      <c r="AXO67" s="1"/>
      <c r="AXP67" s="1"/>
      <c r="AXQ67" s="1"/>
      <c r="AXR67" s="1"/>
      <c r="AXS67" s="1"/>
      <c r="AXT67" s="1"/>
      <c r="AXU67" s="1"/>
      <c r="AXV67" s="1"/>
      <c r="AXW67" s="1"/>
      <c r="AXX67" s="1"/>
      <c r="AXY67" s="1"/>
      <c r="AXZ67" s="1"/>
      <c r="AYA67" s="1"/>
      <c r="AYB67" s="1"/>
      <c r="AYC67" s="1"/>
      <c r="AYD67" s="1"/>
      <c r="AYE67" s="1"/>
      <c r="AYF67" s="1"/>
      <c r="AYG67" s="1"/>
      <c r="AYH67" s="1"/>
      <c r="AYI67" s="1"/>
      <c r="AYJ67" s="1"/>
      <c r="AYK67" s="1"/>
      <c r="AYL67" s="1"/>
      <c r="AYM67" s="1"/>
      <c r="AYN67" s="1"/>
      <c r="AYO67" s="1"/>
      <c r="AYP67" s="1"/>
      <c r="AYQ67" s="1"/>
      <c r="AYR67" s="1"/>
      <c r="AYS67" s="1"/>
      <c r="AYT67" s="1"/>
      <c r="AYU67" s="1"/>
      <c r="AYV67" s="1"/>
      <c r="AYW67" s="1"/>
      <c r="AYX67" s="1"/>
      <c r="AYY67" s="1"/>
      <c r="AYZ67" s="1"/>
      <c r="AZA67" s="1"/>
      <c r="AZB67" s="1"/>
      <c r="AZC67" s="1"/>
      <c r="AZD67" s="1"/>
      <c r="AZE67" s="1"/>
      <c r="AZF67" s="1"/>
      <c r="AZG67" s="1"/>
      <c r="AZH67" s="1"/>
      <c r="AZI67" s="1"/>
      <c r="AZJ67" s="1"/>
      <c r="AZK67" s="1"/>
      <c r="AZL67" s="1"/>
      <c r="AZM67" s="1"/>
      <c r="AZN67" s="1"/>
      <c r="AZO67" s="1"/>
      <c r="AZP67" s="1"/>
      <c r="AZQ67" s="1"/>
      <c r="AZR67" s="1"/>
      <c r="AZS67" s="1"/>
      <c r="AZT67" s="1"/>
      <c r="AZU67" s="1"/>
      <c r="AZV67" s="1"/>
      <c r="AZW67" s="1"/>
      <c r="AZX67" s="1"/>
      <c r="AZY67" s="1"/>
      <c r="AZZ67" s="1"/>
      <c r="BAA67" s="1"/>
      <c r="BAB67" s="1"/>
      <c r="BAC67" s="1"/>
      <c r="BAD67" s="1"/>
      <c r="BAE67" s="1"/>
      <c r="BAF67" s="1"/>
      <c r="BAG67" s="1"/>
      <c r="BAH67" s="1"/>
      <c r="BAI67" s="1"/>
      <c r="BAJ67" s="1"/>
      <c r="BAK67" s="1"/>
      <c r="BAL67" s="1"/>
      <c r="BAM67" s="1"/>
      <c r="BAN67" s="1"/>
      <c r="BAO67" s="1"/>
      <c r="BAP67" s="1"/>
      <c r="BAQ67" s="1"/>
      <c r="BAR67" s="1"/>
      <c r="BAS67" s="1"/>
      <c r="BAT67" s="1"/>
      <c r="BAU67" s="1"/>
      <c r="BAV67" s="1"/>
      <c r="BAW67" s="1"/>
      <c r="BAX67" s="1"/>
      <c r="BAY67" s="1"/>
      <c r="BAZ67" s="1"/>
      <c r="BBA67" s="1"/>
      <c r="BBB67" s="1"/>
      <c r="BBC67" s="1"/>
      <c r="BBD67" s="1"/>
      <c r="BBE67" s="1"/>
      <c r="BBF67" s="1"/>
      <c r="BBG67" s="1"/>
      <c r="BBH67" s="1"/>
      <c r="BBI67" s="1"/>
      <c r="BBJ67" s="1"/>
      <c r="BBK67" s="1"/>
      <c r="BBL67" s="1"/>
      <c r="BBM67" s="1"/>
      <c r="BBN67" s="1"/>
      <c r="BBO67" s="1"/>
      <c r="BBP67" s="1"/>
      <c r="BBQ67" s="1"/>
      <c r="BBR67" s="1"/>
      <c r="BBS67" s="1"/>
      <c r="BBT67" s="1"/>
      <c r="BBU67" s="1"/>
      <c r="BBV67" s="1"/>
      <c r="BBW67" s="1"/>
      <c r="BBX67" s="1"/>
      <c r="BBY67" s="1"/>
      <c r="BBZ67" s="1"/>
      <c r="BCA67" s="1"/>
      <c r="BCB67" s="1"/>
      <c r="BCC67" s="1"/>
      <c r="BCD67" s="1"/>
      <c r="BCE67" s="1"/>
      <c r="BCF67" s="1"/>
      <c r="BCG67" s="1"/>
      <c r="BCH67" s="1"/>
      <c r="BCI67" s="1"/>
      <c r="BCJ67" s="1"/>
      <c r="BCK67" s="1"/>
      <c r="BCL67" s="1"/>
      <c r="BCM67" s="1"/>
      <c r="BCN67" s="1"/>
      <c r="BCO67" s="1"/>
      <c r="BCP67" s="1"/>
      <c r="BCQ67" s="1"/>
      <c r="BCR67" s="1"/>
      <c r="BCS67" s="1"/>
      <c r="BCT67" s="1"/>
      <c r="BCU67" s="1"/>
      <c r="BCV67" s="1"/>
      <c r="BCW67" s="1"/>
      <c r="BCX67" s="1"/>
      <c r="BCY67" s="1"/>
      <c r="BCZ67" s="1"/>
      <c r="BDA67" s="1"/>
      <c r="BDB67" s="1"/>
      <c r="BDC67" s="1"/>
      <c r="BDD67" s="1"/>
      <c r="BDE67" s="1"/>
      <c r="BDF67" s="1"/>
      <c r="BDG67" s="1"/>
      <c r="BDH67" s="1"/>
      <c r="BDI67" s="1"/>
      <c r="BDJ67" s="1"/>
      <c r="BDK67" s="1"/>
      <c r="BDL67" s="1"/>
      <c r="BDM67" s="1"/>
      <c r="BDN67" s="1"/>
      <c r="BDO67" s="1"/>
      <c r="BDP67" s="1"/>
      <c r="BDQ67" s="1"/>
      <c r="BDR67" s="1"/>
      <c r="BDS67" s="1"/>
      <c r="BDT67" s="1"/>
      <c r="BDU67" s="1"/>
      <c r="BDV67" s="1"/>
      <c r="BDW67" s="1"/>
      <c r="BDX67" s="1"/>
      <c r="BDY67" s="1"/>
      <c r="BDZ67" s="1"/>
      <c r="BEA67" s="1"/>
      <c r="BEB67" s="1"/>
      <c r="BEC67" s="1"/>
      <c r="BED67" s="1"/>
      <c r="BEE67" s="1"/>
      <c r="BEF67" s="1"/>
      <c r="BEG67" s="1"/>
      <c r="BEH67" s="1"/>
      <c r="BEI67" s="1"/>
      <c r="BEJ67" s="1"/>
      <c r="BEK67" s="1"/>
      <c r="BEL67" s="1"/>
      <c r="BEM67" s="1"/>
      <c r="BEN67" s="1"/>
      <c r="BEO67" s="1"/>
      <c r="BEP67" s="1"/>
      <c r="BEQ67" s="1"/>
      <c r="BER67" s="1"/>
      <c r="BES67" s="1"/>
      <c r="BET67" s="1"/>
      <c r="BEU67" s="1"/>
      <c r="BEV67" s="1"/>
      <c r="BEW67" s="1"/>
      <c r="BEX67" s="1"/>
      <c r="BEY67" s="1"/>
      <c r="BEZ67" s="1"/>
      <c r="BFA67" s="1"/>
      <c r="BFB67" s="1"/>
      <c r="BFC67" s="1"/>
      <c r="BFD67" s="1"/>
      <c r="BFE67" s="1"/>
      <c r="BFF67" s="1"/>
      <c r="BFG67" s="1"/>
      <c r="BFH67" s="1"/>
      <c r="BFI67" s="1"/>
      <c r="BFJ67" s="1"/>
      <c r="BFK67" s="1"/>
      <c r="BFL67" s="1"/>
      <c r="BFM67" s="1"/>
      <c r="BFN67" s="1"/>
      <c r="BFO67" s="1"/>
      <c r="BFP67" s="1"/>
      <c r="BFQ67" s="1"/>
      <c r="BFR67" s="1"/>
      <c r="BFS67" s="1"/>
      <c r="BFT67" s="1"/>
      <c r="BFU67" s="1"/>
      <c r="BFV67" s="1"/>
      <c r="BFW67" s="1"/>
      <c r="BFX67" s="1"/>
      <c r="BFY67" s="1"/>
      <c r="BFZ67" s="1"/>
      <c r="BGA67" s="1"/>
      <c r="BGB67" s="1"/>
      <c r="BGC67" s="1"/>
      <c r="BGD67" s="1"/>
      <c r="BGE67" s="1"/>
      <c r="BGF67" s="1"/>
      <c r="BGG67" s="1"/>
      <c r="BGH67" s="1"/>
      <c r="BGI67" s="1"/>
      <c r="BGJ67" s="1"/>
      <c r="BGK67" s="1"/>
      <c r="BGL67" s="1"/>
      <c r="BGM67" s="1"/>
      <c r="BGN67" s="1"/>
      <c r="BGO67" s="1"/>
      <c r="BGP67" s="1"/>
      <c r="BGQ67" s="1"/>
      <c r="BGR67" s="1"/>
      <c r="BGS67" s="1"/>
      <c r="BGT67" s="1"/>
      <c r="BGU67" s="1"/>
      <c r="BGV67" s="1"/>
      <c r="BGW67" s="1"/>
      <c r="BGX67" s="1"/>
      <c r="BGY67" s="1"/>
      <c r="BGZ67" s="1"/>
      <c r="BHA67" s="1"/>
      <c r="BHB67" s="1"/>
      <c r="BHC67" s="1"/>
      <c r="BHD67" s="1"/>
      <c r="BHE67" s="1"/>
      <c r="BHF67" s="1"/>
      <c r="BHG67" s="1"/>
      <c r="BHH67" s="1"/>
      <c r="BHI67" s="1"/>
      <c r="BHJ67" s="1"/>
      <c r="BHK67" s="1"/>
      <c r="BHL67" s="1"/>
      <c r="BHM67" s="1"/>
      <c r="BHN67" s="1"/>
      <c r="BHO67" s="1"/>
      <c r="BHP67" s="1"/>
      <c r="BHQ67" s="1"/>
      <c r="BHR67" s="1"/>
      <c r="BHS67" s="1"/>
      <c r="BHT67" s="1"/>
      <c r="BHU67" s="1"/>
      <c r="BHV67" s="1"/>
      <c r="BHW67" s="1"/>
      <c r="BHX67" s="1"/>
    </row>
    <row r="68" s="53" customFormat="1" spans="1:1024 1025:1584">
      <c r="A68" s="19"/>
      <c r="B68" s="19"/>
      <c r="C68" s="8"/>
      <c r="D68" s="8"/>
      <c r="E68" s="8"/>
      <c r="F68" s="8"/>
      <c r="G68" s="21"/>
      <c r="H68" s="23"/>
      <c r="I68" s="8"/>
      <c r="J68" s="8"/>
      <c r="K68" s="8"/>
      <c r="L68" s="8"/>
      <c r="M68" s="8"/>
      <c r="N68" s="11"/>
      <c r="O68" s="12"/>
      <c r="P68" s="8"/>
      <c r="Q68" s="12"/>
      <c r="R68" s="8"/>
      <c r="S68" s="13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  <c r="AQY68" s="1"/>
      <c r="AQZ68" s="1"/>
      <c r="ARA68" s="1"/>
      <c r="ARB68" s="1"/>
      <c r="ARC68" s="1"/>
      <c r="ARD68" s="1"/>
      <c r="ARE68" s="1"/>
      <c r="ARF68" s="1"/>
      <c r="ARG68" s="1"/>
      <c r="ARH68" s="1"/>
      <c r="ARI68" s="1"/>
      <c r="ARJ68" s="1"/>
      <c r="ARK68" s="1"/>
      <c r="ARL68" s="1"/>
      <c r="ARM68" s="1"/>
      <c r="ARN68" s="1"/>
      <c r="ARO68" s="1"/>
      <c r="ARP68" s="1"/>
      <c r="ARQ68" s="1"/>
      <c r="ARR68" s="1"/>
      <c r="ARS68" s="1"/>
      <c r="ART68" s="1"/>
      <c r="ARU68" s="1"/>
      <c r="ARV68" s="1"/>
      <c r="ARW68" s="1"/>
      <c r="ARX68" s="1"/>
      <c r="ARY68" s="1"/>
      <c r="ARZ68" s="1"/>
      <c r="ASA68" s="1"/>
      <c r="ASB68" s="1"/>
      <c r="ASC68" s="1"/>
      <c r="ASD68" s="1"/>
      <c r="ASE68" s="1"/>
      <c r="ASF68" s="1"/>
      <c r="ASG68" s="1"/>
      <c r="ASH68" s="1"/>
      <c r="ASI68" s="1"/>
      <c r="ASJ68" s="1"/>
      <c r="ASK68" s="1"/>
      <c r="ASL68" s="1"/>
      <c r="ASM68" s="1"/>
      <c r="ASN68" s="1"/>
      <c r="ASO68" s="1"/>
      <c r="ASP68" s="1"/>
      <c r="ASQ68" s="1"/>
      <c r="ASR68" s="1"/>
      <c r="ASS68" s="1"/>
      <c r="AST68" s="1"/>
      <c r="ASU68" s="1"/>
      <c r="ASV68" s="1"/>
      <c r="ASW68" s="1"/>
      <c r="ASX68" s="1"/>
      <c r="ASY68" s="1"/>
      <c r="ASZ68" s="1"/>
      <c r="ATA68" s="1"/>
      <c r="ATB68" s="1"/>
      <c r="ATC68" s="1"/>
      <c r="ATD68" s="1"/>
      <c r="ATE68" s="1"/>
      <c r="ATF68" s="1"/>
      <c r="ATG68" s="1"/>
      <c r="ATH68" s="1"/>
      <c r="ATI68" s="1"/>
      <c r="ATJ68" s="1"/>
      <c r="ATK68" s="1"/>
      <c r="ATL68" s="1"/>
      <c r="ATM68" s="1"/>
      <c r="ATN68" s="1"/>
      <c r="ATO68" s="1"/>
      <c r="ATP68" s="1"/>
      <c r="ATQ68" s="1"/>
      <c r="ATR68" s="1"/>
      <c r="ATS68" s="1"/>
      <c r="ATT68" s="1"/>
      <c r="ATU68" s="1"/>
      <c r="ATV68" s="1"/>
      <c r="ATW68" s="1"/>
      <c r="ATX68" s="1"/>
      <c r="ATY68" s="1"/>
      <c r="ATZ68" s="1"/>
      <c r="AUA68" s="1"/>
      <c r="AUB68" s="1"/>
      <c r="AUC68" s="1"/>
      <c r="AUD68" s="1"/>
      <c r="AUE68" s="1"/>
      <c r="AUF68" s="1"/>
      <c r="AUG68" s="1"/>
      <c r="AUH68" s="1"/>
      <c r="AUI68" s="1"/>
      <c r="AUJ68" s="1"/>
      <c r="AUK68" s="1"/>
      <c r="AUL68" s="1"/>
      <c r="AUM68" s="1"/>
      <c r="AUN68" s="1"/>
      <c r="AUO68" s="1"/>
      <c r="AUP68" s="1"/>
      <c r="AUQ68" s="1"/>
      <c r="AUR68" s="1"/>
      <c r="AUS68" s="1"/>
      <c r="AUT68" s="1"/>
      <c r="AUU68" s="1"/>
      <c r="AUV68" s="1"/>
      <c r="AUW68" s="1"/>
      <c r="AUX68" s="1"/>
      <c r="AUY68" s="1"/>
      <c r="AUZ68" s="1"/>
      <c r="AVA68" s="1"/>
      <c r="AVB68" s="1"/>
      <c r="AVC68" s="1"/>
      <c r="AVD68" s="1"/>
      <c r="AVE68" s="1"/>
      <c r="AVF68" s="1"/>
      <c r="AVG68" s="1"/>
      <c r="AVH68" s="1"/>
      <c r="AVI68" s="1"/>
      <c r="AVJ68" s="1"/>
      <c r="AVK68" s="1"/>
      <c r="AVL68" s="1"/>
      <c r="AVM68" s="1"/>
      <c r="AVN68" s="1"/>
      <c r="AVO68" s="1"/>
      <c r="AVP68" s="1"/>
      <c r="AVQ68" s="1"/>
      <c r="AVR68" s="1"/>
      <c r="AVS68" s="1"/>
      <c r="AVT68" s="1"/>
      <c r="AVU68" s="1"/>
      <c r="AVV68" s="1"/>
      <c r="AVW68" s="1"/>
      <c r="AVX68" s="1"/>
      <c r="AVY68" s="1"/>
      <c r="AVZ68" s="1"/>
      <c r="AWA68" s="1"/>
      <c r="AWB68" s="1"/>
      <c r="AWC68" s="1"/>
      <c r="AWD68" s="1"/>
      <c r="AWE68" s="1"/>
      <c r="AWF68" s="1"/>
      <c r="AWG68" s="1"/>
      <c r="AWH68" s="1"/>
      <c r="AWI68" s="1"/>
      <c r="AWJ68" s="1"/>
      <c r="AWK68" s="1"/>
      <c r="AWL68" s="1"/>
      <c r="AWM68" s="1"/>
      <c r="AWN68" s="1"/>
      <c r="AWO68" s="1"/>
      <c r="AWP68" s="1"/>
      <c r="AWQ68" s="1"/>
      <c r="AWR68" s="1"/>
      <c r="AWS68" s="1"/>
      <c r="AWT68" s="1"/>
      <c r="AWU68" s="1"/>
      <c r="AWV68" s="1"/>
      <c r="AWW68" s="1"/>
      <c r="AWX68" s="1"/>
      <c r="AWY68" s="1"/>
      <c r="AWZ68" s="1"/>
      <c r="AXA68" s="1"/>
      <c r="AXB68" s="1"/>
      <c r="AXC68" s="1"/>
      <c r="AXD68" s="1"/>
      <c r="AXE68" s="1"/>
      <c r="AXF68" s="1"/>
      <c r="AXG68" s="1"/>
      <c r="AXH68" s="1"/>
      <c r="AXI68" s="1"/>
      <c r="AXJ68" s="1"/>
      <c r="AXK68" s="1"/>
      <c r="AXL68" s="1"/>
      <c r="AXM68" s="1"/>
      <c r="AXN68" s="1"/>
      <c r="AXO68" s="1"/>
      <c r="AXP68" s="1"/>
      <c r="AXQ68" s="1"/>
      <c r="AXR68" s="1"/>
      <c r="AXS68" s="1"/>
      <c r="AXT68" s="1"/>
      <c r="AXU68" s="1"/>
      <c r="AXV68" s="1"/>
      <c r="AXW68" s="1"/>
      <c r="AXX68" s="1"/>
      <c r="AXY68" s="1"/>
      <c r="AXZ68" s="1"/>
      <c r="AYA68" s="1"/>
      <c r="AYB68" s="1"/>
      <c r="AYC68" s="1"/>
      <c r="AYD68" s="1"/>
      <c r="AYE68" s="1"/>
      <c r="AYF68" s="1"/>
      <c r="AYG68" s="1"/>
      <c r="AYH68" s="1"/>
      <c r="AYI68" s="1"/>
      <c r="AYJ68" s="1"/>
      <c r="AYK68" s="1"/>
      <c r="AYL68" s="1"/>
      <c r="AYM68" s="1"/>
      <c r="AYN68" s="1"/>
      <c r="AYO68" s="1"/>
      <c r="AYP68" s="1"/>
      <c r="AYQ68" s="1"/>
      <c r="AYR68" s="1"/>
      <c r="AYS68" s="1"/>
      <c r="AYT68" s="1"/>
      <c r="AYU68" s="1"/>
      <c r="AYV68" s="1"/>
      <c r="AYW68" s="1"/>
      <c r="AYX68" s="1"/>
      <c r="AYY68" s="1"/>
      <c r="AYZ68" s="1"/>
      <c r="AZA68" s="1"/>
      <c r="AZB68" s="1"/>
      <c r="AZC68" s="1"/>
      <c r="AZD68" s="1"/>
      <c r="AZE68" s="1"/>
      <c r="AZF68" s="1"/>
      <c r="AZG68" s="1"/>
      <c r="AZH68" s="1"/>
      <c r="AZI68" s="1"/>
      <c r="AZJ68" s="1"/>
      <c r="AZK68" s="1"/>
      <c r="AZL68" s="1"/>
      <c r="AZM68" s="1"/>
      <c r="AZN68" s="1"/>
      <c r="AZO68" s="1"/>
      <c r="AZP68" s="1"/>
      <c r="AZQ68" s="1"/>
      <c r="AZR68" s="1"/>
      <c r="AZS68" s="1"/>
      <c r="AZT68" s="1"/>
      <c r="AZU68" s="1"/>
      <c r="AZV68" s="1"/>
      <c r="AZW68" s="1"/>
      <c r="AZX68" s="1"/>
      <c r="AZY68" s="1"/>
      <c r="AZZ68" s="1"/>
      <c r="BAA68" s="1"/>
      <c r="BAB68" s="1"/>
      <c r="BAC68" s="1"/>
      <c r="BAD68" s="1"/>
      <c r="BAE68" s="1"/>
      <c r="BAF68" s="1"/>
      <c r="BAG68" s="1"/>
      <c r="BAH68" s="1"/>
      <c r="BAI68" s="1"/>
      <c r="BAJ68" s="1"/>
      <c r="BAK68" s="1"/>
      <c r="BAL68" s="1"/>
      <c r="BAM68" s="1"/>
      <c r="BAN68" s="1"/>
      <c r="BAO68" s="1"/>
      <c r="BAP68" s="1"/>
      <c r="BAQ68" s="1"/>
      <c r="BAR68" s="1"/>
      <c r="BAS68" s="1"/>
      <c r="BAT68" s="1"/>
      <c r="BAU68" s="1"/>
      <c r="BAV68" s="1"/>
      <c r="BAW68" s="1"/>
      <c r="BAX68" s="1"/>
      <c r="BAY68" s="1"/>
      <c r="BAZ68" s="1"/>
      <c r="BBA68" s="1"/>
      <c r="BBB68" s="1"/>
      <c r="BBC68" s="1"/>
      <c r="BBD68" s="1"/>
      <c r="BBE68" s="1"/>
      <c r="BBF68" s="1"/>
      <c r="BBG68" s="1"/>
      <c r="BBH68" s="1"/>
      <c r="BBI68" s="1"/>
      <c r="BBJ68" s="1"/>
      <c r="BBK68" s="1"/>
      <c r="BBL68" s="1"/>
      <c r="BBM68" s="1"/>
      <c r="BBN68" s="1"/>
      <c r="BBO68" s="1"/>
      <c r="BBP68" s="1"/>
      <c r="BBQ68" s="1"/>
      <c r="BBR68" s="1"/>
      <c r="BBS68" s="1"/>
      <c r="BBT68" s="1"/>
      <c r="BBU68" s="1"/>
      <c r="BBV68" s="1"/>
      <c r="BBW68" s="1"/>
      <c r="BBX68" s="1"/>
      <c r="BBY68" s="1"/>
      <c r="BBZ68" s="1"/>
      <c r="BCA68" s="1"/>
      <c r="BCB68" s="1"/>
      <c r="BCC68" s="1"/>
      <c r="BCD68" s="1"/>
      <c r="BCE68" s="1"/>
      <c r="BCF68" s="1"/>
      <c r="BCG68" s="1"/>
      <c r="BCH68" s="1"/>
      <c r="BCI68" s="1"/>
      <c r="BCJ68" s="1"/>
      <c r="BCK68" s="1"/>
      <c r="BCL68" s="1"/>
      <c r="BCM68" s="1"/>
      <c r="BCN68" s="1"/>
      <c r="BCO68" s="1"/>
      <c r="BCP68" s="1"/>
      <c r="BCQ68" s="1"/>
      <c r="BCR68" s="1"/>
      <c r="BCS68" s="1"/>
      <c r="BCT68" s="1"/>
      <c r="BCU68" s="1"/>
      <c r="BCV68" s="1"/>
      <c r="BCW68" s="1"/>
      <c r="BCX68" s="1"/>
      <c r="BCY68" s="1"/>
      <c r="BCZ68" s="1"/>
      <c r="BDA68" s="1"/>
      <c r="BDB68" s="1"/>
      <c r="BDC68" s="1"/>
      <c r="BDD68" s="1"/>
      <c r="BDE68" s="1"/>
      <c r="BDF68" s="1"/>
      <c r="BDG68" s="1"/>
      <c r="BDH68" s="1"/>
      <c r="BDI68" s="1"/>
      <c r="BDJ68" s="1"/>
      <c r="BDK68" s="1"/>
      <c r="BDL68" s="1"/>
      <c r="BDM68" s="1"/>
      <c r="BDN68" s="1"/>
      <c r="BDO68" s="1"/>
      <c r="BDP68" s="1"/>
      <c r="BDQ68" s="1"/>
      <c r="BDR68" s="1"/>
      <c r="BDS68" s="1"/>
      <c r="BDT68" s="1"/>
      <c r="BDU68" s="1"/>
      <c r="BDV68" s="1"/>
      <c r="BDW68" s="1"/>
      <c r="BDX68" s="1"/>
      <c r="BDY68" s="1"/>
      <c r="BDZ68" s="1"/>
      <c r="BEA68" s="1"/>
      <c r="BEB68" s="1"/>
      <c r="BEC68" s="1"/>
      <c r="BED68" s="1"/>
      <c r="BEE68" s="1"/>
      <c r="BEF68" s="1"/>
      <c r="BEG68" s="1"/>
      <c r="BEH68" s="1"/>
      <c r="BEI68" s="1"/>
      <c r="BEJ68" s="1"/>
      <c r="BEK68" s="1"/>
      <c r="BEL68" s="1"/>
      <c r="BEM68" s="1"/>
      <c r="BEN68" s="1"/>
      <c r="BEO68" s="1"/>
      <c r="BEP68" s="1"/>
      <c r="BEQ68" s="1"/>
      <c r="BER68" s="1"/>
      <c r="BES68" s="1"/>
      <c r="BET68" s="1"/>
      <c r="BEU68" s="1"/>
      <c r="BEV68" s="1"/>
      <c r="BEW68" s="1"/>
      <c r="BEX68" s="1"/>
      <c r="BEY68" s="1"/>
      <c r="BEZ68" s="1"/>
      <c r="BFA68" s="1"/>
      <c r="BFB68" s="1"/>
      <c r="BFC68" s="1"/>
      <c r="BFD68" s="1"/>
      <c r="BFE68" s="1"/>
      <c r="BFF68" s="1"/>
      <c r="BFG68" s="1"/>
      <c r="BFH68" s="1"/>
      <c r="BFI68" s="1"/>
      <c r="BFJ68" s="1"/>
      <c r="BFK68" s="1"/>
      <c r="BFL68" s="1"/>
      <c r="BFM68" s="1"/>
      <c r="BFN68" s="1"/>
      <c r="BFO68" s="1"/>
      <c r="BFP68" s="1"/>
      <c r="BFQ68" s="1"/>
      <c r="BFR68" s="1"/>
      <c r="BFS68" s="1"/>
      <c r="BFT68" s="1"/>
      <c r="BFU68" s="1"/>
      <c r="BFV68" s="1"/>
      <c r="BFW68" s="1"/>
      <c r="BFX68" s="1"/>
      <c r="BFY68" s="1"/>
      <c r="BFZ68" s="1"/>
      <c r="BGA68" s="1"/>
      <c r="BGB68" s="1"/>
      <c r="BGC68" s="1"/>
      <c r="BGD68" s="1"/>
      <c r="BGE68" s="1"/>
      <c r="BGF68" s="1"/>
      <c r="BGG68" s="1"/>
      <c r="BGH68" s="1"/>
      <c r="BGI68" s="1"/>
      <c r="BGJ68" s="1"/>
      <c r="BGK68" s="1"/>
      <c r="BGL68" s="1"/>
      <c r="BGM68" s="1"/>
      <c r="BGN68" s="1"/>
      <c r="BGO68" s="1"/>
      <c r="BGP68" s="1"/>
      <c r="BGQ68" s="1"/>
      <c r="BGR68" s="1"/>
      <c r="BGS68" s="1"/>
      <c r="BGT68" s="1"/>
      <c r="BGU68" s="1"/>
      <c r="BGV68" s="1"/>
      <c r="BGW68" s="1"/>
      <c r="BGX68" s="1"/>
      <c r="BGY68" s="1"/>
      <c r="BGZ68" s="1"/>
      <c r="BHA68" s="1"/>
      <c r="BHB68" s="1"/>
      <c r="BHC68" s="1"/>
      <c r="BHD68" s="1"/>
      <c r="BHE68" s="1"/>
      <c r="BHF68" s="1"/>
      <c r="BHG68" s="1"/>
      <c r="BHH68" s="1"/>
      <c r="BHI68" s="1"/>
      <c r="BHJ68" s="1"/>
      <c r="BHK68" s="1"/>
      <c r="BHL68" s="1"/>
      <c r="BHM68" s="1"/>
      <c r="BHN68" s="1"/>
      <c r="BHO68" s="1"/>
      <c r="BHP68" s="1"/>
      <c r="BHQ68" s="1"/>
      <c r="BHR68" s="1"/>
      <c r="BHS68" s="1"/>
      <c r="BHT68" s="1"/>
      <c r="BHU68" s="1"/>
      <c r="BHV68" s="1"/>
      <c r="BHW68" s="1"/>
      <c r="BHX68" s="1"/>
    </row>
    <row r="69" s="53" customFormat="1" spans="1:1024 1025:1584">
      <c r="A69" s="19" t="s">
        <v>135</v>
      </c>
      <c r="B69" s="19"/>
      <c r="C69" s="8"/>
      <c r="D69" s="8"/>
      <c r="E69" s="8"/>
      <c r="F69" s="8"/>
      <c r="G69" s="21"/>
      <c r="H69" s="23"/>
      <c r="I69" s="8"/>
      <c r="J69" s="8"/>
      <c r="K69" s="8"/>
      <c r="L69" s="8"/>
      <c r="M69" s="8"/>
      <c r="N69" s="11"/>
      <c r="O69" s="12"/>
      <c r="P69" s="8"/>
      <c r="Q69" s="12"/>
      <c r="R69" s="8"/>
      <c r="S69" s="13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  <c r="AQY69" s="1"/>
      <c r="AQZ69" s="1"/>
      <c r="ARA69" s="1"/>
      <c r="ARB69" s="1"/>
      <c r="ARC69" s="1"/>
      <c r="ARD69" s="1"/>
      <c r="ARE69" s="1"/>
      <c r="ARF69" s="1"/>
      <c r="ARG69" s="1"/>
      <c r="ARH69" s="1"/>
      <c r="ARI69" s="1"/>
      <c r="ARJ69" s="1"/>
      <c r="ARK69" s="1"/>
      <c r="ARL69" s="1"/>
      <c r="ARM69" s="1"/>
      <c r="ARN69" s="1"/>
      <c r="ARO69" s="1"/>
      <c r="ARP69" s="1"/>
      <c r="ARQ69" s="1"/>
      <c r="ARR69" s="1"/>
      <c r="ARS69" s="1"/>
      <c r="ART69" s="1"/>
      <c r="ARU69" s="1"/>
      <c r="ARV69" s="1"/>
      <c r="ARW69" s="1"/>
      <c r="ARX69" s="1"/>
      <c r="ARY69" s="1"/>
      <c r="ARZ69" s="1"/>
      <c r="ASA69" s="1"/>
      <c r="ASB69" s="1"/>
      <c r="ASC69" s="1"/>
      <c r="ASD69" s="1"/>
      <c r="ASE69" s="1"/>
      <c r="ASF69" s="1"/>
      <c r="ASG69" s="1"/>
      <c r="ASH69" s="1"/>
      <c r="ASI69" s="1"/>
      <c r="ASJ69" s="1"/>
      <c r="ASK69" s="1"/>
      <c r="ASL69" s="1"/>
      <c r="ASM69" s="1"/>
      <c r="ASN69" s="1"/>
      <c r="ASO69" s="1"/>
      <c r="ASP69" s="1"/>
      <c r="ASQ69" s="1"/>
      <c r="ASR69" s="1"/>
      <c r="ASS69" s="1"/>
      <c r="AST69" s="1"/>
      <c r="ASU69" s="1"/>
      <c r="ASV69" s="1"/>
      <c r="ASW69" s="1"/>
      <c r="ASX69" s="1"/>
      <c r="ASY69" s="1"/>
      <c r="ASZ69" s="1"/>
      <c r="ATA69" s="1"/>
      <c r="ATB69" s="1"/>
      <c r="ATC69" s="1"/>
      <c r="ATD69" s="1"/>
      <c r="ATE69" s="1"/>
      <c r="ATF69" s="1"/>
      <c r="ATG69" s="1"/>
      <c r="ATH69" s="1"/>
      <c r="ATI69" s="1"/>
      <c r="ATJ69" s="1"/>
      <c r="ATK69" s="1"/>
      <c r="ATL69" s="1"/>
      <c r="ATM69" s="1"/>
      <c r="ATN69" s="1"/>
      <c r="ATO69" s="1"/>
      <c r="ATP69" s="1"/>
      <c r="ATQ69" s="1"/>
      <c r="ATR69" s="1"/>
      <c r="ATS69" s="1"/>
      <c r="ATT69" s="1"/>
      <c r="ATU69" s="1"/>
      <c r="ATV69" s="1"/>
      <c r="ATW69" s="1"/>
      <c r="ATX69" s="1"/>
      <c r="ATY69" s="1"/>
      <c r="ATZ69" s="1"/>
      <c r="AUA69" s="1"/>
      <c r="AUB69" s="1"/>
      <c r="AUC69" s="1"/>
      <c r="AUD69" s="1"/>
      <c r="AUE69" s="1"/>
      <c r="AUF69" s="1"/>
      <c r="AUG69" s="1"/>
      <c r="AUH69" s="1"/>
      <c r="AUI69" s="1"/>
      <c r="AUJ69" s="1"/>
      <c r="AUK69" s="1"/>
      <c r="AUL69" s="1"/>
      <c r="AUM69" s="1"/>
      <c r="AUN69" s="1"/>
      <c r="AUO69" s="1"/>
      <c r="AUP69" s="1"/>
      <c r="AUQ69" s="1"/>
      <c r="AUR69" s="1"/>
      <c r="AUS69" s="1"/>
      <c r="AUT69" s="1"/>
      <c r="AUU69" s="1"/>
      <c r="AUV69" s="1"/>
      <c r="AUW69" s="1"/>
      <c r="AUX69" s="1"/>
      <c r="AUY69" s="1"/>
      <c r="AUZ69" s="1"/>
      <c r="AVA69" s="1"/>
      <c r="AVB69" s="1"/>
      <c r="AVC69" s="1"/>
      <c r="AVD69" s="1"/>
      <c r="AVE69" s="1"/>
      <c r="AVF69" s="1"/>
      <c r="AVG69" s="1"/>
      <c r="AVH69" s="1"/>
      <c r="AVI69" s="1"/>
      <c r="AVJ69" s="1"/>
      <c r="AVK69" s="1"/>
      <c r="AVL69" s="1"/>
      <c r="AVM69" s="1"/>
      <c r="AVN69" s="1"/>
      <c r="AVO69" s="1"/>
      <c r="AVP69" s="1"/>
      <c r="AVQ69" s="1"/>
      <c r="AVR69" s="1"/>
      <c r="AVS69" s="1"/>
      <c r="AVT69" s="1"/>
      <c r="AVU69" s="1"/>
      <c r="AVV69" s="1"/>
      <c r="AVW69" s="1"/>
      <c r="AVX69" s="1"/>
      <c r="AVY69" s="1"/>
      <c r="AVZ69" s="1"/>
      <c r="AWA69" s="1"/>
      <c r="AWB69" s="1"/>
      <c r="AWC69" s="1"/>
      <c r="AWD69" s="1"/>
      <c r="AWE69" s="1"/>
      <c r="AWF69" s="1"/>
      <c r="AWG69" s="1"/>
      <c r="AWH69" s="1"/>
      <c r="AWI69" s="1"/>
      <c r="AWJ69" s="1"/>
      <c r="AWK69" s="1"/>
      <c r="AWL69" s="1"/>
      <c r="AWM69" s="1"/>
      <c r="AWN69" s="1"/>
      <c r="AWO69" s="1"/>
      <c r="AWP69" s="1"/>
      <c r="AWQ69" s="1"/>
      <c r="AWR69" s="1"/>
      <c r="AWS69" s="1"/>
      <c r="AWT69" s="1"/>
      <c r="AWU69" s="1"/>
      <c r="AWV69" s="1"/>
      <c r="AWW69" s="1"/>
      <c r="AWX69" s="1"/>
      <c r="AWY69" s="1"/>
      <c r="AWZ69" s="1"/>
      <c r="AXA69" s="1"/>
      <c r="AXB69" s="1"/>
      <c r="AXC69" s="1"/>
      <c r="AXD69" s="1"/>
      <c r="AXE69" s="1"/>
      <c r="AXF69" s="1"/>
      <c r="AXG69" s="1"/>
      <c r="AXH69" s="1"/>
      <c r="AXI69" s="1"/>
      <c r="AXJ69" s="1"/>
      <c r="AXK69" s="1"/>
      <c r="AXL69" s="1"/>
      <c r="AXM69" s="1"/>
      <c r="AXN69" s="1"/>
      <c r="AXO69" s="1"/>
      <c r="AXP69" s="1"/>
      <c r="AXQ69" s="1"/>
      <c r="AXR69" s="1"/>
      <c r="AXS69" s="1"/>
      <c r="AXT69" s="1"/>
      <c r="AXU69" s="1"/>
      <c r="AXV69" s="1"/>
      <c r="AXW69" s="1"/>
      <c r="AXX69" s="1"/>
      <c r="AXY69" s="1"/>
      <c r="AXZ69" s="1"/>
      <c r="AYA69" s="1"/>
      <c r="AYB69" s="1"/>
      <c r="AYC69" s="1"/>
      <c r="AYD69" s="1"/>
      <c r="AYE69" s="1"/>
      <c r="AYF69" s="1"/>
      <c r="AYG69" s="1"/>
      <c r="AYH69" s="1"/>
      <c r="AYI69" s="1"/>
      <c r="AYJ69" s="1"/>
      <c r="AYK69" s="1"/>
      <c r="AYL69" s="1"/>
      <c r="AYM69" s="1"/>
      <c r="AYN69" s="1"/>
      <c r="AYO69" s="1"/>
      <c r="AYP69" s="1"/>
      <c r="AYQ69" s="1"/>
      <c r="AYR69" s="1"/>
      <c r="AYS69" s="1"/>
      <c r="AYT69" s="1"/>
      <c r="AYU69" s="1"/>
      <c r="AYV69" s="1"/>
      <c r="AYW69" s="1"/>
      <c r="AYX69" s="1"/>
      <c r="AYY69" s="1"/>
      <c r="AYZ69" s="1"/>
      <c r="AZA69" s="1"/>
      <c r="AZB69" s="1"/>
      <c r="AZC69" s="1"/>
      <c r="AZD69" s="1"/>
      <c r="AZE69" s="1"/>
      <c r="AZF69" s="1"/>
      <c r="AZG69" s="1"/>
      <c r="AZH69" s="1"/>
      <c r="AZI69" s="1"/>
      <c r="AZJ69" s="1"/>
      <c r="AZK69" s="1"/>
      <c r="AZL69" s="1"/>
      <c r="AZM69" s="1"/>
      <c r="AZN69" s="1"/>
      <c r="AZO69" s="1"/>
      <c r="AZP69" s="1"/>
      <c r="AZQ69" s="1"/>
      <c r="AZR69" s="1"/>
      <c r="AZS69" s="1"/>
      <c r="AZT69" s="1"/>
      <c r="AZU69" s="1"/>
      <c r="AZV69" s="1"/>
      <c r="AZW69" s="1"/>
      <c r="AZX69" s="1"/>
      <c r="AZY69" s="1"/>
      <c r="AZZ69" s="1"/>
      <c r="BAA69" s="1"/>
      <c r="BAB69" s="1"/>
      <c r="BAC69" s="1"/>
      <c r="BAD69" s="1"/>
      <c r="BAE69" s="1"/>
      <c r="BAF69" s="1"/>
      <c r="BAG69" s="1"/>
      <c r="BAH69" s="1"/>
      <c r="BAI69" s="1"/>
      <c r="BAJ69" s="1"/>
      <c r="BAK69" s="1"/>
      <c r="BAL69" s="1"/>
      <c r="BAM69" s="1"/>
      <c r="BAN69" s="1"/>
      <c r="BAO69" s="1"/>
      <c r="BAP69" s="1"/>
      <c r="BAQ69" s="1"/>
      <c r="BAR69" s="1"/>
      <c r="BAS69" s="1"/>
      <c r="BAT69" s="1"/>
      <c r="BAU69" s="1"/>
      <c r="BAV69" s="1"/>
      <c r="BAW69" s="1"/>
      <c r="BAX69" s="1"/>
      <c r="BAY69" s="1"/>
      <c r="BAZ69" s="1"/>
      <c r="BBA69" s="1"/>
      <c r="BBB69" s="1"/>
      <c r="BBC69" s="1"/>
      <c r="BBD69" s="1"/>
      <c r="BBE69" s="1"/>
      <c r="BBF69" s="1"/>
      <c r="BBG69" s="1"/>
      <c r="BBH69" s="1"/>
      <c r="BBI69" s="1"/>
      <c r="BBJ69" s="1"/>
      <c r="BBK69" s="1"/>
      <c r="BBL69" s="1"/>
      <c r="BBM69" s="1"/>
      <c r="BBN69" s="1"/>
      <c r="BBO69" s="1"/>
      <c r="BBP69" s="1"/>
      <c r="BBQ69" s="1"/>
      <c r="BBR69" s="1"/>
      <c r="BBS69" s="1"/>
      <c r="BBT69" s="1"/>
      <c r="BBU69" s="1"/>
      <c r="BBV69" s="1"/>
      <c r="BBW69" s="1"/>
      <c r="BBX69" s="1"/>
      <c r="BBY69" s="1"/>
      <c r="BBZ69" s="1"/>
      <c r="BCA69" s="1"/>
      <c r="BCB69" s="1"/>
      <c r="BCC69" s="1"/>
      <c r="BCD69" s="1"/>
      <c r="BCE69" s="1"/>
      <c r="BCF69" s="1"/>
      <c r="BCG69" s="1"/>
      <c r="BCH69" s="1"/>
      <c r="BCI69" s="1"/>
      <c r="BCJ69" s="1"/>
      <c r="BCK69" s="1"/>
      <c r="BCL69" s="1"/>
      <c r="BCM69" s="1"/>
      <c r="BCN69" s="1"/>
      <c r="BCO69" s="1"/>
      <c r="BCP69" s="1"/>
      <c r="BCQ69" s="1"/>
      <c r="BCR69" s="1"/>
      <c r="BCS69" s="1"/>
      <c r="BCT69" s="1"/>
      <c r="BCU69" s="1"/>
      <c r="BCV69" s="1"/>
      <c r="BCW69" s="1"/>
      <c r="BCX69" s="1"/>
      <c r="BCY69" s="1"/>
      <c r="BCZ69" s="1"/>
      <c r="BDA69" s="1"/>
      <c r="BDB69" s="1"/>
      <c r="BDC69" s="1"/>
      <c r="BDD69" s="1"/>
      <c r="BDE69" s="1"/>
      <c r="BDF69" s="1"/>
      <c r="BDG69" s="1"/>
      <c r="BDH69" s="1"/>
      <c r="BDI69" s="1"/>
      <c r="BDJ69" s="1"/>
      <c r="BDK69" s="1"/>
      <c r="BDL69" s="1"/>
      <c r="BDM69" s="1"/>
      <c r="BDN69" s="1"/>
      <c r="BDO69" s="1"/>
      <c r="BDP69" s="1"/>
      <c r="BDQ69" s="1"/>
      <c r="BDR69" s="1"/>
      <c r="BDS69" s="1"/>
      <c r="BDT69" s="1"/>
      <c r="BDU69" s="1"/>
      <c r="BDV69" s="1"/>
      <c r="BDW69" s="1"/>
      <c r="BDX69" s="1"/>
      <c r="BDY69" s="1"/>
      <c r="BDZ69" s="1"/>
      <c r="BEA69" s="1"/>
      <c r="BEB69" s="1"/>
      <c r="BEC69" s="1"/>
      <c r="BED69" s="1"/>
      <c r="BEE69" s="1"/>
      <c r="BEF69" s="1"/>
      <c r="BEG69" s="1"/>
      <c r="BEH69" s="1"/>
      <c r="BEI69" s="1"/>
      <c r="BEJ69" s="1"/>
      <c r="BEK69" s="1"/>
      <c r="BEL69" s="1"/>
      <c r="BEM69" s="1"/>
      <c r="BEN69" s="1"/>
      <c r="BEO69" s="1"/>
      <c r="BEP69" s="1"/>
      <c r="BEQ69" s="1"/>
      <c r="BER69" s="1"/>
      <c r="BES69" s="1"/>
      <c r="BET69" s="1"/>
      <c r="BEU69" s="1"/>
      <c r="BEV69" s="1"/>
      <c r="BEW69" s="1"/>
      <c r="BEX69" s="1"/>
      <c r="BEY69" s="1"/>
      <c r="BEZ69" s="1"/>
      <c r="BFA69" s="1"/>
      <c r="BFB69" s="1"/>
      <c r="BFC69" s="1"/>
      <c r="BFD69" s="1"/>
      <c r="BFE69" s="1"/>
      <c r="BFF69" s="1"/>
      <c r="BFG69" s="1"/>
      <c r="BFH69" s="1"/>
      <c r="BFI69" s="1"/>
      <c r="BFJ69" s="1"/>
      <c r="BFK69" s="1"/>
      <c r="BFL69" s="1"/>
      <c r="BFM69" s="1"/>
      <c r="BFN69" s="1"/>
      <c r="BFO69" s="1"/>
      <c r="BFP69" s="1"/>
      <c r="BFQ69" s="1"/>
      <c r="BFR69" s="1"/>
      <c r="BFS69" s="1"/>
      <c r="BFT69" s="1"/>
      <c r="BFU69" s="1"/>
      <c r="BFV69" s="1"/>
      <c r="BFW69" s="1"/>
      <c r="BFX69" s="1"/>
      <c r="BFY69" s="1"/>
      <c r="BFZ69" s="1"/>
      <c r="BGA69" s="1"/>
      <c r="BGB69" s="1"/>
      <c r="BGC69" s="1"/>
      <c r="BGD69" s="1"/>
      <c r="BGE69" s="1"/>
      <c r="BGF69" s="1"/>
      <c r="BGG69" s="1"/>
      <c r="BGH69" s="1"/>
      <c r="BGI69" s="1"/>
      <c r="BGJ69" s="1"/>
      <c r="BGK69" s="1"/>
      <c r="BGL69" s="1"/>
      <c r="BGM69" s="1"/>
      <c r="BGN69" s="1"/>
      <c r="BGO69" s="1"/>
      <c r="BGP69" s="1"/>
      <c r="BGQ69" s="1"/>
      <c r="BGR69" s="1"/>
      <c r="BGS69" s="1"/>
      <c r="BGT69" s="1"/>
      <c r="BGU69" s="1"/>
      <c r="BGV69" s="1"/>
      <c r="BGW69" s="1"/>
      <c r="BGX69" s="1"/>
      <c r="BGY69" s="1"/>
      <c r="BGZ69" s="1"/>
      <c r="BHA69" s="1"/>
      <c r="BHB69" s="1"/>
      <c r="BHC69" s="1"/>
      <c r="BHD69" s="1"/>
      <c r="BHE69" s="1"/>
      <c r="BHF69" s="1"/>
      <c r="BHG69" s="1"/>
      <c r="BHH69" s="1"/>
      <c r="BHI69" s="1"/>
      <c r="BHJ69" s="1"/>
      <c r="BHK69" s="1"/>
      <c r="BHL69" s="1"/>
      <c r="BHM69" s="1"/>
      <c r="BHN69" s="1"/>
      <c r="BHO69" s="1"/>
      <c r="BHP69" s="1"/>
      <c r="BHQ69" s="1"/>
      <c r="BHR69" s="1"/>
      <c r="BHS69" s="1"/>
      <c r="BHT69" s="1"/>
      <c r="BHU69" s="1"/>
      <c r="BHV69" s="1"/>
      <c r="BHW69" s="1"/>
      <c r="BHX69" s="1"/>
    </row>
    <row r="70" s="53" customFormat="1" spans="1:1024 1025:1584">
      <c r="A70" s="8" t="s">
        <v>1</v>
      </c>
      <c r="B70" s="8"/>
      <c r="C70" s="8"/>
      <c r="D70" s="8" t="s">
        <v>18</v>
      </c>
      <c r="E70" s="8" t="s">
        <v>19</v>
      </c>
      <c r="F70" s="8" t="s">
        <v>7</v>
      </c>
      <c r="G70" s="21" t="s">
        <v>20</v>
      </c>
      <c r="H70" s="8" t="s">
        <v>21</v>
      </c>
      <c r="I70" s="8" t="s">
        <v>3</v>
      </c>
      <c r="J70" s="8" t="s">
        <v>4</v>
      </c>
      <c r="K70" s="8" t="s">
        <v>5</v>
      </c>
      <c r="L70" s="8" t="s">
        <v>6</v>
      </c>
      <c r="M70" s="8" t="s">
        <v>7</v>
      </c>
      <c r="N70" s="11"/>
      <c r="O70" s="12" t="s">
        <v>9</v>
      </c>
      <c r="P70" s="8" t="s">
        <v>38</v>
      </c>
      <c r="Q70" s="12" t="s">
        <v>25</v>
      </c>
      <c r="R70" s="8" t="s">
        <v>29</v>
      </c>
      <c r="S70" s="13" t="s">
        <v>39</v>
      </c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  <c r="AQY70" s="1"/>
      <c r="AQZ70" s="1"/>
      <c r="ARA70" s="1"/>
      <c r="ARB70" s="1"/>
      <c r="ARC70" s="1"/>
      <c r="ARD70" s="1"/>
      <c r="ARE70" s="1"/>
      <c r="ARF70" s="1"/>
      <c r="ARG70" s="1"/>
      <c r="ARH70" s="1"/>
      <c r="ARI70" s="1"/>
      <c r="ARJ70" s="1"/>
      <c r="ARK70" s="1"/>
      <c r="ARL70" s="1"/>
      <c r="ARM70" s="1"/>
      <c r="ARN70" s="1"/>
      <c r="ARO70" s="1"/>
      <c r="ARP70" s="1"/>
      <c r="ARQ70" s="1"/>
      <c r="ARR70" s="1"/>
      <c r="ARS70" s="1"/>
      <c r="ART70" s="1"/>
      <c r="ARU70" s="1"/>
      <c r="ARV70" s="1"/>
      <c r="ARW70" s="1"/>
      <c r="ARX70" s="1"/>
      <c r="ARY70" s="1"/>
      <c r="ARZ70" s="1"/>
      <c r="ASA70" s="1"/>
      <c r="ASB70" s="1"/>
      <c r="ASC70" s="1"/>
      <c r="ASD70" s="1"/>
      <c r="ASE70" s="1"/>
      <c r="ASF70" s="1"/>
      <c r="ASG70" s="1"/>
      <c r="ASH70" s="1"/>
      <c r="ASI70" s="1"/>
      <c r="ASJ70" s="1"/>
      <c r="ASK70" s="1"/>
      <c r="ASL70" s="1"/>
      <c r="ASM70" s="1"/>
      <c r="ASN70" s="1"/>
      <c r="ASO70" s="1"/>
      <c r="ASP70" s="1"/>
      <c r="ASQ70" s="1"/>
      <c r="ASR70" s="1"/>
      <c r="ASS70" s="1"/>
      <c r="AST70" s="1"/>
      <c r="ASU70" s="1"/>
      <c r="ASV70" s="1"/>
      <c r="ASW70" s="1"/>
      <c r="ASX70" s="1"/>
      <c r="ASY70" s="1"/>
      <c r="ASZ70" s="1"/>
      <c r="ATA70" s="1"/>
      <c r="ATB70" s="1"/>
      <c r="ATC70" s="1"/>
      <c r="ATD70" s="1"/>
      <c r="ATE70" s="1"/>
      <c r="ATF70" s="1"/>
      <c r="ATG70" s="1"/>
      <c r="ATH70" s="1"/>
      <c r="ATI70" s="1"/>
      <c r="ATJ70" s="1"/>
      <c r="ATK70" s="1"/>
      <c r="ATL70" s="1"/>
      <c r="ATM70" s="1"/>
      <c r="ATN70" s="1"/>
      <c r="ATO70" s="1"/>
      <c r="ATP70" s="1"/>
      <c r="ATQ70" s="1"/>
      <c r="ATR70" s="1"/>
      <c r="ATS70" s="1"/>
      <c r="ATT70" s="1"/>
      <c r="ATU70" s="1"/>
      <c r="ATV70" s="1"/>
      <c r="ATW70" s="1"/>
      <c r="ATX70" s="1"/>
      <c r="ATY70" s="1"/>
      <c r="ATZ70" s="1"/>
      <c r="AUA70" s="1"/>
      <c r="AUB70" s="1"/>
      <c r="AUC70" s="1"/>
      <c r="AUD70" s="1"/>
      <c r="AUE70" s="1"/>
      <c r="AUF70" s="1"/>
      <c r="AUG70" s="1"/>
      <c r="AUH70" s="1"/>
      <c r="AUI70" s="1"/>
      <c r="AUJ70" s="1"/>
      <c r="AUK70" s="1"/>
      <c r="AUL70" s="1"/>
      <c r="AUM70" s="1"/>
      <c r="AUN70" s="1"/>
      <c r="AUO70" s="1"/>
      <c r="AUP70" s="1"/>
      <c r="AUQ70" s="1"/>
      <c r="AUR70" s="1"/>
      <c r="AUS70" s="1"/>
      <c r="AUT70" s="1"/>
      <c r="AUU70" s="1"/>
      <c r="AUV70" s="1"/>
      <c r="AUW70" s="1"/>
      <c r="AUX70" s="1"/>
      <c r="AUY70" s="1"/>
      <c r="AUZ70" s="1"/>
      <c r="AVA70" s="1"/>
      <c r="AVB70" s="1"/>
      <c r="AVC70" s="1"/>
      <c r="AVD70" s="1"/>
      <c r="AVE70" s="1"/>
      <c r="AVF70" s="1"/>
      <c r="AVG70" s="1"/>
      <c r="AVH70" s="1"/>
      <c r="AVI70" s="1"/>
      <c r="AVJ70" s="1"/>
      <c r="AVK70" s="1"/>
      <c r="AVL70" s="1"/>
      <c r="AVM70" s="1"/>
      <c r="AVN70" s="1"/>
      <c r="AVO70" s="1"/>
      <c r="AVP70" s="1"/>
      <c r="AVQ70" s="1"/>
      <c r="AVR70" s="1"/>
      <c r="AVS70" s="1"/>
      <c r="AVT70" s="1"/>
      <c r="AVU70" s="1"/>
      <c r="AVV70" s="1"/>
      <c r="AVW70" s="1"/>
      <c r="AVX70" s="1"/>
      <c r="AVY70" s="1"/>
      <c r="AVZ70" s="1"/>
      <c r="AWA70" s="1"/>
      <c r="AWB70" s="1"/>
      <c r="AWC70" s="1"/>
      <c r="AWD70" s="1"/>
      <c r="AWE70" s="1"/>
      <c r="AWF70" s="1"/>
      <c r="AWG70" s="1"/>
      <c r="AWH70" s="1"/>
      <c r="AWI70" s="1"/>
      <c r="AWJ70" s="1"/>
      <c r="AWK70" s="1"/>
      <c r="AWL70" s="1"/>
      <c r="AWM70" s="1"/>
      <c r="AWN70" s="1"/>
      <c r="AWO70" s="1"/>
      <c r="AWP70" s="1"/>
      <c r="AWQ70" s="1"/>
      <c r="AWR70" s="1"/>
      <c r="AWS70" s="1"/>
      <c r="AWT70" s="1"/>
      <c r="AWU70" s="1"/>
      <c r="AWV70" s="1"/>
      <c r="AWW70" s="1"/>
      <c r="AWX70" s="1"/>
      <c r="AWY70" s="1"/>
      <c r="AWZ70" s="1"/>
      <c r="AXA70" s="1"/>
      <c r="AXB70" s="1"/>
      <c r="AXC70" s="1"/>
      <c r="AXD70" s="1"/>
      <c r="AXE70" s="1"/>
      <c r="AXF70" s="1"/>
      <c r="AXG70" s="1"/>
      <c r="AXH70" s="1"/>
      <c r="AXI70" s="1"/>
      <c r="AXJ70" s="1"/>
      <c r="AXK70" s="1"/>
      <c r="AXL70" s="1"/>
      <c r="AXM70" s="1"/>
      <c r="AXN70" s="1"/>
      <c r="AXO70" s="1"/>
      <c r="AXP70" s="1"/>
      <c r="AXQ70" s="1"/>
      <c r="AXR70" s="1"/>
      <c r="AXS70" s="1"/>
      <c r="AXT70" s="1"/>
      <c r="AXU70" s="1"/>
      <c r="AXV70" s="1"/>
      <c r="AXW70" s="1"/>
      <c r="AXX70" s="1"/>
      <c r="AXY70" s="1"/>
      <c r="AXZ70" s="1"/>
      <c r="AYA70" s="1"/>
      <c r="AYB70" s="1"/>
      <c r="AYC70" s="1"/>
      <c r="AYD70" s="1"/>
      <c r="AYE70" s="1"/>
      <c r="AYF70" s="1"/>
      <c r="AYG70" s="1"/>
      <c r="AYH70" s="1"/>
      <c r="AYI70" s="1"/>
      <c r="AYJ70" s="1"/>
      <c r="AYK70" s="1"/>
      <c r="AYL70" s="1"/>
      <c r="AYM70" s="1"/>
      <c r="AYN70" s="1"/>
      <c r="AYO70" s="1"/>
      <c r="AYP70" s="1"/>
      <c r="AYQ70" s="1"/>
      <c r="AYR70" s="1"/>
      <c r="AYS70" s="1"/>
      <c r="AYT70" s="1"/>
      <c r="AYU70" s="1"/>
      <c r="AYV70" s="1"/>
      <c r="AYW70" s="1"/>
      <c r="AYX70" s="1"/>
      <c r="AYY70" s="1"/>
      <c r="AYZ70" s="1"/>
      <c r="AZA70" s="1"/>
      <c r="AZB70" s="1"/>
      <c r="AZC70" s="1"/>
      <c r="AZD70" s="1"/>
      <c r="AZE70" s="1"/>
      <c r="AZF70" s="1"/>
      <c r="AZG70" s="1"/>
      <c r="AZH70" s="1"/>
      <c r="AZI70" s="1"/>
      <c r="AZJ70" s="1"/>
      <c r="AZK70" s="1"/>
      <c r="AZL70" s="1"/>
      <c r="AZM70" s="1"/>
      <c r="AZN70" s="1"/>
      <c r="AZO70" s="1"/>
      <c r="AZP70" s="1"/>
      <c r="AZQ70" s="1"/>
      <c r="AZR70" s="1"/>
      <c r="AZS70" s="1"/>
      <c r="AZT70" s="1"/>
      <c r="AZU70" s="1"/>
      <c r="AZV70" s="1"/>
      <c r="AZW70" s="1"/>
      <c r="AZX70" s="1"/>
      <c r="AZY70" s="1"/>
      <c r="AZZ70" s="1"/>
      <c r="BAA70" s="1"/>
      <c r="BAB70" s="1"/>
      <c r="BAC70" s="1"/>
      <c r="BAD70" s="1"/>
      <c r="BAE70" s="1"/>
      <c r="BAF70" s="1"/>
      <c r="BAG70" s="1"/>
      <c r="BAH70" s="1"/>
      <c r="BAI70" s="1"/>
      <c r="BAJ70" s="1"/>
      <c r="BAK70" s="1"/>
      <c r="BAL70" s="1"/>
      <c r="BAM70" s="1"/>
      <c r="BAN70" s="1"/>
      <c r="BAO70" s="1"/>
      <c r="BAP70" s="1"/>
      <c r="BAQ70" s="1"/>
      <c r="BAR70" s="1"/>
      <c r="BAS70" s="1"/>
      <c r="BAT70" s="1"/>
      <c r="BAU70" s="1"/>
      <c r="BAV70" s="1"/>
      <c r="BAW70" s="1"/>
      <c r="BAX70" s="1"/>
      <c r="BAY70" s="1"/>
      <c r="BAZ70" s="1"/>
      <c r="BBA70" s="1"/>
      <c r="BBB70" s="1"/>
      <c r="BBC70" s="1"/>
      <c r="BBD70" s="1"/>
      <c r="BBE70" s="1"/>
      <c r="BBF70" s="1"/>
      <c r="BBG70" s="1"/>
      <c r="BBH70" s="1"/>
      <c r="BBI70" s="1"/>
      <c r="BBJ70" s="1"/>
      <c r="BBK70" s="1"/>
      <c r="BBL70" s="1"/>
      <c r="BBM70" s="1"/>
      <c r="BBN70" s="1"/>
      <c r="BBO70" s="1"/>
      <c r="BBP70" s="1"/>
      <c r="BBQ70" s="1"/>
      <c r="BBR70" s="1"/>
      <c r="BBS70" s="1"/>
      <c r="BBT70" s="1"/>
      <c r="BBU70" s="1"/>
      <c r="BBV70" s="1"/>
      <c r="BBW70" s="1"/>
      <c r="BBX70" s="1"/>
      <c r="BBY70" s="1"/>
      <c r="BBZ70" s="1"/>
      <c r="BCA70" s="1"/>
      <c r="BCB70" s="1"/>
      <c r="BCC70" s="1"/>
      <c r="BCD70" s="1"/>
      <c r="BCE70" s="1"/>
      <c r="BCF70" s="1"/>
      <c r="BCG70" s="1"/>
      <c r="BCH70" s="1"/>
      <c r="BCI70" s="1"/>
      <c r="BCJ70" s="1"/>
      <c r="BCK70" s="1"/>
      <c r="BCL70" s="1"/>
      <c r="BCM70" s="1"/>
      <c r="BCN70" s="1"/>
      <c r="BCO70" s="1"/>
      <c r="BCP70" s="1"/>
      <c r="BCQ70" s="1"/>
      <c r="BCR70" s="1"/>
      <c r="BCS70" s="1"/>
      <c r="BCT70" s="1"/>
      <c r="BCU70" s="1"/>
      <c r="BCV70" s="1"/>
      <c r="BCW70" s="1"/>
      <c r="BCX70" s="1"/>
      <c r="BCY70" s="1"/>
      <c r="BCZ70" s="1"/>
      <c r="BDA70" s="1"/>
      <c r="BDB70" s="1"/>
      <c r="BDC70" s="1"/>
      <c r="BDD70" s="1"/>
      <c r="BDE70" s="1"/>
      <c r="BDF70" s="1"/>
      <c r="BDG70" s="1"/>
      <c r="BDH70" s="1"/>
      <c r="BDI70" s="1"/>
      <c r="BDJ70" s="1"/>
      <c r="BDK70" s="1"/>
      <c r="BDL70" s="1"/>
      <c r="BDM70" s="1"/>
      <c r="BDN70" s="1"/>
      <c r="BDO70" s="1"/>
      <c r="BDP70" s="1"/>
      <c r="BDQ70" s="1"/>
      <c r="BDR70" s="1"/>
      <c r="BDS70" s="1"/>
      <c r="BDT70" s="1"/>
      <c r="BDU70" s="1"/>
      <c r="BDV70" s="1"/>
      <c r="BDW70" s="1"/>
      <c r="BDX70" s="1"/>
      <c r="BDY70" s="1"/>
      <c r="BDZ70" s="1"/>
      <c r="BEA70" s="1"/>
      <c r="BEB70" s="1"/>
      <c r="BEC70" s="1"/>
      <c r="BED70" s="1"/>
      <c r="BEE70" s="1"/>
      <c r="BEF70" s="1"/>
      <c r="BEG70" s="1"/>
      <c r="BEH70" s="1"/>
      <c r="BEI70" s="1"/>
      <c r="BEJ70" s="1"/>
      <c r="BEK70" s="1"/>
      <c r="BEL70" s="1"/>
      <c r="BEM70" s="1"/>
      <c r="BEN70" s="1"/>
      <c r="BEO70" s="1"/>
      <c r="BEP70" s="1"/>
      <c r="BEQ70" s="1"/>
      <c r="BER70" s="1"/>
      <c r="BES70" s="1"/>
      <c r="BET70" s="1"/>
      <c r="BEU70" s="1"/>
      <c r="BEV70" s="1"/>
      <c r="BEW70" s="1"/>
      <c r="BEX70" s="1"/>
      <c r="BEY70" s="1"/>
      <c r="BEZ70" s="1"/>
      <c r="BFA70" s="1"/>
      <c r="BFB70" s="1"/>
      <c r="BFC70" s="1"/>
      <c r="BFD70" s="1"/>
      <c r="BFE70" s="1"/>
      <c r="BFF70" s="1"/>
      <c r="BFG70" s="1"/>
      <c r="BFH70" s="1"/>
      <c r="BFI70" s="1"/>
      <c r="BFJ70" s="1"/>
      <c r="BFK70" s="1"/>
      <c r="BFL70" s="1"/>
      <c r="BFM70" s="1"/>
      <c r="BFN70" s="1"/>
      <c r="BFO70" s="1"/>
      <c r="BFP70" s="1"/>
      <c r="BFQ70" s="1"/>
      <c r="BFR70" s="1"/>
      <c r="BFS70" s="1"/>
      <c r="BFT70" s="1"/>
      <c r="BFU70" s="1"/>
      <c r="BFV70" s="1"/>
      <c r="BFW70" s="1"/>
      <c r="BFX70" s="1"/>
      <c r="BFY70" s="1"/>
      <c r="BFZ70" s="1"/>
      <c r="BGA70" s="1"/>
      <c r="BGB70" s="1"/>
      <c r="BGC70" s="1"/>
      <c r="BGD70" s="1"/>
      <c r="BGE70" s="1"/>
      <c r="BGF70" s="1"/>
      <c r="BGG70" s="1"/>
      <c r="BGH70" s="1"/>
      <c r="BGI70" s="1"/>
      <c r="BGJ70" s="1"/>
      <c r="BGK70" s="1"/>
      <c r="BGL70" s="1"/>
      <c r="BGM70" s="1"/>
      <c r="BGN70" s="1"/>
      <c r="BGO70" s="1"/>
      <c r="BGP70" s="1"/>
      <c r="BGQ70" s="1"/>
      <c r="BGR70" s="1"/>
      <c r="BGS70" s="1"/>
      <c r="BGT70" s="1"/>
      <c r="BGU70" s="1"/>
      <c r="BGV70" s="1"/>
      <c r="BGW70" s="1"/>
      <c r="BGX70" s="1"/>
      <c r="BGY70" s="1"/>
      <c r="BGZ70" s="1"/>
      <c r="BHA70" s="1"/>
      <c r="BHB70" s="1"/>
      <c r="BHC70" s="1"/>
      <c r="BHD70" s="1"/>
      <c r="BHE70" s="1"/>
      <c r="BHF70" s="1"/>
      <c r="BHG70" s="1"/>
      <c r="BHH70" s="1"/>
      <c r="BHI70" s="1"/>
      <c r="BHJ70" s="1"/>
    </row>
    <row r="71" s="1" customFormat="1" spans="1:1024 1025:1584">
      <c r="A71" s="19" t="s">
        <v>180</v>
      </c>
      <c r="B71" s="8"/>
      <c r="C71" s="8"/>
      <c r="D71" s="8"/>
      <c r="E71" s="8"/>
      <c r="F71" s="13">
        <f>H71/G71</f>
        <v>6519.32058212058</v>
      </c>
      <c r="G71" s="21">
        <v>9.5</v>
      </c>
      <c r="H71" s="13">
        <f>H59*R62</f>
        <v>61933.5455301455</v>
      </c>
      <c r="I71" s="8"/>
      <c r="J71" s="8"/>
      <c r="K71" s="8"/>
      <c r="L71" s="8"/>
      <c r="M71" s="13">
        <f>O71/N71</f>
        <v>2161883.04948025</v>
      </c>
      <c r="N71" s="11">
        <v>1.03</v>
      </c>
      <c r="O71" s="12">
        <f>Q71-H71</f>
        <v>2226739.54096466</v>
      </c>
      <c r="P71" s="8"/>
      <c r="Q71" s="12">
        <f>S71</f>
        <v>2288673.0864948</v>
      </c>
      <c r="R71" s="8"/>
      <c r="S71" s="13">
        <f>S62+O22</f>
        <v>2288673.0864948</v>
      </c>
      <c r="T71" s="300"/>
    </row>
    <row r="72" s="1" customFormat="1" spans="1:1024 1025:1584">
      <c r="A72" s="8" t="s">
        <v>181</v>
      </c>
      <c r="B72" s="19" t="s">
        <v>182</v>
      </c>
      <c r="C72" s="8"/>
      <c r="D72" s="8">
        <v>4443</v>
      </c>
      <c r="E72" s="8"/>
      <c r="F72" s="8"/>
      <c r="G72" s="10"/>
      <c r="H72" s="8"/>
      <c r="I72" s="8">
        <v>143707</v>
      </c>
      <c r="J72" s="8">
        <v>147115</v>
      </c>
      <c r="K72" s="8">
        <f t="shared" ref="K72:K78" si="10">J72-I72</f>
        <v>3408</v>
      </c>
      <c r="L72" s="8">
        <v>1</v>
      </c>
      <c r="M72" s="8">
        <f>L72*K72</f>
        <v>3408</v>
      </c>
      <c r="N72" s="11">
        <v>1.03</v>
      </c>
      <c r="O72" s="12">
        <f>N72*M72</f>
        <v>3510.24</v>
      </c>
      <c r="P72" s="8">
        <f>40*1.03</f>
        <v>41.2</v>
      </c>
      <c r="Q72" s="12">
        <f t="shared" ref="Q72:Q75" si="11">H72+O72+P72</f>
        <v>3551.44</v>
      </c>
      <c r="R72" s="8">
        <v>1</v>
      </c>
      <c r="S72" s="13">
        <f t="shared" ref="S72:S81" si="12">Q72*R72</f>
        <v>3551.44</v>
      </c>
      <c r="T72" s="300"/>
    </row>
    <row r="73" s="1" customFormat="1" spans="1:1024 1025:1584">
      <c r="A73" s="8" t="s">
        <v>183</v>
      </c>
      <c r="B73" s="19" t="s">
        <v>182</v>
      </c>
      <c r="C73" s="8"/>
      <c r="D73" s="8" t="s">
        <v>184</v>
      </c>
      <c r="E73" s="8"/>
      <c r="F73" s="8"/>
      <c r="G73" s="10"/>
      <c r="H73" s="8"/>
      <c r="I73" s="8">
        <v>11734</v>
      </c>
      <c r="J73" s="8">
        <v>11947</v>
      </c>
      <c r="K73" s="8">
        <f t="shared" si="10"/>
        <v>213</v>
      </c>
      <c r="L73" s="8">
        <v>1</v>
      </c>
      <c r="M73" s="8">
        <f>L73*K73</f>
        <v>213</v>
      </c>
      <c r="N73" s="11">
        <v>1.03</v>
      </c>
      <c r="O73" s="12">
        <f>N73*M73</f>
        <v>219.39</v>
      </c>
      <c r="P73" s="8"/>
      <c r="Q73" s="12">
        <f t="shared" si="11"/>
        <v>219.39</v>
      </c>
      <c r="R73" s="8">
        <v>1</v>
      </c>
      <c r="S73" s="13">
        <f t="shared" si="12"/>
        <v>219.39</v>
      </c>
      <c r="T73" s="300"/>
    </row>
    <row r="74" s="1" customFormat="1" spans="1:1024 1025:1584">
      <c r="A74" s="8" t="s">
        <v>185</v>
      </c>
      <c r="B74" s="19" t="s">
        <v>182</v>
      </c>
      <c r="C74" s="8"/>
      <c r="D74" s="8"/>
      <c r="E74" s="8"/>
      <c r="F74" s="8"/>
      <c r="G74" s="10"/>
      <c r="H74" s="8"/>
      <c r="I74" s="8">
        <v>30378</v>
      </c>
      <c r="J74" s="8">
        <v>66504</v>
      </c>
      <c r="K74" s="8">
        <f t="shared" si="10"/>
        <v>36126</v>
      </c>
      <c r="L74" s="8">
        <v>1</v>
      </c>
      <c r="M74" s="8">
        <f>L74*K74</f>
        <v>36126</v>
      </c>
      <c r="N74" s="11">
        <v>1.03</v>
      </c>
      <c r="O74" s="12">
        <f>N74*M74</f>
        <v>37209.78</v>
      </c>
      <c r="P74" s="8">
        <f>40*1.03</f>
        <v>41.2</v>
      </c>
      <c r="Q74" s="12">
        <f t="shared" si="11"/>
        <v>37250.98</v>
      </c>
      <c r="R74" s="8">
        <v>1</v>
      </c>
      <c r="S74" s="13">
        <f t="shared" si="12"/>
        <v>37250.98</v>
      </c>
      <c r="T74" s="300"/>
    </row>
    <row r="75" s="1" customFormat="1" spans="1:1024 1025:1584">
      <c r="A75" s="8" t="s">
        <v>186</v>
      </c>
      <c r="B75" s="19" t="s">
        <v>187</v>
      </c>
      <c r="C75" s="8"/>
      <c r="D75" s="8">
        <v>2</v>
      </c>
      <c r="E75" s="8">
        <v>2</v>
      </c>
      <c r="F75" s="8">
        <f>SUM(E75-D75)</f>
        <v>0</v>
      </c>
      <c r="G75" s="21">
        <v>9.5</v>
      </c>
      <c r="H75" s="23">
        <f>F75*G75</f>
        <v>0</v>
      </c>
      <c r="I75" s="8">
        <v>5938</v>
      </c>
      <c r="J75" s="8">
        <v>7055</v>
      </c>
      <c r="K75" s="8">
        <f t="shared" si="10"/>
        <v>1117</v>
      </c>
      <c r="L75" s="8">
        <v>1</v>
      </c>
      <c r="M75" s="8">
        <f>L75*K75</f>
        <v>1117</v>
      </c>
      <c r="N75" s="11">
        <v>1.03</v>
      </c>
      <c r="O75" s="12">
        <f>N75*M75</f>
        <v>1150.51</v>
      </c>
      <c r="P75" s="8">
        <f>40*1.03</f>
        <v>41.2</v>
      </c>
      <c r="Q75" s="12">
        <f t="shared" si="11"/>
        <v>1191.71</v>
      </c>
      <c r="R75" s="8">
        <v>1</v>
      </c>
      <c r="S75" s="13">
        <f t="shared" si="12"/>
        <v>1191.71</v>
      </c>
      <c r="T75" s="300"/>
    </row>
    <row r="76" s="1" customFormat="1" spans="1:1024 1025:1584">
      <c r="A76" s="8" t="s">
        <v>188</v>
      </c>
      <c r="B76" s="19" t="s">
        <v>187</v>
      </c>
      <c r="C76" s="8"/>
      <c r="D76" s="8" t="s">
        <v>189</v>
      </c>
      <c r="E76" s="8"/>
      <c r="F76" s="8"/>
      <c r="G76" s="21"/>
      <c r="H76" s="23"/>
      <c r="I76" s="8">
        <v>9</v>
      </c>
      <c r="J76" s="8">
        <v>9</v>
      </c>
      <c r="K76" s="8">
        <f t="shared" si="10"/>
        <v>0</v>
      </c>
      <c r="L76" s="8">
        <v>1</v>
      </c>
      <c r="M76" s="8">
        <f>L76*K76</f>
        <v>0</v>
      </c>
      <c r="N76" s="11">
        <v>1.03</v>
      </c>
      <c r="O76" s="12">
        <f>N76*M76</f>
        <v>0</v>
      </c>
      <c r="P76" s="8"/>
      <c r="Q76" s="12">
        <f>O76+P76</f>
        <v>0</v>
      </c>
      <c r="R76" s="8">
        <v>1</v>
      </c>
      <c r="S76" s="13">
        <f t="shared" si="12"/>
        <v>0</v>
      </c>
      <c r="T76" s="300"/>
    </row>
    <row r="77" s="1" customFormat="1" spans="1:1024 1025:1584">
      <c r="A77" s="24" t="s">
        <v>190</v>
      </c>
      <c r="B77" s="24" t="s">
        <v>191</v>
      </c>
      <c r="C77" s="8"/>
      <c r="D77" s="24"/>
      <c r="E77" s="24"/>
      <c r="F77" s="24"/>
      <c r="G77" s="25"/>
      <c r="H77" s="24"/>
      <c r="I77" s="24">
        <v>4723</v>
      </c>
      <c r="J77" s="24">
        <v>5619</v>
      </c>
      <c r="K77" s="24">
        <f t="shared" si="10"/>
        <v>896</v>
      </c>
      <c r="L77" s="24">
        <v>40</v>
      </c>
      <c r="M77" s="24">
        <f>K77*L77</f>
        <v>35840</v>
      </c>
      <c r="N77" s="26">
        <v>1.03</v>
      </c>
      <c r="O77" s="27">
        <f>M77*N77</f>
        <v>36915.2</v>
      </c>
      <c r="P77" s="24">
        <f>80*1.03</f>
        <v>82.4</v>
      </c>
      <c r="Q77" s="27">
        <f>H77+O77+P77</f>
        <v>36997.6</v>
      </c>
      <c r="R77" s="24">
        <v>1</v>
      </c>
      <c r="S77" s="25">
        <f t="shared" si="12"/>
        <v>36997.6</v>
      </c>
      <c r="T77" s="300"/>
    </row>
    <row r="78" s="1" customFormat="1" spans="1:1024 1025:1584">
      <c r="A78" s="19" t="s">
        <v>192</v>
      </c>
      <c r="B78" s="28" t="s">
        <v>193</v>
      </c>
      <c r="C78" s="8"/>
      <c r="D78" s="19"/>
      <c r="E78" s="19"/>
      <c r="F78" s="19"/>
      <c r="G78" s="19"/>
      <c r="H78" s="19"/>
      <c r="I78" s="24">
        <v>320</v>
      </c>
      <c r="J78" s="24">
        <v>2515</v>
      </c>
      <c r="K78" s="24">
        <f t="shared" si="10"/>
        <v>2195</v>
      </c>
      <c r="L78" s="24">
        <v>50</v>
      </c>
      <c r="M78" s="24">
        <f>K78*L78</f>
        <v>109750</v>
      </c>
      <c r="N78" s="26">
        <v>1.03</v>
      </c>
      <c r="O78" s="27">
        <f>M78*N78</f>
        <v>113042.5</v>
      </c>
      <c r="P78" s="24"/>
      <c r="Q78" s="27">
        <f>H78+O78+P78</f>
        <v>113042.5</v>
      </c>
      <c r="R78" s="24">
        <v>1</v>
      </c>
      <c r="S78" s="25">
        <f t="shared" si="12"/>
        <v>113042.5</v>
      </c>
      <c r="T78" s="300"/>
    </row>
    <row r="79" s="1" customFormat="1" spans="1:1024 1025:1584">
      <c r="A79" s="8" t="s">
        <v>194</v>
      </c>
      <c r="B79" s="8"/>
      <c r="C79" s="19"/>
      <c r="D79" s="19"/>
      <c r="E79" s="19"/>
      <c r="F79" s="19"/>
      <c r="G79" s="19"/>
      <c r="H79" s="19"/>
      <c r="I79" s="8">
        <v>999648</v>
      </c>
      <c r="J79" s="8">
        <v>999637</v>
      </c>
      <c r="K79" s="8">
        <f>I79-J79</f>
        <v>11</v>
      </c>
      <c r="L79" s="8">
        <v>80</v>
      </c>
      <c r="M79" s="8">
        <f>L79*K79</f>
        <v>880</v>
      </c>
      <c r="N79" s="11">
        <v>1.03</v>
      </c>
      <c r="O79" s="12">
        <f>N79*M79</f>
        <v>906.4</v>
      </c>
      <c r="P79" s="19"/>
      <c r="Q79" s="29">
        <f>O79</f>
        <v>906.4</v>
      </c>
      <c r="R79" s="8">
        <v>1</v>
      </c>
      <c r="S79" s="29">
        <f t="shared" si="12"/>
        <v>906.4</v>
      </c>
      <c r="T79" s="300"/>
    </row>
    <row r="80" s="1" customFormat="1" spans="1:1024 1025:1584">
      <c r="A80" s="8" t="s">
        <v>195</v>
      </c>
      <c r="B80" s="8"/>
      <c r="C80" s="19"/>
      <c r="D80" s="19"/>
      <c r="E80" s="19"/>
      <c r="F80" s="19"/>
      <c r="G80" s="19"/>
      <c r="H80" s="19"/>
      <c r="I80" s="8">
        <v>2843</v>
      </c>
      <c r="J80" s="8">
        <v>3163</v>
      </c>
      <c r="K80" s="8">
        <f>J80-I80</f>
        <v>320</v>
      </c>
      <c r="L80" s="8">
        <v>40</v>
      </c>
      <c r="M80" s="8">
        <f>L80*K80</f>
        <v>12800</v>
      </c>
      <c r="N80" s="11">
        <v>1.03</v>
      </c>
      <c r="O80" s="12">
        <f>N80*M80</f>
        <v>13184</v>
      </c>
      <c r="P80" s="19"/>
      <c r="Q80" s="29">
        <f>O80</f>
        <v>13184</v>
      </c>
      <c r="R80" s="8">
        <v>1</v>
      </c>
      <c r="S80" s="29">
        <f t="shared" si="12"/>
        <v>13184</v>
      </c>
      <c r="T80" s="300"/>
    </row>
    <row r="81" s="1" customFormat="1" spans="1:1024 1025:1576">
      <c r="A81" s="19" t="s">
        <v>196</v>
      </c>
      <c r="B81" s="19"/>
      <c r="C81" s="8"/>
      <c r="D81" s="8"/>
      <c r="E81" s="8"/>
      <c r="F81" s="13">
        <f>SUM(F71:F71)</f>
        <v>6519.32058212058</v>
      </c>
      <c r="G81" s="21">
        <v>9.5</v>
      </c>
      <c r="H81" s="13">
        <f>SUM(H71:H71)</f>
        <v>61933.5455301455</v>
      </c>
      <c r="I81" s="8"/>
      <c r="J81" s="8"/>
      <c r="K81" s="8"/>
      <c r="L81" s="8"/>
      <c r="M81" s="13">
        <f>SUM(M71:M80)</f>
        <v>2362017.04948025</v>
      </c>
      <c r="N81" s="11">
        <v>1.03</v>
      </c>
      <c r="O81" s="12">
        <f>M81*N81</f>
        <v>2432877.56096466</v>
      </c>
      <c r="P81" s="8">
        <f>SUM(P72:P80)</f>
        <v>206</v>
      </c>
      <c r="Q81" s="12">
        <f>H81+O81+P81</f>
        <v>2495017.1064948</v>
      </c>
      <c r="R81" s="8">
        <v>1</v>
      </c>
      <c r="S81" s="44">
        <f t="shared" si="12"/>
        <v>2495017.1064948</v>
      </c>
      <c r="T81" s="300"/>
    </row>
    <row r="82" s="53" customFormat="1" spans="1:1024 1025:1576">
      <c r="A82" s="19" t="s">
        <v>197</v>
      </c>
      <c r="B82" s="19"/>
      <c r="C82" s="8"/>
      <c r="D82" s="8"/>
      <c r="E82" s="8"/>
      <c r="F82" s="13"/>
      <c r="G82" s="21"/>
      <c r="H82" s="13"/>
      <c r="I82" s="8"/>
      <c r="J82" s="8"/>
      <c r="K82" s="8"/>
      <c r="L82" s="8"/>
      <c r="M82" s="13"/>
      <c r="N82" s="11"/>
      <c r="O82" s="12"/>
      <c r="P82" s="8"/>
      <c r="Q82" s="12"/>
      <c r="R82" s="8"/>
      <c r="S82" s="13">
        <v>834281.199341745</v>
      </c>
      <c r="T82" s="30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  <c r="AMK82" s="1"/>
      <c r="AML82" s="1"/>
      <c r="AMM82" s="1"/>
      <c r="AMN82" s="1"/>
      <c r="AMO82" s="1"/>
      <c r="AMP82" s="1"/>
      <c r="AMQ82" s="1"/>
      <c r="AMR82" s="1"/>
      <c r="AMS82" s="1"/>
      <c r="AMT82" s="1"/>
      <c r="AMU82" s="1"/>
      <c r="AMV82" s="1"/>
      <c r="AMW82" s="1"/>
      <c r="AMX82" s="1"/>
      <c r="AMY82" s="1"/>
      <c r="AMZ82" s="1"/>
      <c r="ANA82" s="1"/>
      <c r="ANB82" s="1"/>
      <c r="ANC82" s="1"/>
      <c r="AND82" s="1"/>
      <c r="ANE82" s="1"/>
      <c r="ANF82" s="1"/>
      <c r="ANG82" s="1"/>
      <c r="ANH82" s="1"/>
      <c r="ANI82" s="1"/>
      <c r="ANJ82" s="1"/>
      <c r="ANK82" s="1"/>
      <c r="ANL82" s="1"/>
      <c r="ANM82" s="1"/>
      <c r="ANN82" s="1"/>
      <c r="ANO82" s="1"/>
      <c r="ANP82" s="1"/>
      <c r="ANQ82" s="1"/>
      <c r="ANR82" s="1"/>
      <c r="ANS82" s="1"/>
      <c r="ANT82" s="1"/>
      <c r="ANU82" s="1"/>
      <c r="ANV82" s="1"/>
      <c r="ANW82" s="1"/>
      <c r="ANX82" s="1"/>
      <c r="ANY82" s="1"/>
      <c r="ANZ82" s="1"/>
      <c r="AOA82" s="1"/>
      <c r="AOB82" s="1"/>
      <c r="AOC82" s="1"/>
      <c r="AOD82" s="1"/>
      <c r="AOE82" s="1"/>
      <c r="AOF82" s="1"/>
      <c r="AOG82" s="1"/>
      <c r="AOH82" s="1"/>
      <c r="AOI82" s="1"/>
      <c r="AOJ82" s="1"/>
      <c r="AOK82" s="1"/>
      <c r="AOL82" s="1"/>
      <c r="AOM82" s="1"/>
      <c r="AON82" s="1"/>
      <c r="AOO82" s="1"/>
      <c r="AOP82" s="1"/>
      <c r="AOQ82" s="1"/>
      <c r="AOR82" s="1"/>
      <c r="AOS82" s="1"/>
      <c r="AOT82" s="1"/>
      <c r="AOU82" s="1"/>
      <c r="AOV82" s="1"/>
      <c r="AOW82" s="1"/>
      <c r="AOX82" s="1"/>
      <c r="AOY82" s="1"/>
      <c r="AOZ82" s="1"/>
      <c r="APA82" s="1"/>
      <c r="APB82" s="1"/>
      <c r="APC82" s="1"/>
      <c r="APD82" s="1"/>
      <c r="APE82" s="1"/>
      <c r="APF82" s="1"/>
      <c r="APG82" s="1"/>
      <c r="APH82" s="1"/>
      <c r="API82" s="1"/>
      <c r="APJ82" s="1"/>
      <c r="APK82" s="1"/>
      <c r="APL82" s="1"/>
      <c r="APM82" s="1"/>
      <c r="APN82" s="1"/>
      <c r="APO82" s="1"/>
      <c r="APP82" s="1"/>
      <c r="APQ82" s="1"/>
      <c r="APR82" s="1"/>
      <c r="APS82" s="1"/>
      <c r="APT82" s="1"/>
      <c r="APU82" s="1"/>
      <c r="APV82" s="1"/>
      <c r="APW82" s="1"/>
      <c r="APX82" s="1"/>
      <c r="APY82" s="1"/>
      <c r="APZ82" s="1"/>
      <c r="AQA82" s="1"/>
      <c r="AQB82" s="1"/>
      <c r="AQC82" s="1"/>
      <c r="AQD82" s="1"/>
      <c r="AQE82" s="1"/>
      <c r="AQF82" s="1"/>
      <c r="AQG82" s="1"/>
      <c r="AQH82" s="1"/>
      <c r="AQI82" s="1"/>
      <c r="AQJ82" s="1"/>
      <c r="AQK82" s="1"/>
      <c r="AQL82" s="1"/>
      <c r="AQM82" s="1"/>
      <c r="AQN82" s="1"/>
      <c r="AQO82" s="1"/>
      <c r="AQP82" s="1"/>
      <c r="AQQ82" s="1"/>
      <c r="AQR82" s="1"/>
      <c r="AQS82" s="1"/>
      <c r="AQT82" s="1"/>
      <c r="AQU82" s="1"/>
      <c r="AQV82" s="1"/>
      <c r="AQW82" s="1"/>
      <c r="AQX82" s="1"/>
      <c r="AQY82" s="1"/>
      <c r="AQZ82" s="1"/>
      <c r="ARA82" s="1"/>
      <c r="ARB82" s="1"/>
      <c r="ARC82" s="1"/>
      <c r="ARD82" s="1"/>
      <c r="ARE82" s="1"/>
      <c r="ARF82" s="1"/>
      <c r="ARG82" s="1"/>
      <c r="ARH82" s="1"/>
      <c r="ARI82" s="1"/>
      <c r="ARJ82" s="1"/>
      <c r="ARK82" s="1"/>
      <c r="ARL82" s="1"/>
      <c r="ARM82" s="1"/>
      <c r="ARN82" s="1"/>
      <c r="ARO82" s="1"/>
      <c r="ARP82" s="1"/>
      <c r="ARQ82" s="1"/>
      <c r="ARR82" s="1"/>
      <c r="ARS82" s="1"/>
      <c r="ART82" s="1"/>
      <c r="ARU82" s="1"/>
      <c r="ARV82" s="1"/>
      <c r="ARW82" s="1"/>
      <c r="ARX82" s="1"/>
      <c r="ARY82" s="1"/>
      <c r="ARZ82" s="1"/>
      <c r="ASA82" s="1"/>
      <c r="ASB82" s="1"/>
      <c r="ASC82" s="1"/>
      <c r="ASD82" s="1"/>
      <c r="ASE82" s="1"/>
      <c r="ASF82" s="1"/>
      <c r="ASG82" s="1"/>
      <c r="ASH82" s="1"/>
      <c r="ASI82" s="1"/>
      <c r="ASJ82" s="1"/>
      <c r="ASK82" s="1"/>
      <c r="ASL82" s="1"/>
      <c r="ASM82" s="1"/>
      <c r="ASN82" s="1"/>
      <c r="ASO82" s="1"/>
      <c r="ASP82" s="1"/>
      <c r="ASQ82" s="1"/>
      <c r="ASR82" s="1"/>
      <c r="ASS82" s="1"/>
      <c r="AST82" s="1"/>
      <c r="ASU82" s="1"/>
      <c r="ASV82" s="1"/>
      <c r="ASW82" s="1"/>
      <c r="ASX82" s="1"/>
      <c r="ASY82" s="1"/>
      <c r="ASZ82" s="1"/>
      <c r="ATA82" s="1"/>
      <c r="ATB82" s="1"/>
      <c r="ATC82" s="1"/>
      <c r="ATD82" s="1"/>
      <c r="ATE82" s="1"/>
      <c r="ATF82" s="1"/>
      <c r="ATG82" s="1"/>
      <c r="ATH82" s="1"/>
      <c r="ATI82" s="1"/>
      <c r="ATJ82" s="1"/>
      <c r="ATK82" s="1"/>
      <c r="ATL82" s="1"/>
      <c r="ATM82" s="1"/>
      <c r="ATN82" s="1"/>
      <c r="ATO82" s="1"/>
      <c r="ATP82" s="1"/>
      <c r="ATQ82" s="1"/>
      <c r="ATR82" s="1"/>
      <c r="ATS82" s="1"/>
      <c r="ATT82" s="1"/>
      <c r="ATU82" s="1"/>
      <c r="ATV82" s="1"/>
      <c r="ATW82" s="1"/>
      <c r="ATX82" s="1"/>
      <c r="ATY82" s="1"/>
      <c r="ATZ82" s="1"/>
      <c r="AUA82" s="1"/>
      <c r="AUB82" s="1"/>
      <c r="AUC82" s="1"/>
      <c r="AUD82" s="1"/>
      <c r="AUE82" s="1"/>
      <c r="AUF82" s="1"/>
      <c r="AUG82" s="1"/>
      <c r="AUH82" s="1"/>
      <c r="AUI82" s="1"/>
      <c r="AUJ82" s="1"/>
      <c r="AUK82" s="1"/>
      <c r="AUL82" s="1"/>
      <c r="AUM82" s="1"/>
      <c r="AUN82" s="1"/>
      <c r="AUO82" s="1"/>
      <c r="AUP82" s="1"/>
      <c r="AUQ82" s="1"/>
      <c r="AUR82" s="1"/>
      <c r="AUS82" s="1"/>
      <c r="AUT82" s="1"/>
      <c r="AUU82" s="1"/>
      <c r="AUV82" s="1"/>
      <c r="AUW82" s="1"/>
      <c r="AUX82" s="1"/>
      <c r="AUY82" s="1"/>
      <c r="AUZ82" s="1"/>
      <c r="AVA82" s="1"/>
      <c r="AVB82" s="1"/>
      <c r="AVC82" s="1"/>
      <c r="AVD82" s="1"/>
      <c r="AVE82" s="1"/>
      <c r="AVF82" s="1"/>
      <c r="AVG82" s="1"/>
      <c r="AVH82" s="1"/>
      <c r="AVI82" s="1"/>
      <c r="AVJ82" s="1"/>
      <c r="AVK82" s="1"/>
      <c r="AVL82" s="1"/>
      <c r="AVM82" s="1"/>
      <c r="AVN82" s="1"/>
      <c r="AVO82" s="1"/>
      <c r="AVP82" s="1"/>
      <c r="AVQ82" s="1"/>
      <c r="AVR82" s="1"/>
      <c r="AVS82" s="1"/>
      <c r="AVT82" s="1"/>
      <c r="AVU82" s="1"/>
      <c r="AVV82" s="1"/>
      <c r="AVW82" s="1"/>
      <c r="AVX82" s="1"/>
      <c r="AVY82" s="1"/>
      <c r="AVZ82" s="1"/>
      <c r="AWA82" s="1"/>
      <c r="AWB82" s="1"/>
      <c r="AWC82" s="1"/>
      <c r="AWD82" s="1"/>
      <c r="AWE82" s="1"/>
      <c r="AWF82" s="1"/>
      <c r="AWG82" s="1"/>
      <c r="AWH82" s="1"/>
      <c r="AWI82" s="1"/>
      <c r="AWJ82" s="1"/>
      <c r="AWK82" s="1"/>
      <c r="AWL82" s="1"/>
      <c r="AWM82" s="1"/>
      <c r="AWN82" s="1"/>
      <c r="AWO82" s="1"/>
      <c r="AWP82" s="1"/>
      <c r="AWQ82" s="1"/>
      <c r="AWR82" s="1"/>
      <c r="AWS82" s="1"/>
      <c r="AWT82" s="1"/>
      <c r="AWU82" s="1"/>
      <c r="AWV82" s="1"/>
      <c r="AWW82" s="1"/>
      <c r="AWX82" s="1"/>
      <c r="AWY82" s="1"/>
      <c r="AWZ82" s="1"/>
      <c r="AXA82" s="1"/>
      <c r="AXB82" s="1"/>
      <c r="AXC82" s="1"/>
      <c r="AXD82" s="1"/>
      <c r="AXE82" s="1"/>
      <c r="AXF82" s="1"/>
      <c r="AXG82" s="1"/>
      <c r="AXH82" s="1"/>
      <c r="AXI82" s="1"/>
      <c r="AXJ82" s="1"/>
      <c r="AXK82" s="1"/>
      <c r="AXL82" s="1"/>
      <c r="AXM82" s="1"/>
      <c r="AXN82" s="1"/>
      <c r="AXO82" s="1"/>
      <c r="AXP82" s="1"/>
      <c r="AXQ82" s="1"/>
      <c r="AXR82" s="1"/>
      <c r="AXS82" s="1"/>
      <c r="AXT82" s="1"/>
      <c r="AXU82" s="1"/>
      <c r="AXV82" s="1"/>
      <c r="AXW82" s="1"/>
      <c r="AXX82" s="1"/>
      <c r="AXY82" s="1"/>
      <c r="AXZ82" s="1"/>
      <c r="AYA82" s="1"/>
      <c r="AYB82" s="1"/>
      <c r="AYC82" s="1"/>
      <c r="AYD82" s="1"/>
      <c r="AYE82" s="1"/>
      <c r="AYF82" s="1"/>
      <c r="AYG82" s="1"/>
      <c r="AYH82" s="1"/>
      <c r="AYI82" s="1"/>
      <c r="AYJ82" s="1"/>
      <c r="AYK82" s="1"/>
      <c r="AYL82" s="1"/>
      <c r="AYM82" s="1"/>
      <c r="AYN82" s="1"/>
      <c r="AYO82" s="1"/>
      <c r="AYP82" s="1"/>
      <c r="AYQ82" s="1"/>
      <c r="AYR82" s="1"/>
      <c r="AYS82" s="1"/>
      <c r="AYT82" s="1"/>
      <c r="AYU82" s="1"/>
      <c r="AYV82" s="1"/>
      <c r="AYW82" s="1"/>
      <c r="AYX82" s="1"/>
      <c r="AYY82" s="1"/>
      <c r="AYZ82" s="1"/>
      <c r="AZA82" s="1"/>
      <c r="AZB82" s="1"/>
      <c r="AZC82" s="1"/>
      <c r="AZD82" s="1"/>
      <c r="AZE82" s="1"/>
      <c r="AZF82" s="1"/>
      <c r="AZG82" s="1"/>
      <c r="AZH82" s="1"/>
      <c r="AZI82" s="1"/>
      <c r="AZJ82" s="1"/>
      <c r="AZK82" s="1"/>
      <c r="AZL82" s="1"/>
      <c r="AZM82" s="1"/>
      <c r="AZN82" s="1"/>
      <c r="AZO82" s="1"/>
      <c r="AZP82" s="1"/>
      <c r="AZQ82" s="1"/>
      <c r="AZR82" s="1"/>
      <c r="AZS82" s="1"/>
      <c r="AZT82" s="1"/>
      <c r="AZU82" s="1"/>
      <c r="AZV82" s="1"/>
      <c r="AZW82" s="1"/>
      <c r="AZX82" s="1"/>
      <c r="AZY82" s="1"/>
      <c r="AZZ82" s="1"/>
      <c r="BAA82" s="1"/>
      <c r="BAB82" s="1"/>
      <c r="BAC82" s="1"/>
      <c r="BAD82" s="1"/>
      <c r="BAE82" s="1"/>
      <c r="BAF82" s="1"/>
      <c r="BAG82" s="1"/>
      <c r="BAH82" s="1"/>
      <c r="BAI82" s="1"/>
      <c r="BAJ82" s="1"/>
      <c r="BAK82" s="1"/>
      <c r="BAL82" s="1"/>
      <c r="BAM82" s="1"/>
      <c r="BAN82" s="1"/>
      <c r="BAO82" s="1"/>
      <c r="BAP82" s="1"/>
      <c r="BAQ82" s="1"/>
      <c r="BAR82" s="1"/>
      <c r="BAS82" s="1"/>
      <c r="BAT82" s="1"/>
      <c r="BAU82" s="1"/>
      <c r="BAV82" s="1"/>
      <c r="BAW82" s="1"/>
      <c r="BAX82" s="1"/>
      <c r="BAY82" s="1"/>
      <c r="BAZ82" s="1"/>
      <c r="BBA82" s="1"/>
      <c r="BBB82" s="1"/>
      <c r="BBC82" s="1"/>
      <c r="BBD82" s="1"/>
      <c r="BBE82" s="1"/>
      <c r="BBF82" s="1"/>
      <c r="BBG82" s="1"/>
      <c r="BBH82" s="1"/>
      <c r="BBI82" s="1"/>
      <c r="BBJ82" s="1"/>
      <c r="BBK82" s="1"/>
      <c r="BBL82" s="1"/>
      <c r="BBM82" s="1"/>
      <c r="BBN82" s="1"/>
      <c r="BBO82" s="1"/>
      <c r="BBP82" s="1"/>
      <c r="BBQ82" s="1"/>
      <c r="BBR82" s="1"/>
      <c r="BBS82" s="1"/>
      <c r="BBT82" s="1"/>
      <c r="BBU82" s="1"/>
      <c r="BBV82" s="1"/>
      <c r="BBW82" s="1"/>
      <c r="BBX82" s="1"/>
      <c r="BBY82" s="1"/>
      <c r="BBZ82" s="1"/>
      <c r="BCA82" s="1"/>
      <c r="BCB82" s="1"/>
      <c r="BCC82" s="1"/>
      <c r="BCD82" s="1"/>
      <c r="BCE82" s="1"/>
      <c r="BCF82" s="1"/>
      <c r="BCG82" s="1"/>
      <c r="BCH82" s="1"/>
      <c r="BCI82" s="1"/>
      <c r="BCJ82" s="1"/>
      <c r="BCK82" s="1"/>
      <c r="BCL82" s="1"/>
      <c r="BCM82" s="1"/>
      <c r="BCN82" s="1"/>
      <c r="BCO82" s="1"/>
      <c r="BCP82" s="1"/>
      <c r="BCQ82" s="1"/>
      <c r="BCR82" s="1"/>
      <c r="BCS82" s="1"/>
      <c r="BCT82" s="1"/>
      <c r="BCU82" s="1"/>
      <c r="BCV82" s="1"/>
      <c r="BCW82" s="1"/>
      <c r="BCX82" s="1"/>
      <c r="BCY82" s="1"/>
      <c r="BCZ82" s="1"/>
      <c r="BDA82" s="1"/>
      <c r="BDB82" s="1"/>
      <c r="BDC82" s="1"/>
      <c r="BDD82" s="1"/>
      <c r="BDE82" s="1"/>
      <c r="BDF82" s="1"/>
      <c r="BDG82" s="1"/>
      <c r="BDH82" s="1"/>
      <c r="BDI82" s="1"/>
      <c r="BDJ82" s="1"/>
      <c r="BDK82" s="1"/>
      <c r="BDL82" s="1"/>
      <c r="BDM82" s="1"/>
      <c r="BDN82" s="1"/>
      <c r="BDO82" s="1"/>
      <c r="BDP82" s="1"/>
      <c r="BDQ82" s="1"/>
      <c r="BDR82" s="1"/>
      <c r="BDS82" s="1"/>
      <c r="BDT82" s="1"/>
      <c r="BDU82" s="1"/>
      <c r="BDV82" s="1"/>
      <c r="BDW82" s="1"/>
      <c r="BDX82" s="1"/>
      <c r="BDY82" s="1"/>
      <c r="BDZ82" s="1"/>
      <c r="BEA82" s="1"/>
      <c r="BEB82" s="1"/>
      <c r="BEC82" s="1"/>
      <c r="BED82" s="1"/>
      <c r="BEE82" s="1"/>
      <c r="BEF82" s="1"/>
      <c r="BEG82" s="1"/>
      <c r="BEH82" s="1"/>
      <c r="BEI82" s="1"/>
      <c r="BEJ82" s="1"/>
      <c r="BEK82" s="1"/>
      <c r="BEL82" s="1"/>
      <c r="BEM82" s="1"/>
      <c r="BEN82" s="1"/>
      <c r="BEO82" s="1"/>
      <c r="BEP82" s="1"/>
      <c r="BEQ82" s="1"/>
      <c r="BER82" s="1"/>
      <c r="BES82" s="1"/>
      <c r="BET82" s="1"/>
      <c r="BEU82" s="1"/>
      <c r="BEV82" s="1"/>
      <c r="BEW82" s="1"/>
      <c r="BEX82" s="1"/>
      <c r="BEY82" s="1"/>
      <c r="BEZ82" s="1"/>
      <c r="BFA82" s="1"/>
      <c r="BFB82" s="1"/>
      <c r="BFC82" s="1"/>
      <c r="BFD82" s="1"/>
      <c r="BFE82" s="1"/>
      <c r="BFF82" s="1"/>
      <c r="BFG82" s="1"/>
      <c r="BFH82" s="1"/>
      <c r="BFI82" s="1"/>
      <c r="BFJ82" s="1"/>
      <c r="BFK82" s="1"/>
      <c r="BFL82" s="1"/>
      <c r="BFM82" s="1"/>
      <c r="BFN82" s="1"/>
      <c r="BFO82" s="1"/>
      <c r="BFP82" s="1"/>
      <c r="BFQ82" s="1"/>
      <c r="BFR82" s="1"/>
      <c r="BFS82" s="1"/>
      <c r="BFT82" s="1"/>
      <c r="BFU82" s="1"/>
      <c r="BFV82" s="1"/>
      <c r="BFW82" s="1"/>
      <c r="BFX82" s="1"/>
      <c r="BFY82" s="1"/>
      <c r="BFZ82" s="1"/>
      <c r="BGA82" s="1"/>
      <c r="BGB82" s="1"/>
      <c r="BGC82" s="1"/>
      <c r="BGD82" s="1"/>
      <c r="BGE82" s="1"/>
      <c r="BGF82" s="1"/>
      <c r="BGG82" s="1"/>
      <c r="BGH82" s="1"/>
      <c r="BGI82" s="1"/>
      <c r="BGJ82" s="1"/>
      <c r="BGK82" s="1"/>
      <c r="BGL82" s="1"/>
      <c r="BGM82" s="1"/>
      <c r="BGN82" s="1"/>
      <c r="BGO82" s="1"/>
      <c r="BGP82" s="1"/>
      <c r="BGQ82" s="1"/>
      <c r="BGR82" s="1"/>
      <c r="BGS82" s="1"/>
      <c r="BGT82" s="1"/>
      <c r="BGU82" s="1"/>
      <c r="BGV82" s="1"/>
      <c r="BGW82" s="1"/>
      <c r="BGX82" s="1"/>
      <c r="BGY82" s="1"/>
      <c r="BGZ82" s="1"/>
      <c r="BHA82" s="1"/>
      <c r="BHB82" s="1"/>
      <c r="BHC82" s="1"/>
      <c r="BHD82" s="1"/>
      <c r="BHE82" s="1"/>
      <c r="BHF82" s="1"/>
      <c r="BHG82" s="1"/>
      <c r="BHH82" s="1"/>
      <c r="BHI82" s="1"/>
      <c r="BHJ82" s="1"/>
    </row>
    <row r="83" s="53" customFormat="1" spans="1:1024 1025:1576">
      <c r="A83" s="19" t="s">
        <v>198</v>
      </c>
      <c r="B83" s="19"/>
      <c r="C83" s="8"/>
      <c r="D83" s="8"/>
      <c r="E83" s="8"/>
      <c r="F83" s="13"/>
      <c r="G83" s="21"/>
      <c r="H83" s="13"/>
      <c r="I83" s="8"/>
      <c r="J83" s="8"/>
      <c r="K83" s="8"/>
      <c r="L83" s="8"/>
      <c r="M83" s="13"/>
      <c r="N83" s="11"/>
      <c r="O83" s="12"/>
      <c r="P83" s="8"/>
      <c r="Q83" s="12"/>
      <c r="R83" s="8"/>
      <c r="S83" s="13">
        <f>S81-S82</f>
        <v>1660735.90715306</v>
      </c>
      <c r="T83" s="302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  <c r="AMK83" s="1"/>
      <c r="AML83" s="1"/>
      <c r="AMM83" s="1"/>
      <c r="AMN83" s="1"/>
      <c r="AMO83" s="1"/>
      <c r="AMP83" s="1"/>
      <c r="AMQ83" s="1"/>
      <c r="AMR83" s="1"/>
      <c r="AMS83" s="1"/>
      <c r="AMT83" s="1"/>
      <c r="AMU83" s="1"/>
      <c r="AMV83" s="1"/>
      <c r="AMW83" s="1"/>
      <c r="AMX83" s="1"/>
      <c r="AMY83" s="1"/>
      <c r="AMZ83" s="1"/>
      <c r="ANA83" s="1"/>
      <c r="ANB83" s="1"/>
      <c r="ANC83" s="1"/>
      <c r="AND83" s="1"/>
      <c r="ANE83" s="1"/>
      <c r="ANF83" s="1"/>
      <c r="ANG83" s="1"/>
      <c r="ANH83" s="1"/>
      <c r="ANI83" s="1"/>
      <c r="ANJ83" s="1"/>
      <c r="ANK83" s="1"/>
      <c r="ANL83" s="1"/>
      <c r="ANM83" s="1"/>
      <c r="ANN83" s="1"/>
      <c r="ANO83" s="1"/>
      <c r="ANP83" s="1"/>
      <c r="ANQ83" s="1"/>
      <c r="ANR83" s="1"/>
      <c r="ANS83" s="1"/>
      <c r="ANT83" s="1"/>
      <c r="ANU83" s="1"/>
      <c r="ANV83" s="1"/>
      <c r="ANW83" s="1"/>
      <c r="ANX83" s="1"/>
      <c r="ANY83" s="1"/>
      <c r="ANZ83" s="1"/>
      <c r="AOA83" s="1"/>
      <c r="AOB83" s="1"/>
      <c r="AOC83" s="1"/>
      <c r="AOD83" s="1"/>
      <c r="AOE83" s="1"/>
      <c r="AOF83" s="1"/>
      <c r="AOG83" s="1"/>
      <c r="AOH83" s="1"/>
      <c r="AOI83" s="1"/>
      <c r="AOJ83" s="1"/>
      <c r="AOK83" s="1"/>
      <c r="AOL83" s="1"/>
      <c r="AOM83" s="1"/>
      <c r="AON83" s="1"/>
      <c r="AOO83" s="1"/>
      <c r="AOP83" s="1"/>
      <c r="AOQ83" s="1"/>
      <c r="AOR83" s="1"/>
      <c r="AOS83" s="1"/>
      <c r="AOT83" s="1"/>
      <c r="AOU83" s="1"/>
      <c r="AOV83" s="1"/>
      <c r="AOW83" s="1"/>
      <c r="AOX83" s="1"/>
      <c r="AOY83" s="1"/>
      <c r="AOZ83" s="1"/>
      <c r="APA83" s="1"/>
      <c r="APB83" s="1"/>
      <c r="APC83" s="1"/>
      <c r="APD83" s="1"/>
      <c r="APE83" s="1"/>
      <c r="APF83" s="1"/>
      <c r="APG83" s="1"/>
      <c r="APH83" s="1"/>
      <c r="API83" s="1"/>
      <c r="APJ83" s="1"/>
      <c r="APK83" s="1"/>
      <c r="APL83" s="1"/>
      <c r="APM83" s="1"/>
      <c r="APN83" s="1"/>
      <c r="APO83" s="1"/>
      <c r="APP83" s="1"/>
      <c r="APQ83" s="1"/>
      <c r="APR83" s="1"/>
      <c r="APS83" s="1"/>
      <c r="APT83" s="1"/>
      <c r="APU83" s="1"/>
      <c r="APV83" s="1"/>
      <c r="APW83" s="1"/>
      <c r="APX83" s="1"/>
      <c r="APY83" s="1"/>
      <c r="APZ83" s="1"/>
      <c r="AQA83" s="1"/>
      <c r="AQB83" s="1"/>
      <c r="AQC83" s="1"/>
      <c r="AQD83" s="1"/>
      <c r="AQE83" s="1"/>
      <c r="AQF83" s="1"/>
      <c r="AQG83" s="1"/>
      <c r="AQH83" s="1"/>
      <c r="AQI83" s="1"/>
      <c r="AQJ83" s="1"/>
      <c r="AQK83" s="1"/>
      <c r="AQL83" s="1"/>
      <c r="AQM83" s="1"/>
      <c r="AQN83" s="1"/>
      <c r="AQO83" s="1"/>
      <c r="AQP83" s="1"/>
      <c r="AQQ83" s="1"/>
      <c r="AQR83" s="1"/>
      <c r="AQS83" s="1"/>
      <c r="AQT83" s="1"/>
      <c r="AQU83" s="1"/>
      <c r="AQV83" s="1"/>
      <c r="AQW83" s="1"/>
      <c r="AQX83" s="1"/>
      <c r="AQY83" s="1"/>
      <c r="AQZ83" s="1"/>
      <c r="ARA83" s="1"/>
      <c r="ARB83" s="1"/>
      <c r="ARC83" s="1"/>
      <c r="ARD83" s="1"/>
      <c r="ARE83" s="1"/>
      <c r="ARF83" s="1"/>
      <c r="ARG83" s="1"/>
      <c r="ARH83" s="1"/>
      <c r="ARI83" s="1"/>
      <c r="ARJ83" s="1"/>
      <c r="ARK83" s="1"/>
      <c r="ARL83" s="1"/>
      <c r="ARM83" s="1"/>
      <c r="ARN83" s="1"/>
      <c r="ARO83" s="1"/>
      <c r="ARP83" s="1"/>
      <c r="ARQ83" s="1"/>
      <c r="ARR83" s="1"/>
      <c r="ARS83" s="1"/>
      <c r="ART83" s="1"/>
      <c r="ARU83" s="1"/>
      <c r="ARV83" s="1"/>
      <c r="ARW83" s="1"/>
      <c r="ARX83" s="1"/>
      <c r="ARY83" s="1"/>
      <c r="ARZ83" s="1"/>
      <c r="ASA83" s="1"/>
      <c r="ASB83" s="1"/>
      <c r="ASC83" s="1"/>
      <c r="ASD83" s="1"/>
      <c r="ASE83" s="1"/>
      <c r="ASF83" s="1"/>
      <c r="ASG83" s="1"/>
      <c r="ASH83" s="1"/>
      <c r="ASI83" s="1"/>
      <c r="ASJ83" s="1"/>
      <c r="ASK83" s="1"/>
      <c r="ASL83" s="1"/>
      <c r="ASM83" s="1"/>
      <c r="ASN83" s="1"/>
      <c r="ASO83" s="1"/>
      <c r="ASP83" s="1"/>
      <c r="ASQ83" s="1"/>
      <c r="ASR83" s="1"/>
      <c r="ASS83" s="1"/>
      <c r="AST83" s="1"/>
      <c r="ASU83" s="1"/>
      <c r="ASV83" s="1"/>
      <c r="ASW83" s="1"/>
      <c r="ASX83" s="1"/>
      <c r="ASY83" s="1"/>
      <c r="ASZ83" s="1"/>
      <c r="ATA83" s="1"/>
      <c r="ATB83" s="1"/>
      <c r="ATC83" s="1"/>
      <c r="ATD83" s="1"/>
      <c r="ATE83" s="1"/>
      <c r="ATF83" s="1"/>
      <c r="ATG83" s="1"/>
      <c r="ATH83" s="1"/>
      <c r="ATI83" s="1"/>
      <c r="ATJ83" s="1"/>
      <c r="ATK83" s="1"/>
      <c r="ATL83" s="1"/>
      <c r="ATM83" s="1"/>
      <c r="ATN83" s="1"/>
      <c r="ATO83" s="1"/>
      <c r="ATP83" s="1"/>
      <c r="ATQ83" s="1"/>
      <c r="ATR83" s="1"/>
      <c r="ATS83" s="1"/>
      <c r="ATT83" s="1"/>
      <c r="ATU83" s="1"/>
      <c r="ATV83" s="1"/>
      <c r="ATW83" s="1"/>
      <c r="ATX83" s="1"/>
      <c r="ATY83" s="1"/>
      <c r="ATZ83" s="1"/>
      <c r="AUA83" s="1"/>
      <c r="AUB83" s="1"/>
      <c r="AUC83" s="1"/>
      <c r="AUD83" s="1"/>
      <c r="AUE83" s="1"/>
      <c r="AUF83" s="1"/>
      <c r="AUG83" s="1"/>
      <c r="AUH83" s="1"/>
      <c r="AUI83" s="1"/>
      <c r="AUJ83" s="1"/>
      <c r="AUK83" s="1"/>
      <c r="AUL83" s="1"/>
      <c r="AUM83" s="1"/>
      <c r="AUN83" s="1"/>
      <c r="AUO83" s="1"/>
      <c r="AUP83" s="1"/>
      <c r="AUQ83" s="1"/>
      <c r="AUR83" s="1"/>
      <c r="AUS83" s="1"/>
      <c r="AUT83" s="1"/>
      <c r="AUU83" s="1"/>
      <c r="AUV83" s="1"/>
      <c r="AUW83" s="1"/>
      <c r="AUX83" s="1"/>
      <c r="AUY83" s="1"/>
      <c r="AUZ83" s="1"/>
      <c r="AVA83" s="1"/>
      <c r="AVB83" s="1"/>
      <c r="AVC83" s="1"/>
      <c r="AVD83" s="1"/>
      <c r="AVE83" s="1"/>
      <c r="AVF83" s="1"/>
      <c r="AVG83" s="1"/>
      <c r="AVH83" s="1"/>
      <c r="AVI83" s="1"/>
      <c r="AVJ83" s="1"/>
      <c r="AVK83" s="1"/>
      <c r="AVL83" s="1"/>
      <c r="AVM83" s="1"/>
      <c r="AVN83" s="1"/>
      <c r="AVO83" s="1"/>
      <c r="AVP83" s="1"/>
      <c r="AVQ83" s="1"/>
      <c r="AVR83" s="1"/>
      <c r="AVS83" s="1"/>
      <c r="AVT83" s="1"/>
      <c r="AVU83" s="1"/>
      <c r="AVV83" s="1"/>
      <c r="AVW83" s="1"/>
      <c r="AVX83" s="1"/>
      <c r="AVY83" s="1"/>
      <c r="AVZ83" s="1"/>
      <c r="AWA83" s="1"/>
      <c r="AWB83" s="1"/>
      <c r="AWC83" s="1"/>
      <c r="AWD83" s="1"/>
      <c r="AWE83" s="1"/>
      <c r="AWF83" s="1"/>
      <c r="AWG83" s="1"/>
      <c r="AWH83" s="1"/>
      <c r="AWI83" s="1"/>
      <c r="AWJ83" s="1"/>
      <c r="AWK83" s="1"/>
      <c r="AWL83" s="1"/>
      <c r="AWM83" s="1"/>
      <c r="AWN83" s="1"/>
      <c r="AWO83" s="1"/>
      <c r="AWP83" s="1"/>
      <c r="AWQ83" s="1"/>
      <c r="AWR83" s="1"/>
      <c r="AWS83" s="1"/>
      <c r="AWT83" s="1"/>
      <c r="AWU83" s="1"/>
      <c r="AWV83" s="1"/>
      <c r="AWW83" s="1"/>
      <c r="AWX83" s="1"/>
      <c r="AWY83" s="1"/>
      <c r="AWZ83" s="1"/>
      <c r="AXA83" s="1"/>
      <c r="AXB83" s="1"/>
      <c r="AXC83" s="1"/>
      <c r="AXD83" s="1"/>
      <c r="AXE83" s="1"/>
      <c r="AXF83" s="1"/>
      <c r="AXG83" s="1"/>
      <c r="AXH83" s="1"/>
      <c r="AXI83" s="1"/>
      <c r="AXJ83" s="1"/>
      <c r="AXK83" s="1"/>
      <c r="AXL83" s="1"/>
      <c r="AXM83" s="1"/>
      <c r="AXN83" s="1"/>
      <c r="AXO83" s="1"/>
      <c r="AXP83" s="1"/>
      <c r="AXQ83" s="1"/>
      <c r="AXR83" s="1"/>
      <c r="AXS83" s="1"/>
      <c r="AXT83" s="1"/>
      <c r="AXU83" s="1"/>
      <c r="AXV83" s="1"/>
      <c r="AXW83" s="1"/>
      <c r="AXX83" s="1"/>
      <c r="AXY83" s="1"/>
      <c r="AXZ83" s="1"/>
      <c r="AYA83" s="1"/>
      <c r="AYB83" s="1"/>
      <c r="AYC83" s="1"/>
      <c r="AYD83" s="1"/>
      <c r="AYE83" s="1"/>
      <c r="AYF83" s="1"/>
      <c r="AYG83" s="1"/>
      <c r="AYH83" s="1"/>
      <c r="AYI83" s="1"/>
      <c r="AYJ83" s="1"/>
      <c r="AYK83" s="1"/>
      <c r="AYL83" s="1"/>
      <c r="AYM83" s="1"/>
      <c r="AYN83" s="1"/>
      <c r="AYO83" s="1"/>
      <c r="AYP83" s="1"/>
      <c r="AYQ83" s="1"/>
      <c r="AYR83" s="1"/>
      <c r="AYS83" s="1"/>
      <c r="AYT83" s="1"/>
      <c r="AYU83" s="1"/>
      <c r="AYV83" s="1"/>
      <c r="AYW83" s="1"/>
      <c r="AYX83" s="1"/>
      <c r="AYY83" s="1"/>
      <c r="AYZ83" s="1"/>
      <c r="AZA83" s="1"/>
      <c r="AZB83" s="1"/>
      <c r="AZC83" s="1"/>
      <c r="AZD83" s="1"/>
      <c r="AZE83" s="1"/>
      <c r="AZF83" s="1"/>
      <c r="AZG83" s="1"/>
      <c r="AZH83" s="1"/>
      <c r="AZI83" s="1"/>
      <c r="AZJ83" s="1"/>
      <c r="AZK83" s="1"/>
      <c r="AZL83" s="1"/>
      <c r="AZM83" s="1"/>
      <c r="AZN83" s="1"/>
      <c r="AZO83" s="1"/>
      <c r="AZP83" s="1"/>
      <c r="AZQ83" s="1"/>
      <c r="AZR83" s="1"/>
      <c r="AZS83" s="1"/>
      <c r="AZT83" s="1"/>
      <c r="AZU83" s="1"/>
      <c r="AZV83" s="1"/>
      <c r="AZW83" s="1"/>
      <c r="AZX83" s="1"/>
      <c r="AZY83" s="1"/>
      <c r="AZZ83" s="1"/>
      <c r="BAA83" s="1"/>
      <c r="BAB83" s="1"/>
      <c r="BAC83" s="1"/>
      <c r="BAD83" s="1"/>
      <c r="BAE83" s="1"/>
      <c r="BAF83" s="1"/>
      <c r="BAG83" s="1"/>
      <c r="BAH83" s="1"/>
      <c r="BAI83" s="1"/>
      <c r="BAJ83" s="1"/>
      <c r="BAK83" s="1"/>
      <c r="BAL83" s="1"/>
      <c r="BAM83" s="1"/>
      <c r="BAN83" s="1"/>
      <c r="BAO83" s="1"/>
      <c r="BAP83" s="1"/>
      <c r="BAQ83" s="1"/>
      <c r="BAR83" s="1"/>
      <c r="BAS83" s="1"/>
      <c r="BAT83" s="1"/>
      <c r="BAU83" s="1"/>
      <c r="BAV83" s="1"/>
      <c r="BAW83" s="1"/>
      <c r="BAX83" s="1"/>
      <c r="BAY83" s="1"/>
      <c r="BAZ83" s="1"/>
      <c r="BBA83" s="1"/>
      <c r="BBB83" s="1"/>
      <c r="BBC83" s="1"/>
      <c r="BBD83" s="1"/>
      <c r="BBE83" s="1"/>
      <c r="BBF83" s="1"/>
      <c r="BBG83" s="1"/>
      <c r="BBH83" s="1"/>
      <c r="BBI83" s="1"/>
      <c r="BBJ83" s="1"/>
      <c r="BBK83" s="1"/>
      <c r="BBL83" s="1"/>
      <c r="BBM83" s="1"/>
      <c r="BBN83" s="1"/>
      <c r="BBO83" s="1"/>
      <c r="BBP83" s="1"/>
      <c r="BBQ83" s="1"/>
      <c r="BBR83" s="1"/>
      <c r="BBS83" s="1"/>
      <c r="BBT83" s="1"/>
      <c r="BBU83" s="1"/>
      <c r="BBV83" s="1"/>
      <c r="BBW83" s="1"/>
      <c r="BBX83" s="1"/>
      <c r="BBY83" s="1"/>
      <c r="BBZ83" s="1"/>
      <c r="BCA83" s="1"/>
      <c r="BCB83" s="1"/>
      <c r="BCC83" s="1"/>
      <c r="BCD83" s="1"/>
      <c r="BCE83" s="1"/>
      <c r="BCF83" s="1"/>
      <c r="BCG83" s="1"/>
      <c r="BCH83" s="1"/>
      <c r="BCI83" s="1"/>
      <c r="BCJ83" s="1"/>
      <c r="BCK83" s="1"/>
      <c r="BCL83" s="1"/>
      <c r="BCM83" s="1"/>
      <c r="BCN83" s="1"/>
      <c r="BCO83" s="1"/>
      <c r="BCP83" s="1"/>
      <c r="BCQ83" s="1"/>
      <c r="BCR83" s="1"/>
      <c r="BCS83" s="1"/>
      <c r="BCT83" s="1"/>
      <c r="BCU83" s="1"/>
      <c r="BCV83" s="1"/>
      <c r="BCW83" s="1"/>
      <c r="BCX83" s="1"/>
      <c r="BCY83" s="1"/>
      <c r="BCZ83" s="1"/>
      <c r="BDA83" s="1"/>
      <c r="BDB83" s="1"/>
      <c r="BDC83" s="1"/>
      <c r="BDD83" s="1"/>
      <c r="BDE83" s="1"/>
      <c r="BDF83" s="1"/>
      <c r="BDG83" s="1"/>
      <c r="BDH83" s="1"/>
      <c r="BDI83" s="1"/>
      <c r="BDJ83" s="1"/>
      <c r="BDK83" s="1"/>
      <c r="BDL83" s="1"/>
      <c r="BDM83" s="1"/>
      <c r="BDN83" s="1"/>
      <c r="BDO83" s="1"/>
      <c r="BDP83" s="1"/>
      <c r="BDQ83" s="1"/>
      <c r="BDR83" s="1"/>
      <c r="BDS83" s="1"/>
      <c r="BDT83" s="1"/>
      <c r="BDU83" s="1"/>
      <c r="BDV83" s="1"/>
      <c r="BDW83" s="1"/>
      <c r="BDX83" s="1"/>
      <c r="BDY83" s="1"/>
      <c r="BDZ83" s="1"/>
      <c r="BEA83" s="1"/>
      <c r="BEB83" s="1"/>
      <c r="BEC83" s="1"/>
      <c r="BED83" s="1"/>
      <c r="BEE83" s="1"/>
      <c r="BEF83" s="1"/>
      <c r="BEG83" s="1"/>
      <c r="BEH83" s="1"/>
      <c r="BEI83" s="1"/>
      <c r="BEJ83" s="1"/>
      <c r="BEK83" s="1"/>
      <c r="BEL83" s="1"/>
      <c r="BEM83" s="1"/>
      <c r="BEN83" s="1"/>
      <c r="BEO83" s="1"/>
      <c r="BEP83" s="1"/>
      <c r="BEQ83" s="1"/>
      <c r="BER83" s="1"/>
      <c r="BES83" s="1"/>
      <c r="BET83" s="1"/>
      <c r="BEU83" s="1"/>
      <c r="BEV83" s="1"/>
      <c r="BEW83" s="1"/>
      <c r="BEX83" s="1"/>
      <c r="BEY83" s="1"/>
      <c r="BEZ83" s="1"/>
      <c r="BFA83" s="1"/>
      <c r="BFB83" s="1"/>
      <c r="BFC83" s="1"/>
      <c r="BFD83" s="1"/>
      <c r="BFE83" s="1"/>
      <c r="BFF83" s="1"/>
      <c r="BFG83" s="1"/>
      <c r="BFH83" s="1"/>
      <c r="BFI83" s="1"/>
      <c r="BFJ83" s="1"/>
      <c r="BFK83" s="1"/>
      <c r="BFL83" s="1"/>
      <c r="BFM83" s="1"/>
      <c r="BFN83" s="1"/>
      <c r="BFO83" s="1"/>
      <c r="BFP83" s="1"/>
      <c r="BFQ83" s="1"/>
      <c r="BFR83" s="1"/>
      <c r="BFS83" s="1"/>
      <c r="BFT83" s="1"/>
      <c r="BFU83" s="1"/>
      <c r="BFV83" s="1"/>
      <c r="BFW83" s="1"/>
      <c r="BFX83" s="1"/>
      <c r="BFY83" s="1"/>
      <c r="BFZ83" s="1"/>
      <c r="BGA83" s="1"/>
      <c r="BGB83" s="1"/>
      <c r="BGC83" s="1"/>
      <c r="BGD83" s="1"/>
      <c r="BGE83" s="1"/>
      <c r="BGF83" s="1"/>
      <c r="BGG83" s="1"/>
      <c r="BGH83" s="1"/>
      <c r="BGI83" s="1"/>
      <c r="BGJ83" s="1"/>
      <c r="BGK83" s="1"/>
      <c r="BGL83" s="1"/>
      <c r="BGM83" s="1"/>
      <c r="BGN83" s="1"/>
      <c r="BGO83" s="1"/>
      <c r="BGP83" s="1"/>
      <c r="BGQ83" s="1"/>
      <c r="BGR83" s="1"/>
      <c r="BGS83" s="1"/>
      <c r="BGT83" s="1"/>
      <c r="BGU83" s="1"/>
      <c r="BGV83" s="1"/>
      <c r="BGW83" s="1"/>
      <c r="BGX83" s="1"/>
      <c r="BGY83" s="1"/>
      <c r="BGZ83" s="1"/>
      <c r="BHA83" s="1"/>
      <c r="BHB83" s="1"/>
      <c r="BHC83" s="1"/>
      <c r="BHD83" s="1"/>
      <c r="BHE83" s="1"/>
      <c r="BHF83" s="1"/>
      <c r="BHG83" s="1"/>
      <c r="BHH83" s="1"/>
      <c r="BHI83" s="1"/>
      <c r="BHJ83" s="1"/>
    </row>
    <row r="84" s="53" customFormat="1" spans="1:1024 1025:1576">
      <c r="A84" s="19"/>
      <c r="B84" s="19"/>
      <c r="C84" s="8"/>
      <c r="D84" s="8"/>
      <c r="E84" s="8"/>
      <c r="F84" s="13"/>
      <c r="G84" s="21"/>
      <c r="H84" s="13"/>
      <c r="I84" s="8"/>
      <c r="J84" s="8"/>
      <c r="K84" s="8"/>
      <c r="L84" s="8"/>
      <c r="M84" s="13"/>
      <c r="N84" s="11"/>
      <c r="O84" s="12"/>
      <c r="P84" s="8"/>
      <c r="Q84" s="12"/>
      <c r="R84" s="8"/>
      <c r="S84" s="13"/>
      <c r="T84" s="302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  <c r="AMK84" s="1"/>
      <c r="AML84" s="1"/>
      <c r="AMM84" s="1"/>
      <c r="AMN84" s="1"/>
      <c r="AMO84" s="1"/>
      <c r="AMP84" s="1"/>
      <c r="AMQ84" s="1"/>
      <c r="AMR84" s="1"/>
      <c r="AMS84" s="1"/>
      <c r="AMT84" s="1"/>
      <c r="AMU84" s="1"/>
      <c r="AMV84" s="1"/>
      <c r="AMW84" s="1"/>
      <c r="AMX84" s="1"/>
      <c r="AMY84" s="1"/>
      <c r="AMZ84" s="1"/>
      <c r="ANA84" s="1"/>
      <c r="ANB84" s="1"/>
      <c r="ANC84" s="1"/>
      <c r="AND84" s="1"/>
      <c r="ANE84" s="1"/>
      <c r="ANF84" s="1"/>
      <c r="ANG84" s="1"/>
      <c r="ANH84" s="1"/>
      <c r="ANI84" s="1"/>
      <c r="ANJ84" s="1"/>
      <c r="ANK84" s="1"/>
      <c r="ANL84" s="1"/>
      <c r="ANM84" s="1"/>
      <c r="ANN84" s="1"/>
      <c r="ANO84" s="1"/>
      <c r="ANP84" s="1"/>
      <c r="ANQ84" s="1"/>
      <c r="ANR84" s="1"/>
      <c r="ANS84" s="1"/>
      <c r="ANT84" s="1"/>
      <c r="ANU84" s="1"/>
      <c r="ANV84" s="1"/>
      <c r="ANW84" s="1"/>
      <c r="ANX84" s="1"/>
      <c r="ANY84" s="1"/>
      <c r="ANZ84" s="1"/>
      <c r="AOA84" s="1"/>
      <c r="AOB84" s="1"/>
      <c r="AOC84" s="1"/>
      <c r="AOD84" s="1"/>
      <c r="AOE84" s="1"/>
      <c r="AOF84" s="1"/>
      <c r="AOG84" s="1"/>
      <c r="AOH84" s="1"/>
      <c r="AOI84" s="1"/>
      <c r="AOJ84" s="1"/>
      <c r="AOK84" s="1"/>
      <c r="AOL84" s="1"/>
      <c r="AOM84" s="1"/>
      <c r="AON84" s="1"/>
      <c r="AOO84" s="1"/>
      <c r="AOP84" s="1"/>
      <c r="AOQ84" s="1"/>
      <c r="AOR84" s="1"/>
      <c r="AOS84" s="1"/>
      <c r="AOT84" s="1"/>
      <c r="AOU84" s="1"/>
      <c r="AOV84" s="1"/>
      <c r="AOW84" s="1"/>
      <c r="AOX84" s="1"/>
      <c r="AOY84" s="1"/>
      <c r="AOZ84" s="1"/>
      <c r="APA84" s="1"/>
      <c r="APB84" s="1"/>
      <c r="APC84" s="1"/>
      <c r="APD84" s="1"/>
      <c r="APE84" s="1"/>
      <c r="APF84" s="1"/>
      <c r="APG84" s="1"/>
      <c r="APH84" s="1"/>
      <c r="API84" s="1"/>
      <c r="APJ84" s="1"/>
      <c r="APK84" s="1"/>
      <c r="APL84" s="1"/>
      <c r="APM84" s="1"/>
      <c r="APN84" s="1"/>
      <c r="APO84" s="1"/>
      <c r="APP84" s="1"/>
      <c r="APQ84" s="1"/>
      <c r="APR84" s="1"/>
      <c r="APS84" s="1"/>
      <c r="APT84" s="1"/>
      <c r="APU84" s="1"/>
      <c r="APV84" s="1"/>
      <c r="APW84" s="1"/>
      <c r="APX84" s="1"/>
      <c r="APY84" s="1"/>
      <c r="APZ84" s="1"/>
      <c r="AQA84" s="1"/>
      <c r="AQB84" s="1"/>
      <c r="AQC84" s="1"/>
      <c r="AQD84" s="1"/>
      <c r="AQE84" s="1"/>
      <c r="AQF84" s="1"/>
      <c r="AQG84" s="1"/>
      <c r="AQH84" s="1"/>
      <c r="AQI84" s="1"/>
      <c r="AQJ84" s="1"/>
      <c r="AQK84" s="1"/>
      <c r="AQL84" s="1"/>
      <c r="AQM84" s="1"/>
      <c r="AQN84" s="1"/>
      <c r="AQO84" s="1"/>
      <c r="AQP84" s="1"/>
      <c r="AQQ84" s="1"/>
      <c r="AQR84" s="1"/>
      <c r="AQS84" s="1"/>
      <c r="AQT84" s="1"/>
      <c r="AQU84" s="1"/>
      <c r="AQV84" s="1"/>
      <c r="AQW84" s="1"/>
      <c r="AQX84" s="1"/>
      <c r="AQY84" s="1"/>
      <c r="AQZ84" s="1"/>
      <c r="ARA84" s="1"/>
      <c r="ARB84" s="1"/>
      <c r="ARC84" s="1"/>
      <c r="ARD84" s="1"/>
      <c r="ARE84" s="1"/>
      <c r="ARF84" s="1"/>
      <c r="ARG84" s="1"/>
      <c r="ARH84" s="1"/>
      <c r="ARI84" s="1"/>
      <c r="ARJ84" s="1"/>
      <c r="ARK84" s="1"/>
      <c r="ARL84" s="1"/>
      <c r="ARM84" s="1"/>
      <c r="ARN84" s="1"/>
      <c r="ARO84" s="1"/>
      <c r="ARP84" s="1"/>
      <c r="ARQ84" s="1"/>
      <c r="ARR84" s="1"/>
      <c r="ARS84" s="1"/>
      <c r="ART84" s="1"/>
      <c r="ARU84" s="1"/>
      <c r="ARV84" s="1"/>
      <c r="ARW84" s="1"/>
      <c r="ARX84" s="1"/>
      <c r="ARY84" s="1"/>
      <c r="ARZ84" s="1"/>
      <c r="ASA84" s="1"/>
      <c r="ASB84" s="1"/>
      <c r="ASC84" s="1"/>
      <c r="ASD84" s="1"/>
      <c r="ASE84" s="1"/>
      <c r="ASF84" s="1"/>
      <c r="ASG84" s="1"/>
      <c r="ASH84" s="1"/>
      <c r="ASI84" s="1"/>
      <c r="ASJ84" s="1"/>
      <c r="ASK84" s="1"/>
      <c r="ASL84" s="1"/>
      <c r="ASM84" s="1"/>
      <c r="ASN84" s="1"/>
      <c r="ASO84" s="1"/>
      <c r="ASP84" s="1"/>
      <c r="ASQ84" s="1"/>
      <c r="ASR84" s="1"/>
      <c r="ASS84" s="1"/>
      <c r="AST84" s="1"/>
      <c r="ASU84" s="1"/>
      <c r="ASV84" s="1"/>
      <c r="ASW84" s="1"/>
      <c r="ASX84" s="1"/>
      <c r="ASY84" s="1"/>
      <c r="ASZ84" s="1"/>
      <c r="ATA84" s="1"/>
      <c r="ATB84" s="1"/>
      <c r="ATC84" s="1"/>
      <c r="ATD84" s="1"/>
      <c r="ATE84" s="1"/>
      <c r="ATF84" s="1"/>
      <c r="ATG84" s="1"/>
      <c r="ATH84" s="1"/>
      <c r="ATI84" s="1"/>
      <c r="ATJ84" s="1"/>
      <c r="ATK84" s="1"/>
      <c r="ATL84" s="1"/>
      <c r="ATM84" s="1"/>
      <c r="ATN84" s="1"/>
      <c r="ATO84" s="1"/>
      <c r="ATP84" s="1"/>
      <c r="ATQ84" s="1"/>
      <c r="ATR84" s="1"/>
      <c r="ATS84" s="1"/>
      <c r="ATT84" s="1"/>
      <c r="ATU84" s="1"/>
      <c r="ATV84" s="1"/>
      <c r="ATW84" s="1"/>
      <c r="ATX84" s="1"/>
      <c r="ATY84" s="1"/>
      <c r="ATZ84" s="1"/>
      <c r="AUA84" s="1"/>
      <c r="AUB84" s="1"/>
      <c r="AUC84" s="1"/>
      <c r="AUD84" s="1"/>
      <c r="AUE84" s="1"/>
      <c r="AUF84" s="1"/>
      <c r="AUG84" s="1"/>
      <c r="AUH84" s="1"/>
      <c r="AUI84" s="1"/>
      <c r="AUJ84" s="1"/>
      <c r="AUK84" s="1"/>
      <c r="AUL84" s="1"/>
      <c r="AUM84" s="1"/>
      <c r="AUN84" s="1"/>
      <c r="AUO84" s="1"/>
      <c r="AUP84" s="1"/>
      <c r="AUQ84" s="1"/>
      <c r="AUR84" s="1"/>
      <c r="AUS84" s="1"/>
      <c r="AUT84" s="1"/>
      <c r="AUU84" s="1"/>
      <c r="AUV84" s="1"/>
      <c r="AUW84" s="1"/>
      <c r="AUX84" s="1"/>
      <c r="AUY84" s="1"/>
      <c r="AUZ84" s="1"/>
      <c r="AVA84" s="1"/>
      <c r="AVB84" s="1"/>
      <c r="AVC84" s="1"/>
      <c r="AVD84" s="1"/>
      <c r="AVE84" s="1"/>
      <c r="AVF84" s="1"/>
      <c r="AVG84" s="1"/>
      <c r="AVH84" s="1"/>
      <c r="AVI84" s="1"/>
      <c r="AVJ84" s="1"/>
      <c r="AVK84" s="1"/>
      <c r="AVL84" s="1"/>
      <c r="AVM84" s="1"/>
      <c r="AVN84" s="1"/>
      <c r="AVO84" s="1"/>
      <c r="AVP84" s="1"/>
      <c r="AVQ84" s="1"/>
      <c r="AVR84" s="1"/>
      <c r="AVS84" s="1"/>
      <c r="AVT84" s="1"/>
      <c r="AVU84" s="1"/>
      <c r="AVV84" s="1"/>
      <c r="AVW84" s="1"/>
      <c r="AVX84" s="1"/>
      <c r="AVY84" s="1"/>
      <c r="AVZ84" s="1"/>
      <c r="AWA84" s="1"/>
      <c r="AWB84" s="1"/>
      <c r="AWC84" s="1"/>
      <c r="AWD84" s="1"/>
      <c r="AWE84" s="1"/>
      <c r="AWF84" s="1"/>
      <c r="AWG84" s="1"/>
      <c r="AWH84" s="1"/>
      <c r="AWI84" s="1"/>
      <c r="AWJ84" s="1"/>
      <c r="AWK84" s="1"/>
      <c r="AWL84" s="1"/>
      <c r="AWM84" s="1"/>
      <c r="AWN84" s="1"/>
      <c r="AWO84" s="1"/>
      <c r="AWP84" s="1"/>
      <c r="AWQ84" s="1"/>
      <c r="AWR84" s="1"/>
      <c r="AWS84" s="1"/>
      <c r="AWT84" s="1"/>
      <c r="AWU84" s="1"/>
      <c r="AWV84" s="1"/>
      <c r="AWW84" s="1"/>
      <c r="AWX84" s="1"/>
      <c r="AWY84" s="1"/>
      <c r="AWZ84" s="1"/>
      <c r="AXA84" s="1"/>
      <c r="AXB84" s="1"/>
      <c r="AXC84" s="1"/>
      <c r="AXD84" s="1"/>
      <c r="AXE84" s="1"/>
      <c r="AXF84" s="1"/>
      <c r="AXG84" s="1"/>
      <c r="AXH84" s="1"/>
      <c r="AXI84" s="1"/>
      <c r="AXJ84" s="1"/>
      <c r="AXK84" s="1"/>
      <c r="AXL84" s="1"/>
      <c r="AXM84" s="1"/>
      <c r="AXN84" s="1"/>
      <c r="AXO84" s="1"/>
      <c r="AXP84" s="1"/>
      <c r="AXQ84" s="1"/>
      <c r="AXR84" s="1"/>
      <c r="AXS84" s="1"/>
      <c r="AXT84" s="1"/>
      <c r="AXU84" s="1"/>
      <c r="AXV84" s="1"/>
      <c r="AXW84" s="1"/>
      <c r="AXX84" s="1"/>
      <c r="AXY84" s="1"/>
      <c r="AXZ84" s="1"/>
      <c r="AYA84" s="1"/>
      <c r="AYB84" s="1"/>
      <c r="AYC84" s="1"/>
      <c r="AYD84" s="1"/>
      <c r="AYE84" s="1"/>
      <c r="AYF84" s="1"/>
      <c r="AYG84" s="1"/>
      <c r="AYH84" s="1"/>
      <c r="AYI84" s="1"/>
      <c r="AYJ84" s="1"/>
      <c r="AYK84" s="1"/>
      <c r="AYL84" s="1"/>
      <c r="AYM84" s="1"/>
      <c r="AYN84" s="1"/>
      <c r="AYO84" s="1"/>
      <c r="AYP84" s="1"/>
      <c r="AYQ84" s="1"/>
      <c r="AYR84" s="1"/>
      <c r="AYS84" s="1"/>
      <c r="AYT84" s="1"/>
      <c r="AYU84" s="1"/>
      <c r="AYV84" s="1"/>
      <c r="AYW84" s="1"/>
      <c r="AYX84" s="1"/>
      <c r="AYY84" s="1"/>
      <c r="AYZ84" s="1"/>
      <c r="AZA84" s="1"/>
      <c r="AZB84" s="1"/>
      <c r="AZC84" s="1"/>
      <c r="AZD84" s="1"/>
      <c r="AZE84" s="1"/>
      <c r="AZF84" s="1"/>
      <c r="AZG84" s="1"/>
      <c r="AZH84" s="1"/>
      <c r="AZI84" s="1"/>
      <c r="AZJ84" s="1"/>
      <c r="AZK84" s="1"/>
      <c r="AZL84" s="1"/>
      <c r="AZM84" s="1"/>
      <c r="AZN84" s="1"/>
      <c r="AZO84" s="1"/>
      <c r="AZP84" s="1"/>
      <c r="AZQ84" s="1"/>
      <c r="AZR84" s="1"/>
      <c r="AZS84" s="1"/>
      <c r="AZT84" s="1"/>
      <c r="AZU84" s="1"/>
      <c r="AZV84" s="1"/>
      <c r="AZW84" s="1"/>
      <c r="AZX84" s="1"/>
      <c r="AZY84" s="1"/>
      <c r="AZZ84" s="1"/>
      <c r="BAA84" s="1"/>
      <c r="BAB84" s="1"/>
      <c r="BAC84" s="1"/>
      <c r="BAD84" s="1"/>
      <c r="BAE84" s="1"/>
      <c r="BAF84" s="1"/>
      <c r="BAG84" s="1"/>
      <c r="BAH84" s="1"/>
      <c r="BAI84" s="1"/>
      <c r="BAJ84" s="1"/>
      <c r="BAK84" s="1"/>
      <c r="BAL84" s="1"/>
      <c r="BAM84" s="1"/>
      <c r="BAN84" s="1"/>
      <c r="BAO84" s="1"/>
      <c r="BAP84" s="1"/>
      <c r="BAQ84" s="1"/>
      <c r="BAR84" s="1"/>
      <c r="BAS84" s="1"/>
      <c r="BAT84" s="1"/>
      <c r="BAU84" s="1"/>
      <c r="BAV84" s="1"/>
      <c r="BAW84" s="1"/>
      <c r="BAX84" s="1"/>
      <c r="BAY84" s="1"/>
      <c r="BAZ84" s="1"/>
      <c r="BBA84" s="1"/>
      <c r="BBB84" s="1"/>
      <c r="BBC84" s="1"/>
      <c r="BBD84" s="1"/>
      <c r="BBE84" s="1"/>
      <c r="BBF84" s="1"/>
      <c r="BBG84" s="1"/>
      <c r="BBH84" s="1"/>
      <c r="BBI84" s="1"/>
      <c r="BBJ84" s="1"/>
      <c r="BBK84" s="1"/>
      <c r="BBL84" s="1"/>
      <c r="BBM84" s="1"/>
      <c r="BBN84" s="1"/>
      <c r="BBO84" s="1"/>
      <c r="BBP84" s="1"/>
      <c r="BBQ84" s="1"/>
      <c r="BBR84" s="1"/>
      <c r="BBS84" s="1"/>
      <c r="BBT84" s="1"/>
      <c r="BBU84" s="1"/>
      <c r="BBV84" s="1"/>
      <c r="BBW84" s="1"/>
      <c r="BBX84" s="1"/>
      <c r="BBY84" s="1"/>
      <c r="BBZ84" s="1"/>
      <c r="BCA84" s="1"/>
      <c r="BCB84" s="1"/>
      <c r="BCC84" s="1"/>
      <c r="BCD84" s="1"/>
      <c r="BCE84" s="1"/>
      <c r="BCF84" s="1"/>
      <c r="BCG84" s="1"/>
      <c r="BCH84" s="1"/>
      <c r="BCI84" s="1"/>
      <c r="BCJ84" s="1"/>
      <c r="BCK84" s="1"/>
      <c r="BCL84" s="1"/>
      <c r="BCM84" s="1"/>
      <c r="BCN84" s="1"/>
      <c r="BCO84" s="1"/>
      <c r="BCP84" s="1"/>
      <c r="BCQ84" s="1"/>
      <c r="BCR84" s="1"/>
      <c r="BCS84" s="1"/>
      <c r="BCT84" s="1"/>
      <c r="BCU84" s="1"/>
      <c r="BCV84" s="1"/>
      <c r="BCW84" s="1"/>
      <c r="BCX84" s="1"/>
      <c r="BCY84" s="1"/>
      <c r="BCZ84" s="1"/>
      <c r="BDA84" s="1"/>
      <c r="BDB84" s="1"/>
      <c r="BDC84" s="1"/>
      <c r="BDD84" s="1"/>
      <c r="BDE84" s="1"/>
      <c r="BDF84" s="1"/>
      <c r="BDG84" s="1"/>
      <c r="BDH84" s="1"/>
      <c r="BDI84" s="1"/>
      <c r="BDJ84" s="1"/>
      <c r="BDK84" s="1"/>
      <c r="BDL84" s="1"/>
      <c r="BDM84" s="1"/>
      <c r="BDN84" s="1"/>
      <c r="BDO84" s="1"/>
      <c r="BDP84" s="1"/>
      <c r="BDQ84" s="1"/>
      <c r="BDR84" s="1"/>
      <c r="BDS84" s="1"/>
      <c r="BDT84" s="1"/>
      <c r="BDU84" s="1"/>
      <c r="BDV84" s="1"/>
      <c r="BDW84" s="1"/>
      <c r="BDX84" s="1"/>
      <c r="BDY84" s="1"/>
      <c r="BDZ84" s="1"/>
      <c r="BEA84" s="1"/>
      <c r="BEB84" s="1"/>
      <c r="BEC84" s="1"/>
      <c r="BED84" s="1"/>
      <c r="BEE84" s="1"/>
      <c r="BEF84" s="1"/>
      <c r="BEG84" s="1"/>
      <c r="BEH84" s="1"/>
      <c r="BEI84" s="1"/>
      <c r="BEJ84" s="1"/>
      <c r="BEK84" s="1"/>
      <c r="BEL84" s="1"/>
      <c r="BEM84" s="1"/>
      <c r="BEN84" s="1"/>
      <c r="BEO84" s="1"/>
      <c r="BEP84" s="1"/>
      <c r="BEQ84" s="1"/>
      <c r="BER84" s="1"/>
      <c r="BES84" s="1"/>
      <c r="BET84" s="1"/>
      <c r="BEU84" s="1"/>
      <c r="BEV84" s="1"/>
      <c r="BEW84" s="1"/>
      <c r="BEX84" s="1"/>
      <c r="BEY84" s="1"/>
      <c r="BEZ84" s="1"/>
      <c r="BFA84" s="1"/>
      <c r="BFB84" s="1"/>
      <c r="BFC84" s="1"/>
      <c r="BFD84" s="1"/>
      <c r="BFE84" s="1"/>
      <c r="BFF84" s="1"/>
      <c r="BFG84" s="1"/>
      <c r="BFH84" s="1"/>
      <c r="BFI84" s="1"/>
      <c r="BFJ84" s="1"/>
      <c r="BFK84" s="1"/>
      <c r="BFL84" s="1"/>
      <c r="BFM84" s="1"/>
      <c r="BFN84" s="1"/>
      <c r="BFO84" s="1"/>
      <c r="BFP84" s="1"/>
      <c r="BFQ84" s="1"/>
      <c r="BFR84" s="1"/>
      <c r="BFS84" s="1"/>
      <c r="BFT84" s="1"/>
      <c r="BFU84" s="1"/>
      <c r="BFV84" s="1"/>
      <c r="BFW84" s="1"/>
      <c r="BFX84" s="1"/>
      <c r="BFY84" s="1"/>
      <c r="BFZ84" s="1"/>
      <c r="BGA84" s="1"/>
      <c r="BGB84" s="1"/>
      <c r="BGC84" s="1"/>
      <c r="BGD84" s="1"/>
      <c r="BGE84" s="1"/>
      <c r="BGF84" s="1"/>
      <c r="BGG84" s="1"/>
      <c r="BGH84" s="1"/>
      <c r="BGI84" s="1"/>
      <c r="BGJ84" s="1"/>
      <c r="BGK84" s="1"/>
      <c r="BGL84" s="1"/>
      <c r="BGM84" s="1"/>
      <c r="BGN84" s="1"/>
      <c r="BGO84" s="1"/>
      <c r="BGP84" s="1"/>
      <c r="BGQ84" s="1"/>
      <c r="BGR84" s="1"/>
      <c r="BGS84" s="1"/>
      <c r="BGT84" s="1"/>
      <c r="BGU84" s="1"/>
      <c r="BGV84" s="1"/>
      <c r="BGW84" s="1"/>
      <c r="BGX84" s="1"/>
      <c r="BGY84" s="1"/>
      <c r="BGZ84" s="1"/>
      <c r="BHA84" s="1"/>
      <c r="BHB84" s="1"/>
      <c r="BHC84" s="1"/>
      <c r="BHD84" s="1"/>
      <c r="BHE84" s="1"/>
      <c r="BHF84" s="1"/>
      <c r="BHG84" s="1"/>
      <c r="BHH84" s="1"/>
      <c r="BHI84" s="1"/>
      <c r="BHJ84" s="1"/>
    </row>
    <row r="85" s="53" customFormat="1" spans="1:1024 1025:1576">
      <c r="A85" s="19"/>
      <c r="B85" s="19"/>
      <c r="C85" s="8"/>
      <c r="D85" s="8"/>
      <c r="E85" s="8"/>
      <c r="F85" s="13"/>
      <c r="G85" s="21"/>
      <c r="H85" s="13"/>
      <c r="I85" s="8"/>
      <c r="J85" s="8"/>
      <c r="K85" s="8"/>
      <c r="L85" s="8"/>
      <c r="M85" s="13"/>
      <c r="N85" s="11"/>
      <c r="O85" s="12"/>
      <c r="P85" s="8"/>
      <c r="Q85" s="12"/>
      <c r="R85" s="8"/>
      <c r="S85" s="13"/>
      <c r="T85" s="302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  <c r="AMK85" s="1"/>
      <c r="AML85" s="1"/>
      <c r="AMM85" s="1"/>
      <c r="AMN85" s="1"/>
      <c r="AMO85" s="1"/>
      <c r="AMP85" s="1"/>
      <c r="AMQ85" s="1"/>
      <c r="AMR85" s="1"/>
      <c r="AMS85" s="1"/>
      <c r="AMT85" s="1"/>
      <c r="AMU85" s="1"/>
      <c r="AMV85" s="1"/>
      <c r="AMW85" s="1"/>
      <c r="AMX85" s="1"/>
      <c r="AMY85" s="1"/>
      <c r="AMZ85" s="1"/>
      <c r="ANA85" s="1"/>
      <c r="ANB85" s="1"/>
      <c r="ANC85" s="1"/>
      <c r="AND85" s="1"/>
      <c r="ANE85" s="1"/>
      <c r="ANF85" s="1"/>
      <c r="ANG85" s="1"/>
      <c r="ANH85" s="1"/>
      <c r="ANI85" s="1"/>
      <c r="ANJ85" s="1"/>
      <c r="ANK85" s="1"/>
      <c r="ANL85" s="1"/>
      <c r="ANM85" s="1"/>
      <c r="ANN85" s="1"/>
      <c r="ANO85" s="1"/>
      <c r="ANP85" s="1"/>
      <c r="ANQ85" s="1"/>
      <c r="ANR85" s="1"/>
      <c r="ANS85" s="1"/>
      <c r="ANT85" s="1"/>
      <c r="ANU85" s="1"/>
      <c r="ANV85" s="1"/>
      <c r="ANW85" s="1"/>
      <c r="ANX85" s="1"/>
      <c r="ANY85" s="1"/>
      <c r="ANZ85" s="1"/>
      <c r="AOA85" s="1"/>
      <c r="AOB85" s="1"/>
      <c r="AOC85" s="1"/>
      <c r="AOD85" s="1"/>
      <c r="AOE85" s="1"/>
      <c r="AOF85" s="1"/>
      <c r="AOG85" s="1"/>
      <c r="AOH85" s="1"/>
      <c r="AOI85" s="1"/>
      <c r="AOJ85" s="1"/>
      <c r="AOK85" s="1"/>
      <c r="AOL85" s="1"/>
      <c r="AOM85" s="1"/>
      <c r="AON85" s="1"/>
      <c r="AOO85" s="1"/>
      <c r="AOP85" s="1"/>
      <c r="AOQ85" s="1"/>
      <c r="AOR85" s="1"/>
      <c r="AOS85" s="1"/>
      <c r="AOT85" s="1"/>
      <c r="AOU85" s="1"/>
      <c r="AOV85" s="1"/>
      <c r="AOW85" s="1"/>
      <c r="AOX85" s="1"/>
      <c r="AOY85" s="1"/>
      <c r="AOZ85" s="1"/>
      <c r="APA85" s="1"/>
      <c r="APB85" s="1"/>
      <c r="APC85" s="1"/>
      <c r="APD85" s="1"/>
      <c r="APE85" s="1"/>
      <c r="APF85" s="1"/>
      <c r="APG85" s="1"/>
      <c r="APH85" s="1"/>
      <c r="API85" s="1"/>
      <c r="APJ85" s="1"/>
      <c r="APK85" s="1"/>
      <c r="APL85" s="1"/>
      <c r="APM85" s="1"/>
      <c r="APN85" s="1"/>
      <c r="APO85" s="1"/>
      <c r="APP85" s="1"/>
      <c r="APQ85" s="1"/>
      <c r="APR85" s="1"/>
      <c r="APS85" s="1"/>
      <c r="APT85" s="1"/>
      <c r="APU85" s="1"/>
      <c r="APV85" s="1"/>
      <c r="APW85" s="1"/>
      <c r="APX85" s="1"/>
      <c r="APY85" s="1"/>
      <c r="APZ85" s="1"/>
      <c r="AQA85" s="1"/>
      <c r="AQB85" s="1"/>
      <c r="AQC85" s="1"/>
      <c r="AQD85" s="1"/>
      <c r="AQE85" s="1"/>
      <c r="AQF85" s="1"/>
      <c r="AQG85" s="1"/>
      <c r="AQH85" s="1"/>
      <c r="AQI85" s="1"/>
      <c r="AQJ85" s="1"/>
      <c r="AQK85" s="1"/>
      <c r="AQL85" s="1"/>
      <c r="AQM85" s="1"/>
      <c r="AQN85" s="1"/>
      <c r="AQO85" s="1"/>
      <c r="AQP85" s="1"/>
      <c r="AQQ85" s="1"/>
      <c r="AQR85" s="1"/>
      <c r="AQS85" s="1"/>
      <c r="AQT85" s="1"/>
      <c r="AQU85" s="1"/>
      <c r="AQV85" s="1"/>
      <c r="AQW85" s="1"/>
      <c r="AQX85" s="1"/>
      <c r="AQY85" s="1"/>
      <c r="AQZ85" s="1"/>
      <c r="ARA85" s="1"/>
      <c r="ARB85" s="1"/>
      <c r="ARC85" s="1"/>
      <c r="ARD85" s="1"/>
      <c r="ARE85" s="1"/>
      <c r="ARF85" s="1"/>
      <c r="ARG85" s="1"/>
      <c r="ARH85" s="1"/>
      <c r="ARI85" s="1"/>
      <c r="ARJ85" s="1"/>
      <c r="ARK85" s="1"/>
      <c r="ARL85" s="1"/>
      <c r="ARM85" s="1"/>
      <c r="ARN85" s="1"/>
      <c r="ARO85" s="1"/>
      <c r="ARP85" s="1"/>
      <c r="ARQ85" s="1"/>
      <c r="ARR85" s="1"/>
      <c r="ARS85" s="1"/>
      <c r="ART85" s="1"/>
      <c r="ARU85" s="1"/>
      <c r="ARV85" s="1"/>
      <c r="ARW85" s="1"/>
      <c r="ARX85" s="1"/>
      <c r="ARY85" s="1"/>
      <c r="ARZ85" s="1"/>
      <c r="ASA85" s="1"/>
      <c r="ASB85" s="1"/>
      <c r="ASC85" s="1"/>
      <c r="ASD85" s="1"/>
      <c r="ASE85" s="1"/>
      <c r="ASF85" s="1"/>
      <c r="ASG85" s="1"/>
      <c r="ASH85" s="1"/>
      <c r="ASI85" s="1"/>
      <c r="ASJ85" s="1"/>
      <c r="ASK85" s="1"/>
      <c r="ASL85" s="1"/>
      <c r="ASM85" s="1"/>
      <c r="ASN85" s="1"/>
      <c r="ASO85" s="1"/>
      <c r="ASP85" s="1"/>
      <c r="ASQ85" s="1"/>
      <c r="ASR85" s="1"/>
      <c r="ASS85" s="1"/>
      <c r="AST85" s="1"/>
      <c r="ASU85" s="1"/>
      <c r="ASV85" s="1"/>
      <c r="ASW85" s="1"/>
      <c r="ASX85" s="1"/>
      <c r="ASY85" s="1"/>
      <c r="ASZ85" s="1"/>
      <c r="ATA85" s="1"/>
      <c r="ATB85" s="1"/>
      <c r="ATC85" s="1"/>
      <c r="ATD85" s="1"/>
      <c r="ATE85" s="1"/>
      <c r="ATF85" s="1"/>
      <c r="ATG85" s="1"/>
      <c r="ATH85" s="1"/>
      <c r="ATI85" s="1"/>
      <c r="ATJ85" s="1"/>
      <c r="ATK85" s="1"/>
      <c r="ATL85" s="1"/>
      <c r="ATM85" s="1"/>
      <c r="ATN85" s="1"/>
      <c r="ATO85" s="1"/>
      <c r="ATP85" s="1"/>
      <c r="ATQ85" s="1"/>
      <c r="ATR85" s="1"/>
      <c r="ATS85" s="1"/>
      <c r="ATT85" s="1"/>
      <c r="ATU85" s="1"/>
      <c r="ATV85" s="1"/>
      <c r="ATW85" s="1"/>
      <c r="ATX85" s="1"/>
      <c r="ATY85" s="1"/>
      <c r="ATZ85" s="1"/>
      <c r="AUA85" s="1"/>
      <c r="AUB85" s="1"/>
      <c r="AUC85" s="1"/>
      <c r="AUD85" s="1"/>
      <c r="AUE85" s="1"/>
      <c r="AUF85" s="1"/>
      <c r="AUG85" s="1"/>
      <c r="AUH85" s="1"/>
      <c r="AUI85" s="1"/>
      <c r="AUJ85" s="1"/>
      <c r="AUK85" s="1"/>
      <c r="AUL85" s="1"/>
      <c r="AUM85" s="1"/>
      <c r="AUN85" s="1"/>
      <c r="AUO85" s="1"/>
      <c r="AUP85" s="1"/>
      <c r="AUQ85" s="1"/>
      <c r="AUR85" s="1"/>
      <c r="AUS85" s="1"/>
      <c r="AUT85" s="1"/>
      <c r="AUU85" s="1"/>
      <c r="AUV85" s="1"/>
      <c r="AUW85" s="1"/>
      <c r="AUX85" s="1"/>
      <c r="AUY85" s="1"/>
      <c r="AUZ85" s="1"/>
      <c r="AVA85" s="1"/>
      <c r="AVB85" s="1"/>
      <c r="AVC85" s="1"/>
      <c r="AVD85" s="1"/>
      <c r="AVE85" s="1"/>
      <c r="AVF85" s="1"/>
      <c r="AVG85" s="1"/>
      <c r="AVH85" s="1"/>
      <c r="AVI85" s="1"/>
      <c r="AVJ85" s="1"/>
      <c r="AVK85" s="1"/>
      <c r="AVL85" s="1"/>
      <c r="AVM85" s="1"/>
      <c r="AVN85" s="1"/>
      <c r="AVO85" s="1"/>
      <c r="AVP85" s="1"/>
      <c r="AVQ85" s="1"/>
      <c r="AVR85" s="1"/>
      <c r="AVS85" s="1"/>
      <c r="AVT85" s="1"/>
      <c r="AVU85" s="1"/>
      <c r="AVV85" s="1"/>
      <c r="AVW85" s="1"/>
      <c r="AVX85" s="1"/>
      <c r="AVY85" s="1"/>
      <c r="AVZ85" s="1"/>
      <c r="AWA85" s="1"/>
      <c r="AWB85" s="1"/>
      <c r="AWC85" s="1"/>
      <c r="AWD85" s="1"/>
      <c r="AWE85" s="1"/>
      <c r="AWF85" s="1"/>
      <c r="AWG85" s="1"/>
      <c r="AWH85" s="1"/>
      <c r="AWI85" s="1"/>
      <c r="AWJ85" s="1"/>
      <c r="AWK85" s="1"/>
      <c r="AWL85" s="1"/>
      <c r="AWM85" s="1"/>
      <c r="AWN85" s="1"/>
      <c r="AWO85" s="1"/>
      <c r="AWP85" s="1"/>
      <c r="AWQ85" s="1"/>
      <c r="AWR85" s="1"/>
      <c r="AWS85" s="1"/>
      <c r="AWT85" s="1"/>
      <c r="AWU85" s="1"/>
      <c r="AWV85" s="1"/>
      <c r="AWW85" s="1"/>
      <c r="AWX85" s="1"/>
      <c r="AWY85" s="1"/>
      <c r="AWZ85" s="1"/>
      <c r="AXA85" s="1"/>
      <c r="AXB85" s="1"/>
      <c r="AXC85" s="1"/>
      <c r="AXD85" s="1"/>
      <c r="AXE85" s="1"/>
      <c r="AXF85" s="1"/>
      <c r="AXG85" s="1"/>
      <c r="AXH85" s="1"/>
      <c r="AXI85" s="1"/>
      <c r="AXJ85" s="1"/>
      <c r="AXK85" s="1"/>
      <c r="AXL85" s="1"/>
      <c r="AXM85" s="1"/>
      <c r="AXN85" s="1"/>
      <c r="AXO85" s="1"/>
      <c r="AXP85" s="1"/>
      <c r="AXQ85" s="1"/>
      <c r="AXR85" s="1"/>
      <c r="AXS85" s="1"/>
      <c r="AXT85" s="1"/>
      <c r="AXU85" s="1"/>
      <c r="AXV85" s="1"/>
      <c r="AXW85" s="1"/>
      <c r="AXX85" s="1"/>
      <c r="AXY85" s="1"/>
      <c r="AXZ85" s="1"/>
      <c r="AYA85" s="1"/>
      <c r="AYB85" s="1"/>
      <c r="AYC85" s="1"/>
      <c r="AYD85" s="1"/>
      <c r="AYE85" s="1"/>
      <c r="AYF85" s="1"/>
      <c r="AYG85" s="1"/>
      <c r="AYH85" s="1"/>
      <c r="AYI85" s="1"/>
      <c r="AYJ85" s="1"/>
      <c r="AYK85" s="1"/>
      <c r="AYL85" s="1"/>
      <c r="AYM85" s="1"/>
      <c r="AYN85" s="1"/>
      <c r="AYO85" s="1"/>
      <c r="AYP85" s="1"/>
      <c r="AYQ85" s="1"/>
      <c r="AYR85" s="1"/>
      <c r="AYS85" s="1"/>
      <c r="AYT85" s="1"/>
      <c r="AYU85" s="1"/>
      <c r="AYV85" s="1"/>
      <c r="AYW85" s="1"/>
      <c r="AYX85" s="1"/>
      <c r="AYY85" s="1"/>
      <c r="AYZ85" s="1"/>
      <c r="AZA85" s="1"/>
      <c r="AZB85" s="1"/>
      <c r="AZC85" s="1"/>
      <c r="AZD85" s="1"/>
      <c r="AZE85" s="1"/>
      <c r="AZF85" s="1"/>
      <c r="AZG85" s="1"/>
      <c r="AZH85" s="1"/>
      <c r="AZI85" s="1"/>
      <c r="AZJ85" s="1"/>
      <c r="AZK85" s="1"/>
      <c r="AZL85" s="1"/>
      <c r="AZM85" s="1"/>
      <c r="AZN85" s="1"/>
      <c r="AZO85" s="1"/>
      <c r="AZP85" s="1"/>
      <c r="AZQ85" s="1"/>
      <c r="AZR85" s="1"/>
      <c r="AZS85" s="1"/>
      <c r="AZT85" s="1"/>
      <c r="AZU85" s="1"/>
      <c r="AZV85" s="1"/>
      <c r="AZW85" s="1"/>
      <c r="AZX85" s="1"/>
      <c r="AZY85" s="1"/>
      <c r="AZZ85" s="1"/>
      <c r="BAA85" s="1"/>
      <c r="BAB85" s="1"/>
      <c r="BAC85" s="1"/>
      <c r="BAD85" s="1"/>
      <c r="BAE85" s="1"/>
      <c r="BAF85" s="1"/>
      <c r="BAG85" s="1"/>
      <c r="BAH85" s="1"/>
      <c r="BAI85" s="1"/>
      <c r="BAJ85" s="1"/>
      <c r="BAK85" s="1"/>
      <c r="BAL85" s="1"/>
      <c r="BAM85" s="1"/>
      <c r="BAN85" s="1"/>
      <c r="BAO85" s="1"/>
      <c r="BAP85" s="1"/>
      <c r="BAQ85" s="1"/>
      <c r="BAR85" s="1"/>
      <c r="BAS85" s="1"/>
      <c r="BAT85" s="1"/>
      <c r="BAU85" s="1"/>
      <c r="BAV85" s="1"/>
      <c r="BAW85" s="1"/>
      <c r="BAX85" s="1"/>
      <c r="BAY85" s="1"/>
      <c r="BAZ85" s="1"/>
      <c r="BBA85" s="1"/>
      <c r="BBB85" s="1"/>
      <c r="BBC85" s="1"/>
      <c r="BBD85" s="1"/>
      <c r="BBE85" s="1"/>
      <c r="BBF85" s="1"/>
      <c r="BBG85" s="1"/>
      <c r="BBH85" s="1"/>
      <c r="BBI85" s="1"/>
      <c r="BBJ85" s="1"/>
      <c r="BBK85" s="1"/>
      <c r="BBL85" s="1"/>
      <c r="BBM85" s="1"/>
      <c r="BBN85" s="1"/>
      <c r="BBO85" s="1"/>
      <c r="BBP85" s="1"/>
      <c r="BBQ85" s="1"/>
      <c r="BBR85" s="1"/>
      <c r="BBS85" s="1"/>
      <c r="BBT85" s="1"/>
      <c r="BBU85" s="1"/>
      <c r="BBV85" s="1"/>
      <c r="BBW85" s="1"/>
      <c r="BBX85" s="1"/>
      <c r="BBY85" s="1"/>
      <c r="BBZ85" s="1"/>
      <c r="BCA85" s="1"/>
      <c r="BCB85" s="1"/>
      <c r="BCC85" s="1"/>
      <c r="BCD85" s="1"/>
      <c r="BCE85" s="1"/>
      <c r="BCF85" s="1"/>
      <c r="BCG85" s="1"/>
      <c r="BCH85" s="1"/>
      <c r="BCI85" s="1"/>
      <c r="BCJ85" s="1"/>
      <c r="BCK85" s="1"/>
      <c r="BCL85" s="1"/>
      <c r="BCM85" s="1"/>
      <c r="BCN85" s="1"/>
      <c r="BCO85" s="1"/>
      <c r="BCP85" s="1"/>
      <c r="BCQ85" s="1"/>
      <c r="BCR85" s="1"/>
      <c r="BCS85" s="1"/>
      <c r="BCT85" s="1"/>
      <c r="BCU85" s="1"/>
      <c r="BCV85" s="1"/>
      <c r="BCW85" s="1"/>
      <c r="BCX85" s="1"/>
      <c r="BCY85" s="1"/>
      <c r="BCZ85" s="1"/>
      <c r="BDA85" s="1"/>
      <c r="BDB85" s="1"/>
      <c r="BDC85" s="1"/>
      <c r="BDD85" s="1"/>
      <c r="BDE85" s="1"/>
      <c r="BDF85" s="1"/>
      <c r="BDG85" s="1"/>
      <c r="BDH85" s="1"/>
      <c r="BDI85" s="1"/>
      <c r="BDJ85" s="1"/>
      <c r="BDK85" s="1"/>
      <c r="BDL85" s="1"/>
      <c r="BDM85" s="1"/>
      <c r="BDN85" s="1"/>
      <c r="BDO85" s="1"/>
      <c r="BDP85" s="1"/>
      <c r="BDQ85" s="1"/>
      <c r="BDR85" s="1"/>
      <c r="BDS85" s="1"/>
      <c r="BDT85" s="1"/>
      <c r="BDU85" s="1"/>
      <c r="BDV85" s="1"/>
      <c r="BDW85" s="1"/>
      <c r="BDX85" s="1"/>
      <c r="BDY85" s="1"/>
      <c r="BDZ85" s="1"/>
      <c r="BEA85" s="1"/>
      <c r="BEB85" s="1"/>
      <c r="BEC85" s="1"/>
      <c r="BED85" s="1"/>
      <c r="BEE85" s="1"/>
      <c r="BEF85" s="1"/>
      <c r="BEG85" s="1"/>
      <c r="BEH85" s="1"/>
      <c r="BEI85" s="1"/>
      <c r="BEJ85" s="1"/>
      <c r="BEK85" s="1"/>
      <c r="BEL85" s="1"/>
      <c r="BEM85" s="1"/>
      <c r="BEN85" s="1"/>
      <c r="BEO85" s="1"/>
      <c r="BEP85" s="1"/>
      <c r="BEQ85" s="1"/>
      <c r="BER85" s="1"/>
      <c r="BES85" s="1"/>
      <c r="BET85" s="1"/>
      <c r="BEU85" s="1"/>
      <c r="BEV85" s="1"/>
      <c r="BEW85" s="1"/>
      <c r="BEX85" s="1"/>
      <c r="BEY85" s="1"/>
      <c r="BEZ85" s="1"/>
      <c r="BFA85" s="1"/>
      <c r="BFB85" s="1"/>
      <c r="BFC85" s="1"/>
      <c r="BFD85" s="1"/>
      <c r="BFE85" s="1"/>
      <c r="BFF85" s="1"/>
      <c r="BFG85" s="1"/>
      <c r="BFH85" s="1"/>
      <c r="BFI85" s="1"/>
      <c r="BFJ85" s="1"/>
      <c r="BFK85" s="1"/>
      <c r="BFL85" s="1"/>
      <c r="BFM85" s="1"/>
      <c r="BFN85" s="1"/>
      <c r="BFO85" s="1"/>
      <c r="BFP85" s="1"/>
      <c r="BFQ85" s="1"/>
      <c r="BFR85" s="1"/>
      <c r="BFS85" s="1"/>
      <c r="BFT85" s="1"/>
      <c r="BFU85" s="1"/>
      <c r="BFV85" s="1"/>
      <c r="BFW85" s="1"/>
      <c r="BFX85" s="1"/>
      <c r="BFY85" s="1"/>
      <c r="BFZ85" s="1"/>
      <c r="BGA85" s="1"/>
      <c r="BGB85" s="1"/>
      <c r="BGC85" s="1"/>
      <c r="BGD85" s="1"/>
      <c r="BGE85" s="1"/>
      <c r="BGF85" s="1"/>
      <c r="BGG85" s="1"/>
      <c r="BGH85" s="1"/>
      <c r="BGI85" s="1"/>
      <c r="BGJ85" s="1"/>
      <c r="BGK85" s="1"/>
      <c r="BGL85" s="1"/>
      <c r="BGM85" s="1"/>
      <c r="BGN85" s="1"/>
      <c r="BGO85" s="1"/>
      <c r="BGP85" s="1"/>
      <c r="BGQ85" s="1"/>
      <c r="BGR85" s="1"/>
      <c r="BGS85" s="1"/>
      <c r="BGT85" s="1"/>
      <c r="BGU85" s="1"/>
      <c r="BGV85" s="1"/>
      <c r="BGW85" s="1"/>
      <c r="BGX85" s="1"/>
      <c r="BGY85" s="1"/>
      <c r="BGZ85" s="1"/>
      <c r="BHA85" s="1"/>
      <c r="BHB85" s="1"/>
      <c r="BHC85" s="1"/>
      <c r="BHD85" s="1"/>
      <c r="BHE85" s="1"/>
      <c r="BHF85" s="1"/>
      <c r="BHG85" s="1"/>
      <c r="BHH85" s="1"/>
      <c r="BHI85" s="1"/>
      <c r="BHJ85" s="1"/>
    </row>
    <row r="86" s="53" customFormat="1" spans="1:1024 1025:1576">
      <c r="A86" s="19" t="s">
        <v>199</v>
      </c>
      <c r="B86" s="19"/>
      <c r="C86" s="8"/>
      <c r="D86" s="8"/>
      <c r="E86" s="8"/>
      <c r="F86" s="13"/>
      <c r="G86" s="21"/>
      <c r="H86" s="13"/>
      <c r="I86" s="8"/>
      <c r="J86" s="8"/>
      <c r="K86" s="8"/>
      <c r="L86" s="8"/>
      <c r="M86" s="13"/>
      <c r="N86" s="11"/>
      <c r="O86" s="12"/>
      <c r="P86" s="8"/>
      <c r="Q86" s="12"/>
      <c r="R86" s="8"/>
      <c r="S86" s="13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  <c r="AMK86" s="1"/>
      <c r="AML86" s="1"/>
      <c r="AMM86" s="1"/>
      <c r="AMN86" s="1"/>
      <c r="AMO86" s="1"/>
      <c r="AMP86" s="1"/>
      <c r="AMQ86" s="1"/>
      <c r="AMR86" s="1"/>
      <c r="AMS86" s="1"/>
      <c r="AMT86" s="1"/>
      <c r="AMU86" s="1"/>
      <c r="AMV86" s="1"/>
      <c r="AMW86" s="1"/>
      <c r="AMX86" s="1"/>
      <c r="AMY86" s="1"/>
      <c r="AMZ86" s="1"/>
      <c r="ANA86" s="1"/>
      <c r="ANB86" s="1"/>
      <c r="ANC86" s="1"/>
      <c r="AND86" s="1"/>
      <c r="ANE86" s="1"/>
      <c r="ANF86" s="1"/>
      <c r="ANG86" s="1"/>
      <c r="ANH86" s="1"/>
      <c r="ANI86" s="1"/>
      <c r="ANJ86" s="1"/>
      <c r="ANK86" s="1"/>
      <c r="ANL86" s="1"/>
      <c r="ANM86" s="1"/>
      <c r="ANN86" s="1"/>
      <c r="ANO86" s="1"/>
      <c r="ANP86" s="1"/>
      <c r="ANQ86" s="1"/>
      <c r="ANR86" s="1"/>
      <c r="ANS86" s="1"/>
      <c r="ANT86" s="1"/>
      <c r="ANU86" s="1"/>
      <c r="ANV86" s="1"/>
      <c r="ANW86" s="1"/>
      <c r="ANX86" s="1"/>
      <c r="ANY86" s="1"/>
      <c r="ANZ86" s="1"/>
      <c r="AOA86" s="1"/>
      <c r="AOB86" s="1"/>
      <c r="AOC86" s="1"/>
      <c r="AOD86" s="1"/>
      <c r="AOE86" s="1"/>
      <c r="AOF86" s="1"/>
      <c r="AOG86" s="1"/>
      <c r="AOH86" s="1"/>
      <c r="AOI86" s="1"/>
      <c r="AOJ86" s="1"/>
      <c r="AOK86" s="1"/>
      <c r="AOL86" s="1"/>
      <c r="AOM86" s="1"/>
      <c r="AON86" s="1"/>
      <c r="AOO86" s="1"/>
      <c r="AOP86" s="1"/>
      <c r="AOQ86" s="1"/>
      <c r="AOR86" s="1"/>
      <c r="AOS86" s="1"/>
      <c r="AOT86" s="1"/>
      <c r="AOU86" s="1"/>
      <c r="AOV86" s="1"/>
      <c r="AOW86" s="1"/>
      <c r="AOX86" s="1"/>
      <c r="AOY86" s="1"/>
      <c r="AOZ86" s="1"/>
      <c r="APA86" s="1"/>
      <c r="APB86" s="1"/>
      <c r="APC86" s="1"/>
      <c r="APD86" s="1"/>
      <c r="APE86" s="1"/>
      <c r="APF86" s="1"/>
      <c r="APG86" s="1"/>
      <c r="APH86" s="1"/>
      <c r="API86" s="1"/>
      <c r="APJ86" s="1"/>
      <c r="APK86" s="1"/>
      <c r="APL86" s="1"/>
      <c r="APM86" s="1"/>
      <c r="APN86" s="1"/>
      <c r="APO86" s="1"/>
      <c r="APP86" s="1"/>
      <c r="APQ86" s="1"/>
      <c r="APR86" s="1"/>
      <c r="APS86" s="1"/>
      <c r="APT86" s="1"/>
      <c r="APU86" s="1"/>
      <c r="APV86" s="1"/>
      <c r="APW86" s="1"/>
      <c r="APX86" s="1"/>
      <c r="APY86" s="1"/>
      <c r="APZ86" s="1"/>
      <c r="AQA86" s="1"/>
      <c r="AQB86" s="1"/>
      <c r="AQC86" s="1"/>
      <c r="AQD86" s="1"/>
      <c r="AQE86" s="1"/>
      <c r="AQF86" s="1"/>
      <c r="AQG86" s="1"/>
      <c r="AQH86" s="1"/>
      <c r="AQI86" s="1"/>
      <c r="AQJ86" s="1"/>
      <c r="AQK86" s="1"/>
      <c r="AQL86" s="1"/>
      <c r="AQM86" s="1"/>
      <c r="AQN86" s="1"/>
      <c r="AQO86" s="1"/>
      <c r="AQP86" s="1"/>
      <c r="AQQ86" s="1"/>
      <c r="AQR86" s="1"/>
      <c r="AQS86" s="1"/>
      <c r="AQT86" s="1"/>
      <c r="AQU86" s="1"/>
      <c r="AQV86" s="1"/>
      <c r="AQW86" s="1"/>
      <c r="AQX86" s="1"/>
      <c r="AQY86" s="1"/>
      <c r="AQZ86" s="1"/>
      <c r="ARA86" s="1"/>
      <c r="ARB86" s="1"/>
      <c r="ARC86" s="1"/>
      <c r="ARD86" s="1"/>
      <c r="ARE86" s="1"/>
      <c r="ARF86" s="1"/>
      <c r="ARG86" s="1"/>
      <c r="ARH86" s="1"/>
      <c r="ARI86" s="1"/>
      <c r="ARJ86" s="1"/>
      <c r="ARK86" s="1"/>
      <c r="ARL86" s="1"/>
      <c r="ARM86" s="1"/>
      <c r="ARN86" s="1"/>
      <c r="ARO86" s="1"/>
      <c r="ARP86" s="1"/>
      <c r="ARQ86" s="1"/>
      <c r="ARR86" s="1"/>
      <c r="ARS86" s="1"/>
      <c r="ART86" s="1"/>
      <c r="ARU86" s="1"/>
      <c r="ARV86" s="1"/>
      <c r="ARW86" s="1"/>
      <c r="ARX86" s="1"/>
      <c r="ARY86" s="1"/>
      <c r="ARZ86" s="1"/>
      <c r="ASA86" s="1"/>
      <c r="ASB86" s="1"/>
      <c r="ASC86" s="1"/>
      <c r="ASD86" s="1"/>
      <c r="ASE86" s="1"/>
      <c r="ASF86" s="1"/>
      <c r="ASG86" s="1"/>
      <c r="ASH86" s="1"/>
      <c r="ASI86" s="1"/>
      <c r="ASJ86" s="1"/>
      <c r="ASK86" s="1"/>
      <c r="ASL86" s="1"/>
      <c r="ASM86" s="1"/>
      <c r="ASN86" s="1"/>
      <c r="ASO86" s="1"/>
      <c r="ASP86" s="1"/>
      <c r="ASQ86" s="1"/>
      <c r="ASR86" s="1"/>
      <c r="ASS86" s="1"/>
      <c r="AST86" s="1"/>
      <c r="ASU86" s="1"/>
      <c r="ASV86" s="1"/>
      <c r="ASW86" s="1"/>
      <c r="ASX86" s="1"/>
      <c r="ASY86" s="1"/>
      <c r="ASZ86" s="1"/>
      <c r="ATA86" s="1"/>
      <c r="ATB86" s="1"/>
      <c r="ATC86" s="1"/>
      <c r="ATD86" s="1"/>
      <c r="ATE86" s="1"/>
      <c r="ATF86" s="1"/>
      <c r="ATG86" s="1"/>
      <c r="ATH86" s="1"/>
      <c r="ATI86" s="1"/>
      <c r="ATJ86" s="1"/>
      <c r="ATK86" s="1"/>
      <c r="ATL86" s="1"/>
      <c r="ATM86" s="1"/>
      <c r="ATN86" s="1"/>
      <c r="ATO86" s="1"/>
      <c r="ATP86" s="1"/>
      <c r="ATQ86" s="1"/>
      <c r="ATR86" s="1"/>
      <c r="ATS86" s="1"/>
      <c r="ATT86" s="1"/>
      <c r="ATU86" s="1"/>
      <c r="ATV86" s="1"/>
      <c r="ATW86" s="1"/>
      <c r="ATX86" s="1"/>
      <c r="ATY86" s="1"/>
      <c r="ATZ86" s="1"/>
      <c r="AUA86" s="1"/>
      <c r="AUB86" s="1"/>
      <c r="AUC86" s="1"/>
      <c r="AUD86" s="1"/>
      <c r="AUE86" s="1"/>
      <c r="AUF86" s="1"/>
      <c r="AUG86" s="1"/>
      <c r="AUH86" s="1"/>
      <c r="AUI86" s="1"/>
      <c r="AUJ86" s="1"/>
      <c r="AUK86" s="1"/>
      <c r="AUL86" s="1"/>
      <c r="AUM86" s="1"/>
      <c r="AUN86" s="1"/>
      <c r="AUO86" s="1"/>
      <c r="AUP86" s="1"/>
      <c r="AUQ86" s="1"/>
      <c r="AUR86" s="1"/>
      <c r="AUS86" s="1"/>
      <c r="AUT86" s="1"/>
      <c r="AUU86" s="1"/>
      <c r="AUV86" s="1"/>
      <c r="AUW86" s="1"/>
      <c r="AUX86" s="1"/>
      <c r="AUY86" s="1"/>
      <c r="AUZ86" s="1"/>
      <c r="AVA86" s="1"/>
      <c r="AVB86" s="1"/>
      <c r="AVC86" s="1"/>
      <c r="AVD86" s="1"/>
      <c r="AVE86" s="1"/>
      <c r="AVF86" s="1"/>
      <c r="AVG86" s="1"/>
      <c r="AVH86" s="1"/>
      <c r="AVI86" s="1"/>
      <c r="AVJ86" s="1"/>
      <c r="AVK86" s="1"/>
      <c r="AVL86" s="1"/>
      <c r="AVM86" s="1"/>
      <c r="AVN86" s="1"/>
      <c r="AVO86" s="1"/>
      <c r="AVP86" s="1"/>
      <c r="AVQ86" s="1"/>
      <c r="AVR86" s="1"/>
      <c r="AVS86" s="1"/>
      <c r="AVT86" s="1"/>
      <c r="AVU86" s="1"/>
      <c r="AVV86" s="1"/>
      <c r="AVW86" s="1"/>
      <c r="AVX86" s="1"/>
      <c r="AVY86" s="1"/>
      <c r="AVZ86" s="1"/>
      <c r="AWA86" s="1"/>
      <c r="AWB86" s="1"/>
      <c r="AWC86" s="1"/>
      <c r="AWD86" s="1"/>
      <c r="AWE86" s="1"/>
      <c r="AWF86" s="1"/>
      <c r="AWG86" s="1"/>
      <c r="AWH86" s="1"/>
      <c r="AWI86" s="1"/>
      <c r="AWJ86" s="1"/>
      <c r="AWK86" s="1"/>
      <c r="AWL86" s="1"/>
      <c r="AWM86" s="1"/>
      <c r="AWN86" s="1"/>
      <c r="AWO86" s="1"/>
      <c r="AWP86" s="1"/>
      <c r="AWQ86" s="1"/>
      <c r="AWR86" s="1"/>
      <c r="AWS86" s="1"/>
      <c r="AWT86" s="1"/>
      <c r="AWU86" s="1"/>
      <c r="AWV86" s="1"/>
      <c r="AWW86" s="1"/>
      <c r="AWX86" s="1"/>
      <c r="AWY86" s="1"/>
      <c r="AWZ86" s="1"/>
      <c r="AXA86" s="1"/>
      <c r="AXB86" s="1"/>
      <c r="AXC86" s="1"/>
      <c r="AXD86" s="1"/>
      <c r="AXE86" s="1"/>
      <c r="AXF86" s="1"/>
      <c r="AXG86" s="1"/>
      <c r="AXH86" s="1"/>
      <c r="AXI86" s="1"/>
      <c r="AXJ86" s="1"/>
      <c r="AXK86" s="1"/>
      <c r="AXL86" s="1"/>
      <c r="AXM86" s="1"/>
      <c r="AXN86" s="1"/>
      <c r="AXO86" s="1"/>
      <c r="AXP86" s="1"/>
      <c r="AXQ86" s="1"/>
      <c r="AXR86" s="1"/>
      <c r="AXS86" s="1"/>
      <c r="AXT86" s="1"/>
      <c r="AXU86" s="1"/>
      <c r="AXV86" s="1"/>
      <c r="AXW86" s="1"/>
      <c r="AXX86" s="1"/>
      <c r="AXY86" s="1"/>
      <c r="AXZ86" s="1"/>
      <c r="AYA86" s="1"/>
      <c r="AYB86" s="1"/>
      <c r="AYC86" s="1"/>
      <c r="AYD86" s="1"/>
      <c r="AYE86" s="1"/>
      <c r="AYF86" s="1"/>
      <c r="AYG86" s="1"/>
      <c r="AYH86" s="1"/>
      <c r="AYI86" s="1"/>
      <c r="AYJ86" s="1"/>
      <c r="AYK86" s="1"/>
      <c r="AYL86" s="1"/>
      <c r="AYM86" s="1"/>
      <c r="AYN86" s="1"/>
      <c r="AYO86" s="1"/>
      <c r="AYP86" s="1"/>
      <c r="AYQ86" s="1"/>
      <c r="AYR86" s="1"/>
      <c r="AYS86" s="1"/>
      <c r="AYT86" s="1"/>
      <c r="AYU86" s="1"/>
      <c r="AYV86" s="1"/>
      <c r="AYW86" s="1"/>
      <c r="AYX86" s="1"/>
      <c r="AYY86" s="1"/>
      <c r="AYZ86" s="1"/>
      <c r="AZA86" s="1"/>
      <c r="AZB86" s="1"/>
      <c r="AZC86" s="1"/>
      <c r="AZD86" s="1"/>
      <c r="AZE86" s="1"/>
      <c r="AZF86" s="1"/>
      <c r="AZG86" s="1"/>
      <c r="AZH86" s="1"/>
      <c r="AZI86" s="1"/>
      <c r="AZJ86" s="1"/>
      <c r="AZK86" s="1"/>
      <c r="AZL86" s="1"/>
      <c r="AZM86" s="1"/>
      <c r="AZN86" s="1"/>
      <c r="AZO86" s="1"/>
      <c r="AZP86" s="1"/>
      <c r="AZQ86" s="1"/>
      <c r="AZR86" s="1"/>
      <c r="AZS86" s="1"/>
      <c r="AZT86" s="1"/>
      <c r="AZU86" s="1"/>
      <c r="AZV86" s="1"/>
      <c r="AZW86" s="1"/>
      <c r="AZX86" s="1"/>
      <c r="AZY86" s="1"/>
      <c r="AZZ86" s="1"/>
      <c r="BAA86" s="1"/>
      <c r="BAB86" s="1"/>
      <c r="BAC86" s="1"/>
      <c r="BAD86" s="1"/>
      <c r="BAE86" s="1"/>
      <c r="BAF86" s="1"/>
      <c r="BAG86" s="1"/>
      <c r="BAH86" s="1"/>
      <c r="BAI86" s="1"/>
      <c r="BAJ86" s="1"/>
      <c r="BAK86" s="1"/>
      <c r="BAL86" s="1"/>
      <c r="BAM86" s="1"/>
      <c r="BAN86" s="1"/>
      <c r="BAO86" s="1"/>
      <c r="BAP86" s="1"/>
      <c r="BAQ86" s="1"/>
      <c r="BAR86" s="1"/>
      <c r="BAS86" s="1"/>
      <c r="BAT86" s="1"/>
      <c r="BAU86" s="1"/>
      <c r="BAV86" s="1"/>
      <c r="BAW86" s="1"/>
      <c r="BAX86" s="1"/>
      <c r="BAY86" s="1"/>
      <c r="BAZ86" s="1"/>
      <c r="BBA86" s="1"/>
      <c r="BBB86" s="1"/>
      <c r="BBC86" s="1"/>
      <c r="BBD86" s="1"/>
      <c r="BBE86" s="1"/>
      <c r="BBF86" s="1"/>
      <c r="BBG86" s="1"/>
      <c r="BBH86" s="1"/>
      <c r="BBI86" s="1"/>
      <c r="BBJ86" s="1"/>
      <c r="BBK86" s="1"/>
      <c r="BBL86" s="1"/>
      <c r="BBM86" s="1"/>
      <c r="BBN86" s="1"/>
      <c r="BBO86" s="1"/>
      <c r="BBP86" s="1"/>
      <c r="BBQ86" s="1"/>
      <c r="BBR86" s="1"/>
      <c r="BBS86" s="1"/>
      <c r="BBT86" s="1"/>
      <c r="BBU86" s="1"/>
      <c r="BBV86" s="1"/>
      <c r="BBW86" s="1"/>
      <c r="BBX86" s="1"/>
      <c r="BBY86" s="1"/>
      <c r="BBZ86" s="1"/>
      <c r="BCA86" s="1"/>
      <c r="BCB86" s="1"/>
      <c r="BCC86" s="1"/>
      <c r="BCD86" s="1"/>
      <c r="BCE86" s="1"/>
      <c r="BCF86" s="1"/>
      <c r="BCG86" s="1"/>
      <c r="BCH86" s="1"/>
      <c r="BCI86" s="1"/>
      <c r="BCJ86" s="1"/>
      <c r="BCK86" s="1"/>
      <c r="BCL86" s="1"/>
      <c r="BCM86" s="1"/>
      <c r="BCN86" s="1"/>
      <c r="BCO86" s="1"/>
      <c r="BCP86" s="1"/>
      <c r="BCQ86" s="1"/>
      <c r="BCR86" s="1"/>
      <c r="BCS86" s="1"/>
      <c r="BCT86" s="1"/>
      <c r="BCU86" s="1"/>
      <c r="BCV86" s="1"/>
      <c r="BCW86" s="1"/>
      <c r="BCX86" s="1"/>
      <c r="BCY86" s="1"/>
      <c r="BCZ86" s="1"/>
      <c r="BDA86" s="1"/>
      <c r="BDB86" s="1"/>
      <c r="BDC86" s="1"/>
      <c r="BDD86" s="1"/>
      <c r="BDE86" s="1"/>
      <c r="BDF86" s="1"/>
      <c r="BDG86" s="1"/>
      <c r="BDH86" s="1"/>
      <c r="BDI86" s="1"/>
      <c r="BDJ86" s="1"/>
      <c r="BDK86" s="1"/>
      <c r="BDL86" s="1"/>
      <c r="BDM86" s="1"/>
      <c r="BDN86" s="1"/>
      <c r="BDO86" s="1"/>
      <c r="BDP86" s="1"/>
      <c r="BDQ86" s="1"/>
      <c r="BDR86" s="1"/>
      <c r="BDS86" s="1"/>
      <c r="BDT86" s="1"/>
      <c r="BDU86" s="1"/>
      <c r="BDV86" s="1"/>
      <c r="BDW86" s="1"/>
      <c r="BDX86" s="1"/>
      <c r="BDY86" s="1"/>
      <c r="BDZ86" s="1"/>
      <c r="BEA86" s="1"/>
      <c r="BEB86" s="1"/>
      <c r="BEC86" s="1"/>
      <c r="BED86" s="1"/>
      <c r="BEE86" s="1"/>
      <c r="BEF86" s="1"/>
      <c r="BEG86" s="1"/>
      <c r="BEH86" s="1"/>
      <c r="BEI86" s="1"/>
      <c r="BEJ86" s="1"/>
      <c r="BEK86" s="1"/>
      <c r="BEL86" s="1"/>
      <c r="BEM86" s="1"/>
      <c r="BEN86" s="1"/>
      <c r="BEO86" s="1"/>
      <c r="BEP86" s="1"/>
      <c r="BEQ86" s="1"/>
      <c r="BER86" s="1"/>
      <c r="BES86" s="1"/>
      <c r="BET86" s="1"/>
      <c r="BEU86" s="1"/>
      <c r="BEV86" s="1"/>
      <c r="BEW86" s="1"/>
      <c r="BEX86" s="1"/>
      <c r="BEY86" s="1"/>
      <c r="BEZ86" s="1"/>
      <c r="BFA86" s="1"/>
      <c r="BFB86" s="1"/>
      <c r="BFC86" s="1"/>
      <c r="BFD86" s="1"/>
      <c r="BFE86" s="1"/>
      <c r="BFF86" s="1"/>
      <c r="BFG86" s="1"/>
      <c r="BFH86" s="1"/>
      <c r="BFI86" s="1"/>
      <c r="BFJ86" s="1"/>
      <c r="BFK86" s="1"/>
      <c r="BFL86" s="1"/>
      <c r="BFM86" s="1"/>
      <c r="BFN86" s="1"/>
      <c r="BFO86" s="1"/>
      <c r="BFP86" s="1"/>
      <c r="BFQ86" s="1"/>
      <c r="BFR86" s="1"/>
      <c r="BFS86" s="1"/>
      <c r="BFT86" s="1"/>
      <c r="BFU86" s="1"/>
      <c r="BFV86" s="1"/>
      <c r="BFW86" s="1"/>
      <c r="BFX86" s="1"/>
      <c r="BFY86" s="1"/>
      <c r="BFZ86" s="1"/>
      <c r="BGA86" s="1"/>
      <c r="BGB86" s="1"/>
      <c r="BGC86" s="1"/>
      <c r="BGD86" s="1"/>
      <c r="BGE86" s="1"/>
      <c r="BGF86" s="1"/>
      <c r="BGG86" s="1"/>
      <c r="BGH86" s="1"/>
      <c r="BGI86" s="1"/>
      <c r="BGJ86" s="1"/>
      <c r="BGK86" s="1"/>
      <c r="BGL86" s="1"/>
      <c r="BGM86" s="1"/>
      <c r="BGN86" s="1"/>
      <c r="BGO86" s="1"/>
      <c r="BGP86" s="1"/>
      <c r="BGQ86" s="1"/>
      <c r="BGR86" s="1"/>
      <c r="BGS86" s="1"/>
      <c r="BGT86" s="1"/>
      <c r="BGU86" s="1"/>
      <c r="BGV86" s="1"/>
      <c r="BGW86" s="1"/>
      <c r="BGX86" s="1"/>
      <c r="BGY86" s="1"/>
      <c r="BGZ86" s="1"/>
      <c r="BHA86" s="1"/>
      <c r="BHB86" s="1"/>
      <c r="BHC86" s="1"/>
      <c r="BHD86" s="1"/>
      <c r="BHE86" s="1"/>
      <c r="BHF86" s="1"/>
      <c r="BHG86" s="1"/>
      <c r="BHH86" s="1"/>
      <c r="BHI86" s="1"/>
      <c r="BHJ86" s="1"/>
    </row>
    <row r="87" s="1" customFormat="1" ht="39" customHeight="1" spans="1:1024 1025:1576">
      <c r="A87" s="19" t="s">
        <v>200</v>
      </c>
      <c r="B87" s="19"/>
      <c r="C87" s="19"/>
      <c r="D87" s="19"/>
      <c r="E87" s="19"/>
      <c r="F87" s="44">
        <f>H87/G87</f>
        <v>1077.89563409563</v>
      </c>
      <c r="G87" s="45">
        <v>9.5</v>
      </c>
      <c r="H87" s="44">
        <f>H59*R64</f>
        <v>10240.0085239085</v>
      </c>
      <c r="I87" s="19"/>
      <c r="J87" s="19"/>
      <c r="K87" s="19"/>
      <c r="L87" s="19"/>
      <c r="M87" s="44">
        <f>O87/N87</f>
        <v>391604.328898129</v>
      </c>
      <c r="N87" s="19">
        <v>1.03</v>
      </c>
      <c r="O87" s="46">
        <f>S87-H87</f>
        <v>403352.458765073</v>
      </c>
      <c r="P87" s="19"/>
      <c r="Q87" s="46">
        <f>H87+O87</f>
        <v>413592.467288981</v>
      </c>
      <c r="R87" s="19"/>
      <c r="S87" s="44">
        <f>S64+S42</f>
        <v>413592.467288981</v>
      </c>
      <c r="U87" s="303"/>
      <c r="V87" s="303"/>
      <c r="W87" s="303"/>
      <c r="X87" s="303"/>
      <c r="Y87" s="303"/>
      <c r="Z87" s="303"/>
      <c r="AA87" s="303"/>
      <c r="AB87" s="303"/>
    </row>
    <row r="88" s="123" customFormat="1" ht="20.25" spans="1:1024 1025:1576">
      <c r="A88" s="19" t="s">
        <v>201</v>
      </c>
      <c r="B88" s="19" t="s">
        <v>202</v>
      </c>
      <c r="C88" s="19"/>
      <c r="D88" s="19"/>
      <c r="E88" s="19"/>
      <c r="F88" s="19"/>
      <c r="G88" s="45"/>
      <c r="H88" s="19"/>
      <c r="I88" s="19"/>
      <c r="J88" s="19"/>
      <c r="K88" s="19"/>
      <c r="L88" s="19"/>
      <c r="M88" s="44"/>
      <c r="N88" s="19"/>
      <c r="O88" s="44"/>
      <c r="P88" s="19"/>
      <c r="Q88" s="44"/>
      <c r="R88" s="19"/>
      <c r="S88" s="44">
        <f>'5#楼'!S33</f>
        <v>53672.6171099881</v>
      </c>
      <c r="T88" s="1"/>
      <c r="U88" s="304"/>
      <c r="V88" s="305"/>
      <c r="W88" s="304"/>
      <c r="X88" s="304"/>
      <c r="Y88" s="304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  <c r="AMK88" s="1"/>
      <c r="AML88" s="1"/>
      <c r="AMM88" s="1"/>
      <c r="AMN88" s="1"/>
      <c r="AMO88" s="1"/>
      <c r="AMP88" s="1"/>
      <c r="AMQ88" s="1"/>
      <c r="AMR88" s="1"/>
      <c r="AMS88" s="1"/>
      <c r="AMT88" s="1"/>
      <c r="AMU88" s="1"/>
      <c r="AMV88" s="1"/>
      <c r="AMW88" s="1"/>
      <c r="AMX88" s="1"/>
      <c r="AMY88" s="1"/>
      <c r="AMZ88" s="1"/>
      <c r="ANA88" s="1"/>
      <c r="ANB88" s="1"/>
      <c r="ANC88" s="1"/>
      <c r="AND88" s="1"/>
      <c r="ANE88" s="1"/>
      <c r="ANF88" s="1"/>
      <c r="ANG88" s="1"/>
      <c r="ANH88" s="1"/>
      <c r="ANI88" s="1"/>
      <c r="ANJ88" s="1"/>
      <c r="ANK88" s="1"/>
      <c r="ANL88" s="1"/>
      <c r="ANM88" s="1"/>
      <c r="ANN88" s="1"/>
      <c r="ANO88" s="1"/>
      <c r="ANP88" s="1"/>
      <c r="ANQ88" s="1"/>
      <c r="ANR88" s="1"/>
      <c r="ANS88" s="1"/>
      <c r="ANT88" s="1"/>
      <c r="ANU88" s="1"/>
      <c r="ANV88" s="1"/>
      <c r="ANW88" s="1"/>
      <c r="ANX88" s="1"/>
      <c r="ANY88" s="1"/>
      <c r="ANZ88" s="1"/>
      <c r="AOA88" s="1"/>
      <c r="AOB88" s="1"/>
      <c r="AOC88" s="1"/>
      <c r="AOD88" s="1"/>
      <c r="AOE88" s="1"/>
      <c r="AOF88" s="1"/>
      <c r="AOG88" s="1"/>
      <c r="AOH88" s="1"/>
      <c r="AOI88" s="1"/>
      <c r="AOJ88" s="1"/>
      <c r="AOK88" s="1"/>
      <c r="AOL88" s="1"/>
      <c r="AOM88" s="1"/>
      <c r="AON88" s="1"/>
      <c r="AOO88" s="1"/>
      <c r="AOP88" s="1"/>
      <c r="AOQ88" s="1"/>
      <c r="AOR88" s="1"/>
      <c r="AOS88" s="1"/>
      <c r="AOT88" s="1"/>
      <c r="AOU88" s="1"/>
      <c r="AOV88" s="1"/>
      <c r="AOW88" s="1"/>
      <c r="AOX88" s="1"/>
      <c r="AOY88" s="1"/>
      <c r="AOZ88" s="1"/>
      <c r="APA88" s="1"/>
      <c r="APB88" s="1"/>
      <c r="APC88" s="1"/>
      <c r="APD88" s="1"/>
      <c r="APE88" s="1"/>
      <c r="APF88" s="1"/>
      <c r="APG88" s="1"/>
      <c r="APH88" s="1"/>
      <c r="API88" s="1"/>
      <c r="APJ88" s="1"/>
      <c r="APK88" s="1"/>
      <c r="APL88" s="1"/>
      <c r="APM88" s="1"/>
      <c r="APN88" s="1"/>
      <c r="APO88" s="1"/>
      <c r="APP88" s="1"/>
      <c r="APQ88" s="1"/>
      <c r="APR88" s="1"/>
      <c r="APS88" s="1"/>
      <c r="APT88" s="1"/>
      <c r="APU88" s="1"/>
      <c r="APV88" s="1"/>
      <c r="APW88" s="1"/>
      <c r="APX88" s="1"/>
      <c r="APY88" s="1"/>
      <c r="APZ88" s="1"/>
      <c r="AQA88" s="1"/>
      <c r="AQB88" s="1"/>
      <c r="AQC88" s="1"/>
      <c r="AQD88" s="1"/>
      <c r="AQE88" s="1"/>
      <c r="AQF88" s="1"/>
      <c r="AQG88" s="1"/>
      <c r="AQH88" s="1"/>
      <c r="AQI88" s="1"/>
      <c r="AQJ88" s="1"/>
      <c r="AQK88" s="1"/>
      <c r="AQL88" s="1"/>
      <c r="AQM88" s="1"/>
      <c r="AQN88" s="1"/>
      <c r="AQO88" s="1"/>
      <c r="AQP88" s="1"/>
      <c r="AQQ88" s="1"/>
      <c r="AQR88" s="1"/>
      <c r="AQS88" s="1"/>
      <c r="AQT88" s="1"/>
      <c r="AQU88" s="1"/>
      <c r="AQV88" s="1"/>
      <c r="AQW88" s="1"/>
      <c r="AQX88" s="1"/>
      <c r="AQY88" s="1"/>
      <c r="AQZ88" s="1"/>
      <c r="ARA88" s="1"/>
      <c r="ARB88" s="1"/>
      <c r="ARC88" s="1"/>
      <c r="ARD88" s="1"/>
      <c r="ARE88" s="1"/>
      <c r="ARF88" s="1"/>
      <c r="ARG88" s="1"/>
      <c r="ARH88" s="1"/>
      <c r="ARI88" s="1"/>
      <c r="ARJ88" s="1"/>
      <c r="ARK88" s="1"/>
      <c r="ARL88" s="1"/>
      <c r="ARM88" s="1"/>
      <c r="ARN88" s="1"/>
      <c r="ARO88" s="1"/>
      <c r="ARP88" s="1"/>
      <c r="ARQ88" s="1"/>
      <c r="ARR88" s="1"/>
      <c r="ARS88" s="1"/>
      <c r="ART88" s="1"/>
      <c r="ARU88" s="1"/>
      <c r="ARV88" s="1"/>
      <c r="ARW88" s="1"/>
      <c r="ARX88" s="1"/>
      <c r="ARY88" s="1"/>
      <c r="ARZ88" s="1"/>
      <c r="ASA88" s="1"/>
      <c r="ASB88" s="1"/>
      <c r="ASC88" s="1"/>
      <c r="ASD88" s="1"/>
      <c r="ASE88" s="1"/>
      <c r="ASF88" s="1"/>
      <c r="ASG88" s="1"/>
      <c r="ASH88" s="1"/>
      <c r="ASI88" s="1"/>
      <c r="ASJ88" s="1"/>
      <c r="ASK88" s="1"/>
      <c r="ASL88" s="1"/>
      <c r="ASM88" s="1"/>
      <c r="ASN88" s="1"/>
      <c r="ASO88" s="1"/>
      <c r="ASP88" s="1"/>
      <c r="ASQ88" s="1"/>
      <c r="ASR88" s="1"/>
      <c r="ASS88" s="1"/>
      <c r="AST88" s="1"/>
      <c r="ASU88" s="1"/>
      <c r="ASV88" s="1"/>
      <c r="ASW88" s="1"/>
      <c r="ASX88" s="1"/>
      <c r="ASY88" s="1"/>
      <c r="ASZ88" s="1"/>
      <c r="ATA88" s="1"/>
      <c r="ATB88" s="1"/>
      <c r="ATC88" s="1"/>
      <c r="ATD88" s="1"/>
      <c r="ATE88" s="1"/>
      <c r="ATF88" s="1"/>
      <c r="ATG88" s="1"/>
      <c r="ATH88" s="1"/>
      <c r="ATI88" s="1"/>
      <c r="ATJ88" s="1"/>
      <c r="ATK88" s="1"/>
      <c r="ATL88" s="1"/>
      <c r="ATM88" s="1"/>
      <c r="ATN88" s="1"/>
      <c r="ATO88" s="1"/>
      <c r="ATP88" s="1"/>
      <c r="ATQ88" s="1"/>
      <c r="ATR88" s="1"/>
      <c r="ATS88" s="1"/>
      <c r="ATT88" s="1"/>
      <c r="ATU88" s="1"/>
      <c r="ATV88" s="1"/>
      <c r="ATW88" s="1"/>
      <c r="ATX88" s="1"/>
      <c r="ATY88" s="1"/>
      <c r="ATZ88" s="1"/>
      <c r="AUA88" s="1"/>
      <c r="AUB88" s="1"/>
      <c r="AUC88" s="1"/>
      <c r="AUD88" s="1"/>
      <c r="AUE88" s="1"/>
      <c r="AUF88" s="1"/>
      <c r="AUG88" s="1"/>
      <c r="AUH88" s="1"/>
      <c r="AUI88" s="1"/>
      <c r="AUJ88" s="1"/>
      <c r="AUK88" s="1"/>
      <c r="AUL88" s="1"/>
      <c r="AUM88" s="1"/>
      <c r="AUN88" s="1"/>
      <c r="AUO88" s="1"/>
      <c r="AUP88" s="1"/>
      <c r="AUQ88" s="1"/>
      <c r="AUR88" s="1"/>
      <c r="AUS88" s="1"/>
      <c r="AUT88" s="1"/>
      <c r="AUU88" s="1"/>
      <c r="AUV88" s="1"/>
      <c r="AUW88" s="1"/>
      <c r="AUX88" s="1"/>
      <c r="AUY88" s="1"/>
      <c r="AUZ88" s="1"/>
      <c r="AVA88" s="1"/>
      <c r="AVB88" s="1"/>
      <c r="AVC88" s="1"/>
      <c r="AVD88" s="1"/>
      <c r="AVE88" s="1"/>
      <c r="AVF88" s="1"/>
      <c r="AVG88" s="1"/>
      <c r="AVH88" s="1"/>
      <c r="AVI88" s="1"/>
      <c r="AVJ88" s="1"/>
      <c r="AVK88" s="1"/>
      <c r="AVL88" s="1"/>
      <c r="AVM88" s="1"/>
      <c r="AVN88" s="1"/>
      <c r="AVO88" s="1"/>
      <c r="AVP88" s="1"/>
      <c r="AVQ88" s="1"/>
      <c r="AVR88" s="1"/>
      <c r="AVS88" s="1"/>
      <c r="AVT88" s="1"/>
      <c r="AVU88" s="1"/>
      <c r="AVV88" s="1"/>
      <c r="AVW88" s="1"/>
      <c r="AVX88" s="1"/>
      <c r="AVY88" s="1"/>
      <c r="AVZ88" s="1"/>
      <c r="AWA88" s="1"/>
      <c r="AWB88" s="1"/>
      <c r="AWC88" s="1"/>
      <c r="AWD88" s="1"/>
      <c r="AWE88" s="1"/>
      <c r="AWF88" s="1"/>
      <c r="AWG88" s="1"/>
      <c r="AWH88" s="1"/>
      <c r="AWI88" s="1"/>
      <c r="AWJ88" s="1"/>
      <c r="AWK88" s="1"/>
      <c r="AWL88" s="1"/>
      <c r="AWM88" s="1"/>
      <c r="AWN88" s="1"/>
      <c r="AWO88" s="1"/>
      <c r="AWP88" s="1"/>
      <c r="AWQ88" s="1"/>
      <c r="AWR88" s="1"/>
      <c r="AWS88" s="1"/>
      <c r="AWT88" s="1"/>
      <c r="AWU88" s="1"/>
      <c r="AWV88" s="1"/>
      <c r="AWW88" s="1"/>
      <c r="AWX88" s="1"/>
      <c r="AWY88" s="1"/>
      <c r="AWZ88" s="1"/>
      <c r="AXA88" s="1"/>
      <c r="AXB88" s="1"/>
      <c r="AXC88" s="1"/>
      <c r="AXD88" s="1"/>
      <c r="AXE88" s="1"/>
      <c r="AXF88" s="1"/>
      <c r="AXG88" s="1"/>
      <c r="AXH88" s="1"/>
      <c r="AXI88" s="1"/>
      <c r="AXJ88" s="1"/>
      <c r="AXK88" s="1"/>
      <c r="AXL88" s="1"/>
      <c r="AXM88" s="1"/>
      <c r="AXN88" s="1"/>
      <c r="AXO88" s="1"/>
      <c r="AXP88" s="1"/>
      <c r="AXQ88" s="1"/>
      <c r="AXR88" s="1"/>
      <c r="AXS88" s="1"/>
      <c r="AXT88" s="1"/>
      <c r="AXU88" s="1"/>
      <c r="AXV88" s="1"/>
      <c r="AXW88" s="1"/>
      <c r="AXX88" s="1"/>
      <c r="AXY88" s="1"/>
      <c r="AXZ88" s="1"/>
      <c r="AYA88" s="1"/>
      <c r="AYB88" s="1"/>
      <c r="AYC88" s="1"/>
      <c r="AYD88" s="1"/>
      <c r="AYE88" s="1"/>
      <c r="AYF88" s="1"/>
      <c r="AYG88" s="1"/>
      <c r="AYH88" s="1"/>
      <c r="AYI88" s="1"/>
      <c r="AYJ88" s="1"/>
      <c r="AYK88" s="1"/>
      <c r="AYL88" s="1"/>
      <c r="AYM88" s="1"/>
      <c r="AYN88" s="1"/>
      <c r="AYO88" s="1"/>
      <c r="AYP88" s="1"/>
      <c r="AYQ88" s="1"/>
      <c r="AYR88" s="1"/>
      <c r="AYS88" s="1"/>
      <c r="AYT88" s="1"/>
      <c r="AYU88" s="1"/>
      <c r="AYV88" s="1"/>
      <c r="AYW88" s="1"/>
      <c r="AYX88" s="1"/>
      <c r="AYY88" s="1"/>
      <c r="AYZ88" s="1"/>
      <c r="AZA88" s="1"/>
      <c r="AZB88" s="1"/>
      <c r="AZC88" s="1"/>
      <c r="AZD88" s="1"/>
      <c r="AZE88" s="1"/>
      <c r="AZF88" s="1"/>
      <c r="AZG88" s="1"/>
      <c r="AZH88" s="1"/>
      <c r="AZI88" s="1"/>
      <c r="AZJ88" s="1"/>
      <c r="AZK88" s="1"/>
      <c r="AZL88" s="1"/>
      <c r="AZM88" s="1"/>
      <c r="AZN88" s="1"/>
      <c r="AZO88" s="1"/>
      <c r="AZP88" s="1"/>
      <c r="AZQ88" s="1"/>
      <c r="AZR88" s="1"/>
      <c r="AZS88" s="1"/>
      <c r="AZT88" s="1"/>
      <c r="AZU88" s="1"/>
      <c r="AZV88" s="1"/>
      <c r="AZW88" s="1"/>
      <c r="AZX88" s="1"/>
      <c r="AZY88" s="1"/>
      <c r="AZZ88" s="1"/>
      <c r="BAA88" s="1"/>
      <c r="BAB88" s="1"/>
      <c r="BAC88" s="1"/>
      <c r="BAD88" s="1"/>
      <c r="BAE88" s="1"/>
      <c r="BAF88" s="1"/>
      <c r="BAG88" s="1"/>
      <c r="BAH88" s="1"/>
      <c r="BAI88" s="1"/>
      <c r="BAJ88" s="1"/>
      <c r="BAK88" s="1"/>
      <c r="BAL88" s="1"/>
      <c r="BAM88" s="1"/>
      <c r="BAN88" s="1"/>
      <c r="BAO88" s="1"/>
      <c r="BAP88" s="1"/>
      <c r="BAQ88" s="1"/>
      <c r="BAR88" s="1"/>
      <c r="BAS88" s="1"/>
      <c r="BAT88" s="1"/>
      <c r="BAU88" s="1"/>
      <c r="BAV88" s="1"/>
      <c r="BAW88" s="1"/>
      <c r="BAX88" s="1"/>
      <c r="BAY88" s="1"/>
      <c r="BAZ88" s="1"/>
      <c r="BBA88" s="1"/>
      <c r="BBB88" s="1"/>
      <c r="BBC88" s="1"/>
      <c r="BBD88" s="1"/>
      <c r="BBE88" s="1"/>
      <c r="BBF88" s="1"/>
      <c r="BBG88" s="1"/>
      <c r="BBH88" s="1"/>
      <c r="BBI88" s="1"/>
      <c r="BBJ88" s="1"/>
      <c r="BBK88" s="1"/>
      <c r="BBL88" s="1"/>
      <c r="BBM88" s="1"/>
      <c r="BBN88" s="1"/>
      <c r="BBO88" s="1"/>
      <c r="BBP88" s="1"/>
      <c r="BBQ88" s="1"/>
      <c r="BBR88" s="1"/>
      <c r="BBS88" s="1"/>
      <c r="BBT88" s="1"/>
      <c r="BBU88" s="1"/>
      <c r="BBV88" s="1"/>
      <c r="BBW88" s="1"/>
      <c r="BBX88" s="1"/>
      <c r="BBY88" s="1"/>
      <c r="BBZ88" s="1"/>
      <c r="BCA88" s="1"/>
      <c r="BCB88" s="1"/>
      <c r="BCC88" s="1"/>
      <c r="BCD88" s="1"/>
      <c r="BCE88" s="1"/>
      <c r="BCF88" s="1"/>
      <c r="BCG88" s="1"/>
      <c r="BCH88" s="1"/>
      <c r="BCI88" s="1"/>
      <c r="BCJ88" s="1"/>
      <c r="BCK88" s="1"/>
      <c r="BCL88" s="1"/>
      <c r="BCM88" s="1"/>
      <c r="BCN88" s="1"/>
      <c r="BCO88" s="1"/>
      <c r="BCP88" s="1"/>
      <c r="BCQ88" s="1"/>
      <c r="BCR88" s="1"/>
      <c r="BCS88" s="1"/>
      <c r="BCT88" s="1"/>
      <c r="BCU88" s="1"/>
      <c r="BCV88" s="1"/>
      <c r="BCW88" s="1"/>
      <c r="BCX88" s="1"/>
      <c r="BCY88" s="1"/>
      <c r="BCZ88" s="1"/>
      <c r="BDA88" s="1"/>
      <c r="BDB88" s="1"/>
      <c r="BDC88" s="1"/>
      <c r="BDD88" s="1"/>
      <c r="BDE88" s="1"/>
      <c r="BDF88" s="1"/>
      <c r="BDG88" s="1"/>
      <c r="BDH88" s="1"/>
      <c r="BDI88" s="1"/>
      <c r="BDJ88" s="1"/>
      <c r="BDK88" s="1"/>
      <c r="BDL88" s="1"/>
      <c r="BDM88" s="1"/>
      <c r="BDN88" s="1"/>
      <c r="BDO88" s="1"/>
      <c r="BDP88" s="1"/>
      <c r="BDQ88" s="1"/>
      <c r="BDR88" s="1"/>
      <c r="BDS88" s="1"/>
      <c r="BDT88" s="1"/>
      <c r="BDU88" s="1"/>
      <c r="BDV88" s="1"/>
      <c r="BDW88" s="1"/>
      <c r="BDX88" s="1"/>
      <c r="BDY88" s="1"/>
      <c r="BDZ88" s="1"/>
      <c r="BEA88" s="1"/>
      <c r="BEB88" s="1"/>
      <c r="BEC88" s="1"/>
      <c r="BED88" s="1"/>
      <c r="BEE88" s="1"/>
      <c r="BEF88" s="1"/>
      <c r="BEG88" s="1"/>
      <c r="BEH88" s="1"/>
      <c r="BEI88" s="1"/>
      <c r="BEJ88" s="1"/>
      <c r="BEK88" s="1"/>
      <c r="BEL88" s="1"/>
      <c r="BEM88" s="1"/>
      <c r="BEN88" s="1"/>
      <c r="BEO88" s="1"/>
      <c r="BEP88" s="1"/>
      <c r="BEQ88" s="1"/>
      <c r="BER88" s="1"/>
      <c r="BES88" s="1"/>
      <c r="BET88" s="1"/>
      <c r="BEU88" s="1"/>
      <c r="BEV88" s="1"/>
      <c r="BEW88" s="1"/>
      <c r="BEX88" s="1"/>
      <c r="BEY88" s="1"/>
      <c r="BEZ88" s="1"/>
      <c r="BFA88" s="1"/>
      <c r="BFB88" s="1"/>
      <c r="BFC88" s="1"/>
      <c r="BFD88" s="1"/>
      <c r="BFE88" s="1"/>
      <c r="BFF88" s="1"/>
      <c r="BFG88" s="1"/>
      <c r="BFH88" s="1"/>
      <c r="BFI88" s="1"/>
      <c r="BFJ88" s="1"/>
      <c r="BFK88" s="1"/>
      <c r="BFL88" s="1"/>
      <c r="BFM88" s="1"/>
      <c r="BFN88" s="1"/>
      <c r="BFO88" s="1"/>
      <c r="BFP88" s="1"/>
      <c r="BFQ88" s="1"/>
      <c r="BFR88" s="1"/>
      <c r="BFS88" s="1"/>
      <c r="BFT88" s="1"/>
      <c r="BFU88" s="1"/>
      <c r="BFV88" s="1"/>
      <c r="BFW88" s="1"/>
      <c r="BFX88" s="1"/>
      <c r="BFY88" s="1"/>
      <c r="BFZ88" s="1"/>
      <c r="BGA88" s="1"/>
      <c r="BGB88" s="1"/>
      <c r="BGC88" s="1"/>
      <c r="BGD88" s="1"/>
      <c r="BGE88" s="1"/>
      <c r="BGF88" s="1"/>
      <c r="BGG88" s="1"/>
      <c r="BGH88" s="1"/>
      <c r="BGI88" s="1"/>
      <c r="BGJ88" s="1"/>
      <c r="BGK88" s="1"/>
      <c r="BGL88" s="1"/>
      <c r="BGM88" s="1"/>
      <c r="BGN88" s="1"/>
      <c r="BGO88" s="1"/>
      <c r="BGP88" s="1"/>
      <c r="BGQ88" s="1"/>
      <c r="BGR88" s="1"/>
      <c r="BGS88" s="1"/>
      <c r="BGT88" s="1"/>
      <c r="BGU88" s="1"/>
      <c r="BGV88" s="1"/>
      <c r="BGW88" s="1"/>
      <c r="BGX88" s="1"/>
      <c r="BGY88" s="1"/>
      <c r="BGZ88" s="1"/>
      <c r="BHA88" s="1"/>
      <c r="BHB88" s="1"/>
      <c r="BHC88" s="1"/>
      <c r="BHD88" s="1"/>
      <c r="BHE88" s="1"/>
      <c r="BHF88" s="1"/>
      <c r="BHG88" s="1"/>
      <c r="BHH88" s="1"/>
      <c r="BHI88" s="1"/>
      <c r="BHJ88" s="1"/>
      <c r="BHK88" s="1"/>
      <c r="BHL88" s="1"/>
      <c r="BHM88" s="1"/>
      <c r="BHN88" s="1"/>
      <c r="BHO88" s="1"/>
      <c r="BHP88" s="1"/>
    </row>
    <row r="89" s="1" customFormat="1" spans="1:1024 1025:1576">
      <c r="A89" s="19" t="s">
        <v>203</v>
      </c>
      <c r="B89" s="19"/>
      <c r="C89" s="19"/>
      <c r="D89" s="19"/>
      <c r="E89" s="19"/>
      <c r="F89" s="44">
        <f>SUM(F87:F88)</f>
        <v>1077.89563409563</v>
      </c>
      <c r="G89" s="45">
        <v>9.5</v>
      </c>
      <c r="H89" s="47">
        <f>F89*G89</f>
        <v>10240.0085239085</v>
      </c>
      <c r="I89" s="19"/>
      <c r="J89" s="19"/>
      <c r="K89" s="19"/>
      <c r="L89" s="19"/>
      <c r="M89" s="44">
        <f>N89*N89</f>
        <v>1.0609</v>
      </c>
      <c r="N89" s="19">
        <v>1.03</v>
      </c>
      <c r="O89" s="46">
        <f>S89-H89</f>
        <v>457025.075875061</v>
      </c>
      <c r="P89" s="19"/>
      <c r="Q89" s="46">
        <f>H89+O89</f>
        <v>467265.084398969</v>
      </c>
      <c r="R89" s="19"/>
      <c r="S89" s="44">
        <f>SUM(S87:S88)</f>
        <v>467265.084398969</v>
      </c>
    </row>
    <row r="90" s="1" customFormat="1" spans="1:1024 1025:1576">
      <c r="A90" s="19" t="s">
        <v>204</v>
      </c>
      <c r="B90" s="19" t="s">
        <v>205</v>
      </c>
      <c r="C90" s="19"/>
      <c r="D90" s="19"/>
      <c r="E90" s="19"/>
      <c r="F90" s="44"/>
      <c r="G90" s="45"/>
      <c r="H90" s="47"/>
      <c r="I90" s="19">
        <v>188947</v>
      </c>
      <c r="J90" s="19">
        <v>202412</v>
      </c>
      <c r="K90" s="19"/>
      <c r="L90" s="19">
        <v>1</v>
      </c>
      <c r="M90" s="44">
        <f>J90-I90</f>
        <v>13465</v>
      </c>
      <c r="N90" s="19">
        <v>1.03</v>
      </c>
      <c r="O90" s="46">
        <f>M90*N90</f>
        <v>13868.95</v>
      </c>
      <c r="P90" s="19"/>
      <c r="Q90" s="46"/>
      <c r="R90" s="19"/>
      <c r="S90" s="44">
        <f>O90</f>
        <v>13868.95</v>
      </c>
    </row>
    <row r="91" s="1" customFormat="1" spans="1:1024 1025:1576">
      <c r="A91" s="19"/>
      <c r="B91" s="19" t="s">
        <v>206</v>
      </c>
      <c r="C91" s="19"/>
      <c r="D91" s="19"/>
      <c r="E91" s="19"/>
      <c r="F91" s="44"/>
      <c r="G91" s="45"/>
      <c r="H91" s="47"/>
      <c r="I91" s="19">
        <v>276670</v>
      </c>
      <c r="J91" s="19">
        <v>297425</v>
      </c>
      <c r="K91" s="19"/>
      <c r="L91" s="19">
        <v>1</v>
      </c>
      <c r="M91" s="44">
        <f>J91-I91</f>
        <v>20755</v>
      </c>
      <c r="N91" s="19">
        <v>1.03</v>
      </c>
      <c r="O91" s="46">
        <f>M91*N91</f>
        <v>21377.65</v>
      </c>
      <c r="P91" s="19"/>
      <c r="Q91" s="46"/>
      <c r="R91" s="19"/>
      <c r="S91" s="44">
        <f>O91</f>
        <v>21377.65</v>
      </c>
    </row>
    <row r="92" s="1" customFormat="1" spans="1:1024 1025:1576">
      <c r="A92" s="19" t="s">
        <v>207</v>
      </c>
      <c r="B92" s="19"/>
      <c r="C92" s="19"/>
      <c r="D92" s="19"/>
      <c r="E92" s="19"/>
      <c r="F92" s="44"/>
      <c r="G92" s="45"/>
      <c r="H92" s="47"/>
      <c r="I92" s="19"/>
      <c r="J92" s="19"/>
      <c r="K92" s="19"/>
      <c r="L92" s="19"/>
      <c r="M92" s="44"/>
      <c r="N92" s="19"/>
      <c r="O92" s="46"/>
      <c r="P92" s="19"/>
      <c r="Q92" s="46"/>
      <c r="R92" s="19"/>
      <c r="S92" s="44">
        <f>S89+S90+S91</f>
        <v>502511.684398969</v>
      </c>
    </row>
    <row r="93" s="121" customFormat="1" spans="1:1024 1025:1576">
      <c r="A93" s="19"/>
      <c r="B93" s="19"/>
      <c r="C93" s="19"/>
      <c r="D93" s="19"/>
      <c r="E93" s="19"/>
      <c r="F93" s="19"/>
      <c r="G93" s="45"/>
      <c r="H93" s="19"/>
      <c r="I93" s="19"/>
      <c r="J93" s="19"/>
      <c r="K93" s="19"/>
      <c r="L93" s="19"/>
      <c r="M93" s="44"/>
      <c r="N93" s="19"/>
      <c r="O93" s="44"/>
      <c r="P93" s="19"/>
      <c r="Q93" s="44"/>
      <c r="R93" s="19"/>
      <c r="S93" s="44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  <c r="AMJ93" s="1"/>
      <c r="AMK93" s="1"/>
      <c r="AML93" s="1"/>
      <c r="AMM93" s="1"/>
      <c r="AMN93" s="1"/>
      <c r="AMO93" s="1"/>
      <c r="AMP93" s="1"/>
      <c r="AMQ93" s="1"/>
      <c r="AMR93" s="1"/>
      <c r="AMS93" s="1"/>
      <c r="AMT93" s="1"/>
      <c r="AMU93" s="1"/>
      <c r="AMV93" s="1"/>
      <c r="AMW93" s="1"/>
      <c r="AMX93" s="1"/>
      <c r="AMY93" s="1"/>
      <c r="AMZ93" s="1"/>
      <c r="ANA93" s="1"/>
      <c r="ANB93" s="1"/>
      <c r="ANC93" s="1"/>
      <c r="AND93" s="1"/>
      <c r="ANE93" s="1"/>
      <c r="ANF93" s="1"/>
      <c r="ANG93" s="1"/>
      <c r="ANH93" s="1"/>
      <c r="ANI93" s="1"/>
      <c r="ANJ93" s="1"/>
      <c r="ANK93" s="1"/>
      <c r="ANL93" s="1"/>
      <c r="ANM93" s="1"/>
      <c r="ANN93" s="1"/>
      <c r="ANO93" s="1"/>
      <c r="ANP93" s="1"/>
      <c r="ANQ93" s="1"/>
      <c r="ANR93" s="1"/>
      <c r="ANS93" s="1"/>
      <c r="ANT93" s="1"/>
      <c r="ANU93" s="1"/>
      <c r="ANV93" s="1"/>
      <c r="ANW93" s="1"/>
      <c r="ANX93" s="1"/>
      <c r="ANY93" s="1"/>
      <c r="ANZ93" s="1"/>
      <c r="AOA93" s="1"/>
      <c r="AOB93" s="1"/>
      <c r="AOC93" s="1"/>
      <c r="AOD93" s="1"/>
      <c r="AOE93" s="1"/>
      <c r="AOF93" s="1"/>
      <c r="AOG93" s="1"/>
      <c r="AOH93" s="1"/>
      <c r="AOI93" s="1"/>
      <c r="AOJ93" s="1"/>
      <c r="AOK93" s="1"/>
      <c r="AOL93" s="1"/>
      <c r="AOM93" s="1"/>
      <c r="AON93" s="1"/>
      <c r="AOO93" s="1"/>
      <c r="AOP93" s="1"/>
      <c r="AOQ93" s="1"/>
      <c r="AOR93" s="1"/>
      <c r="AOS93" s="1"/>
      <c r="AOT93" s="1"/>
      <c r="AOU93" s="1"/>
      <c r="AOV93" s="1"/>
      <c r="AOW93" s="1"/>
      <c r="AOX93" s="1"/>
      <c r="AOY93" s="1"/>
      <c r="AOZ93" s="1"/>
      <c r="APA93" s="1"/>
      <c r="APB93" s="1"/>
      <c r="APC93" s="1"/>
      <c r="APD93" s="1"/>
      <c r="APE93" s="1"/>
      <c r="APF93" s="1"/>
      <c r="APG93" s="1"/>
      <c r="APH93" s="1"/>
      <c r="API93" s="1"/>
      <c r="APJ93" s="1"/>
      <c r="APK93" s="1"/>
      <c r="APL93" s="1"/>
      <c r="APM93" s="1"/>
      <c r="APN93" s="1"/>
      <c r="APO93" s="1"/>
      <c r="APP93" s="1"/>
      <c r="APQ93" s="1"/>
      <c r="APR93" s="1"/>
      <c r="APS93" s="1"/>
      <c r="APT93" s="1"/>
      <c r="APU93" s="1"/>
      <c r="APV93" s="1"/>
      <c r="APW93" s="1"/>
      <c r="APX93" s="1"/>
      <c r="APY93" s="1"/>
      <c r="APZ93" s="1"/>
      <c r="AQA93" s="1"/>
      <c r="AQB93" s="1"/>
      <c r="AQC93" s="1"/>
      <c r="AQD93" s="1"/>
      <c r="AQE93" s="1"/>
      <c r="AQF93" s="1"/>
      <c r="AQG93" s="1"/>
      <c r="AQH93" s="1"/>
      <c r="AQI93" s="1"/>
      <c r="AQJ93" s="1"/>
      <c r="AQK93" s="1"/>
      <c r="AQL93" s="1"/>
      <c r="AQM93" s="1"/>
      <c r="AQN93" s="1"/>
      <c r="AQO93" s="1"/>
      <c r="AQP93" s="1"/>
      <c r="AQQ93" s="1"/>
      <c r="AQR93" s="1"/>
      <c r="AQS93" s="1"/>
      <c r="AQT93" s="1"/>
      <c r="AQU93" s="1"/>
      <c r="AQV93" s="1"/>
      <c r="AQW93" s="1"/>
      <c r="AQX93" s="1"/>
      <c r="AQY93" s="1"/>
      <c r="AQZ93" s="1"/>
      <c r="ARA93" s="1"/>
      <c r="ARB93" s="1"/>
      <c r="ARC93" s="1"/>
      <c r="ARD93" s="1"/>
      <c r="ARE93" s="1"/>
      <c r="ARF93" s="1"/>
      <c r="ARG93" s="1"/>
      <c r="ARH93" s="1"/>
      <c r="ARI93" s="1"/>
      <c r="ARJ93" s="1"/>
      <c r="ARK93" s="1"/>
      <c r="ARL93" s="1"/>
      <c r="ARM93" s="1"/>
      <c r="ARN93" s="1"/>
      <c r="ARO93" s="1"/>
      <c r="ARP93" s="1"/>
      <c r="ARQ93" s="1"/>
      <c r="ARR93" s="1"/>
      <c r="ARS93" s="1"/>
      <c r="ART93" s="1"/>
      <c r="ARU93" s="1"/>
      <c r="ARV93" s="1"/>
      <c r="ARW93" s="1"/>
      <c r="ARX93" s="1"/>
      <c r="ARY93" s="1"/>
      <c r="ARZ93" s="1"/>
      <c r="ASA93" s="1"/>
      <c r="ASB93" s="1"/>
      <c r="ASC93" s="1"/>
      <c r="ASD93" s="1"/>
      <c r="ASE93" s="1"/>
      <c r="ASF93" s="1"/>
      <c r="ASG93" s="1"/>
      <c r="ASH93" s="1"/>
      <c r="ASI93" s="1"/>
      <c r="ASJ93" s="1"/>
      <c r="ASK93" s="1"/>
      <c r="ASL93" s="1"/>
      <c r="ASM93" s="1"/>
      <c r="ASN93" s="1"/>
      <c r="ASO93" s="1"/>
      <c r="ASP93" s="1"/>
      <c r="ASQ93" s="1"/>
      <c r="ASR93" s="1"/>
      <c r="ASS93" s="1"/>
      <c r="AST93" s="1"/>
      <c r="ASU93" s="1"/>
      <c r="ASV93" s="1"/>
      <c r="ASW93" s="1"/>
      <c r="ASX93" s="1"/>
      <c r="ASY93" s="1"/>
      <c r="ASZ93" s="1"/>
      <c r="ATA93" s="1"/>
      <c r="ATB93" s="1"/>
      <c r="ATC93" s="1"/>
      <c r="ATD93" s="1"/>
      <c r="ATE93" s="1"/>
      <c r="ATF93" s="1"/>
      <c r="ATG93" s="1"/>
      <c r="ATH93" s="1"/>
      <c r="ATI93" s="1"/>
      <c r="ATJ93" s="1"/>
      <c r="ATK93" s="1"/>
      <c r="ATL93" s="1"/>
      <c r="ATM93" s="1"/>
      <c r="ATN93" s="1"/>
      <c r="ATO93" s="1"/>
      <c r="ATP93" s="1"/>
      <c r="ATQ93" s="1"/>
      <c r="ATR93" s="1"/>
      <c r="ATS93" s="1"/>
      <c r="ATT93" s="1"/>
      <c r="ATU93" s="1"/>
      <c r="ATV93" s="1"/>
      <c r="ATW93" s="1"/>
      <c r="ATX93" s="1"/>
      <c r="ATY93" s="1"/>
      <c r="ATZ93" s="1"/>
      <c r="AUA93" s="1"/>
      <c r="AUB93" s="1"/>
      <c r="AUC93" s="1"/>
      <c r="AUD93" s="1"/>
      <c r="AUE93" s="1"/>
      <c r="AUF93" s="1"/>
      <c r="AUG93" s="1"/>
      <c r="AUH93" s="1"/>
      <c r="AUI93" s="1"/>
      <c r="AUJ93" s="1"/>
      <c r="AUK93" s="1"/>
      <c r="AUL93" s="1"/>
      <c r="AUM93" s="1"/>
      <c r="AUN93" s="1"/>
      <c r="AUO93" s="1"/>
      <c r="AUP93" s="1"/>
      <c r="AUQ93" s="1"/>
      <c r="AUR93" s="1"/>
      <c r="AUS93" s="1"/>
      <c r="AUT93" s="1"/>
      <c r="AUU93" s="1"/>
      <c r="AUV93" s="1"/>
      <c r="AUW93" s="1"/>
      <c r="AUX93" s="1"/>
      <c r="AUY93" s="1"/>
      <c r="AUZ93" s="1"/>
      <c r="AVA93" s="1"/>
      <c r="AVB93" s="1"/>
      <c r="AVC93" s="1"/>
      <c r="AVD93" s="1"/>
      <c r="AVE93" s="1"/>
      <c r="AVF93" s="1"/>
      <c r="AVG93" s="1"/>
      <c r="AVH93" s="1"/>
      <c r="AVI93" s="1"/>
      <c r="AVJ93" s="1"/>
      <c r="AVK93" s="1"/>
      <c r="AVL93" s="1"/>
      <c r="AVM93" s="1"/>
      <c r="AVN93" s="1"/>
      <c r="AVO93" s="1"/>
      <c r="AVP93" s="1"/>
      <c r="AVQ93" s="1"/>
      <c r="AVR93" s="1"/>
      <c r="AVS93" s="1"/>
      <c r="AVT93" s="1"/>
      <c r="AVU93" s="1"/>
      <c r="AVV93" s="1"/>
      <c r="AVW93" s="1"/>
      <c r="AVX93" s="1"/>
      <c r="AVY93" s="1"/>
      <c r="AVZ93" s="1"/>
      <c r="AWA93" s="1"/>
      <c r="AWB93" s="1"/>
      <c r="AWC93" s="1"/>
      <c r="AWD93" s="1"/>
      <c r="AWE93" s="1"/>
      <c r="AWF93" s="1"/>
      <c r="AWG93" s="1"/>
      <c r="AWH93" s="1"/>
      <c r="AWI93" s="1"/>
      <c r="AWJ93" s="1"/>
      <c r="AWK93" s="1"/>
      <c r="AWL93" s="1"/>
      <c r="AWM93" s="1"/>
      <c r="AWN93" s="1"/>
      <c r="AWO93" s="1"/>
      <c r="AWP93" s="1"/>
      <c r="AWQ93" s="1"/>
      <c r="AWR93" s="1"/>
      <c r="AWS93" s="1"/>
      <c r="AWT93" s="1"/>
      <c r="AWU93" s="1"/>
      <c r="AWV93" s="1"/>
      <c r="AWW93" s="1"/>
      <c r="AWX93" s="1"/>
      <c r="AWY93" s="1"/>
      <c r="AWZ93" s="1"/>
      <c r="AXA93" s="1"/>
      <c r="AXB93" s="1"/>
      <c r="AXC93" s="1"/>
      <c r="AXD93" s="1"/>
      <c r="AXE93" s="1"/>
      <c r="AXF93" s="1"/>
      <c r="AXG93" s="1"/>
      <c r="AXH93" s="1"/>
      <c r="AXI93" s="1"/>
      <c r="AXJ93" s="1"/>
      <c r="AXK93" s="1"/>
      <c r="AXL93" s="1"/>
      <c r="AXM93" s="1"/>
      <c r="AXN93" s="1"/>
      <c r="AXO93" s="1"/>
      <c r="AXP93" s="1"/>
      <c r="AXQ93" s="1"/>
      <c r="AXR93" s="1"/>
      <c r="AXS93" s="1"/>
      <c r="AXT93" s="1"/>
      <c r="AXU93" s="1"/>
      <c r="AXV93" s="1"/>
      <c r="AXW93" s="1"/>
      <c r="AXX93" s="1"/>
      <c r="AXY93" s="1"/>
      <c r="AXZ93" s="1"/>
      <c r="AYA93" s="1"/>
      <c r="AYB93" s="1"/>
      <c r="AYC93" s="1"/>
      <c r="AYD93" s="1"/>
      <c r="AYE93" s="1"/>
      <c r="AYF93" s="1"/>
      <c r="AYG93" s="1"/>
      <c r="AYH93" s="1"/>
      <c r="AYI93" s="1"/>
      <c r="AYJ93" s="1"/>
      <c r="AYK93" s="1"/>
      <c r="AYL93" s="1"/>
      <c r="AYM93" s="1"/>
      <c r="AYN93" s="1"/>
      <c r="AYO93" s="1"/>
      <c r="AYP93" s="1"/>
      <c r="AYQ93" s="1"/>
      <c r="AYR93" s="1"/>
      <c r="AYS93" s="1"/>
      <c r="AYT93" s="1"/>
      <c r="AYU93" s="1"/>
      <c r="AYV93" s="1"/>
      <c r="AYW93" s="1"/>
      <c r="AYX93" s="1"/>
      <c r="AYY93" s="1"/>
      <c r="AYZ93" s="1"/>
      <c r="AZA93" s="1"/>
      <c r="AZB93" s="1"/>
      <c r="AZC93" s="1"/>
      <c r="AZD93" s="1"/>
      <c r="AZE93" s="1"/>
      <c r="AZF93" s="1"/>
      <c r="AZG93" s="1"/>
      <c r="AZH93" s="1"/>
      <c r="AZI93" s="1"/>
      <c r="AZJ93" s="1"/>
      <c r="AZK93" s="1"/>
      <c r="AZL93" s="1"/>
      <c r="AZM93" s="1"/>
      <c r="AZN93" s="1"/>
      <c r="AZO93" s="1"/>
      <c r="AZP93" s="1"/>
      <c r="AZQ93" s="1"/>
      <c r="AZR93" s="1"/>
      <c r="AZS93" s="1"/>
      <c r="AZT93" s="1"/>
      <c r="AZU93" s="1"/>
      <c r="AZV93" s="1"/>
      <c r="AZW93" s="1"/>
      <c r="AZX93" s="1"/>
      <c r="AZY93" s="1"/>
      <c r="AZZ93" s="1"/>
      <c r="BAA93" s="1"/>
      <c r="BAB93" s="1"/>
      <c r="BAC93" s="1"/>
      <c r="BAD93" s="1"/>
      <c r="BAE93" s="1"/>
      <c r="BAF93" s="1"/>
      <c r="BAG93" s="1"/>
      <c r="BAH93" s="1"/>
      <c r="BAI93" s="1"/>
      <c r="BAJ93" s="1"/>
      <c r="BAK93" s="1"/>
      <c r="BAL93" s="1"/>
      <c r="BAM93" s="1"/>
      <c r="BAN93" s="1"/>
      <c r="BAO93" s="1"/>
      <c r="BAP93" s="1"/>
      <c r="BAQ93" s="1"/>
      <c r="BAR93" s="1"/>
      <c r="BAS93" s="1"/>
      <c r="BAT93" s="1"/>
      <c r="BAU93" s="1"/>
      <c r="BAV93" s="1"/>
      <c r="BAW93" s="1"/>
      <c r="BAX93" s="1"/>
      <c r="BAY93" s="1"/>
      <c r="BAZ93" s="1"/>
      <c r="BBA93" s="1"/>
      <c r="BBB93" s="1"/>
      <c r="BBC93" s="1"/>
      <c r="BBD93" s="1"/>
      <c r="BBE93" s="1"/>
      <c r="BBF93" s="1"/>
      <c r="BBG93" s="1"/>
      <c r="BBH93" s="1"/>
      <c r="BBI93" s="1"/>
      <c r="BBJ93" s="1"/>
      <c r="BBK93" s="1"/>
      <c r="BBL93" s="1"/>
      <c r="BBM93" s="1"/>
      <c r="BBN93" s="1"/>
      <c r="BBO93" s="1"/>
      <c r="BBP93" s="1"/>
      <c r="BBQ93" s="1"/>
      <c r="BBR93" s="1"/>
      <c r="BBS93" s="1"/>
      <c r="BBT93" s="1"/>
      <c r="BBU93" s="1"/>
      <c r="BBV93" s="1"/>
      <c r="BBW93" s="1"/>
      <c r="BBX93" s="1"/>
      <c r="BBY93" s="1"/>
      <c r="BBZ93" s="1"/>
      <c r="BCA93" s="1"/>
      <c r="BCB93" s="1"/>
      <c r="BCC93" s="1"/>
      <c r="BCD93" s="1"/>
      <c r="BCE93" s="1"/>
      <c r="BCF93" s="1"/>
      <c r="BCG93" s="1"/>
      <c r="BCH93" s="1"/>
      <c r="BCI93" s="1"/>
      <c r="BCJ93" s="1"/>
      <c r="BCK93" s="1"/>
      <c r="BCL93" s="1"/>
      <c r="BCM93" s="1"/>
      <c r="BCN93" s="1"/>
      <c r="BCO93" s="1"/>
      <c r="BCP93" s="1"/>
      <c r="BCQ93" s="1"/>
      <c r="BCR93" s="1"/>
      <c r="BCS93" s="1"/>
      <c r="BCT93" s="1"/>
      <c r="BCU93" s="1"/>
      <c r="BCV93" s="1"/>
      <c r="BCW93" s="1"/>
      <c r="BCX93" s="1"/>
      <c r="BCY93" s="1"/>
      <c r="BCZ93" s="1"/>
      <c r="BDA93" s="1"/>
      <c r="BDB93" s="1"/>
      <c r="BDC93" s="1"/>
      <c r="BDD93" s="1"/>
      <c r="BDE93" s="1"/>
      <c r="BDF93" s="1"/>
      <c r="BDG93" s="1"/>
      <c r="BDH93" s="1"/>
      <c r="BDI93" s="1"/>
      <c r="BDJ93" s="1"/>
      <c r="BDK93" s="1"/>
      <c r="BDL93" s="1"/>
      <c r="BDM93" s="1"/>
      <c r="BDN93" s="1"/>
      <c r="BDO93" s="1"/>
      <c r="BDP93" s="1"/>
      <c r="BDQ93" s="1"/>
      <c r="BDR93" s="1"/>
      <c r="BDS93" s="1"/>
      <c r="BDT93" s="1"/>
      <c r="BDU93" s="1"/>
      <c r="BDV93" s="1"/>
      <c r="BDW93" s="1"/>
      <c r="BDX93" s="1"/>
      <c r="BDY93" s="1"/>
      <c r="BDZ93" s="1"/>
      <c r="BEA93" s="1"/>
      <c r="BEB93" s="1"/>
      <c r="BEC93" s="1"/>
      <c r="BED93" s="1"/>
      <c r="BEE93" s="1"/>
      <c r="BEF93" s="1"/>
      <c r="BEG93" s="1"/>
      <c r="BEH93" s="1"/>
      <c r="BEI93" s="1"/>
      <c r="BEJ93" s="1"/>
      <c r="BEK93" s="1"/>
      <c r="BEL93" s="1"/>
      <c r="BEM93" s="1"/>
      <c r="BEN93" s="1"/>
      <c r="BEO93" s="1"/>
      <c r="BEP93" s="1"/>
      <c r="BEQ93" s="1"/>
      <c r="BER93" s="1"/>
      <c r="BES93" s="1"/>
      <c r="BET93" s="1"/>
      <c r="BEU93" s="1"/>
      <c r="BEV93" s="1"/>
      <c r="BEW93" s="1"/>
      <c r="BEX93" s="1"/>
      <c r="BEY93" s="1"/>
      <c r="BEZ93" s="1"/>
      <c r="BFA93" s="1"/>
      <c r="BFB93" s="1"/>
      <c r="BFC93" s="1"/>
      <c r="BFD93" s="1"/>
      <c r="BFE93" s="1"/>
      <c r="BFF93" s="1"/>
      <c r="BFG93" s="1"/>
      <c r="BFH93" s="1"/>
      <c r="BFI93" s="1"/>
      <c r="BFJ93" s="1"/>
      <c r="BFK93" s="1"/>
      <c r="BFL93" s="1"/>
      <c r="BFM93" s="1"/>
      <c r="BFN93" s="1"/>
      <c r="BFO93" s="1"/>
      <c r="BFP93" s="1"/>
      <c r="BFQ93" s="1"/>
      <c r="BFR93" s="1"/>
      <c r="BFS93" s="1"/>
      <c r="BFT93" s="1"/>
      <c r="BFU93" s="1"/>
      <c r="BFV93" s="1"/>
      <c r="BFW93" s="1"/>
      <c r="BFX93" s="1"/>
      <c r="BFY93" s="1"/>
      <c r="BFZ93" s="1"/>
      <c r="BGA93" s="1"/>
      <c r="BGB93" s="1"/>
      <c r="BGC93" s="1"/>
      <c r="BGD93" s="1"/>
      <c r="BGE93" s="1"/>
      <c r="BGF93" s="1"/>
      <c r="BGG93" s="1"/>
      <c r="BGH93" s="1"/>
      <c r="BGI93" s="1"/>
      <c r="BGJ93" s="1"/>
      <c r="BGK93" s="1"/>
      <c r="BGL93" s="1"/>
      <c r="BGM93" s="1"/>
      <c r="BGN93" s="1"/>
      <c r="BGO93" s="1"/>
      <c r="BGP93" s="1"/>
      <c r="BGQ93" s="1"/>
      <c r="BGR93" s="1"/>
      <c r="BGS93" s="1"/>
      <c r="BGT93" s="1"/>
      <c r="BGU93" s="1"/>
      <c r="BGV93" s="1"/>
      <c r="BGW93" s="1"/>
      <c r="BGX93" s="1"/>
      <c r="BGY93" s="1"/>
      <c r="BGZ93" s="1"/>
      <c r="BHA93" s="1"/>
      <c r="BHB93" s="1"/>
      <c r="BHC93" s="1"/>
      <c r="BHD93" s="1"/>
      <c r="BHE93" s="1"/>
      <c r="BHF93" s="1"/>
      <c r="BHG93" s="1"/>
      <c r="BHH93" s="1"/>
      <c r="BHI93" s="1"/>
      <c r="BHJ93" s="1"/>
      <c r="BHK93" s="1"/>
      <c r="BHL93" s="1"/>
      <c r="BHM93" s="1"/>
      <c r="BHN93" s="1"/>
      <c r="BHO93" s="1"/>
      <c r="BHP93" s="1"/>
    </row>
    <row r="94" s="121" customFormat="1" spans="1:1024 1025:1576">
      <c r="A94" s="19"/>
      <c r="B94" s="19"/>
      <c r="C94" s="19"/>
      <c r="D94" s="19"/>
      <c r="E94" s="19"/>
      <c r="F94" s="19"/>
      <c r="G94" s="45"/>
      <c r="H94" s="19"/>
      <c r="I94" s="19"/>
      <c r="J94" s="19"/>
      <c r="K94" s="19"/>
      <c r="L94" s="19"/>
      <c r="M94" s="44"/>
      <c r="N94" s="19"/>
      <c r="O94" s="44"/>
      <c r="P94" s="19"/>
      <c r="Q94" s="44"/>
      <c r="R94" s="19"/>
      <c r="S94" s="44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  <c r="AMK94" s="1"/>
      <c r="AML94" s="1"/>
      <c r="AMM94" s="1"/>
      <c r="AMN94" s="1"/>
      <c r="AMO94" s="1"/>
      <c r="AMP94" s="1"/>
      <c r="AMQ94" s="1"/>
      <c r="AMR94" s="1"/>
      <c r="AMS94" s="1"/>
      <c r="AMT94" s="1"/>
      <c r="AMU94" s="1"/>
      <c r="AMV94" s="1"/>
      <c r="AMW94" s="1"/>
      <c r="AMX94" s="1"/>
      <c r="AMY94" s="1"/>
      <c r="AMZ94" s="1"/>
      <c r="ANA94" s="1"/>
      <c r="ANB94" s="1"/>
      <c r="ANC94" s="1"/>
      <c r="AND94" s="1"/>
      <c r="ANE94" s="1"/>
      <c r="ANF94" s="1"/>
      <c r="ANG94" s="1"/>
      <c r="ANH94" s="1"/>
      <c r="ANI94" s="1"/>
      <c r="ANJ94" s="1"/>
      <c r="ANK94" s="1"/>
      <c r="ANL94" s="1"/>
      <c r="ANM94" s="1"/>
      <c r="ANN94" s="1"/>
      <c r="ANO94" s="1"/>
      <c r="ANP94" s="1"/>
      <c r="ANQ94" s="1"/>
      <c r="ANR94" s="1"/>
      <c r="ANS94" s="1"/>
      <c r="ANT94" s="1"/>
      <c r="ANU94" s="1"/>
      <c r="ANV94" s="1"/>
      <c r="ANW94" s="1"/>
      <c r="ANX94" s="1"/>
      <c r="ANY94" s="1"/>
      <c r="ANZ94" s="1"/>
      <c r="AOA94" s="1"/>
      <c r="AOB94" s="1"/>
      <c r="AOC94" s="1"/>
      <c r="AOD94" s="1"/>
      <c r="AOE94" s="1"/>
      <c r="AOF94" s="1"/>
      <c r="AOG94" s="1"/>
      <c r="AOH94" s="1"/>
      <c r="AOI94" s="1"/>
      <c r="AOJ94" s="1"/>
      <c r="AOK94" s="1"/>
      <c r="AOL94" s="1"/>
      <c r="AOM94" s="1"/>
      <c r="AON94" s="1"/>
      <c r="AOO94" s="1"/>
      <c r="AOP94" s="1"/>
      <c r="AOQ94" s="1"/>
      <c r="AOR94" s="1"/>
      <c r="AOS94" s="1"/>
      <c r="AOT94" s="1"/>
      <c r="AOU94" s="1"/>
      <c r="AOV94" s="1"/>
      <c r="AOW94" s="1"/>
      <c r="AOX94" s="1"/>
      <c r="AOY94" s="1"/>
      <c r="AOZ94" s="1"/>
      <c r="APA94" s="1"/>
      <c r="APB94" s="1"/>
      <c r="APC94" s="1"/>
      <c r="APD94" s="1"/>
      <c r="APE94" s="1"/>
      <c r="APF94" s="1"/>
      <c r="APG94" s="1"/>
      <c r="APH94" s="1"/>
      <c r="API94" s="1"/>
      <c r="APJ94" s="1"/>
      <c r="APK94" s="1"/>
      <c r="APL94" s="1"/>
      <c r="APM94" s="1"/>
      <c r="APN94" s="1"/>
      <c r="APO94" s="1"/>
      <c r="APP94" s="1"/>
      <c r="APQ94" s="1"/>
      <c r="APR94" s="1"/>
      <c r="APS94" s="1"/>
      <c r="APT94" s="1"/>
      <c r="APU94" s="1"/>
      <c r="APV94" s="1"/>
      <c r="APW94" s="1"/>
      <c r="APX94" s="1"/>
      <c r="APY94" s="1"/>
      <c r="APZ94" s="1"/>
      <c r="AQA94" s="1"/>
      <c r="AQB94" s="1"/>
      <c r="AQC94" s="1"/>
      <c r="AQD94" s="1"/>
      <c r="AQE94" s="1"/>
      <c r="AQF94" s="1"/>
      <c r="AQG94" s="1"/>
      <c r="AQH94" s="1"/>
      <c r="AQI94" s="1"/>
      <c r="AQJ94" s="1"/>
      <c r="AQK94" s="1"/>
      <c r="AQL94" s="1"/>
      <c r="AQM94" s="1"/>
      <c r="AQN94" s="1"/>
      <c r="AQO94" s="1"/>
      <c r="AQP94" s="1"/>
      <c r="AQQ94" s="1"/>
      <c r="AQR94" s="1"/>
      <c r="AQS94" s="1"/>
      <c r="AQT94" s="1"/>
      <c r="AQU94" s="1"/>
      <c r="AQV94" s="1"/>
      <c r="AQW94" s="1"/>
      <c r="AQX94" s="1"/>
      <c r="AQY94" s="1"/>
      <c r="AQZ94" s="1"/>
      <c r="ARA94" s="1"/>
      <c r="ARB94" s="1"/>
      <c r="ARC94" s="1"/>
      <c r="ARD94" s="1"/>
      <c r="ARE94" s="1"/>
      <c r="ARF94" s="1"/>
      <c r="ARG94" s="1"/>
      <c r="ARH94" s="1"/>
      <c r="ARI94" s="1"/>
      <c r="ARJ94" s="1"/>
      <c r="ARK94" s="1"/>
      <c r="ARL94" s="1"/>
      <c r="ARM94" s="1"/>
      <c r="ARN94" s="1"/>
      <c r="ARO94" s="1"/>
      <c r="ARP94" s="1"/>
      <c r="ARQ94" s="1"/>
      <c r="ARR94" s="1"/>
      <c r="ARS94" s="1"/>
      <c r="ART94" s="1"/>
      <c r="ARU94" s="1"/>
      <c r="ARV94" s="1"/>
      <c r="ARW94" s="1"/>
      <c r="ARX94" s="1"/>
      <c r="ARY94" s="1"/>
      <c r="ARZ94" s="1"/>
      <c r="ASA94" s="1"/>
      <c r="ASB94" s="1"/>
      <c r="ASC94" s="1"/>
      <c r="ASD94" s="1"/>
      <c r="ASE94" s="1"/>
      <c r="ASF94" s="1"/>
      <c r="ASG94" s="1"/>
      <c r="ASH94" s="1"/>
      <c r="ASI94" s="1"/>
      <c r="ASJ94" s="1"/>
      <c r="ASK94" s="1"/>
      <c r="ASL94" s="1"/>
      <c r="ASM94" s="1"/>
      <c r="ASN94" s="1"/>
      <c r="ASO94" s="1"/>
      <c r="ASP94" s="1"/>
      <c r="ASQ94" s="1"/>
      <c r="ASR94" s="1"/>
      <c r="ASS94" s="1"/>
      <c r="AST94" s="1"/>
      <c r="ASU94" s="1"/>
      <c r="ASV94" s="1"/>
      <c r="ASW94" s="1"/>
      <c r="ASX94" s="1"/>
      <c r="ASY94" s="1"/>
      <c r="ASZ94" s="1"/>
      <c r="ATA94" s="1"/>
      <c r="ATB94" s="1"/>
      <c r="ATC94" s="1"/>
      <c r="ATD94" s="1"/>
      <c r="ATE94" s="1"/>
      <c r="ATF94" s="1"/>
      <c r="ATG94" s="1"/>
      <c r="ATH94" s="1"/>
      <c r="ATI94" s="1"/>
      <c r="ATJ94" s="1"/>
      <c r="ATK94" s="1"/>
      <c r="ATL94" s="1"/>
      <c r="ATM94" s="1"/>
      <c r="ATN94" s="1"/>
      <c r="ATO94" s="1"/>
      <c r="ATP94" s="1"/>
      <c r="ATQ94" s="1"/>
      <c r="ATR94" s="1"/>
      <c r="ATS94" s="1"/>
      <c r="ATT94" s="1"/>
      <c r="ATU94" s="1"/>
      <c r="ATV94" s="1"/>
      <c r="ATW94" s="1"/>
      <c r="ATX94" s="1"/>
      <c r="ATY94" s="1"/>
      <c r="ATZ94" s="1"/>
      <c r="AUA94" s="1"/>
      <c r="AUB94" s="1"/>
      <c r="AUC94" s="1"/>
      <c r="AUD94" s="1"/>
      <c r="AUE94" s="1"/>
      <c r="AUF94" s="1"/>
      <c r="AUG94" s="1"/>
      <c r="AUH94" s="1"/>
      <c r="AUI94" s="1"/>
      <c r="AUJ94" s="1"/>
      <c r="AUK94" s="1"/>
      <c r="AUL94" s="1"/>
      <c r="AUM94" s="1"/>
      <c r="AUN94" s="1"/>
      <c r="AUO94" s="1"/>
      <c r="AUP94" s="1"/>
      <c r="AUQ94" s="1"/>
      <c r="AUR94" s="1"/>
      <c r="AUS94" s="1"/>
      <c r="AUT94" s="1"/>
      <c r="AUU94" s="1"/>
      <c r="AUV94" s="1"/>
      <c r="AUW94" s="1"/>
      <c r="AUX94" s="1"/>
      <c r="AUY94" s="1"/>
      <c r="AUZ94" s="1"/>
      <c r="AVA94" s="1"/>
      <c r="AVB94" s="1"/>
      <c r="AVC94" s="1"/>
      <c r="AVD94" s="1"/>
      <c r="AVE94" s="1"/>
      <c r="AVF94" s="1"/>
      <c r="AVG94" s="1"/>
      <c r="AVH94" s="1"/>
      <c r="AVI94" s="1"/>
      <c r="AVJ94" s="1"/>
      <c r="AVK94" s="1"/>
      <c r="AVL94" s="1"/>
      <c r="AVM94" s="1"/>
      <c r="AVN94" s="1"/>
      <c r="AVO94" s="1"/>
      <c r="AVP94" s="1"/>
      <c r="AVQ94" s="1"/>
      <c r="AVR94" s="1"/>
      <c r="AVS94" s="1"/>
      <c r="AVT94" s="1"/>
      <c r="AVU94" s="1"/>
      <c r="AVV94" s="1"/>
      <c r="AVW94" s="1"/>
      <c r="AVX94" s="1"/>
      <c r="AVY94" s="1"/>
      <c r="AVZ94" s="1"/>
      <c r="AWA94" s="1"/>
      <c r="AWB94" s="1"/>
      <c r="AWC94" s="1"/>
      <c r="AWD94" s="1"/>
      <c r="AWE94" s="1"/>
      <c r="AWF94" s="1"/>
      <c r="AWG94" s="1"/>
      <c r="AWH94" s="1"/>
      <c r="AWI94" s="1"/>
      <c r="AWJ94" s="1"/>
      <c r="AWK94" s="1"/>
      <c r="AWL94" s="1"/>
      <c r="AWM94" s="1"/>
      <c r="AWN94" s="1"/>
      <c r="AWO94" s="1"/>
      <c r="AWP94" s="1"/>
      <c r="AWQ94" s="1"/>
      <c r="AWR94" s="1"/>
      <c r="AWS94" s="1"/>
      <c r="AWT94" s="1"/>
      <c r="AWU94" s="1"/>
      <c r="AWV94" s="1"/>
      <c r="AWW94" s="1"/>
      <c r="AWX94" s="1"/>
      <c r="AWY94" s="1"/>
      <c r="AWZ94" s="1"/>
      <c r="AXA94" s="1"/>
      <c r="AXB94" s="1"/>
      <c r="AXC94" s="1"/>
      <c r="AXD94" s="1"/>
      <c r="AXE94" s="1"/>
      <c r="AXF94" s="1"/>
      <c r="AXG94" s="1"/>
      <c r="AXH94" s="1"/>
      <c r="AXI94" s="1"/>
      <c r="AXJ94" s="1"/>
      <c r="AXK94" s="1"/>
      <c r="AXL94" s="1"/>
      <c r="AXM94" s="1"/>
      <c r="AXN94" s="1"/>
      <c r="AXO94" s="1"/>
      <c r="AXP94" s="1"/>
      <c r="AXQ94" s="1"/>
      <c r="AXR94" s="1"/>
      <c r="AXS94" s="1"/>
      <c r="AXT94" s="1"/>
      <c r="AXU94" s="1"/>
      <c r="AXV94" s="1"/>
      <c r="AXW94" s="1"/>
      <c r="AXX94" s="1"/>
      <c r="AXY94" s="1"/>
      <c r="AXZ94" s="1"/>
      <c r="AYA94" s="1"/>
      <c r="AYB94" s="1"/>
      <c r="AYC94" s="1"/>
      <c r="AYD94" s="1"/>
      <c r="AYE94" s="1"/>
      <c r="AYF94" s="1"/>
      <c r="AYG94" s="1"/>
      <c r="AYH94" s="1"/>
      <c r="AYI94" s="1"/>
      <c r="AYJ94" s="1"/>
      <c r="AYK94" s="1"/>
      <c r="AYL94" s="1"/>
      <c r="AYM94" s="1"/>
      <c r="AYN94" s="1"/>
      <c r="AYO94" s="1"/>
      <c r="AYP94" s="1"/>
      <c r="AYQ94" s="1"/>
      <c r="AYR94" s="1"/>
      <c r="AYS94" s="1"/>
      <c r="AYT94" s="1"/>
      <c r="AYU94" s="1"/>
      <c r="AYV94" s="1"/>
      <c r="AYW94" s="1"/>
      <c r="AYX94" s="1"/>
      <c r="AYY94" s="1"/>
      <c r="AYZ94" s="1"/>
      <c r="AZA94" s="1"/>
      <c r="AZB94" s="1"/>
      <c r="AZC94" s="1"/>
      <c r="AZD94" s="1"/>
      <c r="AZE94" s="1"/>
      <c r="AZF94" s="1"/>
      <c r="AZG94" s="1"/>
      <c r="AZH94" s="1"/>
      <c r="AZI94" s="1"/>
      <c r="AZJ94" s="1"/>
      <c r="AZK94" s="1"/>
      <c r="AZL94" s="1"/>
      <c r="AZM94" s="1"/>
      <c r="AZN94" s="1"/>
      <c r="AZO94" s="1"/>
      <c r="AZP94" s="1"/>
      <c r="AZQ94" s="1"/>
      <c r="AZR94" s="1"/>
      <c r="AZS94" s="1"/>
      <c r="AZT94" s="1"/>
      <c r="AZU94" s="1"/>
      <c r="AZV94" s="1"/>
      <c r="AZW94" s="1"/>
      <c r="AZX94" s="1"/>
      <c r="AZY94" s="1"/>
      <c r="AZZ94" s="1"/>
      <c r="BAA94" s="1"/>
      <c r="BAB94" s="1"/>
      <c r="BAC94" s="1"/>
      <c r="BAD94" s="1"/>
      <c r="BAE94" s="1"/>
      <c r="BAF94" s="1"/>
      <c r="BAG94" s="1"/>
      <c r="BAH94" s="1"/>
      <c r="BAI94" s="1"/>
      <c r="BAJ94" s="1"/>
      <c r="BAK94" s="1"/>
      <c r="BAL94" s="1"/>
      <c r="BAM94" s="1"/>
      <c r="BAN94" s="1"/>
      <c r="BAO94" s="1"/>
      <c r="BAP94" s="1"/>
      <c r="BAQ94" s="1"/>
      <c r="BAR94" s="1"/>
      <c r="BAS94" s="1"/>
      <c r="BAT94" s="1"/>
      <c r="BAU94" s="1"/>
      <c r="BAV94" s="1"/>
      <c r="BAW94" s="1"/>
      <c r="BAX94" s="1"/>
      <c r="BAY94" s="1"/>
      <c r="BAZ94" s="1"/>
      <c r="BBA94" s="1"/>
      <c r="BBB94" s="1"/>
      <c r="BBC94" s="1"/>
      <c r="BBD94" s="1"/>
      <c r="BBE94" s="1"/>
      <c r="BBF94" s="1"/>
      <c r="BBG94" s="1"/>
      <c r="BBH94" s="1"/>
      <c r="BBI94" s="1"/>
      <c r="BBJ94" s="1"/>
      <c r="BBK94" s="1"/>
      <c r="BBL94" s="1"/>
      <c r="BBM94" s="1"/>
      <c r="BBN94" s="1"/>
      <c r="BBO94" s="1"/>
      <c r="BBP94" s="1"/>
      <c r="BBQ94" s="1"/>
      <c r="BBR94" s="1"/>
      <c r="BBS94" s="1"/>
      <c r="BBT94" s="1"/>
      <c r="BBU94" s="1"/>
      <c r="BBV94" s="1"/>
      <c r="BBW94" s="1"/>
      <c r="BBX94" s="1"/>
      <c r="BBY94" s="1"/>
      <c r="BBZ94" s="1"/>
      <c r="BCA94" s="1"/>
      <c r="BCB94" s="1"/>
      <c r="BCC94" s="1"/>
      <c r="BCD94" s="1"/>
      <c r="BCE94" s="1"/>
      <c r="BCF94" s="1"/>
      <c r="BCG94" s="1"/>
      <c r="BCH94" s="1"/>
      <c r="BCI94" s="1"/>
      <c r="BCJ94" s="1"/>
      <c r="BCK94" s="1"/>
      <c r="BCL94" s="1"/>
      <c r="BCM94" s="1"/>
      <c r="BCN94" s="1"/>
      <c r="BCO94" s="1"/>
      <c r="BCP94" s="1"/>
      <c r="BCQ94" s="1"/>
      <c r="BCR94" s="1"/>
      <c r="BCS94" s="1"/>
      <c r="BCT94" s="1"/>
      <c r="BCU94" s="1"/>
      <c r="BCV94" s="1"/>
      <c r="BCW94" s="1"/>
      <c r="BCX94" s="1"/>
      <c r="BCY94" s="1"/>
      <c r="BCZ94" s="1"/>
      <c r="BDA94" s="1"/>
      <c r="BDB94" s="1"/>
      <c r="BDC94" s="1"/>
      <c r="BDD94" s="1"/>
      <c r="BDE94" s="1"/>
      <c r="BDF94" s="1"/>
      <c r="BDG94" s="1"/>
      <c r="BDH94" s="1"/>
      <c r="BDI94" s="1"/>
      <c r="BDJ94" s="1"/>
      <c r="BDK94" s="1"/>
      <c r="BDL94" s="1"/>
      <c r="BDM94" s="1"/>
      <c r="BDN94" s="1"/>
      <c r="BDO94" s="1"/>
      <c r="BDP94" s="1"/>
      <c r="BDQ94" s="1"/>
      <c r="BDR94" s="1"/>
      <c r="BDS94" s="1"/>
      <c r="BDT94" s="1"/>
      <c r="BDU94" s="1"/>
      <c r="BDV94" s="1"/>
      <c r="BDW94" s="1"/>
      <c r="BDX94" s="1"/>
      <c r="BDY94" s="1"/>
      <c r="BDZ94" s="1"/>
      <c r="BEA94" s="1"/>
      <c r="BEB94" s="1"/>
      <c r="BEC94" s="1"/>
      <c r="BED94" s="1"/>
      <c r="BEE94" s="1"/>
      <c r="BEF94" s="1"/>
      <c r="BEG94" s="1"/>
      <c r="BEH94" s="1"/>
      <c r="BEI94" s="1"/>
      <c r="BEJ94" s="1"/>
      <c r="BEK94" s="1"/>
      <c r="BEL94" s="1"/>
      <c r="BEM94" s="1"/>
      <c r="BEN94" s="1"/>
      <c r="BEO94" s="1"/>
      <c r="BEP94" s="1"/>
      <c r="BEQ94" s="1"/>
      <c r="BER94" s="1"/>
      <c r="BES94" s="1"/>
      <c r="BET94" s="1"/>
      <c r="BEU94" s="1"/>
      <c r="BEV94" s="1"/>
      <c r="BEW94" s="1"/>
      <c r="BEX94" s="1"/>
      <c r="BEY94" s="1"/>
      <c r="BEZ94" s="1"/>
      <c r="BFA94" s="1"/>
      <c r="BFB94" s="1"/>
      <c r="BFC94" s="1"/>
      <c r="BFD94" s="1"/>
      <c r="BFE94" s="1"/>
      <c r="BFF94" s="1"/>
      <c r="BFG94" s="1"/>
      <c r="BFH94" s="1"/>
      <c r="BFI94" s="1"/>
      <c r="BFJ94" s="1"/>
      <c r="BFK94" s="1"/>
      <c r="BFL94" s="1"/>
      <c r="BFM94" s="1"/>
      <c r="BFN94" s="1"/>
      <c r="BFO94" s="1"/>
      <c r="BFP94" s="1"/>
      <c r="BFQ94" s="1"/>
      <c r="BFR94" s="1"/>
      <c r="BFS94" s="1"/>
      <c r="BFT94" s="1"/>
      <c r="BFU94" s="1"/>
      <c r="BFV94" s="1"/>
      <c r="BFW94" s="1"/>
      <c r="BFX94" s="1"/>
      <c r="BFY94" s="1"/>
      <c r="BFZ94" s="1"/>
      <c r="BGA94" s="1"/>
      <c r="BGB94" s="1"/>
      <c r="BGC94" s="1"/>
      <c r="BGD94" s="1"/>
      <c r="BGE94" s="1"/>
      <c r="BGF94" s="1"/>
      <c r="BGG94" s="1"/>
      <c r="BGH94" s="1"/>
      <c r="BGI94" s="1"/>
      <c r="BGJ94" s="1"/>
      <c r="BGK94" s="1"/>
      <c r="BGL94" s="1"/>
      <c r="BGM94" s="1"/>
      <c r="BGN94" s="1"/>
      <c r="BGO94" s="1"/>
      <c r="BGP94" s="1"/>
      <c r="BGQ94" s="1"/>
      <c r="BGR94" s="1"/>
      <c r="BGS94" s="1"/>
      <c r="BGT94" s="1"/>
      <c r="BGU94" s="1"/>
      <c r="BGV94" s="1"/>
      <c r="BGW94" s="1"/>
      <c r="BGX94" s="1"/>
      <c r="BGY94" s="1"/>
      <c r="BGZ94" s="1"/>
      <c r="BHA94" s="1"/>
      <c r="BHB94" s="1"/>
      <c r="BHC94" s="1"/>
      <c r="BHD94" s="1"/>
      <c r="BHE94" s="1"/>
      <c r="BHF94" s="1"/>
      <c r="BHG94" s="1"/>
      <c r="BHH94" s="1"/>
      <c r="BHI94" s="1"/>
      <c r="BHJ94" s="1"/>
      <c r="BHK94" s="1"/>
      <c r="BHL94" s="1"/>
      <c r="BHM94" s="1"/>
      <c r="BHN94" s="1"/>
      <c r="BHO94" s="1"/>
      <c r="BHP94" s="1"/>
    </row>
    <row r="95" s="121" customFormat="1" ht="27" customHeight="1" spans="1:1024 1025:1576">
      <c r="A95" s="19" t="s">
        <v>142</v>
      </c>
      <c r="B95" s="19"/>
      <c r="C95" s="19"/>
      <c r="D95" s="19"/>
      <c r="E95" s="19"/>
      <c r="F95" s="19"/>
      <c r="G95" s="45"/>
      <c r="H95" s="19"/>
      <c r="I95" s="19"/>
      <c r="J95" s="19"/>
      <c r="K95" s="19"/>
      <c r="L95" s="19"/>
      <c r="M95" s="44"/>
      <c r="N95" s="19"/>
      <c r="O95" s="44"/>
      <c r="P95" s="19"/>
      <c r="Q95" s="44"/>
      <c r="R95" s="19"/>
      <c r="S95" s="44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  <c r="AMJ95" s="1"/>
      <c r="AMK95" s="1"/>
      <c r="AML95" s="1"/>
      <c r="AMM95" s="1"/>
      <c r="AMN95" s="1"/>
      <c r="AMO95" s="1"/>
      <c r="AMP95" s="1"/>
      <c r="AMQ95" s="1"/>
      <c r="AMR95" s="1"/>
      <c r="AMS95" s="1"/>
      <c r="AMT95" s="1"/>
      <c r="AMU95" s="1"/>
      <c r="AMV95" s="1"/>
      <c r="AMW95" s="1"/>
      <c r="AMX95" s="1"/>
      <c r="AMY95" s="1"/>
      <c r="AMZ95" s="1"/>
      <c r="ANA95" s="1"/>
      <c r="ANB95" s="1"/>
      <c r="ANC95" s="1"/>
      <c r="AND95" s="1"/>
      <c r="ANE95" s="1"/>
      <c r="ANF95" s="1"/>
      <c r="ANG95" s="1"/>
      <c r="ANH95" s="1"/>
      <c r="ANI95" s="1"/>
      <c r="ANJ95" s="1"/>
      <c r="ANK95" s="1"/>
      <c r="ANL95" s="1"/>
      <c r="ANM95" s="1"/>
      <c r="ANN95" s="1"/>
      <c r="ANO95" s="1"/>
      <c r="ANP95" s="1"/>
      <c r="ANQ95" s="1"/>
      <c r="ANR95" s="1"/>
      <c r="ANS95" s="1"/>
      <c r="ANT95" s="1"/>
      <c r="ANU95" s="1"/>
      <c r="ANV95" s="1"/>
      <c r="ANW95" s="1"/>
      <c r="ANX95" s="1"/>
      <c r="ANY95" s="1"/>
      <c r="ANZ95" s="1"/>
      <c r="AOA95" s="1"/>
      <c r="AOB95" s="1"/>
      <c r="AOC95" s="1"/>
      <c r="AOD95" s="1"/>
      <c r="AOE95" s="1"/>
      <c r="AOF95" s="1"/>
      <c r="AOG95" s="1"/>
      <c r="AOH95" s="1"/>
      <c r="AOI95" s="1"/>
      <c r="AOJ95" s="1"/>
      <c r="AOK95" s="1"/>
      <c r="AOL95" s="1"/>
      <c r="AOM95" s="1"/>
      <c r="AON95" s="1"/>
      <c r="AOO95" s="1"/>
      <c r="AOP95" s="1"/>
      <c r="AOQ95" s="1"/>
      <c r="AOR95" s="1"/>
      <c r="AOS95" s="1"/>
      <c r="AOT95" s="1"/>
      <c r="AOU95" s="1"/>
      <c r="AOV95" s="1"/>
      <c r="AOW95" s="1"/>
      <c r="AOX95" s="1"/>
      <c r="AOY95" s="1"/>
      <c r="AOZ95" s="1"/>
      <c r="APA95" s="1"/>
      <c r="APB95" s="1"/>
      <c r="APC95" s="1"/>
      <c r="APD95" s="1"/>
      <c r="APE95" s="1"/>
      <c r="APF95" s="1"/>
      <c r="APG95" s="1"/>
      <c r="APH95" s="1"/>
      <c r="API95" s="1"/>
      <c r="APJ95" s="1"/>
      <c r="APK95" s="1"/>
      <c r="APL95" s="1"/>
      <c r="APM95" s="1"/>
      <c r="APN95" s="1"/>
      <c r="APO95" s="1"/>
      <c r="APP95" s="1"/>
      <c r="APQ95" s="1"/>
      <c r="APR95" s="1"/>
      <c r="APS95" s="1"/>
      <c r="APT95" s="1"/>
      <c r="APU95" s="1"/>
      <c r="APV95" s="1"/>
      <c r="APW95" s="1"/>
      <c r="APX95" s="1"/>
      <c r="APY95" s="1"/>
      <c r="APZ95" s="1"/>
      <c r="AQA95" s="1"/>
      <c r="AQB95" s="1"/>
      <c r="AQC95" s="1"/>
      <c r="AQD95" s="1"/>
      <c r="AQE95" s="1"/>
      <c r="AQF95" s="1"/>
      <c r="AQG95" s="1"/>
      <c r="AQH95" s="1"/>
      <c r="AQI95" s="1"/>
      <c r="AQJ95" s="1"/>
      <c r="AQK95" s="1"/>
      <c r="AQL95" s="1"/>
      <c r="AQM95" s="1"/>
      <c r="AQN95" s="1"/>
      <c r="AQO95" s="1"/>
      <c r="AQP95" s="1"/>
      <c r="AQQ95" s="1"/>
      <c r="AQR95" s="1"/>
      <c r="AQS95" s="1"/>
      <c r="AQT95" s="1"/>
      <c r="AQU95" s="1"/>
      <c r="AQV95" s="1"/>
      <c r="AQW95" s="1"/>
      <c r="AQX95" s="1"/>
      <c r="AQY95" s="1"/>
      <c r="AQZ95" s="1"/>
      <c r="ARA95" s="1"/>
      <c r="ARB95" s="1"/>
      <c r="ARC95" s="1"/>
      <c r="ARD95" s="1"/>
      <c r="ARE95" s="1"/>
      <c r="ARF95" s="1"/>
      <c r="ARG95" s="1"/>
      <c r="ARH95" s="1"/>
      <c r="ARI95" s="1"/>
      <c r="ARJ95" s="1"/>
      <c r="ARK95" s="1"/>
      <c r="ARL95" s="1"/>
      <c r="ARM95" s="1"/>
      <c r="ARN95" s="1"/>
      <c r="ARO95" s="1"/>
      <c r="ARP95" s="1"/>
      <c r="ARQ95" s="1"/>
      <c r="ARR95" s="1"/>
      <c r="ARS95" s="1"/>
      <c r="ART95" s="1"/>
      <c r="ARU95" s="1"/>
      <c r="ARV95" s="1"/>
      <c r="ARW95" s="1"/>
      <c r="ARX95" s="1"/>
      <c r="ARY95" s="1"/>
      <c r="ARZ95" s="1"/>
      <c r="ASA95" s="1"/>
      <c r="ASB95" s="1"/>
      <c r="ASC95" s="1"/>
      <c r="ASD95" s="1"/>
      <c r="ASE95" s="1"/>
      <c r="ASF95" s="1"/>
      <c r="ASG95" s="1"/>
      <c r="ASH95" s="1"/>
      <c r="ASI95" s="1"/>
      <c r="ASJ95" s="1"/>
      <c r="ASK95" s="1"/>
      <c r="ASL95" s="1"/>
      <c r="ASM95" s="1"/>
      <c r="ASN95" s="1"/>
      <c r="ASO95" s="1"/>
      <c r="ASP95" s="1"/>
      <c r="ASQ95" s="1"/>
      <c r="ASR95" s="1"/>
      <c r="ASS95" s="1"/>
      <c r="AST95" s="1"/>
      <c r="ASU95" s="1"/>
      <c r="ASV95" s="1"/>
      <c r="ASW95" s="1"/>
      <c r="ASX95" s="1"/>
      <c r="ASY95" s="1"/>
      <c r="ASZ95" s="1"/>
      <c r="ATA95" s="1"/>
      <c r="ATB95" s="1"/>
      <c r="ATC95" s="1"/>
      <c r="ATD95" s="1"/>
      <c r="ATE95" s="1"/>
      <c r="ATF95" s="1"/>
      <c r="ATG95" s="1"/>
      <c r="ATH95" s="1"/>
      <c r="ATI95" s="1"/>
      <c r="ATJ95" s="1"/>
      <c r="ATK95" s="1"/>
      <c r="ATL95" s="1"/>
      <c r="ATM95" s="1"/>
      <c r="ATN95" s="1"/>
      <c r="ATO95" s="1"/>
      <c r="ATP95" s="1"/>
      <c r="ATQ95" s="1"/>
      <c r="ATR95" s="1"/>
      <c r="ATS95" s="1"/>
      <c r="ATT95" s="1"/>
      <c r="ATU95" s="1"/>
      <c r="ATV95" s="1"/>
      <c r="ATW95" s="1"/>
      <c r="ATX95" s="1"/>
      <c r="ATY95" s="1"/>
      <c r="ATZ95" s="1"/>
      <c r="AUA95" s="1"/>
      <c r="AUB95" s="1"/>
      <c r="AUC95" s="1"/>
      <c r="AUD95" s="1"/>
      <c r="AUE95" s="1"/>
      <c r="AUF95" s="1"/>
      <c r="AUG95" s="1"/>
      <c r="AUH95" s="1"/>
      <c r="AUI95" s="1"/>
      <c r="AUJ95" s="1"/>
      <c r="AUK95" s="1"/>
      <c r="AUL95" s="1"/>
      <c r="AUM95" s="1"/>
      <c r="AUN95" s="1"/>
      <c r="AUO95" s="1"/>
      <c r="AUP95" s="1"/>
      <c r="AUQ95" s="1"/>
      <c r="AUR95" s="1"/>
      <c r="AUS95" s="1"/>
      <c r="AUT95" s="1"/>
      <c r="AUU95" s="1"/>
      <c r="AUV95" s="1"/>
      <c r="AUW95" s="1"/>
      <c r="AUX95" s="1"/>
      <c r="AUY95" s="1"/>
      <c r="AUZ95" s="1"/>
      <c r="AVA95" s="1"/>
      <c r="AVB95" s="1"/>
      <c r="AVC95" s="1"/>
      <c r="AVD95" s="1"/>
      <c r="AVE95" s="1"/>
      <c r="AVF95" s="1"/>
      <c r="AVG95" s="1"/>
      <c r="AVH95" s="1"/>
      <c r="AVI95" s="1"/>
      <c r="AVJ95" s="1"/>
      <c r="AVK95" s="1"/>
      <c r="AVL95" s="1"/>
      <c r="AVM95" s="1"/>
      <c r="AVN95" s="1"/>
      <c r="AVO95" s="1"/>
      <c r="AVP95" s="1"/>
      <c r="AVQ95" s="1"/>
      <c r="AVR95" s="1"/>
      <c r="AVS95" s="1"/>
      <c r="AVT95" s="1"/>
      <c r="AVU95" s="1"/>
      <c r="AVV95" s="1"/>
      <c r="AVW95" s="1"/>
      <c r="AVX95" s="1"/>
      <c r="AVY95" s="1"/>
      <c r="AVZ95" s="1"/>
      <c r="AWA95" s="1"/>
      <c r="AWB95" s="1"/>
      <c r="AWC95" s="1"/>
      <c r="AWD95" s="1"/>
      <c r="AWE95" s="1"/>
      <c r="AWF95" s="1"/>
      <c r="AWG95" s="1"/>
      <c r="AWH95" s="1"/>
      <c r="AWI95" s="1"/>
      <c r="AWJ95" s="1"/>
      <c r="AWK95" s="1"/>
      <c r="AWL95" s="1"/>
      <c r="AWM95" s="1"/>
      <c r="AWN95" s="1"/>
      <c r="AWO95" s="1"/>
      <c r="AWP95" s="1"/>
      <c r="AWQ95" s="1"/>
      <c r="AWR95" s="1"/>
      <c r="AWS95" s="1"/>
      <c r="AWT95" s="1"/>
      <c r="AWU95" s="1"/>
      <c r="AWV95" s="1"/>
      <c r="AWW95" s="1"/>
      <c r="AWX95" s="1"/>
      <c r="AWY95" s="1"/>
      <c r="AWZ95" s="1"/>
      <c r="AXA95" s="1"/>
      <c r="AXB95" s="1"/>
      <c r="AXC95" s="1"/>
      <c r="AXD95" s="1"/>
      <c r="AXE95" s="1"/>
      <c r="AXF95" s="1"/>
      <c r="AXG95" s="1"/>
      <c r="AXH95" s="1"/>
      <c r="AXI95" s="1"/>
      <c r="AXJ95" s="1"/>
      <c r="AXK95" s="1"/>
      <c r="AXL95" s="1"/>
      <c r="AXM95" s="1"/>
      <c r="AXN95" s="1"/>
      <c r="AXO95" s="1"/>
      <c r="AXP95" s="1"/>
      <c r="AXQ95" s="1"/>
      <c r="AXR95" s="1"/>
      <c r="AXS95" s="1"/>
      <c r="AXT95" s="1"/>
      <c r="AXU95" s="1"/>
      <c r="AXV95" s="1"/>
      <c r="AXW95" s="1"/>
      <c r="AXX95" s="1"/>
      <c r="AXY95" s="1"/>
      <c r="AXZ95" s="1"/>
      <c r="AYA95" s="1"/>
      <c r="AYB95" s="1"/>
      <c r="AYC95" s="1"/>
      <c r="AYD95" s="1"/>
      <c r="AYE95" s="1"/>
      <c r="AYF95" s="1"/>
      <c r="AYG95" s="1"/>
      <c r="AYH95" s="1"/>
      <c r="AYI95" s="1"/>
      <c r="AYJ95" s="1"/>
      <c r="AYK95" s="1"/>
      <c r="AYL95" s="1"/>
      <c r="AYM95" s="1"/>
      <c r="AYN95" s="1"/>
      <c r="AYO95" s="1"/>
      <c r="AYP95" s="1"/>
      <c r="AYQ95" s="1"/>
      <c r="AYR95" s="1"/>
      <c r="AYS95" s="1"/>
      <c r="AYT95" s="1"/>
      <c r="AYU95" s="1"/>
      <c r="AYV95" s="1"/>
      <c r="AYW95" s="1"/>
      <c r="AYX95" s="1"/>
      <c r="AYY95" s="1"/>
      <c r="AYZ95" s="1"/>
      <c r="AZA95" s="1"/>
      <c r="AZB95" s="1"/>
      <c r="AZC95" s="1"/>
      <c r="AZD95" s="1"/>
      <c r="AZE95" s="1"/>
      <c r="AZF95" s="1"/>
      <c r="AZG95" s="1"/>
      <c r="AZH95" s="1"/>
      <c r="AZI95" s="1"/>
      <c r="AZJ95" s="1"/>
      <c r="AZK95" s="1"/>
      <c r="AZL95" s="1"/>
      <c r="AZM95" s="1"/>
      <c r="AZN95" s="1"/>
      <c r="AZO95" s="1"/>
      <c r="AZP95" s="1"/>
      <c r="AZQ95" s="1"/>
      <c r="AZR95" s="1"/>
      <c r="AZS95" s="1"/>
      <c r="AZT95" s="1"/>
      <c r="AZU95" s="1"/>
      <c r="AZV95" s="1"/>
      <c r="AZW95" s="1"/>
      <c r="AZX95" s="1"/>
      <c r="AZY95" s="1"/>
      <c r="AZZ95" s="1"/>
      <c r="BAA95" s="1"/>
      <c r="BAB95" s="1"/>
      <c r="BAC95" s="1"/>
      <c r="BAD95" s="1"/>
      <c r="BAE95" s="1"/>
      <c r="BAF95" s="1"/>
      <c r="BAG95" s="1"/>
      <c r="BAH95" s="1"/>
      <c r="BAI95" s="1"/>
      <c r="BAJ95" s="1"/>
      <c r="BAK95" s="1"/>
      <c r="BAL95" s="1"/>
      <c r="BAM95" s="1"/>
      <c r="BAN95" s="1"/>
      <c r="BAO95" s="1"/>
      <c r="BAP95" s="1"/>
      <c r="BAQ95" s="1"/>
      <c r="BAR95" s="1"/>
      <c r="BAS95" s="1"/>
      <c r="BAT95" s="1"/>
      <c r="BAU95" s="1"/>
      <c r="BAV95" s="1"/>
      <c r="BAW95" s="1"/>
      <c r="BAX95" s="1"/>
      <c r="BAY95" s="1"/>
      <c r="BAZ95" s="1"/>
      <c r="BBA95" s="1"/>
      <c r="BBB95" s="1"/>
      <c r="BBC95" s="1"/>
      <c r="BBD95" s="1"/>
      <c r="BBE95" s="1"/>
      <c r="BBF95" s="1"/>
      <c r="BBG95" s="1"/>
      <c r="BBH95" s="1"/>
      <c r="BBI95" s="1"/>
      <c r="BBJ95" s="1"/>
      <c r="BBK95" s="1"/>
      <c r="BBL95" s="1"/>
      <c r="BBM95" s="1"/>
      <c r="BBN95" s="1"/>
      <c r="BBO95" s="1"/>
      <c r="BBP95" s="1"/>
      <c r="BBQ95" s="1"/>
      <c r="BBR95" s="1"/>
      <c r="BBS95" s="1"/>
      <c r="BBT95" s="1"/>
      <c r="BBU95" s="1"/>
      <c r="BBV95" s="1"/>
      <c r="BBW95" s="1"/>
      <c r="BBX95" s="1"/>
      <c r="BBY95" s="1"/>
      <c r="BBZ95" s="1"/>
      <c r="BCA95" s="1"/>
      <c r="BCB95" s="1"/>
      <c r="BCC95" s="1"/>
      <c r="BCD95" s="1"/>
      <c r="BCE95" s="1"/>
      <c r="BCF95" s="1"/>
      <c r="BCG95" s="1"/>
      <c r="BCH95" s="1"/>
      <c r="BCI95" s="1"/>
      <c r="BCJ95" s="1"/>
      <c r="BCK95" s="1"/>
      <c r="BCL95" s="1"/>
      <c r="BCM95" s="1"/>
      <c r="BCN95" s="1"/>
      <c r="BCO95" s="1"/>
      <c r="BCP95" s="1"/>
      <c r="BCQ95" s="1"/>
      <c r="BCR95" s="1"/>
      <c r="BCS95" s="1"/>
      <c r="BCT95" s="1"/>
      <c r="BCU95" s="1"/>
      <c r="BCV95" s="1"/>
      <c r="BCW95" s="1"/>
      <c r="BCX95" s="1"/>
      <c r="BCY95" s="1"/>
      <c r="BCZ95" s="1"/>
      <c r="BDA95" s="1"/>
      <c r="BDB95" s="1"/>
      <c r="BDC95" s="1"/>
      <c r="BDD95" s="1"/>
      <c r="BDE95" s="1"/>
      <c r="BDF95" s="1"/>
      <c r="BDG95" s="1"/>
      <c r="BDH95" s="1"/>
      <c r="BDI95" s="1"/>
      <c r="BDJ95" s="1"/>
      <c r="BDK95" s="1"/>
      <c r="BDL95" s="1"/>
      <c r="BDM95" s="1"/>
      <c r="BDN95" s="1"/>
      <c r="BDO95" s="1"/>
      <c r="BDP95" s="1"/>
      <c r="BDQ95" s="1"/>
      <c r="BDR95" s="1"/>
      <c r="BDS95" s="1"/>
      <c r="BDT95" s="1"/>
      <c r="BDU95" s="1"/>
      <c r="BDV95" s="1"/>
      <c r="BDW95" s="1"/>
      <c r="BDX95" s="1"/>
      <c r="BDY95" s="1"/>
      <c r="BDZ95" s="1"/>
      <c r="BEA95" s="1"/>
      <c r="BEB95" s="1"/>
      <c r="BEC95" s="1"/>
      <c r="BED95" s="1"/>
      <c r="BEE95" s="1"/>
      <c r="BEF95" s="1"/>
      <c r="BEG95" s="1"/>
      <c r="BEH95" s="1"/>
      <c r="BEI95" s="1"/>
      <c r="BEJ95" s="1"/>
      <c r="BEK95" s="1"/>
      <c r="BEL95" s="1"/>
      <c r="BEM95" s="1"/>
      <c r="BEN95" s="1"/>
      <c r="BEO95" s="1"/>
      <c r="BEP95" s="1"/>
      <c r="BEQ95" s="1"/>
      <c r="BER95" s="1"/>
      <c r="BES95" s="1"/>
      <c r="BET95" s="1"/>
      <c r="BEU95" s="1"/>
      <c r="BEV95" s="1"/>
      <c r="BEW95" s="1"/>
      <c r="BEX95" s="1"/>
      <c r="BEY95" s="1"/>
      <c r="BEZ95" s="1"/>
      <c r="BFA95" s="1"/>
      <c r="BFB95" s="1"/>
      <c r="BFC95" s="1"/>
      <c r="BFD95" s="1"/>
      <c r="BFE95" s="1"/>
      <c r="BFF95" s="1"/>
      <c r="BFG95" s="1"/>
      <c r="BFH95" s="1"/>
      <c r="BFI95" s="1"/>
      <c r="BFJ95" s="1"/>
      <c r="BFK95" s="1"/>
      <c r="BFL95" s="1"/>
      <c r="BFM95" s="1"/>
      <c r="BFN95" s="1"/>
      <c r="BFO95" s="1"/>
      <c r="BFP95" s="1"/>
      <c r="BFQ95" s="1"/>
      <c r="BFR95" s="1"/>
      <c r="BFS95" s="1"/>
      <c r="BFT95" s="1"/>
      <c r="BFU95" s="1"/>
      <c r="BFV95" s="1"/>
      <c r="BFW95" s="1"/>
      <c r="BFX95" s="1"/>
      <c r="BFY95" s="1"/>
      <c r="BFZ95" s="1"/>
      <c r="BGA95" s="1"/>
      <c r="BGB95" s="1"/>
      <c r="BGC95" s="1"/>
      <c r="BGD95" s="1"/>
      <c r="BGE95" s="1"/>
      <c r="BGF95" s="1"/>
      <c r="BGG95" s="1"/>
      <c r="BGH95" s="1"/>
      <c r="BGI95" s="1"/>
      <c r="BGJ95" s="1"/>
      <c r="BGK95" s="1"/>
      <c r="BGL95" s="1"/>
      <c r="BGM95" s="1"/>
      <c r="BGN95" s="1"/>
      <c r="BGO95" s="1"/>
      <c r="BGP95" s="1"/>
      <c r="BGQ95" s="1"/>
      <c r="BGR95" s="1"/>
      <c r="BGS95" s="1"/>
      <c r="BGT95" s="1"/>
      <c r="BGU95" s="1"/>
      <c r="BGV95" s="1"/>
      <c r="BGW95" s="1"/>
      <c r="BGX95" s="1"/>
      <c r="BGY95" s="1"/>
      <c r="BGZ95" s="1"/>
      <c r="BHA95" s="1"/>
      <c r="BHB95" s="1"/>
      <c r="BHC95" s="1"/>
      <c r="BHD95" s="1"/>
      <c r="BHE95" s="1"/>
      <c r="BHF95" s="1"/>
      <c r="BHG95" s="1"/>
      <c r="BHH95" s="1"/>
      <c r="BHI95" s="1"/>
      <c r="BHJ95" s="1"/>
      <c r="BHK95" s="1"/>
      <c r="BHL95" s="1"/>
      <c r="BHM95" s="1"/>
      <c r="BHN95" s="1"/>
      <c r="BHO95" s="1"/>
      <c r="BHP95" s="1"/>
    </row>
    <row r="96" s="1" customFormat="1" ht="19" customHeight="1" spans="1:1024 1025:1576">
      <c r="A96" s="19" t="s">
        <v>208</v>
      </c>
      <c r="B96" s="19"/>
      <c r="C96" s="8"/>
      <c r="D96" s="8"/>
      <c r="E96" s="8"/>
      <c r="F96" s="13">
        <f>H96/G96</f>
        <v>1038.93555093555</v>
      </c>
      <c r="G96" s="21">
        <v>9.5</v>
      </c>
      <c r="H96" s="13">
        <f>H59*R63</f>
        <v>9869.88773388773</v>
      </c>
      <c r="I96" s="8"/>
      <c r="J96" s="8"/>
      <c r="K96" s="8"/>
      <c r="L96" s="8"/>
      <c r="M96" s="13">
        <f>O96/N96</f>
        <v>266971.521829522</v>
      </c>
      <c r="N96" s="11">
        <v>1.03</v>
      </c>
      <c r="O96" s="12">
        <f>S96-H96</f>
        <v>274980.667484408</v>
      </c>
      <c r="P96" s="8"/>
      <c r="Q96" s="12">
        <f>H96+O96</f>
        <v>284850.555218295</v>
      </c>
      <c r="R96" s="8"/>
      <c r="S96" s="13">
        <f>S34+S63</f>
        <v>284850.555218295</v>
      </c>
    </row>
    <row r="97" s="1" customFormat="1" spans="1:1024 1025:1576">
      <c r="A97" s="19" t="s">
        <v>209</v>
      </c>
      <c r="B97" s="19"/>
      <c r="C97" s="19"/>
      <c r="D97" s="19"/>
      <c r="E97" s="19"/>
      <c r="F97" s="120"/>
      <c r="G97" s="120"/>
      <c r="H97" s="120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9">
        <f>全固态!T11</f>
        <v>15766.21</v>
      </c>
    </row>
    <row r="98" s="1" customFormat="1" spans="1:1024 1025:1576">
      <c r="A98" s="19" t="s">
        <v>210</v>
      </c>
      <c r="B98" s="19"/>
      <c r="C98" s="19"/>
      <c r="D98" s="19"/>
      <c r="E98" s="19"/>
      <c r="F98" s="44"/>
      <c r="G98" s="19"/>
      <c r="H98" s="44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9">
        <f>SUM(S96:S97)</f>
        <v>300616.765218295</v>
      </c>
    </row>
    <row r="99" s="53" customFormat="1" spans="1:1024 1025:1576">
      <c r="A99" s="19" t="s">
        <v>197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9"/>
      <c r="N99" s="19"/>
      <c r="O99" s="29"/>
      <c r="P99" s="19"/>
      <c r="Q99" s="19"/>
      <c r="R99" s="19"/>
      <c r="S99" s="29">
        <v>124125.484176904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  <c r="AMK99" s="1"/>
      <c r="AML99" s="1"/>
      <c r="AMM99" s="1"/>
      <c r="AMN99" s="1"/>
      <c r="AMO99" s="1"/>
      <c r="AMP99" s="1"/>
      <c r="AMQ99" s="1"/>
      <c r="AMR99" s="1"/>
      <c r="AMS99" s="1"/>
      <c r="AMT99" s="1"/>
      <c r="AMU99" s="1"/>
      <c r="AMV99" s="1"/>
      <c r="AMW99" s="1"/>
      <c r="AMX99" s="1"/>
      <c r="AMY99" s="1"/>
      <c r="AMZ99" s="1"/>
      <c r="ANA99" s="1"/>
      <c r="ANB99" s="1"/>
      <c r="ANC99" s="1"/>
      <c r="AND99" s="1"/>
      <c r="ANE99" s="1"/>
      <c r="ANF99" s="1"/>
      <c r="ANG99" s="1"/>
      <c r="ANH99" s="1"/>
      <c r="ANI99" s="1"/>
      <c r="ANJ99" s="1"/>
      <c r="ANK99" s="1"/>
      <c r="ANL99" s="1"/>
      <c r="ANM99" s="1"/>
      <c r="ANN99" s="1"/>
      <c r="ANO99" s="1"/>
      <c r="ANP99" s="1"/>
      <c r="ANQ99" s="1"/>
      <c r="ANR99" s="1"/>
      <c r="ANS99" s="1"/>
      <c r="ANT99" s="1"/>
      <c r="ANU99" s="1"/>
      <c r="ANV99" s="1"/>
      <c r="ANW99" s="1"/>
      <c r="ANX99" s="1"/>
      <c r="ANY99" s="1"/>
      <c r="ANZ99" s="1"/>
      <c r="AOA99" s="1"/>
      <c r="AOB99" s="1"/>
      <c r="AOC99" s="1"/>
      <c r="AOD99" s="1"/>
      <c r="AOE99" s="1"/>
      <c r="AOF99" s="1"/>
      <c r="AOG99" s="1"/>
      <c r="AOH99" s="1"/>
      <c r="AOI99" s="1"/>
      <c r="AOJ99" s="1"/>
      <c r="AOK99" s="1"/>
      <c r="AOL99" s="1"/>
      <c r="AOM99" s="1"/>
      <c r="AON99" s="1"/>
      <c r="AOO99" s="1"/>
      <c r="AOP99" s="1"/>
      <c r="AOQ99" s="1"/>
      <c r="AOR99" s="1"/>
      <c r="AOS99" s="1"/>
      <c r="AOT99" s="1"/>
      <c r="AOU99" s="1"/>
      <c r="AOV99" s="1"/>
      <c r="AOW99" s="1"/>
      <c r="AOX99" s="1"/>
      <c r="AOY99" s="1"/>
      <c r="AOZ99" s="1"/>
      <c r="APA99" s="1"/>
      <c r="APB99" s="1"/>
      <c r="APC99" s="1"/>
      <c r="APD99" s="1"/>
      <c r="APE99" s="1"/>
      <c r="APF99" s="1"/>
      <c r="APG99" s="1"/>
      <c r="APH99" s="1"/>
      <c r="API99" s="1"/>
      <c r="APJ99" s="1"/>
      <c r="APK99" s="1"/>
      <c r="APL99" s="1"/>
      <c r="APM99" s="1"/>
      <c r="APN99" s="1"/>
      <c r="APO99" s="1"/>
      <c r="APP99" s="1"/>
      <c r="APQ99" s="1"/>
      <c r="APR99" s="1"/>
      <c r="APS99" s="1"/>
      <c r="APT99" s="1"/>
      <c r="APU99" s="1"/>
      <c r="APV99" s="1"/>
      <c r="APW99" s="1"/>
      <c r="APX99" s="1"/>
      <c r="APY99" s="1"/>
      <c r="APZ99" s="1"/>
      <c r="AQA99" s="1"/>
      <c r="AQB99" s="1"/>
      <c r="AQC99" s="1"/>
      <c r="AQD99" s="1"/>
      <c r="AQE99" s="1"/>
      <c r="AQF99" s="1"/>
      <c r="AQG99" s="1"/>
      <c r="AQH99" s="1"/>
      <c r="AQI99" s="1"/>
      <c r="AQJ99" s="1"/>
      <c r="AQK99" s="1"/>
      <c r="AQL99" s="1"/>
      <c r="AQM99" s="1"/>
      <c r="AQN99" s="1"/>
      <c r="AQO99" s="1"/>
      <c r="AQP99" s="1"/>
      <c r="AQQ99" s="1"/>
      <c r="AQR99" s="1"/>
      <c r="AQS99" s="1"/>
      <c r="AQT99" s="1"/>
      <c r="AQU99" s="1"/>
      <c r="AQV99" s="1"/>
      <c r="AQW99" s="1"/>
      <c r="AQX99" s="1"/>
      <c r="AQY99" s="1"/>
      <c r="AQZ99" s="1"/>
      <c r="ARA99" s="1"/>
      <c r="ARB99" s="1"/>
      <c r="ARC99" s="1"/>
      <c r="ARD99" s="1"/>
      <c r="ARE99" s="1"/>
      <c r="ARF99" s="1"/>
      <c r="ARG99" s="1"/>
      <c r="ARH99" s="1"/>
      <c r="ARI99" s="1"/>
      <c r="ARJ99" s="1"/>
      <c r="ARK99" s="1"/>
      <c r="ARL99" s="1"/>
      <c r="ARM99" s="1"/>
      <c r="ARN99" s="1"/>
      <c r="ARO99" s="1"/>
      <c r="ARP99" s="1"/>
      <c r="ARQ99" s="1"/>
      <c r="ARR99" s="1"/>
      <c r="ARS99" s="1"/>
      <c r="ART99" s="1"/>
      <c r="ARU99" s="1"/>
      <c r="ARV99" s="1"/>
      <c r="ARW99" s="1"/>
      <c r="ARX99" s="1"/>
      <c r="ARY99" s="1"/>
      <c r="ARZ99" s="1"/>
      <c r="ASA99" s="1"/>
      <c r="ASB99" s="1"/>
      <c r="ASC99" s="1"/>
      <c r="ASD99" s="1"/>
      <c r="ASE99" s="1"/>
      <c r="ASF99" s="1"/>
      <c r="ASG99" s="1"/>
      <c r="ASH99" s="1"/>
      <c r="ASI99" s="1"/>
      <c r="ASJ99" s="1"/>
      <c r="ASK99" s="1"/>
      <c r="ASL99" s="1"/>
      <c r="ASM99" s="1"/>
      <c r="ASN99" s="1"/>
      <c r="ASO99" s="1"/>
      <c r="ASP99" s="1"/>
      <c r="ASQ99" s="1"/>
      <c r="ASR99" s="1"/>
      <c r="ASS99" s="1"/>
      <c r="AST99" s="1"/>
      <c r="ASU99" s="1"/>
      <c r="ASV99" s="1"/>
      <c r="ASW99" s="1"/>
      <c r="ASX99" s="1"/>
      <c r="ASY99" s="1"/>
      <c r="ASZ99" s="1"/>
      <c r="ATA99" s="1"/>
      <c r="ATB99" s="1"/>
      <c r="ATC99" s="1"/>
      <c r="ATD99" s="1"/>
      <c r="ATE99" s="1"/>
      <c r="ATF99" s="1"/>
      <c r="ATG99" s="1"/>
      <c r="ATH99" s="1"/>
      <c r="ATI99" s="1"/>
      <c r="ATJ99" s="1"/>
      <c r="ATK99" s="1"/>
      <c r="ATL99" s="1"/>
      <c r="ATM99" s="1"/>
      <c r="ATN99" s="1"/>
      <c r="ATO99" s="1"/>
      <c r="ATP99" s="1"/>
      <c r="ATQ99" s="1"/>
      <c r="ATR99" s="1"/>
      <c r="ATS99" s="1"/>
      <c r="ATT99" s="1"/>
      <c r="ATU99" s="1"/>
      <c r="ATV99" s="1"/>
      <c r="ATW99" s="1"/>
      <c r="ATX99" s="1"/>
      <c r="ATY99" s="1"/>
      <c r="ATZ99" s="1"/>
      <c r="AUA99" s="1"/>
      <c r="AUB99" s="1"/>
      <c r="AUC99" s="1"/>
      <c r="AUD99" s="1"/>
      <c r="AUE99" s="1"/>
      <c r="AUF99" s="1"/>
      <c r="AUG99" s="1"/>
      <c r="AUH99" s="1"/>
      <c r="AUI99" s="1"/>
      <c r="AUJ99" s="1"/>
      <c r="AUK99" s="1"/>
      <c r="AUL99" s="1"/>
      <c r="AUM99" s="1"/>
      <c r="AUN99" s="1"/>
      <c r="AUO99" s="1"/>
      <c r="AUP99" s="1"/>
      <c r="AUQ99" s="1"/>
      <c r="AUR99" s="1"/>
      <c r="AUS99" s="1"/>
      <c r="AUT99" s="1"/>
      <c r="AUU99" s="1"/>
      <c r="AUV99" s="1"/>
      <c r="AUW99" s="1"/>
      <c r="AUX99" s="1"/>
      <c r="AUY99" s="1"/>
      <c r="AUZ99" s="1"/>
      <c r="AVA99" s="1"/>
      <c r="AVB99" s="1"/>
      <c r="AVC99" s="1"/>
      <c r="AVD99" s="1"/>
      <c r="AVE99" s="1"/>
      <c r="AVF99" s="1"/>
      <c r="AVG99" s="1"/>
      <c r="AVH99" s="1"/>
      <c r="AVI99" s="1"/>
      <c r="AVJ99" s="1"/>
      <c r="AVK99" s="1"/>
      <c r="AVL99" s="1"/>
      <c r="AVM99" s="1"/>
      <c r="AVN99" s="1"/>
      <c r="AVO99" s="1"/>
      <c r="AVP99" s="1"/>
      <c r="AVQ99" s="1"/>
      <c r="AVR99" s="1"/>
      <c r="AVS99" s="1"/>
      <c r="AVT99" s="1"/>
      <c r="AVU99" s="1"/>
      <c r="AVV99" s="1"/>
      <c r="AVW99" s="1"/>
      <c r="AVX99" s="1"/>
      <c r="AVY99" s="1"/>
      <c r="AVZ99" s="1"/>
      <c r="AWA99" s="1"/>
      <c r="AWB99" s="1"/>
      <c r="AWC99" s="1"/>
      <c r="AWD99" s="1"/>
      <c r="AWE99" s="1"/>
      <c r="AWF99" s="1"/>
      <c r="AWG99" s="1"/>
      <c r="AWH99" s="1"/>
      <c r="AWI99" s="1"/>
      <c r="AWJ99" s="1"/>
      <c r="AWK99" s="1"/>
      <c r="AWL99" s="1"/>
      <c r="AWM99" s="1"/>
      <c r="AWN99" s="1"/>
      <c r="AWO99" s="1"/>
      <c r="AWP99" s="1"/>
      <c r="AWQ99" s="1"/>
      <c r="AWR99" s="1"/>
      <c r="AWS99" s="1"/>
      <c r="AWT99" s="1"/>
      <c r="AWU99" s="1"/>
      <c r="AWV99" s="1"/>
      <c r="AWW99" s="1"/>
      <c r="AWX99" s="1"/>
      <c r="AWY99" s="1"/>
      <c r="AWZ99" s="1"/>
      <c r="AXA99" s="1"/>
      <c r="AXB99" s="1"/>
      <c r="AXC99" s="1"/>
      <c r="AXD99" s="1"/>
      <c r="AXE99" s="1"/>
      <c r="AXF99" s="1"/>
      <c r="AXG99" s="1"/>
      <c r="AXH99" s="1"/>
      <c r="AXI99" s="1"/>
      <c r="AXJ99" s="1"/>
      <c r="AXK99" s="1"/>
      <c r="AXL99" s="1"/>
      <c r="AXM99" s="1"/>
      <c r="AXN99" s="1"/>
      <c r="AXO99" s="1"/>
      <c r="AXP99" s="1"/>
      <c r="AXQ99" s="1"/>
      <c r="AXR99" s="1"/>
      <c r="AXS99" s="1"/>
      <c r="AXT99" s="1"/>
      <c r="AXU99" s="1"/>
      <c r="AXV99" s="1"/>
      <c r="AXW99" s="1"/>
      <c r="AXX99" s="1"/>
      <c r="AXY99" s="1"/>
      <c r="AXZ99" s="1"/>
      <c r="AYA99" s="1"/>
      <c r="AYB99" s="1"/>
      <c r="AYC99" s="1"/>
      <c r="AYD99" s="1"/>
      <c r="AYE99" s="1"/>
      <c r="AYF99" s="1"/>
      <c r="AYG99" s="1"/>
      <c r="AYH99" s="1"/>
      <c r="AYI99" s="1"/>
      <c r="AYJ99" s="1"/>
      <c r="AYK99" s="1"/>
      <c r="AYL99" s="1"/>
      <c r="AYM99" s="1"/>
      <c r="AYN99" s="1"/>
      <c r="AYO99" s="1"/>
      <c r="AYP99" s="1"/>
      <c r="AYQ99" s="1"/>
      <c r="AYR99" s="1"/>
      <c r="AYS99" s="1"/>
      <c r="AYT99" s="1"/>
      <c r="AYU99" s="1"/>
      <c r="AYV99" s="1"/>
      <c r="AYW99" s="1"/>
      <c r="AYX99" s="1"/>
      <c r="AYY99" s="1"/>
      <c r="AYZ99" s="1"/>
      <c r="AZA99" s="1"/>
      <c r="AZB99" s="1"/>
      <c r="AZC99" s="1"/>
      <c r="AZD99" s="1"/>
      <c r="AZE99" s="1"/>
      <c r="AZF99" s="1"/>
      <c r="AZG99" s="1"/>
      <c r="AZH99" s="1"/>
      <c r="AZI99" s="1"/>
      <c r="AZJ99" s="1"/>
      <c r="AZK99" s="1"/>
      <c r="AZL99" s="1"/>
      <c r="AZM99" s="1"/>
      <c r="AZN99" s="1"/>
      <c r="AZO99" s="1"/>
      <c r="AZP99" s="1"/>
      <c r="AZQ99" s="1"/>
      <c r="AZR99" s="1"/>
      <c r="AZS99" s="1"/>
      <c r="AZT99" s="1"/>
      <c r="AZU99" s="1"/>
      <c r="AZV99" s="1"/>
      <c r="AZW99" s="1"/>
      <c r="AZX99" s="1"/>
      <c r="AZY99" s="1"/>
      <c r="AZZ99" s="1"/>
      <c r="BAA99" s="1"/>
      <c r="BAB99" s="1"/>
      <c r="BAC99" s="1"/>
      <c r="BAD99" s="1"/>
      <c r="BAE99" s="1"/>
      <c r="BAF99" s="1"/>
      <c r="BAG99" s="1"/>
      <c r="BAH99" s="1"/>
      <c r="BAI99" s="1"/>
      <c r="BAJ99" s="1"/>
      <c r="BAK99" s="1"/>
      <c r="BAL99" s="1"/>
      <c r="BAM99" s="1"/>
      <c r="BAN99" s="1"/>
      <c r="BAO99" s="1"/>
      <c r="BAP99" s="1"/>
      <c r="BAQ99" s="1"/>
      <c r="BAR99" s="1"/>
      <c r="BAS99" s="1"/>
      <c r="BAT99" s="1"/>
      <c r="BAU99" s="1"/>
      <c r="BAV99" s="1"/>
      <c r="BAW99" s="1"/>
      <c r="BAX99" s="1"/>
      <c r="BAY99" s="1"/>
      <c r="BAZ99" s="1"/>
      <c r="BBA99" s="1"/>
      <c r="BBB99" s="1"/>
      <c r="BBC99" s="1"/>
      <c r="BBD99" s="1"/>
      <c r="BBE99" s="1"/>
      <c r="BBF99" s="1"/>
      <c r="BBG99" s="1"/>
      <c r="BBH99" s="1"/>
      <c r="BBI99" s="1"/>
      <c r="BBJ99" s="1"/>
      <c r="BBK99" s="1"/>
      <c r="BBL99" s="1"/>
      <c r="BBM99" s="1"/>
      <c r="BBN99" s="1"/>
      <c r="BBO99" s="1"/>
      <c r="BBP99" s="1"/>
      <c r="BBQ99" s="1"/>
      <c r="BBR99" s="1"/>
      <c r="BBS99" s="1"/>
      <c r="BBT99" s="1"/>
      <c r="BBU99" s="1"/>
      <c r="BBV99" s="1"/>
      <c r="BBW99" s="1"/>
      <c r="BBX99" s="1"/>
      <c r="BBY99" s="1"/>
      <c r="BBZ99" s="1"/>
      <c r="BCA99" s="1"/>
      <c r="BCB99" s="1"/>
      <c r="BCC99" s="1"/>
      <c r="BCD99" s="1"/>
      <c r="BCE99" s="1"/>
      <c r="BCF99" s="1"/>
      <c r="BCG99" s="1"/>
      <c r="BCH99" s="1"/>
      <c r="BCI99" s="1"/>
      <c r="BCJ99" s="1"/>
      <c r="BCK99" s="1"/>
      <c r="BCL99" s="1"/>
      <c r="BCM99" s="1"/>
      <c r="BCN99" s="1"/>
      <c r="BCO99" s="1"/>
      <c r="BCP99" s="1"/>
      <c r="BCQ99" s="1"/>
      <c r="BCR99" s="1"/>
      <c r="BCS99" s="1"/>
      <c r="BCT99" s="1"/>
      <c r="BCU99" s="1"/>
      <c r="BCV99" s="1"/>
      <c r="BCW99" s="1"/>
      <c r="BCX99" s="1"/>
      <c r="BCY99" s="1"/>
      <c r="BCZ99" s="1"/>
      <c r="BDA99" s="1"/>
      <c r="BDB99" s="1"/>
      <c r="BDC99" s="1"/>
      <c r="BDD99" s="1"/>
      <c r="BDE99" s="1"/>
      <c r="BDF99" s="1"/>
      <c r="BDG99" s="1"/>
      <c r="BDH99" s="1"/>
      <c r="BDI99" s="1"/>
      <c r="BDJ99" s="1"/>
      <c r="BDK99" s="1"/>
      <c r="BDL99" s="1"/>
      <c r="BDM99" s="1"/>
      <c r="BDN99" s="1"/>
      <c r="BDO99" s="1"/>
      <c r="BDP99" s="1"/>
      <c r="BDQ99" s="1"/>
      <c r="BDR99" s="1"/>
      <c r="BDS99" s="1"/>
      <c r="BDT99" s="1"/>
      <c r="BDU99" s="1"/>
      <c r="BDV99" s="1"/>
      <c r="BDW99" s="1"/>
      <c r="BDX99" s="1"/>
      <c r="BDY99" s="1"/>
      <c r="BDZ99" s="1"/>
      <c r="BEA99" s="1"/>
      <c r="BEB99" s="1"/>
      <c r="BEC99" s="1"/>
      <c r="BED99" s="1"/>
      <c r="BEE99" s="1"/>
      <c r="BEF99" s="1"/>
      <c r="BEG99" s="1"/>
      <c r="BEH99" s="1"/>
      <c r="BEI99" s="1"/>
      <c r="BEJ99" s="1"/>
      <c r="BEK99" s="1"/>
      <c r="BEL99" s="1"/>
      <c r="BEM99" s="1"/>
      <c r="BEN99" s="1"/>
      <c r="BEO99" s="1"/>
      <c r="BEP99" s="1"/>
      <c r="BEQ99" s="1"/>
      <c r="BER99" s="1"/>
      <c r="BES99" s="1"/>
      <c r="BET99" s="1"/>
      <c r="BEU99" s="1"/>
      <c r="BEV99" s="1"/>
      <c r="BEW99" s="1"/>
      <c r="BEX99" s="1"/>
      <c r="BEY99" s="1"/>
      <c r="BEZ99" s="1"/>
      <c r="BFA99" s="1"/>
      <c r="BFB99" s="1"/>
      <c r="BFC99" s="1"/>
      <c r="BFD99" s="1"/>
      <c r="BFE99" s="1"/>
      <c r="BFF99" s="1"/>
      <c r="BFG99" s="1"/>
      <c r="BFH99" s="1"/>
      <c r="BFI99" s="1"/>
      <c r="BFJ99" s="1"/>
      <c r="BFK99" s="1"/>
      <c r="BFL99" s="1"/>
      <c r="BFM99" s="1"/>
      <c r="BFN99" s="1"/>
      <c r="BFO99" s="1"/>
      <c r="BFP99" s="1"/>
      <c r="BFQ99" s="1"/>
      <c r="BFR99" s="1"/>
      <c r="BFS99" s="1"/>
      <c r="BFT99" s="1"/>
      <c r="BFU99" s="1"/>
      <c r="BFV99" s="1"/>
      <c r="BFW99" s="1"/>
      <c r="BFX99" s="1"/>
      <c r="BFY99" s="1"/>
      <c r="BFZ99" s="1"/>
      <c r="BGA99" s="1"/>
      <c r="BGB99" s="1"/>
      <c r="BGC99" s="1"/>
      <c r="BGD99" s="1"/>
      <c r="BGE99" s="1"/>
      <c r="BGF99" s="1"/>
      <c r="BGG99" s="1"/>
      <c r="BGH99" s="1"/>
      <c r="BGI99" s="1"/>
      <c r="BGJ99" s="1"/>
      <c r="BGK99" s="1"/>
      <c r="BGL99" s="1"/>
      <c r="BGM99" s="1"/>
      <c r="BGN99" s="1"/>
      <c r="BGO99" s="1"/>
      <c r="BGP99" s="1"/>
      <c r="BGQ99" s="1"/>
      <c r="BGR99" s="1"/>
      <c r="BGS99" s="1"/>
      <c r="BGT99" s="1"/>
      <c r="BGU99" s="1"/>
      <c r="BGV99" s="1"/>
      <c r="BGW99" s="1"/>
      <c r="BGX99" s="1"/>
      <c r="BGY99" s="1"/>
      <c r="BGZ99" s="1"/>
      <c r="BHA99" s="1"/>
      <c r="BHB99" s="1"/>
      <c r="BHC99" s="1"/>
      <c r="BHD99" s="1"/>
      <c r="BHE99" s="1"/>
      <c r="BHF99" s="1"/>
      <c r="BHG99" s="1"/>
      <c r="BHH99" s="1"/>
      <c r="BHI99" s="1"/>
      <c r="BHJ99" s="1"/>
      <c r="BHK99" s="1"/>
      <c r="BHL99" s="1"/>
      <c r="BHM99" s="1"/>
      <c r="BHN99" s="1"/>
      <c r="BHO99" s="1"/>
      <c r="BHP99" s="1"/>
    </row>
    <row r="100" s="53" customFormat="1" spans="1:1024 1025:1576">
      <c r="A100" s="19" t="s">
        <v>198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9"/>
      <c r="N100" s="19"/>
      <c r="O100" s="29"/>
      <c r="P100" s="19"/>
      <c r="Q100" s="19"/>
      <c r="R100" s="19"/>
      <c r="S100" s="29">
        <f>S98-S99</f>
        <v>176491.281041391</v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  <c r="AMK100" s="1"/>
      <c r="AML100" s="1"/>
      <c r="AMM100" s="1"/>
      <c r="AMN100" s="1"/>
      <c r="AMO100" s="1"/>
      <c r="AMP100" s="1"/>
      <c r="AMQ100" s="1"/>
      <c r="AMR100" s="1"/>
      <c r="AMS100" s="1"/>
      <c r="AMT100" s="1"/>
      <c r="AMU100" s="1"/>
      <c r="AMV100" s="1"/>
      <c r="AMW100" s="1"/>
      <c r="AMX100" s="1"/>
      <c r="AMY100" s="1"/>
      <c r="AMZ100" s="1"/>
      <c r="ANA100" s="1"/>
      <c r="ANB100" s="1"/>
      <c r="ANC100" s="1"/>
      <c r="AND100" s="1"/>
      <c r="ANE100" s="1"/>
      <c r="ANF100" s="1"/>
      <c r="ANG100" s="1"/>
      <c r="ANH100" s="1"/>
      <c r="ANI100" s="1"/>
      <c r="ANJ100" s="1"/>
      <c r="ANK100" s="1"/>
      <c r="ANL100" s="1"/>
      <c r="ANM100" s="1"/>
      <c r="ANN100" s="1"/>
      <c r="ANO100" s="1"/>
      <c r="ANP100" s="1"/>
      <c r="ANQ100" s="1"/>
      <c r="ANR100" s="1"/>
      <c r="ANS100" s="1"/>
      <c r="ANT100" s="1"/>
      <c r="ANU100" s="1"/>
      <c r="ANV100" s="1"/>
      <c r="ANW100" s="1"/>
      <c r="ANX100" s="1"/>
      <c r="ANY100" s="1"/>
      <c r="ANZ100" s="1"/>
      <c r="AOA100" s="1"/>
      <c r="AOB100" s="1"/>
      <c r="AOC100" s="1"/>
      <c r="AOD100" s="1"/>
      <c r="AOE100" s="1"/>
      <c r="AOF100" s="1"/>
      <c r="AOG100" s="1"/>
      <c r="AOH100" s="1"/>
      <c r="AOI100" s="1"/>
      <c r="AOJ100" s="1"/>
      <c r="AOK100" s="1"/>
      <c r="AOL100" s="1"/>
      <c r="AOM100" s="1"/>
      <c r="AON100" s="1"/>
      <c r="AOO100" s="1"/>
      <c r="AOP100" s="1"/>
      <c r="AOQ100" s="1"/>
      <c r="AOR100" s="1"/>
      <c r="AOS100" s="1"/>
      <c r="AOT100" s="1"/>
      <c r="AOU100" s="1"/>
      <c r="AOV100" s="1"/>
      <c r="AOW100" s="1"/>
      <c r="AOX100" s="1"/>
      <c r="AOY100" s="1"/>
      <c r="AOZ100" s="1"/>
      <c r="APA100" s="1"/>
      <c r="APB100" s="1"/>
      <c r="APC100" s="1"/>
      <c r="APD100" s="1"/>
      <c r="APE100" s="1"/>
      <c r="APF100" s="1"/>
      <c r="APG100" s="1"/>
      <c r="APH100" s="1"/>
      <c r="API100" s="1"/>
      <c r="APJ100" s="1"/>
      <c r="APK100" s="1"/>
      <c r="APL100" s="1"/>
      <c r="APM100" s="1"/>
      <c r="APN100" s="1"/>
      <c r="APO100" s="1"/>
      <c r="APP100" s="1"/>
      <c r="APQ100" s="1"/>
      <c r="APR100" s="1"/>
      <c r="APS100" s="1"/>
      <c r="APT100" s="1"/>
      <c r="APU100" s="1"/>
      <c r="APV100" s="1"/>
      <c r="APW100" s="1"/>
      <c r="APX100" s="1"/>
      <c r="APY100" s="1"/>
      <c r="APZ100" s="1"/>
      <c r="AQA100" s="1"/>
      <c r="AQB100" s="1"/>
      <c r="AQC100" s="1"/>
      <c r="AQD100" s="1"/>
      <c r="AQE100" s="1"/>
      <c r="AQF100" s="1"/>
      <c r="AQG100" s="1"/>
      <c r="AQH100" s="1"/>
      <c r="AQI100" s="1"/>
      <c r="AQJ100" s="1"/>
      <c r="AQK100" s="1"/>
      <c r="AQL100" s="1"/>
      <c r="AQM100" s="1"/>
      <c r="AQN100" s="1"/>
      <c r="AQO100" s="1"/>
      <c r="AQP100" s="1"/>
      <c r="AQQ100" s="1"/>
      <c r="AQR100" s="1"/>
      <c r="AQS100" s="1"/>
      <c r="AQT100" s="1"/>
      <c r="AQU100" s="1"/>
      <c r="AQV100" s="1"/>
      <c r="AQW100" s="1"/>
      <c r="AQX100" s="1"/>
      <c r="AQY100" s="1"/>
      <c r="AQZ100" s="1"/>
      <c r="ARA100" s="1"/>
      <c r="ARB100" s="1"/>
      <c r="ARC100" s="1"/>
      <c r="ARD100" s="1"/>
      <c r="ARE100" s="1"/>
      <c r="ARF100" s="1"/>
      <c r="ARG100" s="1"/>
      <c r="ARH100" s="1"/>
      <c r="ARI100" s="1"/>
      <c r="ARJ100" s="1"/>
      <c r="ARK100" s="1"/>
      <c r="ARL100" s="1"/>
      <c r="ARM100" s="1"/>
      <c r="ARN100" s="1"/>
      <c r="ARO100" s="1"/>
      <c r="ARP100" s="1"/>
      <c r="ARQ100" s="1"/>
      <c r="ARR100" s="1"/>
      <c r="ARS100" s="1"/>
      <c r="ART100" s="1"/>
      <c r="ARU100" s="1"/>
      <c r="ARV100" s="1"/>
      <c r="ARW100" s="1"/>
      <c r="ARX100" s="1"/>
      <c r="ARY100" s="1"/>
      <c r="ARZ100" s="1"/>
      <c r="ASA100" s="1"/>
      <c r="ASB100" s="1"/>
      <c r="ASC100" s="1"/>
      <c r="ASD100" s="1"/>
      <c r="ASE100" s="1"/>
      <c r="ASF100" s="1"/>
      <c r="ASG100" s="1"/>
      <c r="ASH100" s="1"/>
      <c r="ASI100" s="1"/>
      <c r="ASJ100" s="1"/>
      <c r="ASK100" s="1"/>
      <c r="ASL100" s="1"/>
      <c r="ASM100" s="1"/>
      <c r="ASN100" s="1"/>
      <c r="ASO100" s="1"/>
      <c r="ASP100" s="1"/>
      <c r="ASQ100" s="1"/>
      <c r="ASR100" s="1"/>
      <c r="ASS100" s="1"/>
      <c r="AST100" s="1"/>
      <c r="ASU100" s="1"/>
      <c r="ASV100" s="1"/>
      <c r="ASW100" s="1"/>
      <c r="ASX100" s="1"/>
      <c r="ASY100" s="1"/>
      <c r="ASZ100" s="1"/>
      <c r="ATA100" s="1"/>
      <c r="ATB100" s="1"/>
      <c r="ATC100" s="1"/>
      <c r="ATD100" s="1"/>
      <c r="ATE100" s="1"/>
      <c r="ATF100" s="1"/>
      <c r="ATG100" s="1"/>
      <c r="ATH100" s="1"/>
      <c r="ATI100" s="1"/>
      <c r="ATJ100" s="1"/>
      <c r="ATK100" s="1"/>
      <c r="ATL100" s="1"/>
      <c r="ATM100" s="1"/>
      <c r="ATN100" s="1"/>
      <c r="ATO100" s="1"/>
      <c r="ATP100" s="1"/>
      <c r="ATQ100" s="1"/>
      <c r="ATR100" s="1"/>
      <c r="ATS100" s="1"/>
      <c r="ATT100" s="1"/>
      <c r="ATU100" s="1"/>
      <c r="ATV100" s="1"/>
      <c r="ATW100" s="1"/>
      <c r="ATX100" s="1"/>
      <c r="ATY100" s="1"/>
      <c r="ATZ100" s="1"/>
      <c r="AUA100" s="1"/>
      <c r="AUB100" s="1"/>
      <c r="AUC100" s="1"/>
      <c r="AUD100" s="1"/>
      <c r="AUE100" s="1"/>
      <c r="AUF100" s="1"/>
      <c r="AUG100" s="1"/>
      <c r="AUH100" s="1"/>
      <c r="AUI100" s="1"/>
      <c r="AUJ100" s="1"/>
      <c r="AUK100" s="1"/>
      <c r="AUL100" s="1"/>
      <c r="AUM100" s="1"/>
      <c r="AUN100" s="1"/>
      <c r="AUO100" s="1"/>
      <c r="AUP100" s="1"/>
      <c r="AUQ100" s="1"/>
      <c r="AUR100" s="1"/>
      <c r="AUS100" s="1"/>
      <c r="AUT100" s="1"/>
      <c r="AUU100" s="1"/>
      <c r="AUV100" s="1"/>
      <c r="AUW100" s="1"/>
      <c r="AUX100" s="1"/>
      <c r="AUY100" s="1"/>
      <c r="AUZ100" s="1"/>
      <c r="AVA100" s="1"/>
      <c r="AVB100" s="1"/>
      <c r="AVC100" s="1"/>
      <c r="AVD100" s="1"/>
      <c r="AVE100" s="1"/>
      <c r="AVF100" s="1"/>
      <c r="AVG100" s="1"/>
      <c r="AVH100" s="1"/>
      <c r="AVI100" s="1"/>
      <c r="AVJ100" s="1"/>
      <c r="AVK100" s="1"/>
      <c r="AVL100" s="1"/>
      <c r="AVM100" s="1"/>
      <c r="AVN100" s="1"/>
      <c r="AVO100" s="1"/>
      <c r="AVP100" s="1"/>
      <c r="AVQ100" s="1"/>
      <c r="AVR100" s="1"/>
      <c r="AVS100" s="1"/>
      <c r="AVT100" s="1"/>
      <c r="AVU100" s="1"/>
      <c r="AVV100" s="1"/>
      <c r="AVW100" s="1"/>
      <c r="AVX100" s="1"/>
      <c r="AVY100" s="1"/>
      <c r="AVZ100" s="1"/>
      <c r="AWA100" s="1"/>
      <c r="AWB100" s="1"/>
      <c r="AWC100" s="1"/>
      <c r="AWD100" s="1"/>
      <c r="AWE100" s="1"/>
      <c r="AWF100" s="1"/>
      <c r="AWG100" s="1"/>
      <c r="AWH100" s="1"/>
      <c r="AWI100" s="1"/>
      <c r="AWJ100" s="1"/>
      <c r="AWK100" s="1"/>
      <c r="AWL100" s="1"/>
      <c r="AWM100" s="1"/>
      <c r="AWN100" s="1"/>
      <c r="AWO100" s="1"/>
      <c r="AWP100" s="1"/>
      <c r="AWQ100" s="1"/>
      <c r="AWR100" s="1"/>
      <c r="AWS100" s="1"/>
      <c r="AWT100" s="1"/>
      <c r="AWU100" s="1"/>
      <c r="AWV100" s="1"/>
      <c r="AWW100" s="1"/>
      <c r="AWX100" s="1"/>
      <c r="AWY100" s="1"/>
      <c r="AWZ100" s="1"/>
      <c r="AXA100" s="1"/>
      <c r="AXB100" s="1"/>
      <c r="AXC100" s="1"/>
      <c r="AXD100" s="1"/>
      <c r="AXE100" s="1"/>
      <c r="AXF100" s="1"/>
      <c r="AXG100" s="1"/>
      <c r="AXH100" s="1"/>
      <c r="AXI100" s="1"/>
      <c r="AXJ100" s="1"/>
      <c r="AXK100" s="1"/>
      <c r="AXL100" s="1"/>
      <c r="AXM100" s="1"/>
      <c r="AXN100" s="1"/>
      <c r="AXO100" s="1"/>
      <c r="AXP100" s="1"/>
      <c r="AXQ100" s="1"/>
      <c r="AXR100" s="1"/>
      <c r="AXS100" s="1"/>
      <c r="AXT100" s="1"/>
      <c r="AXU100" s="1"/>
      <c r="AXV100" s="1"/>
      <c r="AXW100" s="1"/>
      <c r="AXX100" s="1"/>
      <c r="AXY100" s="1"/>
      <c r="AXZ100" s="1"/>
      <c r="AYA100" s="1"/>
      <c r="AYB100" s="1"/>
      <c r="AYC100" s="1"/>
      <c r="AYD100" s="1"/>
      <c r="AYE100" s="1"/>
      <c r="AYF100" s="1"/>
      <c r="AYG100" s="1"/>
      <c r="AYH100" s="1"/>
      <c r="AYI100" s="1"/>
      <c r="AYJ100" s="1"/>
      <c r="AYK100" s="1"/>
      <c r="AYL100" s="1"/>
      <c r="AYM100" s="1"/>
      <c r="AYN100" s="1"/>
      <c r="AYO100" s="1"/>
      <c r="AYP100" s="1"/>
      <c r="AYQ100" s="1"/>
      <c r="AYR100" s="1"/>
      <c r="AYS100" s="1"/>
      <c r="AYT100" s="1"/>
      <c r="AYU100" s="1"/>
      <c r="AYV100" s="1"/>
      <c r="AYW100" s="1"/>
      <c r="AYX100" s="1"/>
      <c r="AYY100" s="1"/>
      <c r="AYZ100" s="1"/>
      <c r="AZA100" s="1"/>
      <c r="AZB100" s="1"/>
      <c r="AZC100" s="1"/>
      <c r="AZD100" s="1"/>
      <c r="AZE100" s="1"/>
      <c r="AZF100" s="1"/>
      <c r="AZG100" s="1"/>
      <c r="AZH100" s="1"/>
      <c r="AZI100" s="1"/>
      <c r="AZJ100" s="1"/>
      <c r="AZK100" s="1"/>
      <c r="AZL100" s="1"/>
      <c r="AZM100" s="1"/>
      <c r="AZN100" s="1"/>
      <c r="AZO100" s="1"/>
      <c r="AZP100" s="1"/>
      <c r="AZQ100" s="1"/>
      <c r="AZR100" s="1"/>
      <c r="AZS100" s="1"/>
      <c r="AZT100" s="1"/>
      <c r="AZU100" s="1"/>
      <c r="AZV100" s="1"/>
      <c r="AZW100" s="1"/>
      <c r="AZX100" s="1"/>
      <c r="AZY100" s="1"/>
      <c r="AZZ100" s="1"/>
      <c r="BAA100" s="1"/>
      <c r="BAB100" s="1"/>
      <c r="BAC100" s="1"/>
      <c r="BAD100" s="1"/>
      <c r="BAE100" s="1"/>
      <c r="BAF100" s="1"/>
      <c r="BAG100" s="1"/>
      <c r="BAH100" s="1"/>
      <c r="BAI100" s="1"/>
      <c r="BAJ100" s="1"/>
      <c r="BAK100" s="1"/>
      <c r="BAL100" s="1"/>
      <c r="BAM100" s="1"/>
      <c r="BAN100" s="1"/>
      <c r="BAO100" s="1"/>
      <c r="BAP100" s="1"/>
      <c r="BAQ100" s="1"/>
      <c r="BAR100" s="1"/>
      <c r="BAS100" s="1"/>
      <c r="BAT100" s="1"/>
      <c r="BAU100" s="1"/>
      <c r="BAV100" s="1"/>
      <c r="BAW100" s="1"/>
      <c r="BAX100" s="1"/>
      <c r="BAY100" s="1"/>
      <c r="BAZ100" s="1"/>
      <c r="BBA100" s="1"/>
      <c r="BBB100" s="1"/>
      <c r="BBC100" s="1"/>
      <c r="BBD100" s="1"/>
      <c r="BBE100" s="1"/>
      <c r="BBF100" s="1"/>
      <c r="BBG100" s="1"/>
      <c r="BBH100" s="1"/>
      <c r="BBI100" s="1"/>
      <c r="BBJ100" s="1"/>
      <c r="BBK100" s="1"/>
      <c r="BBL100" s="1"/>
      <c r="BBM100" s="1"/>
      <c r="BBN100" s="1"/>
      <c r="BBO100" s="1"/>
      <c r="BBP100" s="1"/>
      <c r="BBQ100" s="1"/>
      <c r="BBR100" s="1"/>
      <c r="BBS100" s="1"/>
      <c r="BBT100" s="1"/>
      <c r="BBU100" s="1"/>
      <c r="BBV100" s="1"/>
      <c r="BBW100" s="1"/>
      <c r="BBX100" s="1"/>
      <c r="BBY100" s="1"/>
      <c r="BBZ100" s="1"/>
      <c r="BCA100" s="1"/>
      <c r="BCB100" s="1"/>
      <c r="BCC100" s="1"/>
      <c r="BCD100" s="1"/>
      <c r="BCE100" s="1"/>
      <c r="BCF100" s="1"/>
      <c r="BCG100" s="1"/>
      <c r="BCH100" s="1"/>
      <c r="BCI100" s="1"/>
      <c r="BCJ100" s="1"/>
      <c r="BCK100" s="1"/>
      <c r="BCL100" s="1"/>
      <c r="BCM100" s="1"/>
      <c r="BCN100" s="1"/>
      <c r="BCO100" s="1"/>
      <c r="BCP100" s="1"/>
      <c r="BCQ100" s="1"/>
      <c r="BCR100" s="1"/>
      <c r="BCS100" s="1"/>
      <c r="BCT100" s="1"/>
      <c r="BCU100" s="1"/>
      <c r="BCV100" s="1"/>
      <c r="BCW100" s="1"/>
      <c r="BCX100" s="1"/>
      <c r="BCY100" s="1"/>
      <c r="BCZ100" s="1"/>
      <c r="BDA100" s="1"/>
      <c r="BDB100" s="1"/>
      <c r="BDC100" s="1"/>
      <c r="BDD100" s="1"/>
      <c r="BDE100" s="1"/>
      <c r="BDF100" s="1"/>
      <c r="BDG100" s="1"/>
      <c r="BDH100" s="1"/>
      <c r="BDI100" s="1"/>
      <c r="BDJ100" s="1"/>
      <c r="BDK100" s="1"/>
      <c r="BDL100" s="1"/>
      <c r="BDM100" s="1"/>
      <c r="BDN100" s="1"/>
      <c r="BDO100" s="1"/>
      <c r="BDP100" s="1"/>
      <c r="BDQ100" s="1"/>
      <c r="BDR100" s="1"/>
      <c r="BDS100" s="1"/>
      <c r="BDT100" s="1"/>
      <c r="BDU100" s="1"/>
      <c r="BDV100" s="1"/>
      <c r="BDW100" s="1"/>
      <c r="BDX100" s="1"/>
      <c r="BDY100" s="1"/>
      <c r="BDZ100" s="1"/>
      <c r="BEA100" s="1"/>
      <c r="BEB100" s="1"/>
      <c r="BEC100" s="1"/>
      <c r="BED100" s="1"/>
      <c r="BEE100" s="1"/>
      <c r="BEF100" s="1"/>
      <c r="BEG100" s="1"/>
      <c r="BEH100" s="1"/>
      <c r="BEI100" s="1"/>
      <c r="BEJ100" s="1"/>
      <c r="BEK100" s="1"/>
      <c r="BEL100" s="1"/>
      <c r="BEM100" s="1"/>
      <c r="BEN100" s="1"/>
      <c r="BEO100" s="1"/>
      <c r="BEP100" s="1"/>
      <c r="BEQ100" s="1"/>
      <c r="BER100" s="1"/>
      <c r="BES100" s="1"/>
      <c r="BET100" s="1"/>
      <c r="BEU100" s="1"/>
      <c r="BEV100" s="1"/>
      <c r="BEW100" s="1"/>
      <c r="BEX100" s="1"/>
      <c r="BEY100" s="1"/>
      <c r="BEZ100" s="1"/>
      <c r="BFA100" s="1"/>
      <c r="BFB100" s="1"/>
      <c r="BFC100" s="1"/>
      <c r="BFD100" s="1"/>
      <c r="BFE100" s="1"/>
      <c r="BFF100" s="1"/>
      <c r="BFG100" s="1"/>
      <c r="BFH100" s="1"/>
      <c r="BFI100" s="1"/>
      <c r="BFJ100" s="1"/>
      <c r="BFK100" s="1"/>
      <c r="BFL100" s="1"/>
      <c r="BFM100" s="1"/>
      <c r="BFN100" s="1"/>
      <c r="BFO100" s="1"/>
      <c r="BFP100" s="1"/>
      <c r="BFQ100" s="1"/>
      <c r="BFR100" s="1"/>
      <c r="BFS100" s="1"/>
      <c r="BFT100" s="1"/>
      <c r="BFU100" s="1"/>
      <c r="BFV100" s="1"/>
      <c r="BFW100" s="1"/>
      <c r="BFX100" s="1"/>
      <c r="BFY100" s="1"/>
      <c r="BFZ100" s="1"/>
      <c r="BGA100" s="1"/>
      <c r="BGB100" s="1"/>
      <c r="BGC100" s="1"/>
      <c r="BGD100" s="1"/>
      <c r="BGE100" s="1"/>
      <c r="BGF100" s="1"/>
      <c r="BGG100" s="1"/>
      <c r="BGH100" s="1"/>
      <c r="BGI100" s="1"/>
      <c r="BGJ100" s="1"/>
      <c r="BGK100" s="1"/>
      <c r="BGL100" s="1"/>
      <c r="BGM100" s="1"/>
      <c r="BGN100" s="1"/>
      <c r="BGO100" s="1"/>
      <c r="BGP100" s="1"/>
      <c r="BGQ100" s="1"/>
      <c r="BGR100" s="1"/>
      <c r="BGS100" s="1"/>
      <c r="BGT100" s="1"/>
      <c r="BGU100" s="1"/>
      <c r="BGV100" s="1"/>
      <c r="BGW100" s="1"/>
      <c r="BGX100" s="1"/>
      <c r="BGY100" s="1"/>
      <c r="BGZ100" s="1"/>
      <c r="BHA100" s="1"/>
      <c r="BHB100" s="1"/>
      <c r="BHC100" s="1"/>
      <c r="BHD100" s="1"/>
      <c r="BHE100" s="1"/>
      <c r="BHF100" s="1"/>
      <c r="BHG100" s="1"/>
      <c r="BHH100" s="1"/>
      <c r="BHI100" s="1"/>
      <c r="BHJ100" s="1"/>
      <c r="BHK100" s="1"/>
      <c r="BHL100" s="1"/>
      <c r="BHM100" s="1"/>
      <c r="BHN100" s="1"/>
      <c r="BHO100" s="1"/>
      <c r="BHP100" s="1"/>
    </row>
    <row r="101" s="53" customFormat="1" spans="1:1024 1025:1576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9"/>
      <c r="N101" s="19"/>
      <c r="O101" s="29"/>
      <c r="P101" s="19"/>
      <c r="Q101" s="19"/>
      <c r="R101" s="19"/>
      <c r="S101" s="29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  <c r="AMK101" s="1"/>
      <c r="AML101" s="1"/>
      <c r="AMM101" s="1"/>
      <c r="AMN101" s="1"/>
      <c r="AMO101" s="1"/>
      <c r="AMP101" s="1"/>
      <c r="AMQ101" s="1"/>
      <c r="AMR101" s="1"/>
      <c r="AMS101" s="1"/>
      <c r="AMT101" s="1"/>
      <c r="AMU101" s="1"/>
      <c r="AMV101" s="1"/>
      <c r="AMW101" s="1"/>
      <c r="AMX101" s="1"/>
      <c r="AMY101" s="1"/>
      <c r="AMZ101" s="1"/>
      <c r="ANA101" s="1"/>
      <c r="ANB101" s="1"/>
      <c r="ANC101" s="1"/>
      <c r="AND101" s="1"/>
      <c r="ANE101" s="1"/>
      <c r="ANF101" s="1"/>
      <c r="ANG101" s="1"/>
      <c r="ANH101" s="1"/>
      <c r="ANI101" s="1"/>
      <c r="ANJ101" s="1"/>
      <c r="ANK101" s="1"/>
      <c r="ANL101" s="1"/>
      <c r="ANM101" s="1"/>
      <c r="ANN101" s="1"/>
      <c r="ANO101" s="1"/>
      <c r="ANP101" s="1"/>
      <c r="ANQ101" s="1"/>
      <c r="ANR101" s="1"/>
      <c r="ANS101" s="1"/>
      <c r="ANT101" s="1"/>
      <c r="ANU101" s="1"/>
      <c r="ANV101" s="1"/>
      <c r="ANW101" s="1"/>
      <c r="ANX101" s="1"/>
      <c r="ANY101" s="1"/>
      <c r="ANZ101" s="1"/>
      <c r="AOA101" s="1"/>
      <c r="AOB101" s="1"/>
      <c r="AOC101" s="1"/>
      <c r="AOD101" s="1"/>
      <c r="AOE101" s="1"/>
      <c r="AOF101" s="1"/>
      <c r="AOG101" s="1"/>
      <c r="AOH101" s="1"/>
      <c r="AOI101" s="1"/>
      <c r="AOJ101" s="1"/>
      <c r="AOK101" s="1"/>
      <c r="AOL101" s="1"/>
      <c r="AOM101" s="1"/>
      <c r="AON101" s="1"/>
      <c r="AOO101" s="1"/>
      <c r="AOP101" s="1"/>
      <c r="AOQ101" s="1"/>
      <c r="AOR101" s="1"/>
      <c r="AOS101" s="1"/>
      <c r="AOT101" s="1"/>
      <c r="AOU101" s="1"/>
      <c r="AOV101" s="1"/>
      <c r="AOW101" s="1"/>
      <c r="AOX101" s="1"/>
      <c r="AOY101" s="1"/>
      <c r="AOZ101" s="1"/>
      <c r="APA101" s="1"/>
      <c r="APB101" s="1"/>
      <c r="APC101" s="1"/>
      <c r="APD101" s="1"/>
      <c r="APE101" s="1"/>
      <c r="APF101" s="1"/>
      <c r="APG101" s="1"/>
      <c r="APH101" s="1"/>
      <c r="API101" s="1"/>
      <c r="APJ101" s="1"/>
      <c r="APK101" s="1"/>
      <c r="APL101" s="1"/>
      <c r="APM101" s="1"/>
      <c r="APN101" s="1"/>
      <c r="APO101" s="1"/>
      <c r="APP101" s="1"/>
      <c r="APQ101" s="1"/>
      <c r="APR101" s="1"/>
      <c r="APS101" s="1"/>
      <c r="APT101" s="1"/>
      <c r="APU101" s="1"/>
      <c r="APV101" s="1"/>
      <c r="APW101" s="1"/>
      <c r="APX101" s="1"/>
      <c r="APY101" s="1"/>
      <c r="APZ101" s="1"/>
      <c r="AQA101" s="1"/>
      <c r="AQB101" s="1"/>
      <c r="AQC101" s="1"/>
      <c r="AQD101" s="1"/>
      <c r="AQE101" s="1"/>
      <c r="AQF101" s="1"/>
      <c r="AQG101" s="1"/>
      <c r="AQH101" s="1"/>
      <c r="AQI101" s="1"/>
      <c r="AQJ101" s="1"/>
      <c r="AQK101" s="1"/>
      <c r="AQL101" s="1"/>
      <c r="AQM101" s="1"/>
      <c r="AQN101" s="1"/>
      <c r="AQO101" s="1"/>
      <c r="AQP101" s="1"/>
      <c r="AQQ101" s="1"/>
      <c r="AQR101" s="1"/>
      <c r="AQS101" s="1"/>
      <c r="AQT101" s="1"/>
      <c r="AQU101" s="1"/>
      <c r="AQV101" s="1"/>
      <c r="AQW101" s="1"/>
      <c r="AQX101" s="1"/>
      <c r="AQY101" s="1"/>
      <c r="AQZ101" s="1"/>
      <c r="ARA101" s="1"/>
      <c r="ARB101" s="1"/>
      <c r="ARC101" s="1"/>
      <c r="ARD101" s="1"/>
      <c r="ARE101" s="1"/>
      <c r="ARF101" s="1"/>
      <c r="ARG101" s="1"/>
      <c r="ARH101" s="1"/>
      <c r="ARI101" s="1"/>
      <c r="ARJ101" s="1"/>
      <c r="ARK101" s="1"/>
      <c r="ARL101" s="1"/>
      <c r="ARM101" s="1"/>
      <c r="ARN101" s="1"/>
      <c r="ARO101" s="1"/>
      <c r="ARP101" s="1"/>
      <c r="ARQ101" s="1"/>
      <c r="ARR101" s="1"/>
      <c r="ARS101" s="1"/>
      <c r="ART101" s="1"/>
      <c r="ARU101" s="1"/>
      <c r="ARV101" s="1"/>
      <c r="ARW101" s="1"/>
      <c r="ARX101" s="1"/>
      <c r="ARY101" s="1"/>
      <c r="ARZ101" s="1"/>
      <c r="ASA101" s="1"/>
      <c r="ASB101" s="1"/>
      <c r="ASC101" s="1"/>
      <c r="ASD101" s="1"/>
      <c r="ASE101" s="1"/>
      <c r="ASF101" s="1"/>
      <c r="ASG101" s="1"/>
      <c r="ASH101" s="1"/>
      <c r="ASI101" s="1"/>
      <c r="ASJ101" s="1"/>
      <c r="ASK101" s="1"/>
      <c r="ASL101" s="1"/>
      <c r="ASM101" s="1"/>
      <c r="ASN101" s="1"/>
      <c r="ASO101" s="1"/>
      <c r="ASP101" s="1"/>
      <c r="ASQ101" s="1"/>
      <c r="ASR101" s="1"/>
      <c r="ASS101" s="1"/>
      <c r="AST101" s="1"/>
      <c r="ASU101" s="1"/>
      <c r="ASV101" s="1"/>
      <c r="ASW101" s="1"/>
      <c r="ASX101" s="1"/>
      <c r="ASY101" s="1"/>
      <c r="ASZ101" s="1"/>
      <c r="ATA101" s="1"/>
      <c r="ATB101" s="1"/>
      <c r="ATC101" s="1"/>
      <c r="ATD101" s="1"/>
      <c r="ATE101" s="1"/>
      <c r="ATF101" s="1"/>
      <c r="ATG101" s="1"/>
      <c r="ATH101" s="1"/>
      <c r="ATI101" s="1"/>
      <c r="ATJ101" s="1"/>
      <c r="ATK101" s="1"/>
      <c r="ATL101" s="1"/>
      <c r="ATM101" s="1"/>
      <c r="ATN101" s="1"/>
      <c r="ATO101" s="1"/>
      <c r="ATP101" s="1"/>
      <c r="ATQ101" s="1"/>
      <c r="ATR101" s="1"/>
      <c r="ATS101" s="1"/>
      <c r="ATT101" s="1"/>
      <c r="ATU101" s="1"/>
      <c r="ATV101" s="1"/>
      <c r="ATW101" s="1"/>
      <c r="ATX101" s="1"/>
      <c r="ATY101" s="1"/>
      <c r="ATZ101" s="1"/>
      <c r="AUA101" s="1"/>
      <c r="AUB101" s="1"/>
      <c r="AUC101" s="1"/>
      <c r="AUD101" s="1"/>
      <c r="AUE101" s="1"/>
      <c r="AUF101" s="1"/>
      <c r="AUG101" s="1"/>
      <c r="AUH101" s="1"/>
      <c r="AUI101" s="1"/>
      <c r="AUJ101" s="1"/>
      <c r="AUK101" s="1"/>
      <c r="AUL101" s="1"/>
      <c r="AUM101" s="1"/>
      <c r="AUN101" s="1"/>
      <c r="AUO101" s="1"/>
      <c r="AUP101" s="1"/>
      <c r="AUQ101" s="1"/>
      <c r="AUR101" s="1"/>
      <c r="AUS101" s="1"/>
      <c r="AUT101" s="1"/>
      <c r="AUU101" s="1"/>
      <c r="AUV101" s="1"/>
      <c r="AUW101" s="1"/>
      <c r="AUX101" s="1"/>
      <c r="AUY101" s="1"/>
      <c r="AUZ101" s="1"/>
      <c r="AVA101" s="1"/>
      <c r="AVB101" s="1"/>
      <c r="AVC101" s="1"/>
      <c r="AVD101" s="1"/>
      <c r="AVE101" s="1"/>
      <c r="AVF101" s="1"/>
      <c r="AVG101" s="1"/>
      <c r="AVH101" s="1"/>
      <c r="AVI101" s="1"/>
      <c r="AVJ101" s="1"/>
      <c r="AVK101" s="1"/>
      <c r="AVL101" s="1"/>
      <c r="AVM101" s="1"/>
      <c r="AVN101" s="1"/>
      <c r="AVO101" s="1"/>
      <c r="AVP101" s="1"/>
      <c r="AVQ101" s="1"/>
      <c r="AVR101" s="1"/>
      <c r="AVS101" s="1"/>
      <c r="AVT101" s="1"/>
      <c r="AVU101" s="1"/>
      <c r="AVV101" s="1"/>
      <c r="AVW101" s="1"/>
      <c r="AVX101" s="1"/>
      <c r="AVY101" s="1"/>
      <c r="AVZ101" s="1"/>
      <c r="AWA101" s="1"/>
      <c r="AWB101" s="1"/>
      <c r="AWC101" s="1"/>
      <c r="AWD101" s="1"/>
      <c r="AWE101" s="1"/>
      <c r="AWF101" s="1"/>
      <c r="AWG101" s="1"/>
      <c r="AWH101" s="1"/>
      <c r="AWI101" s="1"/>
      <c r="AWJ101" s="1"/>
      <c r="AWK101" s="1"/>
      <c r="AWL101" s="1"/>
      <c r="AWM101" s="1"/>
      <c r="AWN101" s="1"/>
      <c r="AWO101" s="1"/>
      <c r="AWP101" s="1"/>
      <c r="AWQ101" s="1"/>
      <c r="AWR101" s="1"/>
      <c r="AWS101" s="1"/>
      <c r="AWT101" s="1"/>
      <c r="AWU101" s="1"/>
      <c r="AWV101" s="1"/>
      <c r="AWW101" s="1"/>
      <c r="AWX101" s="1"/>
      <c r="AWY101" s="1"/>
      <c r="AWZ101" s="1"/>
      <c r="AXA101" s="1"/>
      <c r="AXB101" s="1"/>
      <c r="AXC101" s="1"/>
      <c r="AXD101" s="1"/>
      <c r="AXE101" s="1"/>
      <c r="AXF101" s="1"/>
      <c r="AXG101" s="1"/>
      <c r="AXH101" s="1"/>
      <c r="AXI101" s="1"/>
      <c r="AXJ101" s="1"/>
      <c r="AXK101" s="1"/>
      <c r="AXL101" s="1"/>
      <c r="AXM101" s="1"/>
      <c r="AXN101" s="1"/>
      <c r="AXO101" s="1"/>
      <c r="AXP101" s="1"/>
      <c r="AXQ101" s="1"/>
      <c r="AXR101" s="1"/>
      <c r="AXS101" s="1"/>
      <c r="AXT101" s="1"/>
      <c r="AXU101" s="1"/>
      <c r="AXV101" s="1"/>
      <c r="AXW101" s="1"/>
      <c r="AXX101" s="1"/>
      <c r="AXY101" s="1"/>
      <c r="AXZ101" s="1"/>
      <c r="AYA101" s="1"/>
      <c r="AYB101" s="1"/>
      <c r="AYC101" s="1"/>
      <c r="AYD101" s="1"/>
      <c r="AYE101" s="1"/>
      <c r="AYF101" s="1"/>
      <c r="AYG101" s="1"/>
      <c r="AYH101" s="1"/>
      <c r="AYI101" s="1"/>
      <c r="AYJ101" s="1"/>
      <c r="AYK101" s="1"/>
      <c r="AYL101" s="1"/>
      <c r="AYM101" s="1"/>
      <c r="AYN101" s="1"/>
      <c r="AYO101" s="1"/>
      <c r="AYP101" s="1"/>
      <c r="AYQ101" s="1"/>
      <c r="AYR101" s="1"/>
      <c r="AYS101" s="1"/>
      <c r="AYT101" s="1"/>
      <c r="AYU101" s="1"/>
      <c r="AYV101" s="1"/>
      <c r="AYW101" s="1"/>
      <c r="AYX101" s="1"/>
      <c r="AYY101" s="1"/>
      <c r="AYZ101" s="1"/>
      <c r="AZA101" s="1"/>
      <c r="AZB101" s="1"/>
      <c r="AZC101" s="1"/>
      <c r="AZD101" s="1"/>
      <c r="AZE101" s="1"/>
      <c r="AZF101" s="1"/>
      <c r="AZG101" s="1"/>
      <c r="AZH101" s="1"/>
      <c r="AZI101" s="1"/>
      <c r="AZJ101" s="1"/>
      <c r="AZK101" s="1"/>
      <c r="AZL101" s="1"/>
      <c r="AZM101" s="1"/>
      <c r="AZN101" s="1"/>
      <c r="AZO101" s="1"/>
      <c r="AZP101" s="1"/>
      <c r="AZQ101" s="1"/>
      <c r="AZR101" s="1"/>
      <c r="AZS101" s="1"/>
      <c r="AZT101" s="1"/>
      <c r="AZU101" s="1"/>
      <c r="AZV101" s="1"/>
      <c r="AZW101" s="1"/>
      <c r="AZX101" s="1"/>
      <c r="AZY101" s="1"/>
      <c r="AZZ101" s="1"/>
      <c r="BAA101" s="1"/>
      <c r="BAB101" s="1"/>
      <c r="BAC101" s="1"/>
      <c r="BAD101" s="1"/>
      <c r="BAE101" s="1"/>
      <c r="BAF101" s="1"/>
      <c r="BAG101" s="1"/>
      <c r="BAH101" s="1"/>
      <c r="BAI101" s="1"/>
      <c r="BAJ101" s="1"/>
      <c r="BAK101" s="1"/>
      <c r="BAL101" s="1"/>
      <c r="BAM101" s="1"/>
      <c r="BAN101" s="1"/>
      <c r="BAO101" s="1"/>
      <c r="BAP101" s="1"/>
      <c r="BAQ101" s="1"/>
      <c r="BAR101" s="1"/>
      <c r="BAS101" s="1"/>
      <c r="BAT101" s="1"/>
      <c r="BAU101" s="1"/>
      <c r="BAV101" s="1"/>
      <c r="BAW101" s="1"/>
      <c r="BAX101" s="1"/>
      <c r="BAY101" s="1"/>
      <c r="BAZ101" s="1"/>
      <c r="BBA101" s="1"/>
      <c r="BBB101" s="1"/>
      <c r="BBC101" s="1"/>
      <c r="BBD101" s="1"/>
      <c r="BBE101" s="1"/>
      <c r="BBF101" s="1"/>
      <c r="BBG101" s="1"/>
      <c r="BBH101" s="1"/>
      <c r="BBI101" s="1"/>
      <c r="BBJ101" s="1"/>
      <c r="BBK101" s="1"/>
      <c r="BBL101" s="1"/>
      <c r="BBM101" s="1"/>
      <c r="BBN101" s="1"/>
      <c r="BBO101" s="1"/>
      <c r="BBP101" s="1"/>
      <c r="BBQ101" s="1"/>
      <c r="BBR101" s="1"/>
      <c r="BBS101" s="1"/>
      <c r="BBT101" s="1"/>
      <c r="BBU101" s="1"/>
      <c r="BBV101" s="1"/>
      <c r="BBW101" s="1"/>
      <c r="BBX101" s="1"/>
      <c r="BBY101" s="1"/>
      <c r="BBZ101" s="1"/>
      <c r="BCA101" s="1"/>
      <c r="BCB101" s="1"/>
      <c r="BCC101" s="1"/>
      <c r="BCD101" s="1"/>
      <c r="BCE101" s="1"/>
      <c r="BCF101" s="1"/>
      <c r="BCG101" s="1"/>
      <c r="BCH101" s="1"/>
      <c r="BCI101" s="1"/>
      <c r="BCJ101" s="1"/>
      <c r="BCK101" s="1"/>
      <c r="BCL101" s="1"/>
      <c r="BCM101" s="1"/>
      <c r="BCN101" s="1"/>
      <c r="BCO101" s="1"/>
      <c r="BCP101" s="1"/>
      <c r="BCQ101" s="1"/>
      <c r="BCR101" s="1"/>
      <c r="BCS101" s="1"/>
      <c r="BCT101" s="1"/>
      <c r="BCU101" s="1"/>
      <c r="BCV101" s="1"/>
      <c r="BCW101" s="1"/>
      <c r="BCX101" s="1"/>
      <c r="BCY101" s="1"/>
      <c r="BCZ101" s="1"/>
      <c r="BDA101" s="1"/>
      <c r="BDB101" s="1"/>
      <c r="BDC101" s="1"/>
      <c r="BDD101" s="1"/>
      <c r="BDE101" s="1"/>
      <c r="BDF101" s="1"/>
      <c r="BDG101" s="1"/>
      <c r="BDH101" s="1"/>
      <c r="BDI101" s="1"/>
      <c r="BDJ101" s="1"/>
      <c r="BDK101" s="1"/>
      <c r="BDL101" s="1"/>
      <c r="BDM101" s="1"/>
      <c r="BDN101" s="1"/>
      <c r="BDO101" s="1"/>
      <c r="BDP101" s="1"/>
      <c r="BDQ101" s="1"/>
      <c r="BDR101" s="1"/>
      <c r="BDS101" s="1"/>
      <c r="BDT101" s="1"/>
      <c r="BDU101" s="1"/>
      <c r="BDV101" s="1"/>
      <c r="BDW101" s="1"/>
      <c r="BDX101" s="1"/>
      <c r="BDY101" s="1"/>
      <c r="BDZ101" s="1"/>
      <c r="BEA101" s="1"/>
      <c r="BEB101" s="1"/>
      <c r="BEC101" s="1"/>
      <c r="BED101" s="1"/>
      <c r="BEE101" s="1"/>
      <c r="BEF101" s="1"/>
      <c r="BEG101" s="1"/>
      <c r="BEH101" s="1"/>
      <c r="BEI101" s="1"/>
      <c r="BEJ101" s="1"/>
      <c r="BEK101" s="1"/>
      <c r="BEL101" s="1"/>
      <c r="BEM101" s="1"/>
      <c r="BEN101" s="1"/>
      <c r="BEO101" s="1"/>
      <c r="BEP101" s="1"/>
      <c r="BEQ101" s="1"/>
      <c r="BER101" s="1"/>
      <c r="BES101" s="1"/>
      <c r="BET101" s="1"/>
      <c r="BEU101" s="1"/>
      <c r="BEV101" s="1"/>
      <c r="BEW101" s="1"/>
      <c r="BEX101" s="1"/>
      <c r="BEY101" s="1"/>
      <c r="BEZ101" s="1"/>
      <c r="BFA101" s="1"/>
      <c r="BFB101" s="1"/>
      <c r="BFC101" s="1"/>
      <c r="BFD101" s="1"/>
      <c r="BFE101" s="1"/>
      <c r="BFF101" s="1"/>
      <c r="BFG101" s="1"/>
      <c r="BFH101" s="1"/>
      <c r="BFI101" s="1"/>
      <c r="BFJ101" s="1"/>
      <c r="BFK101" s="1"/>
      <c r="BFL101" s="1"/>
      <c r="BFM101" s="1"/>
      <c r="BFN101" s="1"/>
      <c r="BFO101" s="1"/>
      <c r="BFP101" s="1"/>
      <c r="BFQ101" s="1"/>
      <c r="BFR101" s="1"/>
      <c r="BFS101" s="1"/>
      <c r="BFT101" s="1"/>
      <c r="BFU101" s="1"/>
      <c r="BFV101" s="1"/>
      <c r="BFW101" s="1"/>
      <c r="BFX101" s="1"/>
      <c r="BFY101" s="1"/>
      <c r="BFZ101" s="1"/>
      <c r="BGA101" s="1"/>
      <c r="BGB101" s="1"/>
      <c r="BGC101" s="1"/>
      <c r="BGD101" s="1"/>
      <c r="BGE101" s="1"/>
      <c r="BGF101" s="1"/>
      <c r="BGG101" s="1"/>
      <c r="BGH101" s="1"/>
      <c r="BGI101" s="1"/>
      <c r="BGJ101" s="1"/>
      <c r="BGK101" s="1"/>
      <c r="BGL101" s="1"/>
      <c r="BGM101" s="1"/>
      <c r="BGN101" s="1"/>
      <c r="BGO101" s="1"/>
      <c r="BGP101" s="1"/>
      <c r="BGQ101" s="1"/>
      <c r="BGR101" s="1"/>
      <c r="BGS101" s="1"/>
      <c r="BGT101" s="1"/>
      <c r="BGU101" s="1"/>
      <c r="BGV101" s="1"/>
      <c r="BGW101" s="1"/>
      <c r="BGX101" s="1"/>
      <c r="BGY101" s="1"/>
      <c r="BGZ101" s="1"/>
      <c r="BHA101" s="1"/>
      <c r="BHB101" s="1"/>
      <c r="BHC101" s="1"/>
      <c r="BHD101" s="1"/>
      <c r="BHE101" s="1"/>
      <c r="BHF101" s="1"/>
      <c r="BHG101" s="1"/>
      <c r="BHH101" s="1"/>
      <c r="BHI101" s="1"/>
      <c r="BHJ101" s="1"/>
      <c r="BHK101" s="1"/>
      <c r="BHL101" s="1"/>
      <c r="BHM101" s="1"/>
      <c r="BHN101" s="1"/>
      <c r="BHO101" s="1"/>
      <c r="BHP101" s="1"/>
    </row>
    <row r="102" s="53" customFormat="1" spans="1:1024 1025:1576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9"/>
      <c r="N102" s="19"/>
      <c r="O102" s="29"/>
      <c r="P102" s="19"/>
      <c r="Q102" s="19"/>
      <c r="R102" s="19"/>
      <c r="S102" s="29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  <c r="AMK102" s="1"/>
      <c r="AML102" s="1"/>
      <c r="AMM102" s="1"/>
      <c r="AMN102" s="1"/>
      <c r="AMO102" s="1"/>
      <c r="AMP102" s="1"/>
      <c r="AMQ102" s="1"/>
      <c r="AMR102" s="1"/>
      <c r="AMS102" s="1"/>
      <c r="AMT102" s="1"/>
      <c r="AMU102" s="1"/>
      <c r="AMV102" s="1"/>
      <c r="AMW102" s="1"/>
      <c r="AMX102" s="1"/>
      <c r="AMY102" s="1"/>
      <c r="AMZ102" s="1"/>
      <c r="ANA102" s="1"/>
      <c r="ANB102" s="1"/>
      <c r="ANC102" s="1"/>
      <c r="AND102" s="1"/>
      <c r="ANE102" s="1"/>
      <c r="ANF102" s="1"/>
      <c r="ANG102" s="1"/>
      <c r="ANH102" s="1"/>
      <c r="ANI102" s="1"/>
      <c r="ANJ102" s="1"/>
      <c r="ANK102" s="1"/>
      <c r="ANL102" s="1"/>
      <c r="ANM102" s="1"/>
      <c r="ANN102" s="1"/>
      <c r="ANO102" s="1"/>
      <c r="ANP102" s="1"/>
      <c r="ANQ102" s="1"/>
      <c r="ANR102" s="1"/>
      <c r="ANS102" s="1"/>
      <c r="ANT102" s="1"/>
      <c r="ANU102" s="1"/>
      <c r="ANV102" s="1"/>
      <c r="ANW102" s="1"/>
      <c r="ANX102" s="1"/>
      <c r="ANY102" s="1"/>
      <c r="ANZ102" s="1"/>
      <c r="AOA102" s="1"/>
      <c r="AOB102" s="1"/>
      <c r="AOC102" s="1"/>
      <c r="AOD102" s="1"/>
      <c r="AOE102" s="1"/>
      <c r="AOF102" s="1"/>
      <c r="AOG102" s="1"/>
      <c r="AOH102" s="1"/>
      <c r="AOI102" s="1"/>
      <c r="AOJ102" s="1"/>
      <c r="AOK102" s="1"/>
      <c r="AOL102" s="1"/>
      <c r="AOM102" s="1"/>
      <c r="AON102" s="1"/>
      <c r="AOO102" s="1"/>
      <c r="AOP102" s="1"/>
      <c r="AOQ102" s="1"/>
      <c r="AOR102" s="1"/>
      <c r="AOS102" s="1"/>
      <c r="AOT102" s="1"/>
      <c r="AOU102" s="1"/>
      <c r="AOV102" s="1"/>
      <c r="AOW102" s="1"/>
      <c r="AOX102" s="1"/>
      <c r="AOY102" s="1"/>
      <c r="AOZ102" s="1"/>
      <c r="APA102" s="1"/>
      <c r="APB102" s="1"/>
      <c r="APC102" s="1"/>
      <c r="APD102" s="1"/>
      <c r="APE102" s="1"/>
      <c r="APF102" s="1"/>
      <c r="APG102" s="1"/>
      <c r="APH102" s="1"/>
      <c r="API102" s="1"/>
      <c r="APJ102" s="1"/>
      <c r="APK102" s="1"/>
      <c r="APL102" s="1"/>
      <c r="APM102" s="1"/>
      <c r="APN102" s="1"/>
      <c r="APO102" s="1"/>
      <c r="APP102" s="1"/>
      <c r="APQ102" s="1"/>
      <c r="APR102" s="1"/>
      <c r="APS102" s="1"/>
      <c r="APT102" s="1"/>
      <c r="APU102" s="1"/>
      <c r="APV102" s="1"/>
      <c r="APW102" s="1"/>
      <c r="APX102" s="1"/>
      <c r="APY102" s="1"/>
      <c r="APZ102" s="1"/>
      <c r="AQA102" s="1"/>
      <c r="AQB102" s="1"/>
      <c r="AQC102" s="1"/>
      <c r="AQD102" s="1"/>
      <c r="AQE102" s="1"/>
      <c r="AQF102" s="1"/>
      <c r="AQG102" s="1"/>
      <c r="AQH102" s="1"/>
      <c r="AQI102" s="1"/>
      <c r="AQJ102" s="1"/>
      <c r="AQK102" s="1"/>
      <c r="AQL102" s="1"/>
      <c r="AQM102" s="1"/>
      <c r="AQN102" s="1"/>
      <c r="AQO102" s="1"/>
      <c r="AQP102" s="1"/>
      <c r="AQQ102" s="1"/>
      <c r="AQR102" s="1"/>
      <c r="AQS102" s="1"/>
      <c r="AQT102" s="1"/>
      <c r="AQU102" s="1"/>
      <c r="AQV102" s="1"/>
      <c r="AQW102" s="1"/>
      <c r="AQX102" s="1"/>
      <c r="AQY102" s="1"/>
      <c r="AQZ102" s="1"/>
      <c r="ARA102" s="1"/>
      <c r="ARB102" s="1"/>
      <c r="ARC102" s="1"/>
      <c r="ARD102" s="1"/>
      <c r="ARE102" s="1"/>
      <c r="ARF102" s="1"/>
      <c r="ARG102" s="1"/>
      <c r="ARH102" s="1"/>
      <c r="ARI102" s="1"/>
      <c r="ARJ102" s="1"/>
      <c r="ARK102" s="1"/>
      <c r="ARL102" s="1"/>
      <c r="ARM102" s="1"/>
      <c r="ARN102" s="1"/>
      <c r="ARO102" s="1"/>
      <c r="ARP102" s="1"/>
      <c r="ARQ102" s="1"/>
      <c r="ARR102" s="1"/>
      <c r="ARS102" s="1"/>
      <c r="ART102" s="1"/>
      <c r="ARU102" s="1"/>
      <c r="ARV102" s="1"/>
      <c r="ARW102" s="1"/>
      <c r="ARX102" s="1"/>
      <c r="ARY102" s="1"/>
      <c r="ARZ102" s="1"/>
      <c r="ASA102" s="1"/>
      <c r="ASB102" s="1"/>
      <c r="ASC102" s="1"/>
      <c r="ASD102" s="1"/>
      <c r="ASE102" s="1"/>
      <c r="ASF102" s="1"/>
      <c r="ASG102" s="1"/>
      <c r="ASH102" s="1"/>
      <c r="ASI102" s="1"/>
      <c r="ASJ102" s="1"/>
      <c r="ASK102" s="1"/>
      <c r="ASL102" s="1"/>
      <c r="ASM102" s="1"/>
      <c r="ASN102" s="1"/>
      <c r="ASO102" s="1"/>
      <c r="ASP102" s="1"/>
      <c r="ASQ102" s="1"/>
      <c r="ASR102" s="1"/>
      <c r="ASS102" s="1"/>
      <c r="AST102" s="1"/>
      <c r="ASU102" s="1"/>
      <c r="ASV102" s="1"/>
      <c r="ASW102" s="1"/>
      <c r="ASX102" s="1"/>
      <c r="ASY102" s="1"/>
      <c r="ASZ102" s="1"/>
      <c r="ATA102" s="1"/>
      <c r="ATB102" s="1"/>
      <c r="ATC102" s="1"/>
      <c r="ATD102" s="1"/>
      <c r="ATE102" s="1"/>
      <c r="ATF102" s="1"/>
      <c r="ATG102" s="1"/>
      <c r="ATH102" s="1"/>
      <c r="ATI102" s="1"/>
      <c r="ATJ102" s="1"/>
      <c r="ATK102" s="1"/>
      <c r="ATL102" s="1"/>
      <c r="ATM102" s="1"/>
      <c r="ATN102" s="1"/>
      <c r="ATO102" s="1"/>
      <c r="ATP102" s="1"/>
      <c r="ATQ102" s="1"/>
      <c r="ATR102" s="1"/>
      <c r="ATS102" s="1"/>
      <c r="ATT102" s="1"/>
      <c r="ATU102" s="1"/>
      <c r="ATV102" s="1"/>
      <c r="ATW102" s="1"/>
      <c r="ATX102" s="1"/>
      <c r="ATY102" s="1"/>
      <c r="ATZ102" s="1"/>
      <c r="AUA102" s="1"/>
      <c r="AUB102" s="1"/>
      <c r="AUC102" s="1"/>
      <c r="AUD102" s="1"/>
      <c r="AUE102" s="1"/>
      <c r="AUF102" s="1"/>
      <c r="AUG102" s="1"/>
      <c r="AUH102" s="1"/>
      <c r="AUI102" s="1"/>
      <c r="AUJ102" s="1"/>
      <c r="AUK102" s="1"/>
      <c r="AUL102" s="1"/>
      <c r="AUM102" s="1"/>
      <c r="AUN102" s="1"/>
      <c r="AUO102" s="1"/>
      <c r="AUP102" s="1"/>
      <c r="AUQ102" s="1"/>
      <c r="AUR102" s="1"/>
      <c r="AUS102" s="1"/>
      <c r="AUT102" s="1"/>
      <c r="AUU102" s="1"/>
      <c r="AUV102" s="1"/>
      <c r="AUW102" s="1"/>
      <c r="AUX102" s="1"/>
      <c r="AUY102" s="1"/>
      <c r="AUZ102" s="1"/>
      <c r="AVA102" s="1"/>
      <c r="AVB102" s="1"/>
      <c r="AVC102" s="1"/>
      <c r="AVD102" s="1"/>
      <c r="AVE102" s="1"/>
      <c r="AVF102" s="1"/>
      <c r="AVG102" s="1"/>
      <c r="AVH102" s="1"/>
      <c r="AVI102" s="1"/>
      <c r="AVJ102" s="1"/>
      <c r="AVK102" s="1"/>
      <c r="AVL102" s="1"/>
      <c r="AVM102" s="1"/>
      <c r="AVN102" s="1"/>
      <c r="AVO102" s="1"/>
      <c r="AVP102" s="1"/>
      <c r="AVQ102" s="1"/>
      <c r="AVR102" s="1"/>
      <c r="AVS102" s="1"/>
      <c r="AVT102" s="1"/>
      <c r="AVU102" s="1"/>
      <c r="AVV102" s="1"/>
      <c r="AVW102" s="1"/>
      <c r="AVX102" s="1"/>
      <c r="AVY102" s="1"/>
      <c r="AVZ102" s="1"/>
      <c r="AWA102" s="1"/>
      <c r="AWB102" s="1"/>
      <c r="AWC102" s="1"/>
      <c r="AWD102" s="1"/>
      <c r="AWE102" s="1"/>
      <c r="AWF102" s="1"/>
      <c r="AWG102" s="1"/>
      <c r="AWH102" s="1"/>
      <c r="AWI102" s="1"/>
      <c r="AWJ102" s="1"/>
      <c r="AWK102" s="1"/>
      <c r="AWL102" s="1"/>
      <c r="AWM102" s="1"/>
      <c r="AWN102" s="1"/>
      <c r="AWO102" s="1"/>
      <c r="AWP102" s="1"/>
      <c r="AWQ102" s="1"/>
      <c r="AWR102" s="1"/>
      <c r="AWS102" s="1"/>
      <c r="AWT102" s="1"/>
      <c r="AWU102" s="1"/>
      <c r="AWV102" s="1"/>
      <c r="AWW102" s="1"/>
      <c r="AWX102" s="1"/>
      <c r="AWY102" s="1"/>
      <c r="AWZ102" s="1"/>
      <c r="AXA102" s="1"/>
      <c r="AXB102" s="1"/>
      <c r="AXC102" s="1"/>
      <c r="AXD102" s="1"/>
      <c r="AXE102" s="1"/>
      <c r="AXF102" s="1"/>
      <c r="AXG102" s="1"/>
      <c r="AXH102" s="1"/>
      <c r="AXI102" s="1"/>
      <c r="AXJ102" s="1"/>
      <c r="AXK102" s="1"/>
      <c r="AXL102" s="1"/>
      <c r="AXM102" s="1"/>
      <c r="AXN102" s="1"/>
      <c r="AXO102" s="1"/>
      <c r="AXP102" s="1"/>
      <c r="AXQ102" s="1"/>
      <c r="AXR102" s="1"/>
      <c r="AXS102" s="1"/>
      <c r="AXT102" s="1"/>
      <c r="AXU102" s="1"/>
      <c r="AXV102" s="1"/>
      <c r="AXW102" s="1"/>
      <c r="AXX102" s="1"/>
      <c r="AXY102" s="1"/>
      <c r="AXZ102" s="1"/>
      <c r="AYA102" s="1"/>
      <c r="AYB102" s="1"/>
      <c r="AYC102" s="1"/>
      <c r="AYD102" s="1"/>
      <c r="AYE102" s="1"/>
      <c r="AYF102" s="1"/>
      <c r="AYG102" s="1"/>
      <c r="AYH102" s="1"/>
      <c r="AYI102" s="1"/>
      <c r="AYJ102" s="1"/>
      <c r="AYK102" s="1"/>
      <c r="AYL102" s="1"/>
      <c r="AYM102" s="1"/>
      <c r="AYN102" s="1"/>
      <c r="AYO102" s="1"/>
      <c r="AYP102" s="1"/>
      <c r="AYQ102" s="1"/>
      <c r="AYR102" s="1"/>
      <c r="AYS102" s="1"/>
      <c r="AYT102" s="1"/>
      <c r="AYU102" s="1"/>
      <c r="AYV102" s="1"/>
      <c r="AYW102" s="1"/>
      <c r="AYX102" s="1"/>
      <c r="AYY102" s="1"/>
      <c r="AYZ102" s="1"/>
      <c r="AZA102" s="1"/>
      <c r="AZB102" s="1"/>
      <c r="AZC102" s="1"/>
      <c r="AZD102" s="1"/>
      <c r="AZE102" s="1"/>
      <c r="AZF102" s="1"/>
      <c r="AZG102" s="1"/>
      <c r="AZH102" s="1"/>
      <c r="AZI102" s="1"/>
      <c r="AZJ102" s="1"/>
      <c r="AZK102" s="1"/>
      <c r="AZL102" s="1"/>
      <c r="AZM102" s="1"/>
      <c r="AZN102" s="1"/>
      <c r="AZO102" s="1"/>
      <c r="AZP102" s="1"/>
      <c r="AZQ102" s="1"/>
      <c r="AZR102" s="1"/>
      <c r="AZS102" s="1"/>
      <c r="AZT102" s="1"/>
      <c r="AZU102" s="1"/>
      <c r="AZV102" s="1"/>
      <c r="AZW102" s="1"/>
      <c r="AZX102" s="1"/>
      <c r="AZY102" s="1"/>
      <c r="AZZ102" s="1"/>
      <c r="BAA102" s="1"/>
      <c r="BAB102" s="1"/>
      <c r="BAC102" s="1"/>
      <c r="BAD102" s="1"/>
      <c r="BAE102" s="1"/>
      <c r="BAF102" s="1"/>
      <c r="BAG102" s="1"/>
      <c r="BAH102" s="1"/>
      <c r="BAI102" s="1"/>
      <c r="BAJ102" s="1"/>
      <c r="BAK102" s="1"/>
      <c r="BAL102" s="1"/>
      <c r="BAM102" s="1"/>
      <c r="BAN102" s="1"/>
      <c r="BAO102" s="1"/>
      <c r="BAP102" s="1"/>
      <c r="BAQ102" s="1"/>
      <c r="BAR102" s="1"/>
      <c r="BAS102" s="1"/>
      <c r="BAT102" s="1"/>
      <c r="BAU102" s="1"/>
      <c r="BAV102" s="1"/>
      <c r="BAW102" s="1"/>
      <c r="BAX102" s="1"/>
      <c r="BAY102" s="1"/>
      <c r="BAZ102" s="1"/>
      <c r="BBA102" s="1"/>
      <c r="BBB102" s="1"/>
      <c r="BBC102" s="1"/>
      <c r="BBD102" s="1"/>
      <c r="BBE102" s="1"/>
      <c r="BBF102" s="1"/>
      <c r="BBG102" s="1"/>
      <c r="BBH102" s="1"/>
      <c r="BBI102" s="1"/>
      <c r="BBJ102" s="1"/>
      <c r="BBK102" s="1"/>
      <c r="BBL102" s="1"/>
      <c r="BBM102" s="1"/>
      <c r="BBN102" s="1"/>
      <c r="BBO102" s="1"/>
      <c r="BBP102" s="1"/>
      <c r="BBQ102" s="1"/>
      <c r="BBR102" s="1"/>
      <c r="BBS102" s="1"/>
      <c r="BBT102" s="1"/>
      <c r="BBU102" s="1"/>
      <c r="BBV102" s="1"/>
      <c r="BBW102" s="1"/>
      <c r="BBX102" s="1"/>
      <c r="BBY102" s="1"/>
      <c r="BBZ102" s="1"/>
      <c r="BCA102" s="1"/>
      <c r="BCB102" s="1"/>
      <c r="BCC102" s="1"/>
      <c r="BCD102" s="1"/>
      <c r="BCE102" s="1"/>
      <c r="BCF102" s="1"/>
      <c r="BCG102" s="1"/>
      <c r="BCH102" s="1"/>
      <c r="BCI102" s="1"/>
      <c r="BCJ102" s="1"/>
      <c r="BCK102" s="1"/>
      <c r="BCL102" s="1"/>
      <c r="BCM102" s="1"/>
      <c r="BCN102" s="1"/>
      <c r="BCO102" s="1"/>
      <c r="BCP102" s="1"/>
      <c r="BCQ102" s="1"/>
      <c r="BCR102" s="1"/>
      <c r="BCS102" s="1"/>
      <c r="BCT102" s="1"/>
      <c r="BCU102" s="1"/>
      <c r="BCV102" s="1"/>
      <c r="BCW102" s="1"/>
      <c r="BCX102" s="1"/>
      <c r="BCY102" s="1"/>
      <c r="BCZ102" s="1"/>
      <c r="BDA102" s="1"/>
      <c r="BDB102" s="1"/>
      <c r="BDC102" s="1"/>
      <c r="BDD102" s="1"/>
      <c r="BDE102" s="1"/>
      <c r="BDF102" s="1"/>
      <c r="BDG102" s="1"/>
      <c r="BDH102" s="1"/>
      <c r="BDI102" s="1"/>
      <c r="BDJ102" s="1"/>
      <c r="BDK102" s="1"/>
      <c r="BDL102" s="1"/>
      <c r="BDM102" s="1"/>
      <c r="BDN102" s="1"/>
      <c r="BDO102" s="1"/>
      <c r="BDP102" s="1"/>
      <c r="BDQ102" s="1"/>
      <c r="BDR102" s="1"/>
      <c r="BDS102" s="1"/>
      <c r="BDT102" s="1"/>
      <c r="BDU102" s="1"/>
      <c r="BDV102" s="1"/>
      <c r="BDW102" s="1"/>
      <c r="BDX102" s="1"/>
      <c r="BDY102" s="1"/>
      <c r="BDZ102" s="1"/>
      <c r="BEA102" s="1"/>
      <c r="BEB102" s="1"/>
      <c r="BEC102" s="1"/>
      <c r="BED102" s="1"/>
      <c r="BEE102" s="1"/>
      <c r="BEF102" s="1"/>
      <c r="BEG102" s="1"/>
      <c r="BEH102" s="1"/>
      <c r="BEI102" s="1"/>
      <c r="BEJ102" s="1"/>
      <c r="BEK102" s="1"/>
      <c r="BEL102" s="1"/>
      <c r="BEM102" s="1"/>
      <c r="BEN102" s="1"/>
      <c r="BEO102" s="1"/>
      <c r="BEP102" s="1"/>
      <c r="BEQ102" s="1"/>
      <c r="BER102" s="1"/>
      <c r="BES102" s="1"/>
      <c r="BET102" s="1"/>
      <c r="BEU102" s="1"/>
      <c r="BEV102" s="1"/>
      <c r="BEW102" s="1"/>
      <c r="BEX102" s="1"/>
      <c r="BEY102" s="1"/>
      <c r="BEZ102" s="1"/>
      <c r="BFA102" s="1"/>
      <c r="BFB102" s="1"/>
      <c r="BFC102" s="1"/>
      <c r="BFD102" s="1"/>
      <c r="BFE102" s="1"/>
      <c r="BFF102" s="1"/>
      <c r="BFG102" s="1"/>
      <c r="BFH102" s="1"/>
      <c r="BFI102" s="1"/>
      <c r="BFJ102" s="1"/>
      <c r="BFK102" s="1"/>
      <c r="BFL102" s="1"/>
      <c r="BFM102" s="1"/>
      <c r="BFN102" s="1"/>
      <c r="BFO102" s="1"/>
      <c r="BFP102" s="1"/>
      <c r="BFQ102" s="1"/>
      <c r="BFR102" s="1"/>
      <c r="BFS102" s="1"/>
      <c r="BFT102" s="1"/>
      <c r="BFU102" s="1"/>
      <c r="BFV102" s="1"/>
      <c r="BFW102" s="1"/>
      <c r="BFX102" s="1"/>
      <c r="BFY102" s="1"/>
      <c r="BFZ102" s="1"/>
      <c r="BGA102" s="1"/>
      <c r="BGB102" s="1"/>
      <c r="BGC102" s="1"/>
      <c r="BGD102" s="1"/>
      <c r="BGE102" s="1"/>
      <c r="BGF102" s="1"/>
      <c r="BGG102" s="1"/>
      <c r="BGH102" s="1"/>
      <c r="BGI102" s="1"/>
      <c r="BGJ102" s="1"/>
      <c r="BGK102" s="1"/>
      <c r="BGL102" s="1"/>
      <c r="BGM102" s="1"/>
      <c r="BGN102" s="1"/>
      <c r="BGO102" s="1"/>
      <c r="BGP102" s="1"/>
      <c r="BGQ102" s="1"/>
      <c r="BGR102" s="1"/>
      <c r="BGS102" s="1"/>
      <c r="BGT102" s="1"/>
      <c r="BGU102" s="1"/>
      <c r="BGV102" s="1"/>
      <c r="BGW102" s="1"/>
      <c r="BGX102" s="1"/>
      <c r="BGY102" s="1"/>
      <c r="BGZ102" s="1"/>
      <c r="BHA102" s="1"/>
      <c r="BHB102" s="1"/>
      <c r="BHC102" s="1"/>
      <c r="BHD102" s="1"/>
      <c r="BHE102" s="1"/>
      <c r="BHF102" s="1"/>
      <c r="BHG102" s="1"/>
      <c r="BHH102" s="1"/>
      <c r="BHI102" s="1"/>
      <c r="BHJ102" s="1"/>
      <c r="BHK102" s="1"/>
      <c r="BHL102" s="1"/>
      <c r="BHM102" s="1"/>
      <c r="BHN102" s="1"/>
      <c r="BHO102" s="1"/>
      <c r="BHP102" s="1"/>
    </row>
    <row r="103" s="53" customFormat="1" spans="1:1024 1025:1576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221"/>
      <c r="N103" s="68"/>
      <c r="O103" s="221"/>
      <c r="P103" s="68"/>
      <c r="Q103" s="68"/>
      <c r="R103" s="68"/>
      <c r="S103" s="22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  <c r="AMJ103" s="1"/>
      <c r="AMK103" s="1"/>
      <c r="AML103" s="1"/>
      <c r="AMM103" s="1"/>
      <c r="AMN103" s="1"/>
      <c r="AMO103" s="1"/>
      <c r="AMP103" s="1"/>
      <c r="AMQ103" s="1"/>
      <c r="AMR103" s="1"/>
      <c r="AMS103" s="1"/>
      <c r="AMT103" s="1"/>
      <c r="AMU103" s="1"/>
      <c r="AMV103" s="1"/>
      <c r="AMW103" s="1"/>
      <c r="AMX103" s="1"/>
      <c r="AMY103" s="1"/>
      <c r="AMZ103" s="1"/>
      <c r="ANA103" s="1"/>
      <c r="ANB103" s="1"/>
      <c r="ANC103" s="1"/>
      <c r="AND103" s="1"/>
      <c r="ANE103" s="1"/>
      <c r="ANF103" s="1"/>
      <c r="ANG103" s="1"/>
      <c r="ANH103" s="1"/>
      <c r="ANI103" s="1"/>
      <c r="ANJ103" s="1"/>
      <c r="ANK103" s="1"/>
      <c r="ANL103" s="1"/>
      <c r="ANM103" s="1"/>
      <c r="ANN103" s="1"/>
      <c r="ANO103" s="1"/>
      <c r="ANP103" s="1"/>
      <c r="ANQ103" s="1"/>
      <c r="ANR103" s="1"/>
      <c r="ANS103" s="1"/>
      <c r="ANT103" s="1"/>
      <c r="ANU103" s="1"/>
      <c r="ANV103" s="1"/>
      <c r="ANW103" s="1"/>
      <c r="ANX103" s="1"/>
      <c r="ANY103" s="1"/>
      <c r="ANZ103" s="1"/>
      <c r="AOA103" s="1"/>
      <c r="AOB103" s="1"/>
      <c r="AOC103" s="1"/>
      <c r="AOD103" s="1"/>
      <c r="AOE103" s="1"/>
      <c r="AOF103" s="1"/>
      <c r="AOG103" s="1"/>
      <c r="AOH103" s="1"/>
      <c r="AOI103" s="1"/>
      <c r="AOJ103" s="1"/>
      <c r="AOK103" s="1"/>
      <c r="AOL103" s="1"/>
      <c r="AOM103" s="1"/>
      <c r="AON103" s="1"/>
      <c r="AOO103" s="1"/>
      <c r="AOP103" s="1"/>
      <c r="AOQ103" s="1"/>
      <c r="AOR103" s="1"/>
      <c r="AOS103" s="1"/>
      <c r="AOT103" s="1"/>
      <c r="AOU103" s="1"/>
      <c r="AOV103" s="1"/>
      <c r="AOW103" s="1"/>
      <c r="AOX103" s="1"/>
      <c r="AOY103" s="1"/>
      <c r="AOZ103" s="1"/>
      <c r="APA103" s="1"/>
      <c r="APB103" s="1"/>
      <c r="APC103" s="1"/>
      <c r="APD103" s="1"/>
      <c r="APE103" s="1"/>
      <c r="APF103" s="1"/>
      <c r="APG103" s="1"/>
      <c r="APH103" s="1"/>
      <c r="API103" s="1"/>
      <c r="APJ103" s="1"/>
      <c r="APK103" s="1"/>
      <c r="APL103" s="1"/>
      <c r="APM103" s="1"/>
      <c r="APN103" s="1"/>
      <c r="APO103" s="1"/>
      <c r="APP103" s="1"/>
      <c r="APQ103" s="1"/>
      <c r="APR103" s="1"/>
      <c r="APS103" s="1"/>
      <c r="APT103" s="1"/>
      <c r="APU103" s="1"/>
      <c r="APV103" s="1"/>
      <c r="APW103" s="1"/>
      <c r="APX103" s="1"/>
      <c r="APY103" s="1"/>
      <c r="APZ103" s="1"/>
      <c r="AQA103" s="1"/>
      <c r="AQB103" s="1"/>
      <c r="AQC103" s="1"/>
      <c r="AQD103" s="1"/>
      <c r="AQE103" s="1"/>
      <c r="AQF103" s="1"/>
      <c r="AQG103" s="1"/>
      <c r="AQH103" s="1"/>
      <c r="AQI103" s="1"/>
      <c r="AQJ103" s="1"/>
      <c r="AQK103" s="1"/>
      <c r="AQL103" s="1"/>
      <c r="AQM103" s="1"/>
      <c r="AQN103" s="1"/>
      <c r="AQO103" s="1"/>
      <c r="AQP103" s="1"/>
      <c r="AQQ103" s="1"/>
      <c r="AQR103" s="1"/>
      <c r="AQS103" s="1"/>
      <c r="AQT103" s="1"/>
      <c r="AQU103" s="1"/>
      <c r="AQV103" s="1"/>
      <c r="AQW103" s="1"/>
      <c r="AQX103" s="1"/>
      <c r="AQY103" s="1"/>
      <c r="AQZ103" s="1"/>
      <c r="ARA103" s="1"/>
      <c r="ARB103" s="1"/>
      <c r="ARC103" s="1"/>
      <c r="ARD103" s="1"/>
      <c r="ARE103" s="1"/>
      <c r="ARF103" s="1"/>
      <c r="ARG103" s="1"/>
      <c r="ARH103" s="1"/>
      <c r="ARI103" s="1"/>
      <c r="ARJ103" s="1"/>
      <c r="ARK103" s="1"/>
      <c r="ARL103" s="1"/>
      <c r="ARM103" s="1"/>
      <c r="ARN103" s="1"/>
      <c r="ARO103" s="1"/>
      <c r="ARP103" s="1"/>
      <c r="ARQ103" s="1"/>
      <c r="ARR103" s="1"/>
      <c r="ARS103" s="1"/>
      <c r="ART103" s="1"/>
      <c r="ARU103" s="1"/>
      <c r="ARV103" s="1"/>
      <c r="ARW103" s="1"/>
      <c r="ARX103" s="1"/>
      <c r="ARY103" s="1"/>
      <c r="ARZ103" s="1"/>
      <c r="ASA103" s="1"/>
      <c r="ASB103" s="1"/>
      <c r="ASC103" s="1"/>
      <c r="ASD103" s="1"/>
      <c r="ASE103" s="1"/>
      <c r="ASF103" s="1"/>
      <c r="ASG103" s="1"/>
      <c r="ASH103" s="1"/>
      <c r="ASI103" s="1"/>
      <c r="ASJ103" s="1"/>
      <c r="ASK103" s="1"/>
      <c r="ASL103" s="1"/>
      <c r="ASM103" s="1"/>
      <c r="ASN103" s="1"/>
      <c r="ASO103" s="1"/>
      <c r="ASP103" s="1"/>
      <c r="ASQ103" s="1"/>
      <c r="ASR103" s="1"/>
      <c r="ASS103" s="1"/>
      <c r="AST103" s="1"/>
      <c r="ASU103" s="1"/>
      <c r="ASV103" s="1"/>
      <c r="ASW103" s="1"/>
      <c r="ASX103" s="1"/>
      <c r="ASY103" s="1"/>
      <c r="ASZ103" s="1"/>
      <c r="ATA103" s="1"/>
      <c r="ATB103" s="1"/>
      <c r="ATC103" s="1"/>
      <c r="ATD103" s="1"/>
      <c r="ATE103" s="1"/>
      <c r="ATF103" s="1"/>
      <c r="ATG103" s="1"/>
      <c r="ATH103" s="1"/>
      <c r="ATI103" s="1"/>
      <c r="ATJ103" s="1"/>
      <c r="ATK103" s="1"/>
      <c r="ATL103" s="1"/>
      <c r="ATM103" s="1"/>
      <c r="ATN103" s="1"/>
      <c r="ATO103" s="1"/>
      <c r="ATP103" s="1"/>
      <c r="ATQ103" s="1"/>
      <c r="ATR103" s="1"/>
      <c r="ATS103" s="1"/>
      <c r="ATT103" s="1"/>
      <c r="ATU103" s="1"/>
      <c r="ATV103" s="1"/>
      <c r="ATW103" s="1"/>
      <c r="ATX103" s="1"/>
      <c r="ATY103" s="1"/>
      <c r="ATZ103" s="1"/>
      <c r="AUA103" s="1"/>
      <c r="AUB103" s="1"/>
      <c r="AUC103" s="1"/>
      <c r="AUD103" s="1"/>
      <c r="AUE103" s="1"/>
      <c r="AUF103" s="1"/>
      <c r="AUG103" s="1"/>
      <c r="AUH103" s="1"/>
      <c r="AUI103" s="1"/>
      <c r="AUJ103" s="1"/>
      <c r="AUK103" s="1"/>
      <c r="AUL103" s="1"/>
      <c r="AUM103" s="1"/>
      <c r="AUN103" s="1"/>
      <c r="AUO103" s="1"/>
      <c r="AUP103" s="1"/>
      <c r="AUQ103" s="1"/>
      <c r="AUR103" s="1"/>
      <c r="AUS103" s="1"/>
      <c r="AUT103" s="1"/>
      <c r="AUU103" s="1"/>
      <c r="AUV103" s="1"/>
      <c r="AUW103" s="1"/>
      <c r="AUX103" s="1"/>
      <c r="AUY103" s="1"/>
      <c r="AUZ103" s="1"/>
      <c r="AVA103" s="1"/>
      <c r="AVB103" s="1"/>
      <c r="AVC103" s="1"/>
      <c r="AVD103" s="1"/>
      <c r="AVE103" s="1"/>
      <c r="AVF103" s="1"/>
      <c r="AVG103" s="1"/>
      <c r="AVH103" s="1"/>
      <c r="AVI103" s="1"/>
      <c r="AVJ103" s="1"/>
      <c r="AVK103" s="1"/>
      <c r="AVL103" s="1"/>
      <c r="AVM103" s="1"/>
      <c r="AVN103" s="1"/>
      <c r="AVO103" s="1"/>
      <c r="AVP103" s="1"/>
      <c r="AVQ103" s="1"/>
      <c r="AVR103" s="1"/>
      <c r="AVS103" s="1"/>
      <c r="AVT103" s="1"/>
      <c r="AVU103" s="1"/>
      <c r="AVV103" s="1"/>
      <c r="AVW103" s="1"/>
      <c r="AVX103" s="1"/>
      <c r="AVY103" s="1"/>
      <c r="AVZ103" s="1"/>
      <c r="AWA103" s="1"/>
      <c r="AWB103" s="1"/>
      <c r="AWC103" s="1"/>
      <c r="AWD103" s="1"/>
      <c r="AWE103" s="1"/>
      <c r="AWF103" s="1"/>
      <c r="AWG103" s="1"/>
      <c r="AWH103" s="1"/>
      <c r="AWI103" s="1"/>
      <c r="AWJ103" s="1"/>
      <c r="AWK103" s="1"/>
      <c r="AWL103" s="1"/>
      <c r="AWM103" s="1"/>
      <c r="AWN103" s="1"/>
      <c r="AWO103" s="1"/>
      <c r="AWP103" s="1"/>
      <c r="AWQ103" s="1"/>
      <c r="AWR103" s="1"/>
      <c r="AWS103" s="1"/>
      <c r="AWT103" s="1"/>
      <c r="AWU103" s="1"/>
      <c r="AWV103" s="1"/>
      <c r="AWW103" s="1"/>
      <c r="AWX103" s="1"/>
      <c r="AWY103" s="1"/>
      <c r="AWZ103" s="1"/>
      <c r="AXA103" s="1"/>
      <c r="AXB103" s="1"/>
      <c r="AXC103" s="1"/>
      <c r="AXD103" s="1"/>
      <c r="AXE103" s="1"/>
      <c r="AXF103" s="1"/>
      <c r="AXG103" s="1"/>
      <c r="AXH103" s="1"/>
      <c r="AXI103" s="1"/>
      <c r="AXJ103" s="1"/>
      <c r="AXK103" s="1"/>
      <c r="AXL103" s="1"/>
      <c r="AXM103" s="1"/>
      <c r="AXN103" s="1"/>
      <c r="AXO103" s="1"/>
      <c r="AXP103" s="1"/>
      <c r="AXQ103" s="1"/>
      <c r="AXR103" s="1"/>
      <c r="AXS103" s="1"/>
      <c r="AXT103" s="1"/>
      <c r="AXU103" s="1"/>
      <c r="AXV103" s="1"/>
      <c r="AXW103" s="1"/>
      <c r="AXX103" s="1"/>
      <c r="AXY103" s="1"/>
      <c r="AXZ103" s="1"/>
      <c r="AYA103" s="1"/>
      <c r="AYB103" s="1"/>
      <c r="AYC103" s="1"/>
      <c r="AYD103" s="1"/>
      <c r="AYE103" s="1"/>
      <c r="AYF103" s="1"/>
      <c r="AYG103" s="1"/>
      <c r="AYH103" s="1"/>
      <c r="AYI103" s="1"/>
      <c r="AYJ103" s="1"/>
      <c r="AYK103" s="1"/>
      <c r="AYL103" s="1"/>
      <c r="AYM103" s="1"/>
      <c r="AYN103" s="1"/>
      <c r="AYO103" s="1"/>
      <c r="AYP103" s="1"/>
      <c r="AYQ103" s="1"/>
      <c r="AYR103" s="1"/>
      <c r="AYS103" s="1"/>
      <c r="AYT103" s="1"/>
      <c r="AYU103" s="1"/>
      <c r="AYV103" s="1"/>
      <c r="AYW103" s="1"/>
      <c r="AYX103" s="1"/>
      <c r="AYY103" s="1"/>
      <c r="AYZ103" s="1"/>
      <c r="AZA103" s="1"/>
      <c r="AZB103" s="1"/>
      <c r="AZC103" s="1"/>
      <c r="AZD103" s="1"/>
      <c r="AZE103" s="1"/>
      <c r="AZF103" s="1"/>
      <c r="AZG103" s="1"/>
      <c r="AZH103" s="1"/>
      <c r="AZI103" s="1"/>
      <c r="AZJ103" s="1"/>
      <c r="AZK103" s="1"/>
      <c r="AZL103" s="1"/>
      <c r="AZM103" s="1"/>
      <c r="AZN103" s="1"/>
      <c r="AZO103" s="1"/>
      <c r="AZP103" s="1"/>
      <c r="AZQ103" s="1"/>
      <c r="AZR103" s="1"/>
      <c r="AZS103" s="1"/>
      <c r="AZT103" s="1"/>
      <c r="AZU103" s="1"/>
      <c r="AZV103" s="1"/>
      <c r="AZW103" s="1"/>
      <c r="AZX103" s="1"/>
      <c r="AZY103" s="1"/>
      <c r="AZZ103" s="1"/>
      <c r="BAA103" s="1"/>
      <c r="BAB103" s="1"/>
      <c r="BAC103" s="1"/>
      <c r="BAD103" s="1"/>
      <c r="BAE103" s="1"/>
      <c r="BAF103" s="1"/>
      <c r="BAG103" s="1"/>
      <c r="BAH103" s="1"/>
      <c r="BAI103" s="1"/>
      <c r="BAJ103" s="1"/>
      <c r="BAK103" s="1"/>
      <c r="BAL103" s="1"/>
      <c r="BAM103" s="1"/>
      <c r="BAN103" s="1"/>
      <c r="BAO103" s="1"/>
      <c r="BAP103" s="1"/>
      <c r="BAQ103" s="1"/>
      <c r="BAR103" s="1"/>
      <c r="BAS103" s="1"/>
      <c r="BAT103" s="1"/>
      <c r="BAU103" s="1"/>
      <c r="BAV103" s="1"/>
      <c r="BAW103" s="1"/>
      <c r="BAX103" s="1"/>
      <c r="BAY103" s="1"/>
      <c r="BAZ103" s="1"/>
      <c r="BBA103" s="1"/>
      <c r="BBB103" s="1"/>
      <c r="BBC103" s="1"/>
      <c r="BBD103" s="1"/>
      <c r="BBE103" s="1"/>
      <c r="BBF103" s="1"/>
      <c r="BBG103" s="1"/>
      <c r="BBH103" s="1"/>
      <c r="BBI103" s="1"/>
      <c r="BBJ103" s="1"/>
      <c r="BBK103" s="1"/>
      <c r="BBL103" s="1"/>
      <c r="BBM103" s="1"/>
      <c r="BBN103" s="1"/>
      <c r="BBO103" s="1"/>
      <c r="BBP103" s="1"/>
      <c r="BBQ103" s="1"/>
      <c r="BBR103" s="1"/>
      <c r="BBS103" s="1"/>
      <c r="BBT103" s="1"/>
      <c r="BBU103" s="1"/>
      <c r="BBV103" s="1"/>
      <c r="BBW103" s="1"/>
      <c r="BBX103" s="1"/>
      <c r="BBY103" s="1"/>
      <c r="BBZ103" s="1"/>
      <c r="BCA103" s="1"/>
      <c r="BCB103" s="1"/>
      <c r="BCC103" s="1"/>
      <c r="BCD103" s="1"/>
      <c r="BCE103" s="1"/>
      <c r="BCF103" s="1"/>
      <c r="BCG103" s="1"/>
      <c r="BCH103" s="1"/>
      <c r="BCI103" s="1"/>
      <c r="BCJ103" s="1"/>
      <c r="BCK103" s="1"/>
      <c r="BCL103" s="1"/>
      <c r="BCM103" s="1"/>
      <c r="BCN103" s="1"/>
      <c r="BCO103" s="1"/>
      <c r="BCP103" s="1"/>
      <c r="BCQ103" s="1"/>
      <c r="BCR103" s="1"/>
      <c r="BCS103" s="1"/>
      <c r="BCT103" s="1"/>
      <c r="BCU103" s="1"/>
      <c r="BCV103" s="1"/>
      <c r="BCW103" s="1"/>
      <c r="BCX103" s="1"/>
      <c r="BCY103" s="1"/>
      <c r="BCZ103" s="1"/>
      <c r="BDA103" s="1"/>
      <c r="BDB103" s="1"/>
      <c r="BDC103" s="1"/>
      <c r="BDD103" s="1"/>
      <c r="BDE103" s="1"/>
      <c r="BDF103" s="1"/>
      <c r="BDG103" s="1"/>
      <c r="BDH103" s="1"/>
      <c r="BDI103" s="1"/>
      <c r="BDJ103" s="1"/>
      <c r="BDK103" s="1"/>
      <c r="BDL103" s="1"/>
      <c r="BDM103" s="1"/>
      <c r="BDN103" s="1"/>
      <c r="BDO103" s="1"/>
      <c r="BDP103" s="1"/>
      <c r="BDQ103" s="1"/>
      <c r="BDR103" s="1"/>
      <c r="BDS103" s="1"/>
      <c r="BDT103" s="1"/>
      <c r="BDU103" s="1"/>
      <c r="BDV103" s="1"/>
      <c r="BDW103" s="1"/>
      <c r="BDX103" s="1"/>
      <c r="BDY103" s="1"/>
      <c r="BDZ103" s="1"/>
      <c r="BEA103" s="1"/>
      <c r="BEB103" s="1"/>
      <c r="BEC103" s="1"/>
      <c r="BED103" s="1"/>
      <c r="BEE103" s="1"/>
      <c r="BEF103" s="1"/>
      <c r="BEG103" s="1"/>
      <c r="BEH103" s="1"/>
      <c r="BEI103" s="1"/>
      <c r="BEJ103" s="1"/>
      <c r="BEK103" s="1"/>
      <c r="BEL103" s="1"/>
      <c r="BEM103" s="1"/>
      <c r="BEN103" s="1"/>
      <c r="BEO103" s="1"/>
      <c r="BEP103" s="1"/>
      <c r="BEQ103" s="1"/>
      <c r="BER103" s="1"/>
      <c r="BES103" s="1"/>
      <c r="BET103" s="1"/>
      <c r="BEU103" s="1"/>
      <c r="BEV103" s="1"/>
      <c r="BEW103" s="1"/>
      <c r="BEX103" s="1"/>
      <c r="BEY103" s="1"/>
      <c r="BEZ103" s="1"/>
      <c r="BFA103" s="1"/>
      <c r="BFB103" s="1"/>
      <c r="BFC103" s="1"/>
      <c r="BFD103" s="1"/>
      <c r="BFE103" s="1"/>
      <c r="BFF103" s="1"/>
      <c r="BFG103" s="1"/>
      <c r="BFH103" s="1"/>
      <c r="BFI103" s="1"/>
      <c r="BFJ103" s="1"/>
      <c r="BFK103" s="1"/>
      <c r="BFL103" s="1"/>
      <c r="BFM103" s="1"/>
      <c r="BFN103" s="1"/>
      <c r="BFO103" s="1"/>
      <c r="BFP103" s="1"/>
      <c r="BFQ103" s="1"/>
      <c r="BFR103" s="1"/>
      <c r="BFS103" s="1"/>
      <c r="BFT103" s="1"/>
      <c r="BFU103" s="1"/>
      <c r="BFV103" s="1"/>
      <c r="BFW103" s="1"/>
      <c r="BFX103" s="1"/>
      <c r="BFY103" s="1"/>
      <c r="BFZ103" s="1"/>
      <c r="BGA103" s="1"/>
      <c r="BGB103" s="1"/>
      <c r="BGC103" s="1"/>
      <c r="BGD103" s="1"/>
      <c r="BGE103" s="1"/>
      <c r="BGF103" s="1"/>
      <c r="BGG103" s="1"/>
      <c r="BGH103" s="1"/>
      <c r="BGI103" s="1"/>
      <c r="BGJ103" s="1"/>
      <c r="BGK103" s="1"/>
      <c r="BGL103" s="1"/>
      <c r="BGM103" s="1"/>
      <c r="BGN103" s="1"/>
      <c r="BGO103" s="1"/>
      <c r="BGP103" s="1"/>
      <c r="BGQ103" s="1"/>
      <c r="BGR103" s="1"/>
      <c r="BGS103" s="1"/>
      <c r="BGT103" s="1"/>
      <c r="BGU103" s="1"/>
      <c r="BGV103" s="1"/>
      <c r="BGW103" s="1"/>
      <c r="BGX103" s="1"/>
      <c r="BGY103" s="1"/>
      <c r="BGZ103" s="1"/>
      <c r="BHA103" s="1"/>
      <c r="BHB103" s="1"/>
      <c r="BHC103" s="1"/>
      <c r="BHD103" s="1"/>
      <c r="BHE103" s="1"/>
      <c r="BHF103" s="1"/>
      <c r="BHG103" s="1"/>
      <c r="BHH103" s="1"/>
      <c r="BHI103" s="1"/>
      <c r="BHJ103" s="1"/>
      <c r="BHK103" s="1"/>
      <c r="BHL103" s="1"/>
      <c r="BHM103" s="1"/>
      <c r="BHN103" s="1"/>
      <c r="BHO103" s="1"/>
      <c r="BHP103" s="1"/>
    </row>
    <row r="104" s="53" customFormat="1" ht="31" customHeight="1" spans="1:1024 1025:1576">
      <c r="A104" s="107" t="s">
        <v>211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  <c r="AMJ104" s="1"/>
      <c r="AMK104" s="1"/>
      <c r="AML104" s="1"/>
      <c r="AMM104" s="1"/>
      <c r="AMN104" s="1"/>
      <c r="AMO104" s="1"/>
      <c r="AMP104" s="1"/>
      <c r="AMQ104" s="1"/>
      <c r="AMR104" s="1"/>
      <c r="AMS104" s="1"/>
      <c r="AMT104" s="1"/>
      <c r="AMU104" s="1"/>
      <c r="AMV104" s="1"/>
      <c r="AMW104" s="1"/>
      <c r="AMX104" s="1"/>
      <c r="AMY104" s="1"/>
      <c r="AMZ104" s="1"/>
      <c r="ANA104" s="1"/>
      <c r="ANB104" s="1"/>
      <c r="ANC104" s="1"/>
      <c r="AND104" s="1"/>
      <c r="ANE104" s="1"/>
      <c r="ANF104" s="1"/>
      <c r="ANG104" s="1"/>
      <c r="ANH104" s="1"/>
      <c r="ANI104" s="1"/>
      <c r="ANJ104" s="1"/>
      <c r="ANK104" s="1"/>
      <c r="ANL104" s="1"/>
      <c r="ANM104" s="1"/>
      <c r="ANN104" s="1"/>
      <c r="ANO104" s="1"/>
      <c r="ANP104" s="1"/>
      <c r="ANQ104" s="1"/>
      <c r="ANR104" s="1"/>
      <c r="ANS104" s="1"/>
      <c r="ANT104" s="1"/>
      <c r="ANU104" s="1"/>
      <c r="ANV104" s="1"/>
      <c r="ANW104" s="1"/>
      <c r="ANX104" s="1"/>
      <c r="ANY104" s="1"/>
      <c r="ANZ104" s="1"/>
      <c r="AOA104" s="1"/>
      <c r="AOB104" s="1"/>
      <c r="AOC104" s="1"/>
      <c r="AOD104" s="1"/>
      <c r="AOE104" s="1"/>
      <c r="AOF104" s="1"/>
      <c r="AOG104" s="1"/>
      <c r="AOH104" s="1"/>
      <c r="AOI104" s="1"/>
      <c r="AOJ104" s="1"/>
      <c r="AOK104" s="1"/>
      <c r="AOL104" s="1"/>
      <c r="AOM104" s="1"/>
      <c r="AON104" s="1"/>
      <c r="AOO104" s="1"/>
      <c r="AOP104" s="1"/>
      <c r="AOQ104" s="1"/>
      <c r="AOR104" s="1"/>
      <c r="AOS104" s="1"/>
      <c r="AOT104" s="1"/>
      <c r="AOU104" s="1"/>
      <c r="AOV104" s="1"/>
      <c r="AOW104" s="1"/>
      <c r="AOX104" s="1"/>
      <c r="AOY104" s="1"/>
      <c r="AOZ104" s="1"/>
      <c r="APA104" s="1"/>
      <c r="APB104" s="1"/>
      <c r="APC104" s="1"/>
      <c r="APD104" s="1"/>
      <c r="APE104" s="1"/>
      <c r="APF104" s="1"/>
      <c r="APG104" s="1"/>
      <c r="APH104" s="1"/>
      <c r="API104" s="1"/>
      <c r="APJ104" s="1"/>
      <c r="APK104" s="1"/>
      <c r="APL104" s="1"/>
      <c r="APM104" s="1"/>
      <c r="APN104" s="1"/>
      <c r="APO104" s="1"/>
      <c r="APP104" s="1"/>
      <c r="APQ104" s="1"/>
      <c r="APR104" s="1"/>
      <c r="APS104" s="1"/>
      <c r="APT104" s="1"/>
      <c r="APU104" s="1"/>
      <c r="APV104" s="1"/>
      <c r="APW104" s="1"/>
      <c r="APX104" s="1"/>
      <c r="APY104" s="1"/>
      <c r="APZ104" s="1"/>
      <c r="AQA104" s="1"/>
      <c r="AQB104" s="1"/>
      <c r="AQC104" s="1"/>
      <c r="AQD104" s="1"/>
      <c r="AQE104" s="1"/>
      <c r="AQF104" s="1"/>
      <c r="AQG104" s="1"/>
      <c r="AQH104" s="1"/>
      <c r="AQI104" s="1"/>
      <c r="AQJ104" s="1"/>
      <c r="AQK104" s="1"/>
      <c r="AQL104" s="1"/>
      <c r="AQM104" s="1"/>
      <c r="AQN104" s="1"/>
      <c r="AQO104" s="1"/>
      <c r="AQP104" s="1"/>
      <c r="AQQ104" s="1"/>
      <c r="AQR104" s="1"/>
      <c r="AQS104" s="1"/>
      <c r="AQT104" s="1"/>
      <c r="AQU104" s="1"/>
      <c r="AQV104" s="1"/>
      <c r="AQW104" s="1"/>
      <c r="AQX104" s="1"/>
      <c r="AQY104" s="1"/>
      <c r="AQZ104" s="1"/>
      <c r="ARA104" s="1"/>
      <c r="ARB104" s="1"/>
      <c r="ARC104" s="1"/>
      <c r="ARD104" s="1"/>
      <c r="ARE104" s="1"/>
      <c r="ARF104" s="1"/>
      <c r="ARG104" s="1"/>
      <c r="ARH104" s="1"/>
      <c r="ARI104" s="1"/>
      <c r="ARJ104" s="1"/>
      <c r="ARK104" s="1"/>
      <c r="ARL104" s="1"/>
      <c r="ARM104" s="1"/>
      <c r="ARN104" s="1"/>
      <c r="ARO104" s="1"/>
      <c r="ARP104" s="1"/>
      <c r="ARQ104" s="1"/>
      <c r="ARR104" s="1"/>
      <c r="ARS104" s="1"/>
      <c r="ART104" s="1"/>
      <c r="ARU104" s="1"/>
      <c r="ARV104" s="1"/>
      <c r="ARW104" s="1"/>
      <c r="ARX104" s="1"/>
      <c r="ARY104" s="1"/>
      <c r="ARZ104" s="1"/>
      <c r="ASA104" s="1"/>
      <c r="ASB104" s="1"/>
      <c r="ASC104" s="1"/>
      <c r="ASD104" s="1"/>
      <c r="ASE104" s="1"/>
      <c r="ASF104" s="1"/>
      <c r="ASG104" s="1"/>
      <c r="ASH104" s="1"/>
      <c r="ASI104" s="1"/>
      <c r="ASJ104" s="1"/>
      <c r="ASK104" s="1"/>
      <c r="ASL104" s="1"/>
      <c r="ASM104" s="1"/>
      <c r="ASN104" s="1"/>
      <c r="ASO104" s="1"/>
      <c r="ASP104" s="1"/>
      <c r="ASQ104" s="1"/>
      <c r="ASR104" s="1"/>
      <c r="ASS104" s="1"/>
      <c r="AST104" s="1"/>
      <c r="ASU104" s="1"/>
      <c r="ASV104" s="1"/>
      <c r="ASW104" s="1"/>
      <c r="ASX104" s="1"/>
      <c r="ASY104" s="1"/>
      <c r="ASZ104" s="1"/>
      <c r="ATA104" s="1"/>
      <c r="ATB104" s="1"/>
      <c r="ATC104" s="1"/>
      <c r="ATD104" s="1"/>
      <c r="ATE104" s="1"/>
      <c r="ATF104" s="1"/>
      <c r="ATG104" s="1"/>
      <c r="ATH104" s="1"/>
      <c r="ATI104" s="1"/>
      <c r="ATJ104" s="1"/>
      <c r="ATK104" s="1"/>
      <c r="ATL104" s="1"/>
      <c r="ATM104" s="1"/>
      <c r="ATN104" s="1"/>
      <c r="ATO104" s="1"/>
      <c r="ATP104" s="1"/>
      <c r="ATQ104" s="1"/>
      <c r="ATR104" s="1"/>
      <c r="ATS104" s="1"/>
      <c r="ATT104" s="1"/>
      <c r="ATU104" s="1"/>
      <c r="ATV104" s="1"/>
      <c r="ATW104" s="1"/>
      <c r="ATX104" s="1"/>
      <c r="ATY104" s="1"/>
      <c r="ATZ104" s="1"/>
      <c r="AUA104" s="1"/>
      <c r="AUB104" s="1"/>
      <c r="AUC104" s="1"/>
      <c r="AUD104" s="1"/>
      <c r="AUE104" s="1"/>
      <c r="AUF104" s="1"/>
      <c r="AUG104" s="1"/>
      <c r="AUH104" s="1"/>
      <c r="AUI104" s="1"/>
      <c r="AUJ104" s="1"/>
      <c r="AUK104" s="1"/>
      <c r="AUL104" s="1"/>
      <c r="AUM104" s="1"/>
      <c r="AUN104" s="1"/>
      <c r="AUO104" s="1"/>
      <c r="AUP104" s="1"/>
      <c r="AUQ104" s="1"/>
      <c r="AUR104" s="1"/>
      <c r="AUS104" s="1"/>
      <c r="AUT104" s="1"/>
      <c r="AUU104" s="1"/>
      <c r="AUV104" s="1"/>
      <c r="AUW104" s="1"/>
      <c r="AUX104" s="1"/>
      <c r="AUY104" s="1"/>
      <c r="AUZ104" s="1"/>
      <c r="AVA104" s="1"/>
      <c r="AVB104" s="1"/>
      <c r="AVC104" s="1"/>
      <c r="AVD104" s="1"/>
      <c r="AVE104" s="1"/>
      <c r="AVF104" s="1"/>
      <c r="AVG104" s="1"/>
      <c r="AVH104" s="1"/>
      <c r="AVI104" s="1"/>
      <c r="AVJ104" s="1"/>
      <c r="AVK104" s="1"/>
      <c r="AVL104" s="1"/>
      <c r="AVM104" s="1"/>
      <c r="AVN104" s="1"/>
      <c r="AVO104" s="1"/>
      <c r="AVP104" s="1"/>
      <c r="AVQ104" s="1"/>
      <c r="AVR104" s="1"/>
      <c r="AVS104" s="1"/>
      <c r="AVT104" s="1"/>
      <c r="AVU104" s="1"/>
      <c r="AVV104" s="1"/>
      <c r="AVW104" s="1"/>
      <c r="AVX104" s="1"/>
      <c r="AVY104" s="1"/>
      <c r="AVZ104" s="1"/>
      <c r="AWA104" s="1"/>
      <c r="AWB104" s="1"/>
      <c r="AWC104" s="1"/>
      <c r="AWD104" s="1"/>
      <c r="AWE104" s="1"/>
      <c r="AWF104" s="1"/>
      <c r="AWG104" s="1"/>
      <c r="AWH104" s="1"/>
      <c r="AWI104" s="1"/>
      <c r="AWJ104" s="1"/>
      <c r="AWK104" s="1"/>
      <c r="AWL104" s="1"/>
      <c r="AWM104" s="1"/>
      <c r="AWN104" s="1"/>
      <c r="AWO104" s="1"/>
      <c r="AWP104" s="1"/>
      <c r="AWQ104" s="1"/>
      <c r="AWR104" s="1"/>
      <c r="AWS104" s="1"/>
      <c r="AWT104" s="1"/>
      <c r="AWU104" s="1"/>
      <c r="AWV104" s="1"/>
      <c r="AWW104" s="1"/>
      <c r="AWX104" s="1"/>
      <c r="AWY104" s="1"/>
      <c r="AWZ104" s="1"/>
      <c r="AXA104" s="1"/>
      <c r="AXB104" s="1"/>
      <c r="AXC104" s="1"/>
      <c r="AXD104" s="1"/>
      <c r="AXE104" s="1"/>
      <c r="AXF104" s="1"/>
      <c r="AXG104" s="1"/>
      <c r="AXH104" s="1"/>
      <c r="AXI104" s="1"/>
      <c r="AXJ104" s="1"/>
      <c r="AXK104" s="1"/>
      <c r="AXL104" s="1"/>
      <c r="AXM104" s="1"/>
      <c r="AXN104" s="1"/>
      <c r="AXO104" s="1"/>
      <c r="AXP104" s="1"/>
      <c r="AXQ104" s="1"/>
      <c r="AXR104" s="1"/>
      <c r="AXS104" s="1"/>
      <c r="AXT104" s="1"/>
      <c r="AXU104" s="1"/>
      <c r="AXV104" s="1"/>
      <c r="AXW104" s="1"/>
      <c r="AXX104" s="1"/>
      <c r="AXY104" s="1"/>
      <c r="AXZ104" s="1"/>
      <c r="AYA104" s="1"/>
      <c r="AYB104" s="1"/>
      <c r="AYC104" s="1"/>
      <c r="AYD104" s="1"/>
      <c r="AYE104" s="1"/>
      <c r="AYF104" s="1"/>
      <c r="AYG104" s="1"/>
      <c r="AYH104" s="1"/>
      <c r="AYI104" s="1"/>
      <c r="AYJ104" s="1"/>
      <c r="AYK104" s="1"/>
      <c r="AYL104" s="1"/>
      <c r="AYM104" s="1"/>
      <c r="AYN104" s="1"/>
      <c r="AYO104" s="1"/>
      <c r="AYP104" s="1"/>
      <c r="AYQ104" s="1"/>
      <c r="AYR104" s="1"/>
      <c r="AYS104" s="1"/>
      <c r="AYT104" s="1"/>
      <c r="AYU104" s="1"/>
      <c r="AYV104" s="1"/>
      <c r="AYW104" s="1"/>
      <c r="AYX104" s="1"/>
      <c r="AYY104" s="1"/>
      <c r="AYZ104" s="1"/>
      <c r="AZA104" s="1"/>
      <c r="AZB104" s="1"/>
      <c r="AZC104" s="1"/>
      <c r="AZD104" s="1"/>
      <c r="AZE104" s="1"/>
      <c r="AZF104" s="1"/>
      <c r="AZG104" s="1"/>
      <c r="AZH104" s="1"/>
      <c r="AZI104" s="1"/>
      <c r="AZJ104" s="1"/>
      <c r="AZK104" s="1"/>
      <c r="AZL104" s="1"/>
      <c r="AZM104" s="1"/>
      <c r="AZN104" s="1"/>
      <c r="AZO104" s="1"/>
      <c r="AZP104" s="1"/>
      <c r="AZQ104" s="1"/>
      <c r="AZR104" s="1"/>
      <c r="AZS104" s="1"/>
      <c r="AZT104" s="1"/>
      <c r="AZU104" s="1"/>
      <c r="AZV104" s="1"/>
      <c r="AZW104" s="1"/>
      <c r="AZX104" s="1"/>
      <c r="AZY104" s="1"/>
      <c r="AZZ104" s="1"/>
      <c r="BAA104" s="1"/>
      <c r="BAB104" s="1"/>
      <c r="BAC104" s="1"/>
      <c r="BAD104" s="1"/>
      <c r="BAE104" s="1"/>
      <c r="BAF104" s="1"/>
      <c r="BAG104" s="1"/>
      <c r="BAH104" s="1"/>
      <c r="BAI104" s="1"/>
      <c r="BAJ104" s="1"/>
      <c r="BAK104" s="1"/>
      <c r="BAL104" s="1"/>
      <c r="BAM104" s="1"/>
      <c r="BAN104" s="1"/>
      <c r="BAO104" s="1"/>
      <c r="BAP104" s="1"/>
      <c r="BAQ104" s="1"/>
      <c r="BAR104" s="1"/>
      <c r="BAS104" s="1"/>
      <c r="BAT104" s="1"/>
      <c r="BAU104" s="1"/>
      <c r="BAV104" s="1"/>
      <c r="BAW104" s="1"/>
      <c r="BAX104" s="1"/>
      <c r="BAY104" s="1"/>
      <c r="BAZ104" s="1"/>
      <c r="BBA104" s="1"/>
      <c r="BBB104" s="1"/>
      <c r="BBC104" s="1"/>
      <c r="BBD104" s="1"/>
      <c r="BBE104" s="1"/>
      <c r="BBF104" s="1"/>
      <c r="BBG104" s="1"/>
      <c r="BBH104" s="1"/>
      <c r="BBI104" s="1"/>
      <c r="BBJ104" s="1"/>
      <c r="BBK104" s="1"/>
      <c r="BBL104" s="1"/>
      <c r="BBM104" s="1"/>
      <c r="BBN104" s="1"/>
      <c r="BBO104" s="1"/>
      <c r="BBP104" s="1"/>
      <c r="BBQ104" s="1"/>
      <c r="BBR104" s="1"/>
      <c r="BBS104" s="1"/>
      <c r="BBT104" s="1"/>
      <c r="BBU104" s="1"/>
      <c r="BBV104" s="1"/>
      <c r="BBW104" s="1"/>
      <c r="BBX104" s="1"/>
      <c r="BBY104" s="1"/>
      <c r="BBZ104" s="1"/>
      <c r="BCA104" s="1"/>
      <c r="BCB104" s="1"/>
      <c r="BCC104" s="1"/>
      <c r="BCD104" s="1"/>
      <c r="BCE104" s="1"/>
      <c r="BCF104" s="1"/>
      <c r="BCG104" s="1"/>
      <c r="BCH104" s="1"/>
      <c r="BCI104" s="1"/>
      <c r="BCJ104" s="1"/>
      <c r="BCK104" s="1"/>
      <c r="BCL104" s="1"/>
      <c r="BCM104" s="1"/>
      <c r="BCN104" s="1"/>
      <c r="BCO104" s="1"/>
      <c r="BCP104" s="1"/>
      <c r="BCQ104" s="1"/>
      <c r="BCR104" s="1"/>
      <c r="BCS104" s="1"/>
      <c r="BCT104" s="1"/>
      <c r="BCU104" s="1"/>
      <c r="BCV104" s="1"/>
      <c r="BCW104" s="1"/>
      <c r="BCX104" s="1"/>
      <c r="BCY104" s="1"/>
      <c r="BCZ104" s="1"/>
      <c r="BDA104" s="1"/>
      <c r="BDB104" s="1"/>
      <c r="BDC104" s="1"/>
      <c r="BDD104" s="1"/>
      <c r="BDE104" s="1"/>
      <c r="BDF104" s="1"/>
      <c r="BDG104" s="1"/>
      <c r="BDH104" s="1"/>
      <c r="BDI104" s="1"/>
      <c r="BDJ104" s="1"/>
      <c r="BDK104" s="1"/>
      <c r="BDL104" s="1"/>
      <c r="BDM104" s="1"/>
      <c r="BDN104" s="1"/>
      <c r="BDO104" s="1"/>
      <c r="BDP104" s="1"/>
      <c r="BDQ104" s="1"/>
      <c r="BDR104" s="1"/>
      <c r="BDS104" s="1"/>
      <c r="BDT104" s="1"/>
      <c r="BDU104" s="1"/>
      <c r="BDV104" s="1"/>
      <c r="BDW104" s="1"/>
      <c r="BDX104" s="1"/>
      <c r="BDY104" s="1"/>
      <c r="BDZ104" s="1"/>
      <c r="BEA104" s="1"/>
      <c r="BEB104" s="1"/>
      <c r="BEC104" s="1"/>
      <c r="BED104" s="1"/>
      <c r="BEE104" s="1"/>
      <c r="BEF104" s="1"/>
      <c r="BEG104" s="1"/>
      <c r="BEH104" s="1"/>
      <c r="BEI104" s="1"/>
      <c r="BEJ104" s="1"/>
      <c r="BEK104" s="1"/>
      <c r="BEL104" s="1"/>
      <c r="BEM104" s="1"/>
      <c r="BEN104" s="1"/>
      <c r="BEO104" s="1"/>
      <c r="BEP104" s="1"/>
      <c r="BEQ104" s="1"/>
      <c r="BER104" s="1"/>
      <c r="BES104" s="1"/>
      <c r="BET104" s="1"/>
      <c r="BEU104" s="1"/>
      <c r="BEV104" s="1"/>
      <c r="BEW104" s="1"/>
      <c r="BEX104" s="1"/>
      <c r="BEY104" s="1"/>
      <c r="BEZ104" s="1"/>
      <c r="BFA104" s="1"/>
      <c r="BFB104" s="1"/>
      <c r="BFC104" s="1"/>
      <c r="BFD104" s="1"/>
      <c r="BFE104" s="1"/>
      <c r="BFF104" s="1"/>
      <c r="BFG104" s="1"/>
      <c r="BFH104" s="1"/>
      <c r="BFI104" s="1"/>
      <c r="BFJ104" s="1"/>
      <c r="BFK104" s="1"/>
      <c r="BFL104" s="1"/>
      <c r="BFM104" s="1"/>
      <c r="BFN104" s="1"/>
      <c r="BFO104" s="1"/>
      <c r="BFP104" s="1"/>
      <c r="BFQ104" s="1"/>
      <c r="BFR104" s="1"/>
      <c r="BFS104" s="1"/>
      <c r="BFT104" s="1"/>
      <c r="BFU104" s="1"/>
      <c r="BFV104" s="1"/>
      <c r="BFW104" s="1"/>
      <c r="BFX104" s="1"/>
      <c r="BFY104" s="1"/>
      <c r="BFZ104" s="1"/>
      <c r="BGA104" s="1"/>
      <c r="BGB104" s="1"/>
      <c r="BGC104" s="1"/>
      <c r="BGD104" s="1"/>
      <c r="BGE104" s="1"/>
      <c r="BGF104" s="1"/>
      <c r="BGG104" s="1"/>
      <c r="BGH104" s="1"/>
      <c r="BGI104" s="1"/>
      <c r="BGJ104" s="1"/>
      <c r="BGK104" s="1"/>
      <c r="BGL104" s="1"/>
      <c r="BGM104" s="1"/>
      <c r="BGN104" s="1"/>
      <c r="BGO104" s="1"/>
      <c r="BGP104" s="1"/>
      <c r="BGQ104" s="1"/>
      <c r="BGR104" s="1"/>
      <c r="BGS104" s="1"/>
      <c r="BGT104" s="1"/>
      <c r="BGU104" s="1"/>
      <c r="BGV104" s="1"/>
      <c r="BGW104" s="1"/>
      <c r="BGX104" s="1"/>
      <c r="BGY104" s="1"/>
      <c r="BGZ104" s="1"/>
      <c r="BHA104" s="1"/>
      <c r="BHB104" s="1"/>
      <c r="BHC104" s="1"/>
      <c r="BHD104" s="1"/>
      <c r="BHE104" s="1"/>
      <c r="BHF104" s="1"/>
      <c r="BHG104" s="1"/>
      <c r="BHH104" s="1"/>
      <c r="BHI104" s="1"/>
      <c r="BHJ104" s="1"/>
      <c r="BHK104" s="1"/>
      <c r="BHL104" s="1"/>
      <c r="BHM104" s="1"/>
      <c r="BHN104" s="1"/>
      <c r="BHO104" s="1"/>
      <c r="BHP104" s="1"/>
    </row>
    <row r="105" s="1" customFormat="1" ht="25" customHeight="1" spans="1:1024 1025:1576">
      <c r="A105" s="19" t="s">
        <v>212</v>
      </c>
      <c r="B105" s="19"/>
      <c r="C105" s="19"/>
      <c r="D105" s="19"/>
      <c r="E105" s="19"/>
      <c r="F105" s="47">
        <f>H105/G105</f>
        <v>1774.84823284823</v>
      </c>
      <c r="G105" s="44">
        <v>9.5</v>
      </c>
      <c r="H105" s="44">
        <f>H59*R65</f>
        <v>16861.0582120582</v>
      </c>
      <c r="I105" s="19"/>
      <c r="J105" s="19">
        <f>F105*L105</f>
        <v>1774.84823284823</v>
      </c>
      <c r="K105" s="19">
        <f>M105*L105</f>
        <v>514610.0997921</v>
      </c>
      <c r="L105" s="19">
        <v>1</v>
      </c>
      <c r="M105" s="47">
        <f>O105/N105</f>
        <v>514610.0997921</v>
      </c>
      <c r="N105" s="19">
        <v>1.03</v>
      </c>
      <c r="O105" s="44">
        <f>Q105-H105</f>
        <v>530048.402785863</v>
      </c>
      <c r="P105" s="19"/>
      <c r="Q105" s="44">
        <f>S105</f>
        <v>546909.460997921</v>
      </c>
      <c r="R105" s="19">
        <v>1</v>
      </c>
      <c r="S105" s="44">
        <f>S65+S52</f>
        <v>546909.460997921</v>
      </c>
    </row>
    <row r="106" s="53" customFormat="1" ht="25" customHeight="1" spans="1:1024 1025:1576">
      <c r="A106" s="19" t="s">
        <v>1</v>
      </c>
      <c r="B106" s="19" t="s">
        <v>69</v>
      </c>
      <c r="C106" s="19" t="s">
        <v>2</v>
      </c>
      <c r="D106" s="19" t="s">
        <v>213</v>
      </c>
      <c r="E106" s="19" t="s">
        <v>214</v>
      </c>
      <c r="F106" s="19" t="s">
        <v>7</v>
      </c>
      <c r="G106" s="44" t="s">
        <v>20</v>
      </c>
      <c r="H106" s="19" t="s">
        <v>21</v>
      </c>
      <c r="I106" s="19" t="s">
        <v>3</v>
      </c>
      <c r="J106" s="19" t="s">
        <v>4</v>
      </c>
      <c r="K106" s="19" t="s">
        <v>5</v>
      </c>
      <c r="L106" s="19" t="s">
        <v>6</v>
      </c>
      <c r="M106" s="19" t="s">
        <v>7</v>
      </c>
      <c r="N106" s="19"/>
      <c r="O106" s="46" t="s">
        <v>9</v>
      </c>
      <c r="P106" s="19" t="s">
        <v>38</v>
      </c>
      <c r="Q106" s="46" t="s">
        <v>25</v>
      </c>
      <c r="R106" s="19" t="s">
        <v>29</v>
      </c>
      <c r="S106" s="44" t="s">
        <v>39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  <c r="AMJ106" s="1"/>
      <c r="AMK106" s="1"/>
      <c r="AML106" s="1"/>
      <c r="AMM106" s="1"/>
      <c r="AMN106" s="1"/>
      <c r="AMO106" s="1"/>
      <c r="AMP106" s="1"/>
      <c r="AMQ106" s="1"/>
      <c r="AMR106" s="1"/>
      <c r="AMS106" s="1"/>
      <c r="AMT106" s="1"/>
      <c r="AMU106" s="1"/>
      <c r="AMV106" s="1"/>
      <c r="AMW106" s="1"/>
      <c r="AMX106" s="1"/>
      <c r="AMY106" s="1"/>
      <c r="AMZ106" s="1"/>
      <c r="ANA106" s="1"/>
      <c r="ANB106" s="1"/>
      <c r="ANC106" s="1"/>
      <c r="AND106" s="1"/>
      <c r="ANE106" s="1"/>
      <c r="ANF106" s="1"/>
      <c r="ANG106" s="1"/>
      <c r="ANH106" s="1"/>
      <c r="ANI106" s="1"/>
      <c r="ANJ106" s="1"/>
      <c r="ANK106" s="1"/>
      <c r="ANL106" s="1"/>
      <c r="ANM106" s="1"/>
      <c r="ANN106" s="1"/>
      <c r="ANO106" s="1"/>
      <c r="ANP106" s="1"/>
      <c r="ANQ106" s="1"/>
      <c r="ANR106" s="1"/>
      <c r="ANS106" s="1"/>
      <c r="ANT106" s="1"/>
      <c r="ANU106" s="1"/>
      <c r="ANV106" s="1"/>
      <c r="ANW106" s="1"/>
      <c r="ANX106" s="1"/>
      <c r="ANY106" s="1"/>
      <c r="ANZ106" s="1"/>
      <c r="AOA106" s="1"/>
      <c r="AOB106" s="1"/>
      <c r="AOC106" s="1"/>
      <c r="AOD106" s="1"/>
      <c r="AOE106" s="1"/>
      <c r="AOF106" s="1"/>
      <c r="AOG106" s="1"/>
      <c r="AOH106" s="1"/>
      <c r="AOI106" s="1"/>
      <c r="AOJ106" s="1"/>
      <c r="AOK106" s="1"/>
      <c r="AOL106" s="1"/>
      <c r="AOM106" s="1"/>
      <c r="AON106" s="1"/>
      <c r="AOO106" s="1"/>
      <c r="AOP106" s="1"/>
      <c r="AOQ106" s="1"/>
      <c r="AOR106" s="1"/>
      <c r="AOS106" s="1"/>
      <c r="AOT106" s="1"/>
      <c r="AOU106" s="1"/>
      <c r="AOV106" s="1"/>
      <c r="AOW106" s="1"/>
      <c r="AOX106" s="1"/>
      <c r="AOY106" s="1"/>
      <c r="AOZ106" s="1"/>
      <c r="APA106" s="1"/>
      <c r="APB106" s="1"/>
      <c r="APC106" s="1"/>
      <c r="APD106" s="1"/>
      <c r="APE106" s="1"/>
      <c r="APF106" s="1"/>
      <c r="APG106" s="1"/>
      <c r="APH106" s="1"/>
      <c r="API106" s="1"/>
      <c r="APJ106" s="1"/>
      <c r="APK106" s="1"/>
      <c r="APL106" s="1"/>
      <c r="APM106" s="1"/>
      <c r="APN106" s="1"/>
      <c r="APO106" s="1"/>
      <c r="APP106" s="1"/>
      <c r="APQ106" s="1"/>
      <c r="APR106" s="1"/>
      <c r="APS106" s="1"/>
      <c r="APT106" s="1"/>
      <c r="APU106" s="1"/>
      <c r="APV106" s="1"/>
      <c r="APW106" s="1"/>
      <c r="APX106" s="1"/>
      <c r="APY106" s="1"/>
      <c r="APZ106" s="1"/>
      <c r="AQA106" s="1"/>
      <c r="AQB106" s="1"/>
      <c r="AQC106" s="1"/>
      <c r="AQD106" s="1"/>
      <c r="AQE106" s="1"/>
      <c r="AQF106" s="1"/>
      <c r="AQG106" s="1"/>
      <c r="AQH106" s="1"/>
      <c r="AQI106" s="1"/>
      <c r="AQJ106" s="1"/>
      <c r="AQK106" s="1"/>
      <c r="AQL106" s="1"/>
      <c r="AQM106" s="1"/>
      <c r="AQN106" s="1"/>
      <c r="AQO106" s="1"/>
      <c r="AQP106" s="1"/>
      <c r="AQQ106" s="1"/>
      <c r="AQR106" s="1"/>
      <c r="AQS106" s="1"/>
      <c r="AQT106" s="1"/>
      <c r="AQU106" s="1"/>
      <c r="AQV106" s="1"/>
      <c r="AQW106" s="1"/>
      <c r="AQX106" s="1"/>
      <c r="AQY106" s="1"/>
      <c r="AQZ106" s="1"/>
      <c r="ARA106" s="1"/>
      <c r="ARB106" s="1"/>
      <c r="ARC106" s="1"/>
      <c r="ARD106" s="1"/>
      <c r="ARE106" s="1"/>
      <c r="ARF106" s="1"/>
      <c r="ARG106" s="1"/>
      <c r="ARH106" s="1"/>
      <c r="ARI106" s="1"/>
      <c r="ARJ106" s="1"/>
      <c r="ARK106" s="1"/>
      <c r="ARL106" s="1"/>
      <c r="ARM106" s="1"/>
      <c r="ARN106" s="1"/>
      <c r="ARO106" s="1"/>
      <c r="ARP106" s="1"/>
      <c r="ARQ106" s="1"/>
      <c r="ARR106" s="1"/>
      <c r="ARS106" s="1"/>
      <c r="ART106" s="1"/>
      <c r="ARU106" s="1"/>
      <c r="ARV106" s="1"/>
      <c r="ARW106" s="1"/>
      <c r="ARX106" s="1"/>
      <c r="ARY106" s="1"/>
      <c r="ARZ106" s="1"/>
      <c r="ASA106" s="1"/>
      <c r="ASB106" s="1"/>
      <c r="ASC106" s="1"/>
      <c r="ASD106" s="1"/>
      <c r="ASE106" s="1"/>
      <c r="ASF106" s="1"/>
      <c r="ASG106" s="1"/>
      <c r="ASH106" s="1"/>
      <c r="ASI106" s="1"/>
      <c r="ASJ106" s="1"/>
      <c r="ASK106" s="1"/>
      <c r="ASL106" s="1"/>
      <c r="ASM106" s="1"/>
      <c r="ASN106" s="1"/>
      <c r="ASO106" s="1"/>
      <c r="ASP106" s="1"/>
      <c r="ASQ106" s="1"/>
      <c r="ASR106" s="1"/>
      <c r="ASS106" s="1"/>
      <c r="AST106" s="1"/>
      <c r="ASU106" s="1"/>
      <c r="ASV106" s="1"/>
      <c r="ASW106" s="1"/>
      <c r="ASX106" s="1"/>
      <c r="ASY106" s="1"/>
      <c r="ASZ106" s="1"/>
      <c r="ATA106" s="1"/>
      <c r="ATB106" s="1"/>
      <c r="ATC106" s="1"/>
      <c r="ATD106" s="1"/>
      <c r="ATE106" s="1"/>
      <c r="ATF106" s="1"/>
      <c r="ATG106" s="1"/>
      <c r="ATH106" s="1"/>
      <c r="ATI106" s="1"/>
      <c r="ATJ106" s="1"/>
      <c r="ATK106" s="1"/>
      <c r="ATL106" s="1"/>
      <c r="ATM106" s="1"/>
      <c r="ATN106" s="1"/>
      <c r="ATO106" s="1"/>
      <c r="ATP106" s="1"/>
      <c r="ATQ106" s="1"/>
      <c r="ATR106" s="1"/>
      <c r="ATS106" s="1"/>
      <c r="ATT106" s="1"/>
      <c r="ATU106" s="1"/>
      <c r="ATV106" s="1"/>
      <c r="ATW106" s="1"/>
      <c r="ATX106" s="1"/>
      <c r="ATY106" s="1"/>
      <c r="ATZ106" s="1"/>
      <c r="AUA106" s="1"/>
      <c r="AUB106" s="1"/>
      <c r="AUC106" s="1"/>
      <c r="AUD106" s="1"/>
      <c r="AUE106" s="1"/>
      <c r="AUF106" s="1"/>
      <c r="AUG106" s="1"/>
      <c r="AUH106" s="1"/>
      <c r="AUI106" s="1"/>
      <c r="AUJ106" s="1"/>
      <c r="AUK106" s="1"/>
      <c r="AUL106" s="1"/>
      <c r="AUM106" s="1"/>
      <c r="AUN106" s="1"/>
      <c r="AUO106" s="1"/>
      <c r="AUP106" s="1"/>
      <c r="AUQ106" s="1"/>
      <c r="AUR106" s="1"/>
      <c r="AUS106" s="1"/>
      <c r="AUT106" s="1"/>
      <c r="AUU106" s="1"/>
      <c r="AUV106" s="1"/>
      <c r="AUW106" s="1"/>
      <c r="AUX106" s="1"/>
      <c r="AUY106" s="1"/>
      <c r="AUZ106" s="1"/>
      <c r="AVA106" s="1"/>
      <c r="AVB106" s="1"/>
      <c r="AVC106" s="1"/>
      <c r="AVD106" s="1"/>
      <c r="AVE106" s="1"/>
      <c r="AVF106" s="1"/>
      <c r="AVG106" s="1"/>
      <c r="AVH106" s="1"/>
      <c r="AVI106" s="1"/>
      <c r="AVJ106" s="1"/>
      <c r="AVK106" s="1"/>
      <c r="AVL106" s="1"/>
      <c r="AVM106" s="1"/>
      <c r="AVN106" s="1"/>
      <c r="AVO106" s="1"/>
      <c r="AVP106" s="1"/>
      <c r="AVQ106" s="1"/>
      <c r="AVR106" s="1"/>
      <c r="AVS106" s="1"/>
      <c r="AVT106" s="1"/>
      <c r="AVU106" s="1"/>
      <c r="AVV106" s="1"/>
      <c r="AVW106" s="1"/>
      <c r="AVX106" s="1"/>
      <c r="AVY106" s="1"/>
      <c r="AVZ106" s="1"/>
      <c r="AWA106" s="1"/>
      <c r="AWB106" s="1"/>
      <c r="AWC106" s="1"/>
      <c r="AWD106" s="1"/>
      <c r="AWE106" s="1"/>
      <c r="AWF106" s="1"/>
      <c r="AWG106" s="1"/>
      <c r="AWH106" s="1"/>
      <c r="AWI106" s="1"/>
      <c r="AWJ106" s="1"/>
      <c r="AWK106" s="1"/>
      <c r="AWL106" s="1"/>
      <c r="AWM106" s="1"/>
      <c r="AWN106" s="1"/>
      <c r="AWO106" s="1"/>
      <c r="AWP106" s="1"/>
      <c r="AWQ106" s="1"/>
      <c r="AWR106" s="1"/>
      <c r="AWS106" s="1"/>
      <c r="AWT106" s="1"/>
      <c r="AWU106" s="1"/>
      <c r="AWV106" s="1"/>
      <c r="AWW106" s="1"/>
      <c r="AWX106" s="1"/>
      <c r="AWY106" s="1"/>
      <c r="AWZ106" s="1"/>
      <c r="AXA106" s="1"/>
      <c r="AXB106" s="1"/>
      <c r="AXC106" s="1"/>
      <c r="AXD106" s="1"/>
      <c r="AXE106" s="1"/>
      <c r="AXF106" s="1"/>
      <c r="AXG106" s="1"/>
      <c r="AXH106" s="1"/>
      <c r="AXI106" s="1"/>
      <c r="AXJ106" s="1"/>
      <c r="AXK106" s="1"/>
      <c r="AXL106" s="1"/>
      <c r="AXM106" s="1"/>
      <c r="AXN106" s="1"/>
      <c r="AXO106" s="1"/>
      <c r="AXP106" s="1"/>
      <c r="AXQ106" s="1"/>
      <c r="AXR106" s="1"/>
      <c r="AXS106" s="1"/>
      <c r="AXT106" s="1"/>
      <c r="AXU106" s="1"/>
      <c r="AXV106" s="1"/>
      <c r="AXW106" s="1"/>
      <c r="AXX106" s="1"/>
      <c r="AXY106" s="1"/>
      <c r="AXZ106" s="1"/>
      <c r="AYA106" s="1"/>
      <c r="AYB106" s="1"/>
      <c r="AYC106" s="1"/>
      <c r="AYD106" s="1"/>
      <c r="AYE106" s="1"/>
      <c r="AYF106" s="1"/>
      <c r="AYG106" s="1"/>
      <c r="AYH106" s="1"/>
      <c r="AYI106" s="1"/>
      <c r="AYJ106" s="1"/>
      <c r="AYK106" s="1"/>
      <c r="AYL106" s="1"/>
      <c r="AYM106" s="1"/>
      <c r="AYN106" s="1"/>
      <c r="AYO106" s="1"/>
      <c r="AYP106" s="1"/>
      <c r="AYQ106" s="1"/>
      <c r="AYR106" s="1"/>
      <c r="AYS106" s="1"/>
      <c r="AYT106" s="1"/>
      <c r="AYU106" s="1"/>
      <c r="AYV106" s="1"/>
      <c r="AYW106" s="1"/>
      <c r="AYX106" s="1"/>
      <c r="AYY106" s="1"/>
      <c r="AYZ106" s="1"/>
      <c r="AZA106" s="1"/>
      <c r="AZB106" s="1"/>
      <c r="AZC106" s="1"/>
      <c r="AZD106" s="1"/>
      <c r="AZE106" s="1"/>
      <c r="AZF106" s="1"/>
      <c r="AZG106" s="1"/>
      <c r="AZH106" s="1"/>
      <c r="AZI106" s="1"/>
      <c r="AZJ106" s="1"/>
      <c r="AZK106" s="1"/>
      <c r="AZL106" s="1"/>
      <c r="AZM106" s="1"/>
      <c r="AZN106" s="1"/>
      <c r="AZO106" s="1"/>
      <c r="AZP106" s="1"/>
      <c r="AZQ106" s="1"/>
      <c r="AZR106" s="1"/>
      <c r="AZS106" s="1"/>
      <c r="AZT106" s="1"/>
      <c r="AZU106" s="1"/>
      <c r="AZV106" s="1"/>
      <c r="AZW106" s="1"/>
      <c r="AZX106" s="1"/>
      <c r="AZY106" s="1"/>
      <c r="AZZ106" s="1"/>
      <c r="BAA106" s="1"/>
      <c r="BAB106" s="1"/>
      <c r="BAC106" s="1"/>
      <c r="BAD106" s="1"/>
      <c r="BAE106" s="1"/>
      <c r="BAF106" s="1"/>
      <c r="BAG106" s="1"/>
      <c r="BAH106" s="1"/>
      <c r="BAI106" s="1"/>
      <c r="BAJ106" s="1"/>
      <c r="BAK106" s="1"/>
      <c r="BAL106" s="1"/>
      <c r="BAM106" s="1"/>
      <c r="BAN106" s="1"/>
      <c r="BAO106" s="1"/>
      <c r="BAP106" s="1"/>
      <c r="BAQ106" s="1"/>
      <c r="BAR106" s="1"/>
      <c r="BAS106" s="1"/>
      <c r="BAT106" s="1"/>
      <c r="BAU106" s="1"/>
      <c r="BAV106" s="1"/>
      <c r="BAW106" s="1"/>
      <c r="BAX106" s="1"/>
      <c r="BAY106" s="1"/>
      <c r="BAZ106" s="1"/>
      <c r="BBA106" s="1"/>
      <c r="BBB106" s="1"/>
      <c r="BBC106" s="1"/>
      <c r="BBD106" s="1"/>
      <c r="BBE106" s="1"/>
      <c r="BBF106" s="1"/>
      <c r="BBG106" s="1"/>
      <c r="BBH106" s="1"/>
      <c r="BBI106" s="1"/>
      <c r="BBJ106" s="1"/>
      <c r="BBK106" s="1"/>
      <c r="BBL106" s="1"/>
      <c r="BBM106" s="1"/>
      <c r="BBN106" s="1"/>
      <c r="BBO106" s="1"/>
      <c r="BBP106" s="1"/>
      <c r="BBQ106" s="1"/>
      <c r="BBR106" s="1"/>
      <c r="BBS106" s="1"/>
      <c r="BBT106" s="1"/>
      <c r="BBU106" s="1"/>
      <c r="BBV106" s="1"/>
      <c r="BBW106" s="1"/>
      <c r="BBX106" s="1"/>
      <c r="BBY106" s="1"/>
      <c r="BBZ106" s="1"/>
      <c r="BCA106" s="1"/>
      <c r="BCB106" s="1"/>
      <c r="BCC106" s="1"/>
      <c r="BCD106" s="1"/>
      <c r="BCE106" s="1"/>
      <c r="BCF106" s="1"/>
      <c r="BCG106" s="1"/>
      <c r="BCH106" s="1"/>
      <c r="BCI106" s="1"/>
      <c r="BCJ106" s="1"/>
      <c r="BCK106" s="1"/>
      <c r="BCL106" s="1"/>
      <c r="BCM106" s="1"/>
      <c r="BCN106" s="1"/>
      <c r="BCO106" s="1"/>
      <c r="BCP106" s="1"/>
      <c r="BCQ106" s="1"/>
      <c r="BCR106" s="1"/>
      <c r="BCS106" s="1"/>
      <c r="BCT106" s="1"/>
      <c r="BCU106" s="1"/>
      <c r="BCV106" s="1"/>
      <c r="BCW106" s="1"/>
      <c r="BCX106" s="1"/>
      <c r="BCY106" s="1"/>
      <c r="BCZ106" s="1"/>
      <c r="BDA106" s="1"/>
      <c r="BDB106" s="1"/>
      <c r="BDC106" s="1"/>
      <c r="BDD106" s="1"/>
      <c r="BDE106" s="1"/>
      <c r="BDF106" s="1"/>
      <c r="BDG106" s="1"/>
      <c r="BDH106" s="1"/>
      <c r="BDI106" s="1"/>
      <c r="BDJ106" s="1"/>
      <c r="BDK106" s="1"/>
      <c r="BDL106" s="1"/>
      <c r="BDM106" s="1"/>
      <c r="BDN106" s="1"/>
      <c r="BDO106" s="1"/>
      <c r="BDP106" s="1"/>
      <c r="BDQ106" s="1"/>
      <c r="BDR106" s="1"/>
      <c r="BDS106" s="1"/>
      <c r="BDT106" s="1"/>
      <c r="BDU106" s="1"/>
      <c r="BDV106" s="1"/>
      <c r="BDW106" s="1"/>
      <c r="BDX106" s="1"/>
      <c r="BDY106" s="1"/>
      <c r="BDZ106" s="1"/>
      <c r="BEA106" s="1"/>
      <c r="BEB106" s="1"/>
      <c r="BEC106" s="1"/>
      <c r="BED106" s="1"/>
      <c r="BEE106" s="1"/>
      <c r="BEF106" s="1"/>
      <c r="BEG106" s="1"/>
      <c r="BEH106" s="1"/>
      <c r="BEI106" s="1"/>
      <c r="BEJ106" s="1"/>
      <c r="BEK106" s="1"/>
      <c r="BEL106" s="1"/>
      <c r="BEM106" s="1"/>
      <c r="BEN106" s="1"/>
      <c r="BEO106" s="1"/>
      <c r="BEP106" s="1"/>
      <c r="BEQ106" s="1"/>
      <c r="BER106" s="1"/>
      <c r="BES106" s="1"/>
      <c r="BET106" s="1"/>
      <c r="BEU106" s="1"/>
      <c r="BEV106" s="1"/>
      <c r="BEW106" s="1"/>
      <c r="BEX106" s="1"/>
      <c r="BEY106" s="1"/>
      <c r="BEZ106" s="1"/>
      <c r="BFA106" s="1"/>
      <c r="BFB106" s="1"/>
      <c r="BFC106" s="1"/>
      <c r="BFD106" s="1"/>
      <c r="BFE106" s="1"/>
      <c r="BFF106" s="1"/>
      <c r="BFG106" s="1"/>
      <c r="BFH106" s="1"/>
      <c r="BFI106" s="1"/>
      <c r="BFJ106" s="1"/>
      <c r="BFK106" s="1"/>
      <c r="BFL106" s="1"/>
      <c r="BFM106" s="1"/>
      <c r="BFN106" s="1"/>
      <c r="BFO106" s="1"/>
      <c r="BFP106" s="1"/>
      <c r="BFQ106" s="1"/>
      <c r="BFR106" s="1"/>
      <c r="BFS106" s="1"/>
      <c r="BFT106" s="1"/>
      <c r="BFU106" s="1"/>
      <c r="BFV106" s="1"/>
      <c r="BFW106" s="1"/>
      <c r="BFX106" s="1"/>
      <c r="BFY106" s="1"/>
      <c r="BFZ106" s="1"/>
      <c r="BGA106" s="1"/>
      <c r="BGB106" s="1"/>
      <c r="BGC106" s="1"/>
      <c r="BGD106" s="1"/>
      <c r="BGE106" s="1"/>
      <c r="BGF106" s="1"/>
      <c r="BGG106" s="1"/>
      <c r="BGH106" s="1"/>
      <c r="BGI106" s="1"/>
      <c r="BGJ106" s="1"/>
      <c r="BGK106" s="1"/>
      <c r="BGL106" s="1"/>
      <c r="BGM106" s="1"/>
      <c r="BGN106" s="1"/>
      <c r="BGO106" s="1"/>
      <c r="BGP106" s="1"/>
      <c r="BGQ106" s="1"/>
      <c r="BGR106" s="1"/>
      <c r="BGS106" s="1"/>
      <c r="BGT106" s="1"/>
      <c r="BGU106" s="1"/>
      <c r="BGV106" s="1"/>
      <c r="BGW106" s="1"/>
      <c r="BGX106" s="1"/>
      <c r="BGY106" s="1"/>
      <c r="BGZ106" s="1"/>
      <c r="BHA106" s="1"/>
      <c r="BHB106" s="1"/>
      <c r="BHC106" s="1"/>
      <c r="BHD106" s="1"/>
      <c r="BHE106" s="1"/>
      <c r="BHF106" s="1"/>
      <c r="BHG106" s="1"/>
      <c r="BHH106" s="1"/>
      <c r="BHI106" s="1"/>
      <c r="BHJ106" s="1"/>
      <c r="BHK106" s="1"/>
      <c r="BHL106" s="1"/>
      <c r="BHM106" s="1"/>
      <c r="BHN106" s="1"/>
      <c r="BHO106" s="1"/>
      <c r="BHP106" s="1"/>
    </row>
    <row r="107" s="53" customFormat="1" ht="25" customHeight="1" spans="1:1024 1025:1576">
      <c r="A107" s="19"/>
      <c r="B107" s="19"/>
      <c r="C107" s="19"/>
      <c r="D107" s="19"/>
      <c r="E107" s="306"/>
      <c r="F107" s="19"/>
      <c r="G107" s="44"/>
      <c r="H107" s="19"/>
      <c r="I107" s="19"/>
      <c r="J107" s="19"/>
      <c r="K107" s="19"/>
      <c r="L107" s="19"/>
      <c r="M107" s="19"/>
      <c r="N107" s="19"/>
      <c r="O107" s="46"/>
      <c r="P107" s="19"/>
      <c r="Q107" s="46"/>
      <c r="R107" s="19"/>
      <c r="S107" s="44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  <c r="AMJ107" s="1"/>
      <c r="AMK107" s="1"/>
      <c r="AML107" s="1"/>
      <c r="AMM107" s="1"/>
      <c r="AMN107" s="1"/>
      <c r="AMO107" s="1"/>
      <c r="AMP107" s="1"/>
      <c r="AMQ107" s="1"/>
      <c r="AMR107" s="1"/>
      <c r="AMS107" s="1"/>
      <c r="AMT107" s="1"/>
      <c r="AMU107" s="1"/>
      <c r="AMV107" s="1"/>
      <c r="AMW107" s="1"/>
      <c r="AMX107" s="1"/>
      <c r="AMY107" s="1"/>
      <c r="AMZ107" s="1"/>
      <c r="ANA107" s="1"/>
      <c r="ANB107" s="1"/>
      <c r="ANC107" s="1"/>
      <c r="AND107" s="1"/>
      <c r="ANE107" s="1"/>
      <c r="ANF107" s="1"/>
      <c r="ANG107" s="1"/>
      <c r="ANH107" s="1"/>
      <c r="ANI107" s="1"/>
      <c r="ANJ107" s="1"/>
      <c r="ANK107" s="1"/>
      <c r="ANL107" s="1"/>
      <c r="ANM107" s="1"/>
      <c r="ANN107" s="1"/>
      <c r="ANO107" s="1"/>
      <c r="ANP107" s="1"/>
      <c r="ANQ107" s="1"/>
      <c r="ANR107" s="1"/>
      <c r="ANS107" s="1"/>
      <c r="ANT107" s="1"/>
      <c r="ANU107" s="1"/>
      <c r="ANV107" s="1"/>
      <c r="ANW107" s="1"/>
      <c r="ANX107" s="1"/>
      <c r="ANY107" s="1"/>
      <c r="ANZ107" s="1"/>
      <c r="AOA107" s="1"/>
      <c r="AOB107" s="1"/>
      <c r="AOC107" s="1"/>
      <c r="AOD107" s="1"/>
      <c r="AOE107" s="1"/>
      <c r="AOF107" s="1"/>
      <c r="AOG107" s="1"/>
      <c r="AOH107" s="1"/>
      <c r="AOI107" s="1"/>
      <c r="AOJ107" s="1"/>
      <c r="AOK107" s="1"/>
      <c r="AOL107" s="1"/>
      <c r="AOM107" s="1"/>
      <c r="AON107" s="1"/>
      <c r="AOO107" s="1"/>
      <c r="AOP107" s="1"/>
      <c r="AOQ107" s="1"/>
      <c r="AOR107" s="1"/>
      <c r="AOS107" s="1"/>
      <c r="AOT107" s="1"/>
      <c r="AOU107" s="1"/>
      <c r="AOV107" s="1"/>
      <c r="AOW107" s="1"/>
      <c r="AOX107" s="1"/>
      <c r="AOY107" s="1"/>
      <c r="AOZ107" s="1"/>
      <c r="APA107" s="1"/>
      <c r="APB107" s="1"/>
      <c r="APC107" s="1"/>
      <c r="APD107" s="1"/>
      <c r="APE107" s="1"/>
      <c r="APF107" s="1"/>
      <c r="APG107" s="1"/>
      <c r="APH107" s="1"/>
      <c r="API107" s="1"/>
      <c r="APJ107" s="1"/>
      <c r="APK107" s="1"/>
      <c r="APL107" s="1"/>
      <c r="APM107" s="1"/>
      <c r="APN107" s="1"/>
      <c r="APO107" s="1"/>
      <c r="APP107" s="1"/>
      <c r="APQ107" s="1"/>
      <c r="APR107" s="1"/>
      <c r="APS107" s="1"/>
      <c r="APT107" s="1"/>
      <c r="APU107" s="1"/>
      <c r="APV107" s="1"/>
      <c r="APW107" s="1"/>
      <c r="APX107" s="1"/>
      <c r="APY107" s="1"/>
      <c r="APZ107" s="1"/>
      <c r="AQA107" s="1"/>
      <c r="AQB107" s="1"/>
      <c r="AQC107" s="1"/>
      <c r="AQD107" s="1"/>
      <c r="AQE107" s="1"/>
      <c r="AQF107" s="1"/>
      <c r="AQG107" s="1"/>
      <c r="AQH107" s="1"/>
      <c r="AQI107" s="1"/>
      <c r="AQJ107" s="1"/>
      <c r="AQK107" s="1"/>
      <c r="AQL107" s="1"/>
      <c r="AQM107" s="1"/>
      <c r="AQN107" s="1"/>
      <c r="AQO107" s="1"/>
      <c r="AQP107" s="1"/>
      <c r="AQQ107" s="1"/>
      <c r="AQR107" s="1"/>
      <c r="AQS107" s="1"/>
      <c r="AQT107" s="1"/>
      <c r="AQU107" s="1"/>
      <c r="AQV107" s="1"/>
      <c r="AQW107" s="1"/>
      <c r="AQX107" s="1"/>
      <c r="AQY107" s="1"/>
      <c r="AQZ107" s="1"/>
      <c r="ARA107" s="1"/>
      <c r="ARB107" s="1"/>
      <c r="ARC107" s="1"/>
      <c r="ARD107" s="1"/>
      <c r="ARE107" s="1"/>
      <c r="ARF107" s="1"/>
      <c r="ARG107" s="1"/>
      <c r="ARH107" s="1"/>
      <c r="ARI107" s="1"/>
      <c r="ARJ107" s="1"/>
      <c r="ARK107" s="1"/>
      <c r="ARL107" s="1"/>
      <c r="ARM107" s="1"/>
      <c r="ARN107" s="1"/>
      <c r="ARO107" s="1"/>
      <c r="ARP107" s="1"/>
      <c r="ARQ107" s="1"/>
      <c r="ARR107" s="1"/>
      <c r="ARS107" s="1"/>
      <c r="ART107" s="1"/>
      <c r="ARU107" s="1"/>
      <c r="ARV107" s="1"/>
      <c r="ARW107" s="1"/>
      <c r="ARX107" s="1"/>
      <c r="ARY107" s="1"/>
      <c r="ARZ107" s="1"/>
      <c r="ASA107" s="1"/>
      <c r="ASB107" s="1"/>
      <c r="ASC107" s="1"/>
      <c r="ASD107" s="1"/>
      <c r="ASE107" s="1"/>
      <c r="ASF107" s="1"/>
      <c r="ASG107" s="1"/>
      <c r="ASH107" s="1"/>
      <c r="ASI107" s="1"/>
      <c r="ASJ107" s="1"/>
      <c r="ASK107" s="1"/>
      <c r="ASL107" s="1"/>
      <c r="ASM107" s="1"/>
      <c r="ASN107" s="1"/>
      <c r="ASO107" s="1"/>
      <c r="ASP107" s="1"/>
      <c r="ASQ107" s="1"/>
      <c r="ASR107" s="1"/>
      <c r="ASS107" s="1"/>
      <c r="AST107" s="1"/>
      <c r="ASU107" s="1"/>
      <c r="ASV107" s="1"/>
      <c r="ASW107" s="1"/>
      <c r="ASX107" s="1"/>
      <c r="ASY107" s="1"/>
      <c r="ASZ107" s="1"/>
      <c r="ATA107" s="1"/>
      <c r="ATB107" s="1"/>
      <c r="ATC107" s="1"/>
      <c r="ATD107" s="1"/>
      <c r="ATE107" s="1"/>
      <c r="ATF107" s="1"/>
      <c r="ATG107" s="1"/>
      <c r="ATH107" s="1"/>
      <c r="ATI107" s="1"/>
      <c r="ATJ107" s="1"/>
      <c r="ATK107" s="1"/>
      <c r="ATL107" s="1"/>
      <c r="ATM107" s="1"/>
      <c r="ATN107" s="1"/>
      <c r="ATO107" s="1"/>
      <c r="ATP107" s="1"/>
      <c r="ATQ107" s="1"/>
      <c r="ATR107" s="1"/>
      <c r="ATS107" s="1"/>
      <c r="ATT107" s="1"/>
      <c r="ATU107" s="1"/>
      <c r="ATV107" s="1"/>
      <c r="ATW107" s="1"/>
      <c r="ATX107" s="1"/>
      <c r="ATY107" s="1"/>
      <c r="ATZ107" s="1"/>
      <c r="AUA107" s="1"/>
      <c r="AUB107" s="1"/>
      <c r="AUC107" s="1"/>
      <c r="AUD107" s="1"/>
      <c r="AUE107" s="1"/>
      <c r="AUF107" s="1"/>
      <c r="AUG107" s="1"/>
      <c r="AUH107" s="1"/>
      <c r="AUI107" s="1"/>
      <c r="AUJ107" s="1"/>
      <c r="AUK107" s="1"/>
      <c r="AUL107" s="1"/>
      <c r="AUM107" s="1"/>
      <c r="AUN107" s="1"/>
      <c r="AUO107" s="1"/>
      <c r="AUP107" s="1"/>
      <c r="AUQ107" s="1"/>
      <c r="AUR107" s="1"/>
      <c r="AUS107" s="1"/>
      <c r="AUT107" s="1"/>
      <c r="AUU107" s="1"/>
      <c r="AUV107" s="1"/>
      <c r="AUW107" s="1"/>
      <c r="AUX107" s="1"/>
      <c r="AUY107" s="1"/>
      <c r="AUZ107" s="1"/>
      <c r="AVA107" s="1"/>
      <c r="AVB107" s="1"/>
      <c r="AVC107" s="1"/>
      <c r="AVD107" s="1"/>
      <c r="AVE107" s="1"/>
      <c r="AVF107" s="1"/>
      <c r="AVG107" s="1"/>
      <c r="AVH107" s="1"/>
      <c r="AVI107" s="1"/>
      <c r="AVJ107" s="1"/>
      <c r="AVK107" s="1"/>
      <c r="AVL107" s="1"/>
      <c r="AVM107" s="1"/>
      <c r="AVN107" s="1"/>
      <c r="AVO107" s="1"/>
      <c r="AVP107" s="1"/>
      <c r="AVQ107" s="1"/>
      <c r="AVR107" s="1"/>
      <c r="AVS107" s="1"/>
      <c r="AVT107" s="1"/>
      <c r="AVU107" s="1"/>
      <c r="AVV107" s="1"/>
      <c r="AVW107" s="1"/>
      <c r="AVX107" s="1"/>
      <c r="AVY107" s="1"/>
      <c r="AVZ107" s="1"/>
      <c r="AWA107" s="1"/>
      <c r="AWB107" s="1"/>
      <c r="AWC107" s="1"/>
      <c r="AWD107" s="1"/>
      <c r="AWE107" s="1"/>
      <c r="AWF107" s="1"/>
      <c r="AWG107" s="1"/>
      <c r="AWH107" s="1"/>
      <c r="AWI107" s="1"/>
      <c r="AWJ107" s="1"/>
      <c r="AWK107" s="1"/>
      <c r="AWL107" s="1"/>
      <c r="AWM107" s="1"/>
      <c r="AWN107" s="1"/>
      <c r="AWO107" s="1"/>
      <c r="AWP107" s="1"/>
      <c r="AWQ107" s="1"/>
      <c r="AWR107" s="1"/>
      <c r="AWS107" s="1"/>
      <c r="AWT107" s="1"/>
      <c r="AWU107" s="1"/>
      <c r="AWV107" s="1"/>
      <c r="AWW107" s="1"/>
      <c r="AWX107" s="1"/>
      <c r="AWY107" s="1"/>
      <c r="AWZ107" s="1"/>
      <c r="AXA107" s="1"/>
      <c r="AXB107" s="1"/>
      <c r="AXC107" s="1"/>
      <c r="AXD107" s="1"/>
      <c r="AXE107" s="1"/>
      <c r="AXF107" s="1"/>
      <c r="AXG107" s="1"/>
      <c r="AXH107" s="1"/>
      <c r="AXI107" s="1"/>
      <c r="AXJ107" s="1"/>
      <c r="AXK107" s="1"/>
      <c r="AXL107" s="1"/>
      <c r="AXM107" s="1"/>
      <c r="AXN107" s="1"/>
      <c r="AXO107" s="1"/>
      <c r="AXP107" s="1"/>
      <c r="AXQ107" s="1"/>
      <c r="AXR107" s="1"/>
      <c r="AXS107" s="1"/>
      <c r="AXT107" s="1"/>
      <c r="AXU107" s="1"/>
      <c r="AXV107" s="1"/>
      <c r="AXW107" s="1"/>
      <c r="AXX107" s="1"/>
      <c r="AXY107" s="1"/>
      <c r="AXZ107" s="1"/>
      <c r="AYA107" s="1"/>
      <c r="AYB107" s="1"/>
      <c r="AYC107" s="1"/>
      <c r="AYD107" s="1"/>
      <c r="AYE107" s="1"/>
      <c r="AYF107" s="1"/>
      <c r="AYG107" s="1"/>
      <c r="AYH107" s="1"/>
      <c r="AYI107" s="1"/>
      <c r="AYJ107" s="1"/>
      <c r="AYK107" s="1"/>
      <c r="AYL107" s="1"/>
      <c r="AYM107" s="1"/>
      <c r="AYN107" s="1"/>
      <c r="AYO107" s="1"/>
      <c r="AYP107" s="1"/>
      <c r="AYQ107" s="1"/>
      <c r="AYR107" s="1"/>
      <c r="AYS107" s="1"/>
      <c r="AYT107" s="1"/>
      <c r="AYU107" s="1"/>
      <c r="AYV107" s="1"/>
      <c r="AYW107" s="1"/>
      <c r="AYX107" s="1"/>
      <c r="AYY107" s="1"/>
      <c r="AYZ107" s="1"/>
      <c r="AZA107" s="1"/>
      <c r="AZB107" s="1"/>
      <c r="AZC107" s="1"/>
      <c r="AZD107" s="1"/>
      <c r="AZE107" s="1"/>
      <c r="AZF107" s="1"/>
      <c r="AZG107" s="1"/>
      <c r="AZH107" s="1"/>
      <c r="AZI107" s="1"/>
      <c r="AZJ107" s="1"/>
      <c r="AZK107" s="1"/>
      <c r="AZL107" s="1"/>
      <c r="AZM107" s="1"/>
      <c r="AZN107" s="1"/>
      <c r="AZO107" s="1"/>
      <c r="AZP107" s="1"/>
      <c r="AZQ107" s="1"/>
      <c r="AZR107" s="1"/>
      <c r="AZS107" s="1"/>
      <c r="AZT107" s="1"/>
      <c r="AZU107" s="1"/>
      <c r="AZV107" s="1"/>
      <c r="AZW107" s="1"/>
      <c r="AZX107" s="1"/>
      <c r="AZY107" s="1"/>
      <c r="AZZ107" s="1"/>
      <c r="BAA107" s="1"/>
      <c r="BAB107" s="1"/>
      <c r="BAC107" s="1"/>
      <c r="BAD107" s="1"/>
      <c r="BAE107" s="1"/>
      <c r="BAF107" s="1"/>
      <c r="BAG107" s="1"/>
      <c r="BAH107" s="1"/>
      <c r="BAI107" s="1"/>
      <c r="BAJ107" s="1"/>
      <c r="BAK107" s="1"/>
      <c r="BAL107" s="1"/>
      <c r="BAM107" s="1"/>
      <c r="BAN107" s="1"/>
      <c r="BAO107" s="1"/>
      <c r="BAP107" s="1"/>
      <c r="BAQ107" s="1"/>
      <c r="BAR107" s="1"/>
      <c r="BAS107" s="1"/>
      <c r="BAT107" s="1"/>
      <c r="BAU107" s="1"/>
      <c r="BAV107" s="1"/>
      <c r="BAW107" s="1"/>
      <c r="BAX107" s="1"/>
      <c r="BAY107" s="1"/>
      <c r="BAZ107" s="1"/>
      <c r="BBA107" s="1"/>
      <c r="BBB107" s="1"/>
      <c r="BBC107" s="1"/>
      <c r="BBD107" s="1"/>
      <c r="BBE107" s="1"/>
      <c r="BBF107" s="1"/>
      <c r="BBG107" s="1"/>
      <c r="BBH107" s="1"/>
      <c r="BBI107" s="1"/>
      <c r="BBJ107" s="1"/>
      <c r="BBK107" s="1"/>
      <c r="BBL107" s="1"/>
      <c r="BBM107" s="1"/>
      <c r="BBN107" s="1"/>
      <c r="BBO107" s="1"/>
      <c r="BBP107" s="1"/>
      <c r="BBQ107" s="1"/>
      <c r="BBR107" s="1"/>
      <c r="BBS107" s="1"/>
      <c r="BBT107" s="1"/>
      <c r="BBU107" s="1"/>
      <c r="BBV107" s="1"/>
      <c r="BBW107" s="1"/>
      <c r="BBX107" s="1"/>
      <c r="BBY107" s="1"/>
      <c r="BBZ107" s="1"/>
      <c r="BCA107" s="1"/>
      <c r="BCB107" s="1"/>
      <c r="BCC107" s="1"/>
      <c r="BCD107" s="1"/>
      <c r="BCE107" s="1"/>
      <c r="BCF107" s="1"/>
      <c r="BCG107" s="1"/>
      <c r="BCH107" s="1"/>
      <c r="BCI107" s="1"/>
      <c r="BCJ107" s="1"/>
      <c r="BCK107" s="1"/>
      <c r="BCL107" s="1"/>
      <c r="BCM107" s="1"/>
      <c r="BCN107" s="1"/>
      <c r="BCO107" s="1"/>
      <c r="BCP107" s="1"/>
      <c r="BCQ107" s="1"/>
      <c r="BCR107" s="1"/>
      <c r="BCS107" s="1"/>
      <c r="BCT107" s="1"/>
      <c r="BCU107" s="1"/>
      <c r="BCV107" s="1"/>
      <c r="BCW107" s="1"/>
      <c r="BCX107" s="1"/>
      <c r="BCY107" s="1"/>
      <c r="BCZ107" s="1"/>
      <c r="BDA107" s="1"/>
      <c r="BDB107" s="1"/>
      <c r="BDC107" s="1"/>
      <c r="BDD107" s="1"/>
      <c r="BDE107" s="1"/>
      <c r="BDF107" s="1"/>
      <c r="BDG107" s="1"/>
      <c r="BDH107" s="1"/>
      <c r="BDI107" s="1"/>
      <c r="BDJ107" s="1"/>
      <c r="BDK107" s="1"/>
      <c r="BDL107" s="1"/>
      <c r="BDM107" s="1"/>
      <c r="BDN107" s="1"/>
      <c r="BDO107" s="1"/>
      <c r="BDP107" s="1"/>
      <c r="BDQ107" s="1"/>
      <c r="BDR107" s="1"/>
      <c r="BDS107" s="1"/>
      <c r="BDT107" s="1"/>
      <c r="BDU107" s="1"/>
      <c r="BDV107" s="1"/>
      <c r="BDW107" s="1"/>
      <c r="BDX107" s="1"/>
      <c r="BDY107" s="1"/>
      <c r="BDZ107" s="1"/>
      <c r="BEA107" s="1"/>
      <c r="BEB107" s="1"/>
      <c r="BEC107" s="1"/>
      <c r="BED107" s="1"/>
      <c r="BEE107" s="1"/>
      <c r="BEF107" s="1"/>
      <c r="BEG107" s="1"/>
      <c r="BEH107" s="1"/>
      <c r="BEI107" s="1"/>
      <c r="BEJ107" s="1"/>
      <c r="BEK107" s="1"/>
      <c r="BEL107" s="1"/>
      <c r="BEM107" s="1"/>
      <c r="BEN107" s="1"/>
      <c r="BEO107" s="1"/>
      <c r="BEP107" s="1"/>
      <c r="BEQ107" s="1"/>
      <c r="BER107" s="1"/>
      <c r="BES107" s="1"/>
      <c r="BET107" s="1"/>
      <c r="BEU107" s="1"/>
      <c r="BEV107" s="1"/>
      <c r="BEW107" s="1"/>
      <c r="BEX107" s="1"/>
      <c r="BEY107" s="1"/>
      <c r="BEZ107" s="1"/>
      <c r="BFA107" s="1"/>
      <c r="BFB107" s="1"/>
      <c r="BFC107" s="1"/>
      <c r="BFD107" s="1"/>
      <c r="BFE107" s="1"/>
      <c r="BFF107" s="1"/>
      <c r="BFG107" s="1"/>
      <c r="BFH107" s="1"/>
      <c r="BFI107" s="1"/>
      <c r="BFJ107" s="1"/>
      <c r="BFK107" s="1"/>
      <c r="BFL107" s="1"/>
      <c r="BFM107" s="1"/>
      <c r="BFN107" s="1"/>
      <c r="BFO107" s="1"/>
      <c r="BFP107" s="1"/>
      <c r="BFQ107" s="1"/>
      <c r="BFR107" s="1"/>
      <c r="BFS107" s="1"/>
      <c r="BFT107" s="1"/>
      <c r="BFU107" s="1"/>
      <c r="BFV107" s="1"/>
      <c r="BFW107" s="1"/>
      <c r="BFX107" s="1"/>
      <c r="BFY107" s="1"/>
      <c r="BFZ107" s="1"/>
      <c r="BGA107" s="1"/>
      <c r="BGB107" s="1"/>
      <c r="BGC107" s="1"/>
      <c r="BGD107" s="1"/>
      <c r="BGE107" s="1"/>
      <c r="BGF107" s="1"/>
      <c r="BGG107" s="1"/>
      <c r="BGH107" s="1"/>
      <c r="BGI107" s="1"/>
      <c r="BGJ107" s="1"/>
      <c r="BGK107" s="1"/>
      <c r="BGL107" s="1"/>
      <c r="BGM107" s="1"/>
      <c r="BGN107" s="1"/>
      <c r="BGO107" s="1"/>
      <c r="BGP107" s="1"/>
      <c r="BGQ107" s="1"/>
      <c r="BGR107" s="1"/>
      <c r="BGS107" s="1"/>
      <c r="BGT107" s="1"/>
      <c r="BGU107" s="1"/>
      <c r="BGV107" s="1"/>
      <c r="BGW107" s="1"/>
      <c r="BGX107" s="1"/>
      <c r="BGY107" s="1"/>
      <c r="BGZ107" s="1"/>
      <c r="BHA107" s="1"/>
      <c r="BHB107" s="1"/>
      <c r="BHC107" s="1"/>
      <c r="BHD107" s="1"/>
      <c r="BHE107" s="1"/>
      <c r="BHF107" s="1"/>
      <c r="BHG107" s="1"/>
      <c r="BHH107" s="1"/>
      <c r="BHI107" s="1"/>
      <c r="BHJ107" s="1"/>
      <c r="BHK107" s="1"/>
      <c r="BHL107" s="1"/>
      <c r="BHM107" s="1"/>
      <c r="BHN107" s="1"/>
      <c r="BHO107" s="1"/>
      <c r="BHP107" s="1"/>
    </row>
    <row r="108" s="1" customFormat="1" ht="25" customHeight="1" spans="1:1024 1025:1576">
      <c r="A108" s="19" t="s">
        <v>215</v>
      </c>
      <c r="B108" s="19" t="s">
        <v>169</v>
      </c>
      <c r="C108" s="19"/>
      <c r="D108" s="19"/>
      <c r="E108" s="19"/>
      <c r="F108" s="47">
        <f>F105*R108</f>
        <v>1774.84823284823</v>
      </c>
      <c r="G108" s="44">
        <v>9.5</v>
      </c>
      <c r="H108" s="44">
        <f t="shared" ref="H108:H110" si="13">F108*G108</f>
        <v>16861.0582120582</v>
      </c>
      <c r="I108" s="19"/>
      <c r="J108" s="19"/>
      <c r="K108" s="19"/>
      <c r="L108" s="19"/>
      <c r="M108" s="19">
        <f>O108/N108</f>
        <v>514610.0997921</v>
      </c>
      <c r="N108" s="19">
        <v>1.03</v>
      </c>
      <c r="O108" s="44">
        <f>S108-H108</f>
        <v>530048.402785863</v>
      </c>
      <c r="P108" s="19"/>
      <c r="Q108" s="44">
        <f>H108+O108</f>
        <v>546909.460997921</v>
      </c>
      <c r="R108" s="19">
        <v>1</v>
      </c>
      <c r="S108" s="44">
        <f>S105*R108</f>
        <v>546909.460997921</v>
      </c>
    </row>
    <row r="109" s="1" customFormat="1" ht="25" customHeight="1" spans="1:1024 1025:1576">
      <c r="A109" s="19" t="s">
        <v>216</v>
      </c>
      <c r="B109" s="19" t="s">
        <v>169</v>
      </c>
      <c r="C109" s="19">
        <v>60</v>
      </c>
      <c r="D109" s="19">
        <v>165</v>
      </c>
      <c r="E109" s="19">
        <v>165</v>
      </c>
      <c r="F109" s="19">
        <f>SUM(E109-D109)</f>
        <v>0</v>
      </c>
      <c r="G109" s="44">
        <v>9.5</v>
      </c>
      <c r="H109" s="19">
        <f t="shared" si="13"/>
        <v>0</v>
      </c>
      <c r="I109" s="19">
        <v>29277</v>
      </c>
      <c r="J109" s="19">
        <v>29936</v>
      </c>
      <c r="K109" s="19">
        <f>J109-I109</f>
        <v>659</v>
      </c>
      <c r="L109" s="19">
        <v>1</v>
      </c>
      <c r="M109" s="19">
        <f>L109*K109</f>
        <v>659</v>
      </c>
      <c r="N109" s="19">
        <v>1.03</v>
      </c>
      <c r="O109" s="46">
        <f>N109*M109</f>
        <v>678.77</v>
      </c>
      <c r="P109" s="19">
        <f>80*1.03</f>
        <v>82.4</v>
      </c>
      <c r="Q109" s="46">
        <f>H109+O109+P109</f>
        <v>761.17</v>
      </c>
      <c r="R109" s="19">
        <v>1</v>
      </c>
      <c r="S109" s="44">
        <f>Q109*R109</f>
        <v>761.17</v>
      </c>
    </row>
    <row r="110" s="1" customFormat="1" ht="25" customHeight="1" spans="1:1024 1025:1576">
      <c r="A110" s="19" t="s">
        <v>25</v>
      </c>
      <c r="B110" s="19" t="s">
        <v>169</v>
      </c>
      <c r="C110" s="19"/>
      <c r="D110" s="19"/>
      <c r="E110" s="19"/>
      <c r="F110" s="47">
        <f>SUM(F108:F109)</f>
        <v>1774.84823284823</v>
      </c>
      <c r="G110" s="44">
        <v>9.5</v>
      </c>
      <c r="H110" s="44">
        <f t="shared" si="13"/>
        <v>16861.0582120582</v>
      </c>
      <c r="I110" s="19"/>
      <c r="J110" s="19"/>
      <c r="K110" s="19"/>
      <c r="L110" s="19"/>
      <c r="M110" s="47">
        <f>SUM(M108:M109)</f>
        <v>515269.0997921</v>
      </c>
      <c r="N110" s="19">
        <v>1.03</v>
      </c>
      <c r="O110" s="46">
        <f>N110*M110</f>
        <v>530727.172785863</v>
      </c>
      <c r="P110" s="19">
        <f>SUM(P109:P109)</f>
        <v>82.4</v>
      </c>
      <c r="Q110" s="46">
        <f>H110+O110+P110</f>
        <v>547670.630997921</v>
      </c>
      <c r="R110" s="19">
        <v>1</v>
      </c>
      <c r="S110" s="44">
        <f>Q110*R110</f>
        <v>547670.630997921</v>
      </c>
    </row>
    <row r="111" s="14" customFormat="1" ht="20" customHeight="1" spans="1:1024 1025:1576">
      <c r="A111" s="8" t="s">
        <v>197</v>
      </c>
      <c r="B111" s="19"/>
      <c r="C111" s="19"/>
      <c r="D111" s="19"/>
      <c r="E111" s="19"/>
      <c r="F111" s="47"/>
      <c r="G111" s="13"/>
      <c r="H111" s="44"/>
      <c r="I111" s="19"/>
      <c r="J111" s="19"/>
      <c r="K111" s="19"/>
      <c r="L111" s="19"/>
      <c r="M111" s="19"/>
      <c r="N111" s="11"/>
      <c r="O111" s="47"/>
      <c r="P111" s="19"/>
      <c r="Q111" s="47"/>
      <c r="R111" s="19"/>
      <c r="S111" s="47">
        <v>203936.050439989</v>
      </c>
    </row>
    <row r="112" s="14" customFormat="1" ht="20" customHeight="1" spans="1:1024 1025:1576">
      <c r="A112" s="19" t="s">
        <v>198</v>
      </c>
      <c r="B112" s="19"/>
      <c r="C112" s="19"/>
      <c r="D112" s="19"/>
      <c r="E112" s="19"/>
      <c r="F112" s="47"/>
      <c r="G112" s="13"/>
      <c r="H112" s="44"/>
      <c r="I112" s="19"/>
      <c r="J112" s="19"/>
      <c r="K112" s="19"/>
      <c r="L112" s="19"/>
      <c r="M112" s="47"/>
      <c r="N112" s="11"/>
      <c r="O112" s="47"/>
      <c r="P112" s="19"/>
      <c r="Q112" s="47"/>
      <c r="R112" s="19"/>
      <c r="S112" s="47">
        <f>S110-S111</f>
        <v>343734.580557932</v>
      </c>
    </row>
    <row r="113" s="53" customFormat="1" spans="1:1024 1025:1584">
      <c r="A113" s="307"/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165"/>
      <c r="N113" s="307"/>
      <c r="O113" s="307"/>
      <c r="P113" s="307"/>
      <c r="Q113" s="307"/>
      <c r="R113" s="19"/>
      <c r="S113" s="307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  <c r="AMJ113" s="1"/>
      <c r="AMK113" s="1"/>
      <c r="AML113" s="1"/>
      <c r="AMM113" s="1"/>
      <c r="AMN113" s="1"/>
      <c r="AMO113" s="1"/>
      <c r="AMP113" s="1"/>
      <c r="AMQ113" s="1"/>
      <c r="AMR113" s="1"/>
      <c r="AMS113" s="1"/>
      <c r="AMT113" s="1"/>
      <c r="AMU113" s="1"/>
      <c r="AMV113" s="1"/>
      <c r="AMW113" s="1"/>
      <c r="AMX113" s="1"/>
      <c r="AMY113" s="1"/>
      <c r="AMZ113" s="1"/>
      <c r="ANA113" s="1"/>
      <c r="ANB113" s="1"/>
      <c r="ANC113" s="1"/>
      <c r="AND113" s="1"/>
      <c r="ANE113" s="1"/>
      <c r="ANF113" s="1"/>
      <c r="ANG113" s="1"/>
      <c r="ANH113" s="1"/>
      <c r="ANI113" s="1"/>
      <c r="ANJ113" s="1"/>
      <c r="ANK113" s="1"/>
      <c r="ANL113" s="1"/>
      <c r="ANM113" s="1"/>
      <c r="ANN113" s="1"/>
      <c r="ANO113" s="1"/>
      <c r="ANP113" s="1"/>
      <c r="ANQ113" s="1"/>
      <c r="ANR113" s="1"/>
      <c r="ANS113" s="1"/>
      <c r="ANT113" s="1"/>
      <c r="ANU113" s="1"/>
      <c r="ANV113" s="1"/>
      <c r="ANW113" s="1"/>
      <c r="ANX113" s="1"/>
      <c r="ANY113" s="1"/>
      <c r="ANZ113" s="1"/>
      <c r="AOA113" s="1"/>
      <c r="AOB113" s="1"/>
      <c r="AOC113" s="1"/>
      <c r="AOD113" s="1"/>
      <c r="AOE113" s="1"/>
      <c r="AOF113" s="1"/>
      <c r="AOG113" s="1"/>
      <c r="AOH113" s="1"/>
      <c r="AOI113" s="1"/>
      <c r="AOJ113" s="1"/>
      <c r="AOK113" s="1"/>
      <c r="AOL113" s="1"/>
      <c r="AOM113" s="1"/>
      <c r="AON113" s="1"/>
      <c r="AOO113" s="1"/>
      <c r="AOP113" s="1"/>
      <c r="AOQ113" s="1"/>
      <c r="AOR113" s="1"/>
      <c r="AOS113" s="1"/>
      <c r="AOT113" s="1"/>
      <c r="AOU113" s="1"/>
      <c r="AOV113" s="1"/>
      <c r="AOW113" s="1"/>
      <c r="AOX113" s="1"/>
      <c r="AOY113" s="1"/>
      <c r="AOZ113" s="1"/>
      <c r="APA113" s="1"/>
      <c r="APB113" s="1"/>
      <c r="APC113" s="1"/>
      <c r="APD113" s="1"/>
      <c r="APE113" s="1"/>
      <c r="APF113" s="1"/>
      <c r="APG113" s="1"/>
      <c r="APH113" s="1"/>
      <c r="API113" s="1"/>
      <c r="APJ113" s="1"/>
      <c r="APK113" s="1"/>
      <c r="APL113" s="1"/>
      <c r="APM113" s="1"/>
      <c r="APN113" s="1"/>
      <c r="APO113" s="1"/>
      <c r="APP113" s="1"/>
      <c r="APQ113" s="1"/>
      <c r="APR113" s="1"/>
      <c r="APS113" s="1"/>
      <c r="APT113" s="1"/>
      <c r="APU113" s="1"/>
      <c r="APV113" s="1"/>
      <c r="APW113" s="1"/>
      <c r="APX113" s="1"/>
      <c r="APY113" s="1"/>
      <c r="APZ113" s="1"/>
      <c r="AQA113" s="1"/>
      <c r="AQB113" s="1"/>
      <c r="AQC113" s="1"/>
      <c r="AQD113" s="1"/>
      <c r="AQE113" s="1"/>
      <c r="AQF113" s="1"/>
      <c r="AQG113" s="1"/>
      <c r="AQH113" s="1"/>
      <c r="AQI113" s="1"/>
      <c r="AQJ113" s="1"/>
      <c r="AQK113" s="1"/>
      <c r="AQL113" s="1"/>
      <c r="AQM113" s="1"/>
      <c r="AQN113" s="1"/>
      <c r="AQO113" s="1"/>
      <c r="AQP113" s="1"/>
      <c r="AQQ113" s="1"/>
      <c r="AQR113" s="1"/>
      <c r="AQS113" s="1"/>
      <c r="AQT113" s="1"/>
      <c r="AQU113" s="1"/>
      <c r="AQV113" s="1"/>
      <c r="AQW113" s="1"/>
      <c r="AQX113" s="1"/>
      <c r="AQY113" s="1"/>
      <c r="AQZ113" s="1"/>
      <c r="ARA113" s="1"/>
      <c r="ARB113" s="1"/>
      <c r="ARC113" s="1"/>
      <c r="ARD113" s="1"/>
      <c r="ARE113" s="1"/>
      <c r="ARF113" s="1"/>
      <c r="ARG113" s="1"/>
      <c r="ARH113" s="1"/>
      <c r="ARI113" s="1"/>
      <c r="ARJ113" s="1"/>
      <c r="ARK113" s="1"/>
      <c r="ARL113" s="1"/>
      <c r="ARM113" s="1"/>
      <c r="ARN113" s="1"/>
      <c r="ARO113" s="1"/>
      <c r="ARP113" s="1"/>
      <c r="ARQ113" s="1"/>
      <c r="ARR113" s="1"/>
      <c r="ARS113" s="1"/>
      <c r="ART113" s="1"/>
      <c r="ARU113" s="1"/>
      <c r="ARV113" s="1"/>
      <c r="ARW113" s="1"/>
      <c r="ARX113" s="1"/>
      <c r="ARY113" s="1"/>
      <c r="ARZ113" s="1"/>
      <c r="ASA113" s="1"/>
      <c r="ASB113" s="1"/>
      <c r="ASC113" s="1"/>
      <c r="ASD113" s="1"/>
      <c r="ASE113" s="1"/>
      <c r="ASF113" s="1"/>
      <c r="ASG113" s="1"/>
      <c r="ASH113" s="1"/>
      <c r="ASI113" s="1"/>
      <c r="ASJ113" s="1"/>
      <c r="ASK113" s="1"/>
      <c r="ASL113" s="1"/>
      <c r="ASM113" s="1"/>
      <c r="ASN113" s="1"/>
      <c r="ASO113" s="1"/>
      <c r="ASP113" s="1"/>
      <c r="ASQ113" s="1"/>
      <c r="ASR113" s="1"/>
      <c r="ASS113" s="1"/>
      <c r="AST113" s="1"/>
      <c r="ASU113" s="1"/>
      <c r="ASV113" s="1"/>
      <c r="ASW113" s="1"/>
      <c r="ASX113" s="1"/>
      <c r="ASY113" s="1"/>
      <c r="ASZ113" s="1"/>
      <c r="ATA113" s="1"/>
      <c r="ATB113" s="1"/>
      <c r="ATC113" s="1"/>
      <c r="ATD113" s="1"/>
      <c r="ATE113" s="1"/>
      <c r="ATF113" s="1"/>
      <c r="ATG113" s="1"/>
      <c r="ATH113" s="1"/>
      <c r="ATI113" s="1"/>
      <c r="ATJ113" s="1"/>
      <c r="ATK113" s="1"/>
      <c r="ATL113" s="1"/>
      <c r="ATM113" s="1"/>
      <c r="ATN113" s="1"/>
      <c r="ATO113" s="1"/>
      <c r="ATP113" s="1"/>
      <c r="ATQ113" s="1"/>
      <c r="ATR113" s="1"/>
      <c r="ATS113" s="1"/>
      <c r="ATT113" s="1"/>
      <c r="ATU113" s="1"/>
      <c r="ATV113" s="1"/>
      <c r="ATW113" s="1"/>
      <c r="ATX113" s="1"/>
      <c r="ATY113" s="1"/>
      <c r="ATZ113" s="1"/>
      <c r="AUA113" s="1"/>
      <c r="AUB113" s="1"/>
      <c r="AUC113" s="1"/>
      <c r="AUD113" s="1"/>
      <c r="AUE113" s="1"/>
      <c r="AUF113" s="1"/>
      <c r="AUG113" s="1"/>
      <c r="AUH113" s="1"/>
      <c r="AUI113" s="1"/>
      <c r="AUJ113" s="1"/>
      <c r="AUK113" s="1"/>
      <c r="AUL113" s="1"/>
      <c r="AUM113" s="1"/>
      <c r="AUN113" s="1"/>
      <c r="AUO113" s="1"/>
      <c r="AUP113" s="1"/>
      <c r="AUQ113" s="1"/>
      <c r="AUR113" s="1"/>
      <c r="AUS113" s="1"/>
      <c r="AUT113" s="1"/>
      <c r="AUU113" s="1"/>
      <c r="AUV113" s="1"/>
      <c r="AUW113" s="1"/>
      <c r="AUX113" s="1"/>
      <c r="AUY113" s="1"/>
      <c r="AUZ113" s="1"/>
      <c r="AVA113" s="1"/>
      <c r="AVB113" s="1"/>
      <c r="AVC113" s="1"/>
      <c r="AVD113" s="1"/>
      <c r="AVE113" s="1"/>
      <c r="AVF113" s="1"/>
      <c r="AVG113" s="1"/>
      <c r="AVH113" s="1"/>
      <c r="AVI113" s="1"/>
      <c r="AVJ113" s="1"/>
      <c r="AVK113" s="1"/>
      <c r="AVL113" s="1"/>
      <c r="AVM113" s="1"/>
      <c r="AVN113" s="1"/>
      <c r="AVO113" s="1"/>
      <c r="AVP113" s="1"/>
      <c r="AVQ113" s="1"/>
      <c r="AVR113" s="1"/>
      <c r="AVS113" s="1"/>
      <c r="AVT113" s="1"/>
      <c r="AVU113" s="1"/>
      <c r="AVV113" s="1"/>
      <c r="AVW113" s="1"/>
      <c r="AVX113" s="1"/>
      <c r="AVY113" s="1"/>
      <c r="AVZ113" s="1"/>
      <c r="AWA113" s="1"/>
      <c r="AWB113" s="1"/>
      <c r="AWC113" s="1"/>
      <c r="AWD113" s="1"/>
      <c r="AWE113" s="1"/>
      <c r="AWF113" s="1"/>
      <c r="AWG113" s="1"/>
      <c r="AWH113" s="1"/>
      <c r="AWI113" s="1"/>
      <c r="AWJ113" s="1"/>
      <c r="AWK113" s="1"/>
      <c r="AWL113" s="1"/>
      <c r="AWM113" s="1"/>
      <c r="AWN113" s="1"/>
      <c r="AWO113" s="1"/>
      <c r="AWP113" s="1"/>
      <c r="AWQ113" s="1"/>
      <c r="AWR113" s="1"/>
      <c r="AWS113" s="1"/>
      <c r="AWT113" s="1"/>
      <c r="AWU113" s="1"/>
      <c r="AWV113" s="1"/>
      <c r="AWW113" s="1"/>
      <c r="AWX113" s="1"/>
      <c r="AWY113" s="1"/>
      <c r="AWZ113" s="1"/>
      <c r="AXA113" s="1"/>
      <c r="AXB113" s="1"/>
      <c r="AXC113" s="1"/>
      <c r="AXD113" s="1"/>
      <c r="AXE113" s="1"/>
      <c r="AXF113" s="1"/>
      <c r="AXG113" s="1"/>
      <c r="AXH113" s="1"/>
      <c r="AXI113" s="1"/>
      <c r="AXJ113" s="1"/>
      <c r="AXK113" s="1"/>
      <c r="AXL113" s="1"/>
      <c r="AXM113" s="1"/>
      <c r="AXN113" s="1"/>
      <c r="AXO113" s="1"/>
      <c r="AXP113" s="1"/>
      <c r="AXQ113" s="1"/>
      <c r="AXR113" s="1"/>
      <c r="AXS113" s="1"/>
      <c r="AXT113" s="1"/>
      <c r="AXU113" s="1"/>
      <c r="AXV113" s="1"/>
      <c r="AXW113" s="1"/>
      <c r="AXX113" s="1"/>
      <c r="AXY113" s="1"/>
      <c r="AXZ113" s="1"/>
      <c r="AYA113" s="1"/>
      <c r="AYB113" s="1"/>
      <c r="AYC113" s="1"/>
      <c r="AYD113" s="1"/>
      <c r="AYE113" s="1"/>
      <c r="AYF113" s="1"/>
      <c r="AYG113" s="1"/>
      <c r="AYH113" s="1"/>
      <c r="AYI113" s="1"/>
      <c r="AYJ113" s="1"/>
      <c r="AYK113" s="1"/>
      <c r="AYL113" s="1"/>
      <c r="AYM113" s="1"/>
      <c r="AYN113" s="1"/>
      <c r="AYO113" s="1"/>
      <c r="AYP113" s="1"/>
      <c r="AYQ113" s="1"/>
      <c r="AYR113" s="1"/>
      <c r="AYS113" s="1"/>
      <c r="AYT113" s="1"/>
      <c r="AYU113" s="1"/>
      <c r="AYV113" s="1"/>
      <c r="AYW113" s="1"/>
      <c r="AYX113" s="1"/>
      <c r="AYY113" s="1"/>
      <c r="AYZ113" s="1"/>
      <c r="AZA113" s="1"/>
      <c r="AZB113" s="1"/>
      <c r="AZC113" s="1"/>
      <c r="AZD113" s="1"/>
      <c r="AZE113" s="1"/>
      <c r="AZF113" s="1"/>
      <c r="AZG113" s="1"/>
      <c r="AZH113" s="1"/>
      <c r="AZI113" s="1"/>
      <c r="AZJ113" s="1"/>
      <c r="AZK113" s="1"/>
      <c r="AZL113" s="1"/>
      <c r="AZM113" s="1"/>
      <c r="AZN113" s="1"/>
      <c r="AZO113" s="1"/>
      <c r="AZP113" s="1"/>
      <c r="AZQ113" s="1"/>
      <c r="AZR113" s="1"/>
      <c r="AZS113" s="1"/>
      <c r="AZT113" s="1"/>
      <c r="AZU113" s="1"/>
      <c r="AZV113" s="1"/>
      <c r="AZW113" s="1"/>
      <c r="AZX113" s="1"/>
      <c r="AZY113" s="1"/>
      <c r="AZZ113" s="1"/>
      <c r="BAA113" s="1"/>
      <c r="BAB113" s="1"/>
      <c r="BAC113" s="1"/>
      <c r="BAD113" s="1"/>
      <c r="BAE113" s="1"/>
      <c r="BAF113" s="1"/>
      <c r="BAG113" s="1"/>
      <c r="BAH113" s="1"/>
      <c r="BAI113" s="1"/>
      <c r="BAJ113" s="1"/>
      <c r="BAK113" s="1"/>
      <c r="BAL113" s="1"/>
      <c r="BAM113" s="1"/>
      <c r="BAN113" s="1"/>
      <c r="BAO113" s="1"/>
      <c r="BAP113" s="1"/>
      <c r="BAQ113" s="1"/>
      <c r="BAR113" s="1"/>
      <c r="BAS113" s="1"/>
      <c r="BAT113" s="1"/>
      <c r="BAU113" s="1"/>
      <c r="BAV113" s="1"/>
      <c r="BAW113" s="1"/>
      <c r="BAX113" s="1"/>
      <c r="BAY113" s="1"/>
      <c r="BAZ113" s="1"/>
      <c r="BBA113" s="1"/>
      <c r="BBB113" s="1"/>
      <c r="BBC113" s="1"/>
      <c r="BBD113" s="1"/>
      <c r="BBE113" s="1"/>
      <c r="BBF113" s="1"/>
      <c r="BBG113" s="1"/>
      <c r="BBH113" s="1"/>
      <c r="BBI113" s="1"/>
      <c r="BBJ113" s="1"/>
      <c r="BBK113" s="1"/>
      <c r="BBL113" s="1"/>
      <c r="BBM113" s="1"/>
      <c r="BBN113" s="1"/>
      <c r="BBO113" s="1"/>
      <c r="BBP113" s="1"/>
      <c r="BBQ113" s="1"/>
      <c r="BBR113" s="1"/>
      <c r="BBS113" s="1"/>
      <c r="BBT113" s="1"/>
      <c r="BBU113" s="1"/>
      <c r="BBV113" s="1"/>
      <c r="BBW113" s="1"/>
      <c r="BBX113" s="1"/>
      <c r="BBY113" s="1"/>
      <c r="BBZ113" s="1"/>
      <c r="BCA113" s="1"/>
      <c r="BCB113" s="1"/>
      <c r="BCC113" s="1"/>
      <c r="BCD113" s="1"/>
      <c r="BCE113" s="1"/>
      <c r="BCF113" s="1"/>
      <c r="BCG113" s="1"/>
      <c r="BCH113" s="1"/>
      <c r="BCI113" s="1"/>
      <c r="BCJ113" s="1"/>
      <c r="BCK113" s="1"/>
      <c r="BCL113" s="1"/>
      <c r="BCM113" s="1"/>
      <c r="BCN113" s="1"/>
      <c r="BCO113" s="1"/>
      <c r="BCP113" s="1"/>
      <c r="BCQ113" s="1"/>
      <c r="BCR113" s="1"/>
      <c r="BCS113" s="1"/>
      <c r="BCT113" s="1"/>
      <c r="BCU113" s="1"/>
      <c r="BCV113" s="1"/>
      <c r="BCW113" s="1"/>
      <c r="BCX113" s="1"/>
      <c r="BCY113" s="1"/>
      <c r="BCZ113" s="1"/>
      <c r="BDA113" s="1"/>
      <c r="BDB113" s="1"/>
      <c r="BDC113" s="1"/>
      <c r="BDD113" s="1"/>
      <c r="BDE113" s="1"/>
      <c r="BDF113" s="1"/>
      <c r="BDG113" s="1"/>
      <c r="BDH113" s="1"/>
      <c r="BDI113" s="1"/>
      <c r="BDJ113" s="1"/>
      <c r="BDK113" s="1"/>
      <c r="BDL113" s="1"/>
      <c r="BDM113" s="1"/>
      <c r="BDN113" s="1"/>
      <c r="BDO113" s="1"/>
      <c r="BDP113" s="1"/>
      <c r="BDQ113" s="1"/>
      <c r="BDR113" s="1"/>
      <c r="BDS113" s="1"/>
      <c r="BDT113" s="1"/>
      <c r="BDU113" s="1"/>
      <c r="BDV113" s="1"/>
      <c r="BDW113" s="1"/>
      <c r="BDX113" s="1"/>
      <c r="BDY113" s="1"/>
      <c r="BDZ113" s="1"/>
      <c r="BEA113" s="1"/>
      <c r="BEB113" s="1"/>
      <c r="BEC113" s="1"/>
      <c r="BED113" s="1"/>
      <c r="BEE113" s="1"/>
      <c r="BEF113" s="1"/>
      <c r="BEG113" s="1"/>
      <c r="BEH113" s="1"/>
      <c r="BEI113" s="1"/>
      <c r="BEJ113" s="1"/>
      <c r="BEK113" s="1"/>
      <c r="BEL113" s="1"/>
      <c r="BEM113" s="1"/>
      <c r="BEN113" s="1"/>
      <c r="BEO113" s="1"/>
      <c r="BEP113" s="1"/>
      <c r="BEQ113" s="1"/>
      <c r="BER113" s="1"/>
      <c r="BES113" s="1"/>
      <c r="BET113" s="1"/>
      <c r="BEU113" s="1"/>
      <c r="BEV113" s="1"/>
      <c r="BEW113" s="1"/>
      <c r="BEX113" s="1"/>
      <c r="BEY113" s="1"/>
      <c r="BEZ113" s="1"/>
      <c r="BFA113" s="1"/>
      <c r="BFB113" s="1"/>
      <c r="BFC113" s="1"/>
      <c r="BFD113" s="1"/>
      <c r="BFE113" s="1"/>
      <c r="BFF113" s="1"/>
      <c r="BFG113" s="1"/>
      <c r="BFH113" s="1"/>
      <c r="BFI113" s="1"/>
      <c r="BFJ113" s="1"/>
      <c r="BFK113" s="1"/>
      <c r="BFL113" s="1"/>
      <c r="BFM113" s="1"/>
      <c r="BFN113" s="1"/>
      <c r="BFO113" s="1"/>
      <c r="BFP113" s="1"/>
      <c r="BFQ113" s="1"/>
      <c r="BFR113" s="1"/>
      <c r="BFS113" s="1"/>
      <c r="BFT113" s="1"/>
      <c r="BFU113" s="1"/>
      <c r="BFV113" s="1"/>
      <c r="BFW113" s="1"/>
      <c r="BFX113" s="1"/>
      <c r="BFY113" s="1"/>
      <c r="BFZ113" s="1"/>
      <c r="BGA113" s="1"/>
      <c r="BGB113" s="1"/>
      <c r="BGC113" s="1"/>
      <c r="BGD113" s="1"/>
      <c r="BGE113" s="1"/>
      <c r="BGF113" s="1"/>
      <c r="BGG113" s="1"/>
      <c r="BGH113" s="1"/>
      <c r="BGI113" s="1"/>
      <c r="BGJ113" s="1"/>
      <c r="BGK113" s="1"/>
      <c r="BGL113" s="1"/>
      <c r="BGM113" s="1"/>
      <c r="BGN113" s="1"/>
      <c r="BGO113" s="1"/>
      <c r="BGP113" s="1"/>
      <c r="BGQ113" s="1"/>
      <c r="BGR113" s="1"/>
      <c r="BGS113" s="1"/>
      <c r="BGT113" s="1"/>
      <c r="BGU113" s="1"/>
      <c r="BGV113" s="1"/>
      <c r="BGW113" s="1"/>
      <c r="BGX113" s="1"/>
      <c r="BGY113" s="1"/>
      <c r="BGZ113" s="1"/>
      <c r="BHA113" s="1"/>
      <c r="BHB113" s="1"/>
      <c r="BHC113" s="1"/>
      <c r="BHD113" s="1"/>
      <c r="BHE113" s="1"/>
      <c r="BHF113" s="1"/>
      <c r="BHG113" s="1"/>
      <c r="BHH113" s="1"/>
      <c r="BHI113" s="1"/>
      <c r="BHJ113" s="1"/>
      <c r="BHK113" s="1"/>
      <c r="BHL113" s="1"/>
      <c r="BHM113" s="1"/>
      <c r="BHN113" s="1"/>
      <c r="BHO113" s="1"/>
      <c r="BHP113" s="1"/>
      <c r="BHQ113" s="1"/>
      <c r="BHR113" s="1"/>
      <c r="BHS113" s="1"/>
      <c r="BHT113" s="1"/>
      <c r="BHU113" s="1"/>
      <c r="BHV113" s="1"/>
      <c r="BHW113" s="1"/>
      <c r="BHX113" s="1"/>
    </row>
    <row r="114" s="53" customFormat="1" spans="1:1024 1025:1584">
      <c r="A114" s="8"/>
      <c r="B114" s="19"/>
      <c r="C114" s="19"/>
      <c r="D114" s="19"/>
      <c r="E114" s="19"/>
      <c r="F114" s="47"/>
      <c r="G114" s="13"/>
      <c r="H114" s="44"/>
      <c r="I114" s="19"/>
      <c r="J114" s="19"/>
      <c r="K114" s="19"/>
      <c r="L114" s="19"/>
      <c r="M114" s="19"/>
      <c r="N114" s="11"/>
      <c r="O114" s="47"/>
      <c r="P114" s="19"/>
      <c r="Q114" s="47"/>
      <c r="R114" s="19"/>
      <c r="S114" s="47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  <c r="AMK114" s="1"/>
      <c r="AML114" s="1"/>
      <c r="AMM114" s="1"/>
      <c r="AMN114" s="1"/>
      <c r="AMO114" s="1"/>
      <c r="AMP114" s="1"/>
      <c r="AMQ114" s="1"/>
      <c r="AMR114" s="1"/>
      <c r="AMS114" s="1"/>
      <c r="AMT114" s="1"/>
      <c r="AMU114" s="1"/>
      <c r="AMV114" s="1"/>
      <c r="AMW114" s="1"/>
      <c r="AMX114" s="1"/>
      <c r="AMY114" s="1"/>
      <c r="AMZ114" s="1"/>
      <c r="ANA114" s="1"/>
      <c r="ANB114" s="1"/>
      <c r="ANC114" s="1"/>
      <c r="AND114" s="1"/>
      <c r="ANE114" s="1"/>
      <c r="ANF114" s="1"/>
      <c r="ANG114" s="1"/>
      <c r="ANH114" s="1"/>
      <c r="ANI114" s="1"/>
      <c r="ANJ114" s="1"/>
      <c r="ANK114" s="1"/>
      <c r="ANL114" s="1"/>
      <c r="ANM114" s="1"/>
      <c r="ANN114" s="1"/>
      <c r="ANO114" s="1"/>
      <c r="ANP114" s="1"/>
      <c r="ANQ114" s="1"/>
      <c r="ANR114" s="1"/>
      <c r="ANS114" s="1"/>
      <c r="ANT114" s="1"/>
      <c r="ANU114" s="1"/>
      <c r="ANV114" s="1"/>
      <c r="ANW114" s="1"/>
      <c r="ANX114" s="1"/>
      <c r="ANY114" s="1"/>
      <c r="ANZ114" s="1"/>
      <c r="AOA114" s="1"/>
      <c r="AOB114" s="1"/>
      <c r="AOC114" s="1"/>
      <c r="AOD114" s="1"/>
      <c r="AOE114" s="1"/>
      <c r="AOF114" s="1"/>
      <c r="AOG114" s="1"/>
      <c r="AOH114" s="1"/>
      <c r="AOI114" s="1"/>
      <c r="AOJ114" s="1"/>
      <c r="AOK114" s="1"/>
      <c r="AOL114" s="1"/>
      <c r="AOM114" s="1"/>
      <c r="AON114" s="1"/>
      <c r="AOO114" s="1"/>
      <c r="AOP114" s="1"/>
      <c r="AOQ114" s="1"/>
      <c r="AOR114" s="1"/>
      <c r="AOS114" s="1"/>
      <c r="AOT114" s="1"/>
      <c r="AOU114" s="1"/>
      <c r="AOV114" s="1"/>
      <c r="AOW114" s="1"/>
      <c r="AOX114" s="1"/>
      <c r="AOY114" s="1"/>
      <c r="AOZ114" s="1"/>
      <c r="APA114" s="1"/>
      <c r="APB114" s="1"/>
      <c r="APC114" s="1"/>
      <c r="APD114" s="1"/>
      <c r="APE114" s="1"/>
      <c r="APF114" s="1"/>
      <c r="APG114" s="1"/>
      <c r="APH114" s="1"/>
      <c r="API114" s="1"/>
      <c r="APJ114" s="1"/>
      <c r="APK114" s="1"/>
      <c r="APL114" s="1"/>
      <c r="APM114" s="1"/>
      <c r="APN114" s="1"/>
      <c r="APO114" s="1"/>
      <c r="APP114" s="1"/>
      <c r="APQ114" s="1"/>
      <c r="APR114" s="1"/>
      <c r="APS114" s="1"/>
      <c r="APT114" s="1"/>
      <c r="APU114" s="1"/>
      <c r="APV114" s="1"/>
      <c r="APW114" s="1"/>
      <c r="APX114" s="1"/>
      <c r="APY114" s="1"/>
      <c r="APZ114" s="1"/>
      <c r="AQA114" s="1"/>
      <c r="AQB114" s="1"/>
      <c r="AQC114" s="1"/>
      <c r="AQD114" s="1"/>
      <c r="AQE114" s="1"/>
      <c r="AQF114" s="1"/>
      <c r="AQG114" s="1"/>
      <c r="AQH114" s="1"/>
      <c r="AQI114" s="1"/>
      <c r="AQJ114" s="1"/>
      <c r="AQK114" s="1"/>
      <c r="AQL114" s="1"/>
      <c r="AQM114" s="1"/>
      <c r="AQN114" s="1"/>
      <c r="AQO114" s="1"/>
      <c r="AQP114" s="1"/>
      <c r="AQQ114" s="1"/>
      <c r="AQR114" s="1"/>
      <c r="AQS114" s="1"/>
      <c r="AQT114" s="1"/>
      <c r="AQU114" s="1"/>
      <c r="AQV114" s="1"/>
      <c r="AQW114" s="1"/>
      <c r="AQX114" s="1"/>
      <c r="AQY114" s="1"/>
      <c r="AQZ114" s="1"/>
      <c r="ARA114" s="1"/>
      <c r="ARB114" s="1"/>
      <c r="ARC114" s="1"/>
      <c r="ARD114" s="1"/>
      <c r="ARE114" s="1"/>
      <c r="ARF114" s="1"/>
      <c r="ARG114" s="1"/>
      <c r="ARH114" s="1"/>
      <c r="ARI114" s="1"/>
      <c r="ARJ114" s="1"/>
      <c r="ARK114" s="1"/>
      <c r="ARL114" s="1"/>
      <c r="ARM114" s="1"/>
      <c r="ARN114" s="1"/>
      <c r="ARO114" s="1"/>
      <c r="ARP114" s="1"/>
      <c r="ARQ114" s="1"/>
      <c r="ARR114" s="1"/>
      <c r="ARS114" s="1"/>
      <c r="ART114" s="1"/>
      <c r="ARU114" s="1"/>
      <c r="ARV114" s="1"/>
      <c r="ARW114" s="1"/>
      <c r="ARX114" s="1"/>
      <c r="ARY114" s="1"/>
      <c r="ARZ114" s="1"/>
      <c r="ASA114" s="1"/>
      <c r="ASB114" s="1"/>
      <c r="ASC114" s="1"/>
      <c r="ASD114" s="1"/>
      <c r="ASE114" s="1"/>
      <c r="ASF114" s="1"/>
      <c r="ASG114" s="1"/>
      <c r="ASH114" s="1"/>
      <c r="ASI114" s="1"/>
      <c r="ASJ114" s="1"/>
      <c r="ASK114" s="1"/>
      <c r="ASL114" s="1"/>
      <c r="ASM114" s="1"/>
      <c r="ASN114" s="1"/>
      <c r="ASO114" s="1"/>
      <c r="ASP114" s="1"/>
      <c r="ASQ114" s="1"/>
      <c r="ASR114" s="1"/>
      <c r="ASS114" s="1"/>
      <c r="AST114" s="1"/>
      <c r="ASU114" s="1"/>
      <c r="ASV114" s="1"/>
      <c r="ASW114" s="1"/>
      <c r="ASX114" s="1"/>
      <c r="ASY114" s="1"/>
      <c r="ASZ114" s="1"/>
      <c r="ATA114" s="1"/>
      <c r="ATB114" s="1"/>
      <c r="ATC114" s="1"/>
      <c r="ATD114" s="1"/>
      <c r="ATE114" s="1"/>
      <c r="ATF114" s="1"/>
      <c r="ATG114" s="1"/>
      <c r="ATH114" s="1"/>
      <c r="ATI114" s="1"/>
      <c r="ATJ114" s="1"/>
      <c r="ATK114" s="1"/>
      <c r="ATL114" s="1"/>
      <c r="ATM114" s="1"/>
      <c r="ATN114" s="1"/>
      <c r="ATO114" s="1"/>
      <c r="ATP114" s="1"/>
      <c r="ATQ114" s="1"/>
      <c r="ATR114" s="1"/>
      <c r="ATS114" s="1"/>
      <c r="ATT114" s="1"/>
      <c r="ATU114" s="1"/>
      <c r="ATV114" s="1"/>
      <c r="ATW114" s="1"/>
      <c r="ATX114" s="1"/>
      <c r="ATY114" s="1"/>
      <c r="ATZ114" s="1"/>
      <c r="AUA114" s="1"/>
      <c r="AUB114" s="1"/>
      <c r="AUC114" s="1"/>
      <c r="AUD114" s="1"/>
      <c r="AUE114" s="1"/>
      <c r="AUF114" s="1"/>
      <c r="AUG114" s="1"/>
      <c r="AUH114" s="1"/>
      <c r="AUI114" s="1"/>
      <c r="AUJ114" s="1"/>
      <c r="AUK114" s="1"/>
      <c r="AUL114" s="1"/>
      <c r="AUM114" s="1"/>
      <c r="AUN114" s="1"/>
      <c r="AUO114" s="1"/>
      <c r="AUP114" s="1"/>
      <c r="AUQ114" s="1"/>
      <c r="AUR114" s="1"/>
      <c r="AUS114" s="1"/>
      <c r="AUT114" s="1"/>
      <c r="AUU114" s="1"/>
      <c r="AUV114" s="1"/>
      <c r="AUW114" s="1"/>
      <c r="AUX114" s="1"/>
      <c r="AUY114" s="1"/>
      <c r="AUZ114" s="1"/>
      <c r="AVA114" s="1"/>
      <c r="AVB114" s="1"/>
      <c r="AVC114" s="1"/>
      <c r="AVD114" s="1"/>
      <c r="AVE114" s="1"/>
      <c r="AVF114" s="1"/>
      <c r="AVG114" s="1"/>
      <c r="AVH114" s="1"/>
      <c r="AVI114" s="1"/>
      <c r="AVJ114" s="1"/>
      <c r="AVK114" s="1"/>
      <c r="AVL114" s="1"/>
      <c r="AVM114" s="1"/>
      <c r="AVN114" s="1"/>
      <c r="AVO114" s="1"/>
      <c r="AVP114" s="1"/>
      <c r="AVQ114" s="1"/>
      <c r="AVR114" s="1"/>
      <c r="AVS114" s="1"/>
      <c r="AVT114" s="1"/>
      <c r="AVU114" s="1"/>
      <c r="AVV114" s="1"/>
      <c r="AVW114" s="1"/>
      <c r="AVX114" s="1"/>
      <c r="AVY114" s="1"/>
      <c r="AVZ114" s="1"/>
      <c r="AWA114" s="1"/>
      <c r="AWB114" s="1"/>
      <c r="AWC114" s="1"/>
      <c r="AWD114" s="1"/>
      <c r="AWE114" s="1"/>
      <c r="AWF114" s="1"/>
      <c r="AWG114" s="1"/>
      <c r="AWH114" s="1"/>
      <c r="AWI114" s="1"/>
      <c r="AWJ114" s="1"/>
      <c r="AWK114" s="1"/>
      <c r="AWL114" s="1"/>
      <c r="AWM114" s="1"/>
      <c r="AWN114" s="1"/>
      <c r="AWO114" s="1"/>
      <c r="AWP114" s="1"/>
      <c r="AWQ114" s="1"/>
      <c r="AWR114" s="1"/>
      <c r="AWS114" s="1"/>
      <c r="AWT114" s="1"/>
      <c r="AWU114" s="1"/>
      <c r="AWV114" s="1"/>
      <c r="AWW114" s="1"/>
      <c r="AWX114" s="1"/>
      <c r="AWY114" s="1"/>
      <c r="AWZ114" s="1"/>
      <c r="AXA114" s="1"/>
      <c r="AXB114" s="1"/>
      <c r="AXC114" s="1"/>
      <c r="AXD114" s="1"/>
      <c r="AXE114" s="1"/>
      <c r="AXF114" s="1"/>
      <c r="AXG114" s="1"/>
      <c r="AXH114" s="1"/>
      <c r="AXI114" s="1"/>
      <c r="AXJ114" s="1"/>
      <c r="AXK114" s="1"/>
      <c r="AXL114" s="1"/>
      <c r="AXM114" s="1"/>
      <c r="AXN114" s="1"/>
      <c r="AXO114" s="1"/>
      <c r="AXP114" s="1"/>
      <c r="AXQ114" s="1"/>
      <c r="AXR114" s="1"/>
      <c r="AXS114" s="1"/>
      <c r="AXT114" s="1"/>
      <c r="AXU114" s="1"/>
      <c r="AXV114" s="1"/>
      <c r="AXW114" s="1"/>
      <c r="AXX114" s="1"/>
      <c r="AXY114" s="1"/>
      <c r="AXZ114" s="1"/>
      <c r="AYA114" s="1"/>
      <c r="AYB114" s="1"/>
      <c r="AYC114" s="1"/>
      <c r="AYD114" s="1"/>
      <c r="AYE114" s="1"/>
      <c r="AYF114" s="1"/>
      <c r="AYG114" s="1"/>
      <c r="AYH114" s="1"/>
      <c r="AYI114" s="1"/>
      <c r="AYJ114" s="1"/>
      <c r="AYK114" s="1"/>
      <c r="AYL114" s="1"/>
      <c r="AYM114" s="1"/>
      <c r="AYN114" s="1"/>
      <c r="AYO114" s="1"/>
      <c r="AYP114" s="1"/>
      <c r="AYQ114" s="1"/>
      <c r="AYR114" s="1"/>
      <c r="AYS114" s="1"/>
      <c r="AYT114" s="1"/>
      <c r="AYU114" s="1"/>
      <c r="AYV114" s="1"/>
      <c r="AYW114" s="1"/>
      <c r="AYX114" s="1"/>
      <c r="AYY114" s="1"/>
      <c r="AYZ114" s="1"/>
      <c r="AZA114" s="1"/>
      <c r="AZB114" s="1"/>
      <c r="AZC114" s="1"/>
      <c r="AZD114" s="1"/>
      <c r="AZE114" s="1"/>
      <c r="AZF114" s="1"/>
      <c r="AZG114" s="1"/>
      <c r="AZH114" s="1"/>
      <c r="AZI114" s="1"/>
      <c r="AZJ114" s="1"/>
      <c r="AZK114" s="1"/>
      <c r="AZL114" s="1"/>
      <c r="AZM114" s="1"/>
      <c r="AZN114" s="1"/>
      <c r="AZO114" s="1"/>
      <c r="AZP114" s="1"/>
      <c r="AZQ114" s="1"/>
      <c r="AZR114" s="1"/>
      <c r="AZS114" s="1"/>
      <c r="AZT114" s="1"/>
      <c r="AZU114" s="1"/>
      <c r="AZV114" s="1"/>
      <c r="AZW114" s="1"/>
      <c r="AZX114" s="1"/>
      <c r="AZY114" s="1"/>
      <c r="AZZ114" s="1"/>
      <c r="BAA114" s="1"/>
      <c r="BAB114" s="1"/>
      <c r="BAC114" s="1"/>
      <c r="BAD114" s="1"/>
      <c r="BAE114" s="1"/>
      <c r="BAF114" s="1"/>
      <c r="BAG114" s="1"/>
      <c r="BAH114" s="1"/>
      <c r="BAI114" s="1"/>
      <c r="BAJ114" s="1"/>
      <c r="BAK114" s="1"/>
      <c r="BAL114" s="1"/>
      <c r="BAM114" s="1"/>
      <c r="BAN114" s="1"/>
      <c r="BAO114" s="1"/>
      <c r="BAP114" s="1"/>
      <c r="BAQ114" s="1"/>
      <c r="BAR114" s="1"/>
      <c r="BAS114" s="1"/>
      <c r="BAT114" s="1"/>
      <c r="BAU114" s="1"/>
      <c r="BAV114" s="1"/>
      <c r="BAW114" s="1"/>
      <c r="BAX114" s="1"/>
      <c r="BAY114" s="1"/>
      <c r="BAZ114" s="1"/>
      <c r="BBA114" s="1"/>
      <c r="BBB114" s="1"/>
      <c r="BBC114" s="1"/>
      <c r="BBD114" s="1"/>
      <c r="BBE114" s="1"/>
      <c r="BBF114" s="1"/>
      <c r="BBG114" s="1"/>
      <c r="BBH114" s="1"/>
      <c r="BBI114" s="1"/>
      <c r="BBJ114" s="1"/>
      <c r="BBK114" s="1"/>
      <c r="BBL114" s="1"/>
      <c r="BBM114" s="1"/>
      <c r="BBN114" s="1"/>
      <c r="BBO114" s="1"/>
      <c r="BBP114" s="1"/>
      <c r="BBQ114" s="1"/>
      <c r="BBR114" s="1"/>
      <c r="BBS114" s="1"/>
      <c r="BBT114" s="1"/>
      <c r="BBU114" s="1"/>
      <c r="BBV114" s="1"/>
      <c r="BBW114" s="1"/>
      <c r="BBX114" s="1"/>
      <c r="BBY114" s="1"/>
      <c r="BBZ114" s="1"/>
      <c r="BCA114" s="1"/>
      <c r="BCB114" s="1"/>
      <c r="BCC114" s="1"/>
      <c r="BCD114" s="1"/>
      <c r="BCE114" s="1"/>
      <c r="BCF114" s="1"/>
      <c r="BCG114" s="1"/>
      <c r="BCH114" s="1"/>
      <c r="BCI114" s="1"/>
      <c r="BCJ114" s="1"/>
      <c r="BCK114" s="1"/>
      <c r="BCL114" s="1"/>
      <c r="BCM114" s="1"/>
      <c r="BCN114" s="1"/>
      <c r="BCO114" s="1"/>
      <c r="BCP114" s="1"/>
      <c r="BCQ114" s="1"/>
      <c r="BCR114" s="1"/>
      <c r="BCS114" s="1"/>
      <c r="BCT114" s="1"/>
      <c r="BCU114" s="1"/>
      <c r="BCV114" s="1"/>
      <c r="BCW114" s="1"/>
      <c r="BCX114" s="1"/>
      <c r="BCY114" s="1"/>
      <c r="BCZ114" s="1"/>
      <c r="BDA114" s="1"/>
      <c r="BDB114" s="1"/>
      <c r="BDC114" s="1"/>
      <c r="BDD114" s="1"/>
      <c r="BDE114" s="1"/>
      <c r="BDF114" s="1"/>
      <c r="BDG114" s="1"/>
      <c r="BDH114" s="1"/>
      <c r="BDI114" s="1"/>
      <c r="BDJ114" s="1"/>
      <c r="BDK114" s="1"/>
      <c r="BDL114" s="1"/>
      <c r="BDM114" s="1"/>
      <c r="BDN114" s="1"/>
      <c r="BDO114" s="1"/>
      <c r="BDP114" s="1"/>
      <c r="BDQ114" s="1"/>
      <c r="BDR114" s="1"/>
      <c r="BDS114" s="1"/>
      <c r="BDT114" s="1"/>
      <c r="BDU114" s="1"/>
      <c r="BDV114" s="1"/>
      <c r="BDW114" s="1"/>
      <c r="BDX114" s="1"/>
      <c r="BDY114" s="1"/>
      <c r="BDZ114" s="1"/>
      <c r="BEA114" s="1"/>
      <c r="BEB114" s="1"/>
      <c r="BEC114" s="1"/>
      <c r="BED114" s="1"/>
      <c r="BEE114" s="1"/>
      <c r="BEF114" s="1"/>
      <c r="BEG114" s="1"/>
      <c r="BEH114" s="1"/>
      <c r="BEI114" s="1"/>
      <c r="BEJ114" s="1"/>
      <c r="BEK114" s="1"/>
      <c r="BEL114" s="1"/>
      <c r="BEM114" s="1"/>
      <c r="BEN114" s="1"/>
      <c r="BEO114" s="1"/>
      <c r="BEP114" s="1"/>
      <c r="BEQ114" s="1"/>
      <c r="BER114" s="1"/>
      <c r="BES114" s="1"/>
      <c r="BET114" s="1"/>
      <c r="BEU114" s="1"/>
      <c r="BEV114" s="1"/>
      <c r="BEW114" s="1"/>
      <c r="BEX114" s="1"/>
      <c r="BEY114" s="1"/>
      <c r="BEZ114" s="1"/>
      <c r="BFA114" s="1"/>
      <c r="BFB114" s="1"/>
      <c r="BFC114" s="1"/>
      <c r="BFD114" s="1"/>
      <c r="BFE114" s="1"/>
      <c r="BFF114" s="1"/>
      <c r="BFG114" s="1"/>
      <c r="BFH114" s="1"/>
      <c r="BFI114" s="1"/>
      <c r="BFJ114" s="1"/>
      <c r="BFK114" s="1"/>
      <c r="BFL114" s="1"/>
      <c r="BFM114" s="1"/>
      <c r="BFN114" s="1"/>
      <c r="BFO114" s="1"/>
      <c r="BFP114" s="1"/>
      <c r="BFQ114" s="1"/>
      <c r="BFR114" s="1"/>
      <c r="BFS114" s="1"/>
      <c r="BFT114" s="1"/>
      <c r="BFU114" s="1"/>
      <c r="BFV114" s="1"/>
      <c r="BFW114" s="1"/>
      <c r="BFX114" s="1"/>
      <c r="BFY114" s="1"/>
      <c r="BFZ114" s="1"/>
      <c r="BGA114" s="1"/>
      <c r="BGB114" s="1"/>
      <c r="BGC114" s="1"/>
      <c r="BGD114" s="1"/>
      <c r="BGE114" s="1"/>
      <c r="BGF114" s="1"/>
      <c r="BGG114" s="1"/>
      <c r="BGH114" s="1"/>
      <c r="BGI114" s="1"/>
      <c r="BGJ114" s="1"/>
      <c r="BGK114" s="1"/>
      <c r="BGL114" s="1"/>
      <c r="BGM114" s="1"/>
      <c r="BGN114" s="1"/>
      <c r="BGO114" s="1"/>
      <c r="BGP114" s="1"/>
      <c r="BGQ114" s="1"/>
      <c r="BGR114" s="1"/>
      <c r="BGS114" s="1"/>
      <c r="BGT114" s="1"/>
      <c r="BGU114" s="1"/>
      <c r="BGV114" s="1"/>
      <c r="BGW114" s="1"/>
      <c r="BGX114" s="1"/>
      <c r="BGY114" s="1"/>
      <c r="BGZ114" s="1"/>
      <c r="BHA114" s="1"/>
      <c r="BHB114" s="1"/>
      <c r="BHC114" s="1"/>
      <c r="BHD114" s="1"/>
      <c r="BHE114" s="1"/>
      <c r="BHF114" s="1"/>
      <c r="BHG114" s="1"/>
      <c r="BHH114" s="1"/>
      <c r="BHI114" s="1"/>
      <c r="BHJ114" s="1"/>
      <c r="BHK114" s="1"/>
      <c r="BHL114" s="1"/>
      <c r="BHM114" s="1"/>
      <c r="BHN114" s="1"/>
      <c r="BHO114" s="1"/>
      <c r="BHP114" s="1"/>
      <c r="BHQ114" s="1"/>
      <c r="BHR114" s="1"/>
      <c r="BHS114" s="1"/>
      <c r="BHT114" s="1"/>
      <c r="BHU114" s="1"/>
      <c r="BHV114" s="1"/>
      <c r="BHW114" s="1"/>
      <c r="BHX114" s="1"/>
    </row>
    <row r="115" s="1" customFormat="1" spans="1:1024 1025:1584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="4" customFormat="1" spans="1:1024 1025:1584">
      <c r="A116" s="308"/>
      <c r="B116" s="308"/>
      <c r="C116" s="308"/>
      <c r="D116" s="308"/>
      <c r="E116" s="308"/>
      <c r="F116" s="30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25" ht="19" customHeight="1" spans="1:1024 1025:1584">
      <c r="A125" s="309" t="s">
        <v>1</v>
      </c>
      <c r="B125" s="309" t="s">
        <v>69</v>
      </c>
      <c r="C125" s="212" t="s">
        <v>2</v>
      </c>
      <c r="D125" s="212" t="s">
        <v>18</v>
      </c>
      <c r="E125" s="212" t="s">
        <v>19</v>
      </c>
      <c r="F125" s="212" t="s">
        <v>7</v>
      </c>
      <c r="G125" s="310" t="s">
        <v>20</v>
      </c>
      <c r="H125" s="212" t="s">
        <v>21</v>
      </c>
      <c r="I125" s="212" t="s">
        <v>3</v>
      </c>
      <c r="J125" s="212" t="s">
        <v>4</v>
      </c>
      <c r="K125" s="212" t="s">
        <v>5</v>
      </c>
      <c r="L125" s="212" t="s">
        <v>6</v>
      </c>
      <c r="M125" s="212" t="s">
        <v>7</v>
      </c>
      <c r="N125" s="311">
        <v>1.03</v>
      </c>
      <c r="O125" s="312" t="s">
        <v>9</v>
      </c>
      <c r="P125" s="212" t="s">
        <v>38</v>
      </c>
      <c r="Q125" s="312" t="s">
        <v>25</v>
      </c>
      <c r="R125" s="212" t="s">
        <v>29</v>
      </c>
      <c r="S125" s="313" t="s">
        <v>39</v>
      </c>
    </row>
    <row r="126" ht="19" customHeight="1" spans="1:1024 1025:1584">
      <c r="A126" s="32" t="s">
        <v>217</v>
      </c>
      <c r="B126" s="32" t="s">
        <v>218</v>
      </c>
      <c r="C126" s="8"/>
      <c r="D126" s="8"/>
      <c r="E126" s="8"/>
      <c r="F126" s="8"/>
      <c r="G126" s="21"/>
      <c r="H126" s="8"/>
      <c r="I126" s="19">
        <v>2998</v>
      </c>
      <c r="J126" s="8">
        <v>5177</v>
      </c>
      <c r="K126" s="19">
        <f>J126-I126</f>
        <v>2179</v>
      </c>
      <c r="L126" s="19">
        <v>1</v>
      </c>
      <c r="M126" s="19">
        <f>L126*K126</f>
        <v>2179</v>
      </c>
      <c r="N126" s="19">
        <v>1.03</v>
      </c>
      <c r="O126" s="46">
        <f>N126*M126</f>
        <v>2244.37</v>
      </c>
      <c r="P126" s="19"/>
      <c r="Q126" s="46">
        <f>H126+O126+P126</f>
        <v>2244.37</v>
      </c>
      <c r="R126" s="19">
        <v>1</v>
      </c>
      <c r="S126" s="44">
        <f>Q126*R126</f>
        <v>2244.37</v>
      </c>
    </row>
    <row r="127" ht="19" customHeight="1" spans="1:1024 1025:1584">
      <c r="A127" s="32" t="s">
        <v>217</v>
      </c>
      <c r="B127" s="32" t="s">
        <v>219</v>
      </c>
      <c r="C127" s="8"/>
      <c r="D127" s="8"/>
      <c r="E127" s="8"/>
      <c r="F127" s="8"/>
      <c r="G127" s="21"/>
      <c r="H127" s="8"/>
      <c r="I127" s="19">
        <v>0</v>
      </c>
      <c r="J127" s="8">
        <v>4</v>
      </c>
      <c r="K127" s="19">
        <f>J127-I127</f>
        <v>4</v>
      </c>
      <c r="L127" s="19">
        <v>40</v>
      </c>
      <c r="M127" s="19">
        <f>L127*K127</f>
        <v>160</v>
      </c>
      <c r="N127" s="19">
        <v>1.03</v>
      </c>
      <c r="O127" s="46">
        <f>N127*M127</f>
        <v>164.8</v>
      </c>
      <c r="P127" s="19"/>
      <c r="Q127" s="46">
        <f>H127+O127+P127</f>
        <v>164.8</v>
      </c>
      <c r="R127" s="19">
        <v>1</v>
      </c>
      <c r="S127" s="44">
        <f>Q127*R127</f>
        <v>164.8</v>
      </c>
    </row>
    <row r="128" ht="19" customHeight="1" spans="1:1024 1025:1584">
      <c r="A128" s="32" t="s">
        <v>217</v>
      </c>
      <c r="B128" s="32" t="s">
        <v>220</v>
      </c>
      <c r="C128" s="8"/>
      <c r="D128" s="8">
        <v>11</v>
      </c>
      <c r="E128" s="8">
        <v>83</v>
      </c>
      <c r="F128" s="8">
        <f>E128-D128</f>
        <v>72</v>
      </c>
      <c r="G128" s="21">
        <v>9.5</v>
      </c>
      <c r="H128" s="8">
        <f>G128*F128</f>
        <v>684</v>
      </c>
      <c r="I128" s="19">
        <v>334</v>
      </c>
      <c r="J128" s="8">
        <v>1195</v>
      </c>
      <c r="K128" s="19">
        <f>J128-I128</f>
        <v>861</v>
      </c>
      <c r="L128" s="19">
        <v>80</v>
      </c>
      <c r="M128" s="19">
        <f>L128*K128</f>
        <v>68880</v>
      </c>
      <c r="N128" s="19">
        <v>1.03</v>
      </c>
      <c r="O128" s="46">
        <f>N128*M128</f>
        <v>70946.4</v>
      </c>
      <c r="P128" s="19"/>
      <c r="Q128" s="46">
        <f>H128+O128+P128</f>
        <v>71630.4</v>
      </c>
      <c r="R128" s="19">
        <v>1</v>
      </c>
      <c r="S128" s="44">
        <f>Q128*R128</f>
        <v>71630.4</v>
      </c>
    </row>
    <row r="129" ht="19" customHeight="1" spans="1:19">
      <c r="A129" s="32" t="s">
        <v>221</v>
      </c>
      <c r="B129" s="31" t="s">
        <v>222</v>
      </c>
      <c r="C129" s="32">
        <v>497</v>
      </c>
      <c r="D129" s="8"/>
      <c r="E129" s="8"/>
      <c r="F129" s="8"/>
      <c r="G129" s="21"/>
      <c r="H129" s="8"/>
      <c r="I129" s="19">
        <v>1942</v>
      </c>
      <c r="J129" s="19">
        <v>2494</v>
      </c>
      <c r="K129" s="19">
        <f t="shared" ref="K129:K136" si="14">J129-I129</f>
        <v>552</v>
      </c>
      <c r="L129" s="19">
        <v>30</v>
      </c>
      <c r="M129" s="19">
        <f t="shared" ref="M129:M136" si="15">L129*K129</f>
        <v>16560</v>
      </c>
      <c r="N129" s="19">
        <v>1.03</v>
      </c>
      <c r="O129" s="46">
        <f t="shared" ref="O129:O136" si="16">N129*M129</f>
        <v>17056.8</v>
      </c>
      <c r="P129" s="19"/>
      <c r="Q129" s="46">
        <f t="shared" ref="Q129:Q132" si="17">H129+O129+P129</f>
        <v>17056.8</v>
      </c>
      <c r="R129" s="19">
        <v>1</v>
      </c>
      <c r="S129" s="44">
        <f t="shared" ref="S129:S136" si="18">Q129*R129</f>
        <v>17056.8</v>
      </c>
    </row>
    <row r="130" ht="19" customHeight="1" spans="1:19">
      <c r="A130" s="32" t="s">
        <v>223</v>
      </c>
      <c r="B130" s="31" t="s">
        <v>222</v>
      </c>
      <c r="C130" s="309">
        <v>498</v>
      </c>
      <c r="D130" s="8"/>
      <c r="E130" s="8"/>
      <c r="F130" s="8"/>
      <c r="G130" s="21"/>
      <c r="H130" s="8"/>
      <c r="I130" s="19">
        <v>13299</v>
      </c>
      <c r="J130" s="19">
        <v>16000</v>
      </c>
      <c r="K130" s="19">
        <f t="shared" si="14"/>
        <v>2701</v>
      </c>
      <c r="L130" s="19">
        <v>40</v>
      </c>
      <c r="M130" s="19">
        <f t="shared" si="15"/>
        <v>108040</v>
      </c>
      <c r="N130" s="19">
        <v>1.03</v>
      </c>
      <c r="O130" s="46">
        <f t="shared" si="16"/>
        <v>111281.2</v>
      </c>
      <c r="P130" s="19"/>
      <c r="Q130" s="46">
        <f t="shared" si="17"/>
        <v>111281.2</v>
      </c>
      <c r="R130" s="19">
        <v>1</v>
      </c>
      <c r="S130" s="44">
        <f t="shared" si="18"/>
        <v>111281.2</v>
      </c>
    </row>
    <row r="131" ht="19" customHeight="1" spans="1:19">
      <c r="A131" s="32" t="s">
        <v>224</v>
      </c>
      <c r="B131" s="31" t="s">
        <v>74</v>
      </c>
      <c r="C131" s="31">
        <v>491</v>
      </c>
      <c r="D131" s="8"/>
      <c r="E131" s="8"/>
      <c r="F131" s="8"/>
      <c r="G131" s="21"/>
      <c r="H131" s="8"/>
      <c r="I131" s="19">
        <v>2005</v>
      </c>
      <c r="J131" s="19">
        <v>2723</v>
      </c>
      <c r="K131" s="19">
        <f t="shared" si="14"/>
        <v>718</v>
      </c>
      <c r="L131" s="19">
        <v>40</v>
      </c>
      <c r="M131" s="47">
        <f>K131*L131</f>
        <v>28720</v>
      </c>
      <c r="N131" s="19">
        <v>1.03</v>
      </c>
      <c r="O131" s="46">
        <f>M131*N131</f>
        <v>29581.6</v>
      </c>
      <c r="P131" s="19"/>
      <c r="Q131" s="46">
        <f>O131+H131+P131</f>
        <v>29581.6</v>
      </c>
      <c r="R131" s="19">
        <v>1</v>
      </c>
      <c r="S131" s="44">
        <f t="shared" si="18"/>
        <v>29581.6</v>
      </c>
    </row>
    <row r="132" ht="19" customHeight="1" spans="1:19">
      <c r="A132" s="32" t="s">
        <v>225</v>
      </c>
      <c r="B132" s="31" t="s">
        <v>226</v>
      </c>
      <c r="C132" s="32">
        <v>505</v>
      </c>
      <c r="D132" s="8"/>
      <c r="E132" s="8"/>
      <c r="F132" s="8"/>
      <c r="G132" s="21"/>
      <c r="H132" s="8"/>
      <c r="I132" s="19">
        <v>479483</v>
      </c>
      <c r="J132" s="19">
        <v>516860</v>
      </c>
      <c r="K132" s="19">
        <f t="shared" si="14"/>
        <v>37377</v>
      </c>
      <c r="L132" s="19">
        <v>1</v>
      </c>
      <c r="M132" s="19">
        <f>K132*L132</f>
        <v>37377</v>
      </c>
      <c r="N132" s="19">
        <v>1.03</v>
      </c>
      <c r="O132" s="46">
        <f t="shared" si="16"/>
        <v>38498.31</v>
      </c>
      <c r="P132" s="19"/>
      <c r="Q132" s="46">
        <f t="shared" si="17"/>
        <v>38498.31</v>
      </c>
      <c r="R132" s="19">
        <v>1</v>
      </c>
      <c r="S132" s="44">
        <f t="shared" si="18"/>
        <v>38498.31</v>
      </c>
    </row>
    <row r="133" ht="19" customHeight="1" spans="1:19">
      <c r="A133" s="32" t="s">
        <v>227</v>
      </c>
      <c r="B133" s="31" t="s">
        <v>228</v>
      </c>
      <c r="C133" s="32">
        <v>503</v>
      </c>
      <c r="D133" s="8"/>
      <c r="E133" s="8"/>
      <c r="F133" s="8"/>
      <c r="G133" s="21"/>
      <c r="H133" s="8"/>
      <c r="I133" s="19">
        <v>41162</v>
      </c>
      <c r="J133" s="19">
        <v>42569</v>
      </c>
      <c r="K133" s="19">
        <f t="shared" si="14"/>
        <v>1407</v>
      </c>
      <c r="L133" s="19">
        <v>1</v>
      </c>
      <c r="M133" s="19">
        <f t="shared" si="15"/>
        <v>1407</v>
      </c>
      <c r="N133" s="19">
        <v>1.03</v>
      </c>
      <c r="O133" s="46">
        <f t="shared" si="16"/>
        <v>1449.21</v>
      </c>
      <c r="P133" s="19"/>
      <c r="Q133" s="29">
        <f>O133</f>
        <v>1449.21</v>
      </c>
      <c r="R133" s="19">
        <v>1</v>
      </c>
      <c r="S133" s="29">
        <f t="shared" si="18"/>
        <v>1449.21</v>
      </c>
    </row>
    <row r="134" ht="19" customHeight="1" spans="1:19">
      <c r="A134" s="32" t="s">
        <v>229</v>
      </c>
      <c r="B134" s="31" t="s">
        <v>230</v>
      </c>
      <c r="C134" s="32">
        <v>501</v>
      </c>
      <c r="D134" s="8"/>
      <c r="E134" s="8"/>
      <c r="F134" s="8"/>
      <c r="G134" s="21"/>
      <c r="H134" s="8"/>
      <c r="I134" s="19">
        <v>61313</v>
      </c>
      <c r="J134" s="19">
        <v>64670</v>
      </c>
      <c r="K134" s="19">
        <f t="shared" si="14"/>
        <v>3357</v>
      </c>
      <c r="L134" s="19">
        <v>1</v>
      </c>
      <c r="M134" s="19">
        <f t="shared" si="15"/>
        <v>3357</v>
      </c>
      <c r="N134" s="19">
        <v>1.03</v>
      </c>
      <c r="O134" s="46">
        <f t="shared" si="16"/>
        <v>3457.71</v>
      </c>
      <c r="P134" s="19"/>
      <c r="Q134" s="46">
        <f t="shared" ref="Q134:Q139" si="19">H134+O134+P134</f>
        <v>3457.71</v>
      </c>
      <c r="R134" s="19">
        <v>1</v>
      </c>
      <c r="S134" s="44">
        <f t="shared" si="18"/>
        <v>3457.71</v>
      </c>
    </row>
    <row r="135" ht="19" customHeight="1" spans="1:19">
      <c r="A135" s="32" t="s">
        <v>231</v>
      </c>
      <c r="B135" s="31" t="s">
        <v>232</v>
      </c>
      <c r="C135" s="32">
        <v>502</v>
      </c>
      <c r="D135" s="8"/>
      <c r="E135" s="8"/>
      <c r="F135" s="8"/>
      <c r="G135" s="21"/>
      <c r="H135" s="8"/>
      <c r="I135" s="19">
        <v>17744</v>
      </c>
      <c r="J135" s="19">
        <v>18883</v>
      </c>
      <c r="K135" s="19">
        <f t="shared" si="14"/>
        <v>1139</v>
      </c>
      <c r="L135" s="19">
        <v>1</v>
      </c>
      <c r="M135" s="19">
        <f t="shared" si="15"/>
        <v>1139</v>
      </c>
      <c r="N135" s="19">
        <v>1.03</v>
      </c>
      <c r="O135" s="46">
        <f t="shared" si="16"/>
        <v>1173.17</v>
      </c>
      <c r="P135" s="19"/>
      <c r="Q135" s="46">
        <f t="shared" si="19"/>
        <v>1173.17</v>
      </c>
      <c r="R135" s="19">
        <v>1</v>
      </c>
      <c r="S135" s="44">
        <f t="shared" si="18"/>
        <v>1173.17</v>
      </c>
    </row>
    <row r="136" ht="19" customHeight="1" spans="1:19">
      <c r="A136" s="32" t="s">
        <v>233</v>
      </c>
      <c r="B136" s="31" t="s">
        <v>234</v>
      </c>
      <c r="C136" s="32">
        <v>415</v>
      </c>
      <c r="D136" s="8"/>
      <c r="E136" s="8"/>
      <c r="F136" s="8"/>
      <c r="G136" s="21"/>
      <c r="H136" s="8"/>
      <c r="I136" s="19">
        <v>24685</v>
      </c>
      <c r="J136" s="19">
        <v>24717</v>
      </c>
      <c r="K136" s="19">
        <f t="shared" si="14"/>
        <v>32</v>
      </c>
      <c r="L136" s="19">
        <v>1</v>
      </c>
      <c r="M136" s="19">
        <f t="shared" si="15"/>
        <v>32</v>
      </c>
      <c r="N136" s="19">
        <v>1.03</v>
      </c>
      <c r="O136" s="46">
        <f t="shared" si="16"/>
        <v>32.96</v>
      </c>
      <c r="P136" s="19"/>
      <c r="Q136" s="29">
        <f>O136</f>
        <v>32.96</v>
      </c>
      <c r="R136" s="19">
        <v>1</v>
      </c>
      <c r="S136" s="29">
        <f t="shared" si="18"/>
        <v>32.96</v>
      </c>
    </row>
    <row r="137" ht="19" customHeight="1" spans="1:19">
      <c r="A137" s="32" t="s">
        <v>235</v>
      </c>
      <c r="B137" s="31" t="s">
        <v>120</v>
      </c>
      <c r="C137" s="32">
        <v>504</v>
      </c>
      <c r="D137" s="8"/>
      <c r="E137" s="8"/>
      <c r="F137" s="8"/>
      <c r="G137" s="21"/>
      <c r="H137" s="8"/>
      <c r="I137" s="19">
        <v>76275</v>
      </c>
      <c r="J137" s="19">
        <v>76497</v>
      </c>
      <c r="K137" s="19">
        <f t="shared" ref="K137:K139" si="20">J137-I137</f>
        <v>222</v>
      </c>
      <c r="L137" s="19">
        <v>1</v>
      </c>
      <c r="M137" s="19">
        <f t="shared" ref="M137:M139" si="21">L137*K137</f>
        <v>222</v>
      </c>
      <c r="N137" s="19">
        <v>1.03</v>
      </c>
      <c r="O137" s="46">
        <f t="shared" ref="O137:O139" si="22">N137*M137</f>
        <v>228.66</v>
      </c>
      <c r="P137" s="19"/>
      <c r="Q137" s="29">
        <f>O137</f>
        <v>228.66</v>
      </c>
      <c r="R137" s="19">
        <v>1</v>
      </c>
      <c r="S137" s="29">
        <f t="shared" ref="S137:S139" si="23">Q137*R137</f>
        <v>228.66</v>
      </c>
    </row>
    <row r="138" ht="19" customHeight="1" spans="1:19">
      <c r="A138" s="32" t="s">
        <v>236</v>
      </c>
      <c r="B138" s="31" t="s">
        <v>122</v>
      </c>
      <c r="C138" s="32">
        <v>509</v>
      </c>
      <c r="D138" s="8"/>
      <c r="E138" s="8"/>
      <c r="F138" s="8"/>
      <c r="G138" s="21"/>
      <c r="H138" s="8"/>
      <c r="I138" s="45">
        <v>351988</v>
      </c>
      <c r="J138" s="45">
        <v>352102</v>
      </c>
      <c r="K138" s="45">
        <f t="shared" si="20"/>
        <v>114</v>
      </c>
      <c r="L138" s="45">
        <v>1</v>
      </c>
      <c r="M138" s="45">
        <f t="shared" si="21"/>
        <v>114</v>
      </c>
      <c r="N138" s="45">
        <v>1.03</v>
      </c>
      <c r="O138" s="29">
        <f t="shared" si="22"/>
        <v>117.42</v>
      </c>
      <c r="P138" s="45"/>
      <c r="Q138" s="29">
        <f t="shared" si="19"/>
        <v>117.42</v>
      </c>
      <c r="R138" s="45">
        <v>1</v>
      </c>
      <c r="S138" s="44">
        <f t="shared" si="23"/>
        <v>117.42</v>
      </c>
    </row>
    <row r="139" ht="19" customHeight="1" spans="1:19">
      <c r="A139" s="32" t="s">
        <v>237</v>
      </c>
      <c r="B139" s="31" t="s">
        <v>124</v>
      </c>
      <c r="C139" s="32">
        <v>704</v>
      </c>
      <c r="D139" s="8"/>
      <c r="E139" s="8"/>
      <c r="F139" s="8"/>
      <c r="G139" s="21"/>
      <c r="H139" s="8"/>
      <c r="I139" s="19">
        <v>40754</v>
      </c>
      <c r="J139" s="19">
        <v>45098</v>
      </c>
      <c r="K139" s="19">
        <f t="shared" si="20"/>
        <v>4344</v>
      </c>
      <c r="L139" s="19">
        <v>1</v>
      </c>
      <c r="M139" s="19">
        <f t="shared" si="21"/>
        <v>4344</v>
      </c>
      <c r="N139" s="19">
        <v>1.03</v>
      </c>
      <c r="O139" s="46">
        <f t="shared" si="22"/>
        <v>4474.32</v>
      </c>
      <c r="P139" s="19"/>
      <c r="Q139" s="46">
        <f t="shared" si="19"/>
        <v>4474.32</v>
      </c>
      <c r="R139" s="19">
        <v>1</v>
      </c>
      <c r="S139" s="44">
        <f t="shared" si="23"/>
        <v>4474.32</v>
      </c>
    </row>
    <row r="140" spans="1:19">
      <c r="A140" s="63" t="s">
        <v>25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>
        <f>SUM(S126:S139)</f>
        <v>281390.93</v>
      </c>
    </row>
  </sheetData>
  <mergeCells count="7">
    <mergeCell ref="A1:S1"/>
    <mergeCell ref="U1:AA1"/>
    <mergeCell ref="U8:V8"/>
    <mergeCell ref="U87:AB87"/>
    <mergeCell ref="U88:Y88"/>
    <mergeCell ref="A104:S104"/>
    <mergeCell ref="Y3:Y6"/>
  </mergeCells>
  <pageMargins left="0.75" right="0.75" top="1" bottom="1" header="0.5" footer="0.5"/>
  <pageSetup paperSize="9" fitToWidth="0" fitToHeight="0" orientation="landscape"/>
  <headerFooter alignWithMargins="0"/>
  <ignoredErrors>
    <ignoredError sqref="I17:J17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S63"/>
  <sheetViews>
    <sheetView zoomScale="80" zoomScaleNormal="80" workbookViewId="0">
      <selection activeCell="A2" sqref="A$1:Z$1048576"/>
    </sheetView>
  </sheetViews>
  <sheetFormatPr defaultColWidth="9" defaultRowHeight="14.25"/>
  <cols>
    <col min="1" max="1" width="18.75" style="1" customWidth="1"/>
    <col min="2" max="2" width="11.525" style="1" customWidth="1"/>
    <col min="3" max="3" width="14.5" style="1" customWidth="1"/>
    <col min="4" max="4" width="20.5666666666667" style="1" customWidth="1"/>
    <col min="5" max="5" width="7.5" style="1" customWidth="1"/>
    <col min="6" max="6" width="9.875" style="1" customWidth="1"/>
    <col min="7" max="7" width="10.5" style="1" customWidth="1"/>
    <col min="8" max="9" width="10.625" style="1" customWidth="1"/>
    <col min="10" max="10" width="13" style="1" customWidth="1"/>
    <col min="11" max="11" width="7.25" style="1" customWidth="1"/>
    <col min="12" max="12" width="5.5" style="1" customWidth="1"/>
    <col min="13" max="13" width="11.7" style="1" customWidth="1"/>
    <col min="14" max="14" width="4.10833333333333" style="1" customWidth="1"/>
    <col min="15" max="15" width="14.6" style="1" customWidth="1"/>
    <col min="16" max="16" width="4.60833333333333" style="1" customWidth="1"/>
    <col min="17" max="17" width="14.2" style="1" customWidth="1"/>
    <col min="18" max="18" width="10.7" style="1" customWidth="1"/>
    <col min="19" max="19" width="12.3833333333333" style="1" customWidth="1"/>
    <col min="20" max="20" width="12.125" style="1" customWidth="1"/>
    <col min="21" max="21" width="18.375" style="1" customWidth="1"/>
    <col min="22" max="22" width="7.25" style="1" customWidth="1"/>
    <col min="23" max="23" width="11.5" style="1" customWidth="1"/>
    <col min="24" max="24" width="12.875" style="1" customWidth="1"/>
    <col min="25" max="25" width="13.125" style="1" customWidth="1"/>
    <col min="26" max="26" width="9" style="1"/>
    <col min="27" max="16384" width="9" style="4"/>
  </cols>
  <sheetData>
    <row r="1" s="1" customFormat="1" ht="25.5" spans="1:25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68"/>
      <c r="U1" s="68"/>
      <c r="V1" s="68"/>
      <c r="W1" s="68"/>
      <c r="X1" s="68"/>
      <c r="Y1" s="68"/>
    </row>
    <row r="2" s="123" customFormat="1" spans="1:25">
      <c r="A2" s="231"/>
      <c r="B2" s="124"/>
      <c r="C2" s="124"/>
      <c r="D2" s="231"/>
      <c r="E2" s="231"/>
      <c r="F2" s="231"/>
      <c r="G2" s="232"/>
      <c r="H2" s="231"/>
      <c r="I2" s="231"/>
      <c r="J2" s="231"/>
      <c r="K2" s="231"/>
      <c r="L2" s="231"/>
      <c r="M2" s="231"/>
      <c r="N2" s="233"/>
      <c r="O2" s="234"/>
      <c r="P2" s="231"/>
      <c r="Q2" s="234"/>
      <c r="R2" s="231"/>
      <c r="S2" s="232"/>
      <c r="T2" s="124"/>
      <c r="U2" s="124"/>
      <c r="V2" s="124"/>
      <c r="W2" s="124"/>
      <c r="X2" s="124"/>
      <c r="Y2" s="124"/>
    </row>
    <row r="3" s="1" customFormat="1" ht="25.5" spans="1:25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7"/>
      <c r="T3" s="68"/>
      <c r="U3" s="68"/>
      <c r="V3" s="68"/>
      <c r="W3" s="68"/>
      <c r="X3" s="68"/>
      <c r="Y3" s="68"/>
    </row>
    <row r="4" s="1" customFormat="1" spans="1:25">
      <c r="A4" s="8" t="s">
        <v>1</v>
      </c>
      <c r="B4" s="8"/>
      <c r="C4" s="8" t="s">
        <v>69</v>
      </c>
      <c r="D4" s="8" t="s">
        <v>18</v>
      </c>
      <c r="E4" s="8" t="s">
        <v>19</v>
      </c>
      <c r="F4" s="8" t="s">
        <v>7</v>
      </c>
      <c r="G4" s="13" t="s">
        <v>20</v>
      </c>
      <c r="H4" s="8" t="s">
        <v>21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11" t="s">
        <v>8</v>
      </c>
      <c r="O4" s="12" t="s">
        <v>9</v>
      </c>
      <c r="P4" s="8" t="s">
        <v>38</v>
      </c>
      <c r="Q4" s="12" t="s">
        <v>25</v>
      </c>
      <c r="R4" s="8" t="s">
        <v>29</v>
      </c>
      <c r="S4" s="13" t="s">
        <v>39</v>
      </c>
      <c r="T4" s="68"/>
      <c r="U4" s="68"/>
      <c r="V4" s="68"/>
      <c r="W4" s="68"/>
      <c r="X4" s="68"/>
      <c r="Y4" s="68"/>
    </row>
    <row r="5" s="1" customFormat="1" ht="20.25" spans="1:25">
      <c r="A5" s="8" t="s">
        <v>238</v>
      </c>
      <c r="B5" s="19">
        <v>324</v>
      </c>
      <c r="C5" s="19"/>
      <c r="D5" s="8">
        <v>7722</v>
      </c>
      <c r="E5" s="8">
        <v>7818</v>
      </c>
      <c r="F5" s="8">
        <f>SUM(E5-D5)</f>
        <v>96</v>
      </c>
      <c r="G5" s="13">
        <v>9.5</v>
      </c>
      <c r="H5" s="8">
        <f>F5*G5</f>
        <v>912</v>
      </c>
      <c r="I5" s="8">
        <v>228909</v>
      </c>
      <c r="J5" s="8">
        <v>232634</v>
      </c>
      <c r="K5" s="8">
        <f>J5-I5</f>
        <v>3725</v>
      </c>
      <c r="L5" s="8">
        <v>1</v>
      </c>
      <c r="M5" s="8">
        <f>L5*K5</f>
        <v>3725</v>
      </c>
      <c r="N5" s="11">
        <v>1.03</v>
      </c>
      <c r="O5" s="12">
        <f>N5*M5</f>
        <v>3836.75</v>
      </c>
      <c r="P5" s="8"/>
      <c r="Q5" s="12">
        <f>H5+O5+P5</f>
        <v>4748.75</v>
      </c>
      <c r="R5" s="8">
        <v>1</v>
      </c>
      <c r="S5" s="13">
        <f>Q5*R5</f>
        <v>4748.75</v>
      </c>
      <c r="T5" s="238" t="s">
        <v>239</v>
      </c>
      <c r="U5" s="238"/>
      <c r="V5" s="238"/>
      <c r="W5" s="238"/>
      <c r="X5" s="238"/>
      <c r="Y5" s="238"/>
    </row>
    <row r="6" s="1" customFormat="1" ht="20.25" spans="1:25">
      <c r="A6" s="8" t="s">
        <v>240</v>
      </c>
      <c r="B6" s="19">
        <v>322</v>
      </c>
      <c r="C6" s="19"/>
      <c r="D6" s="8"/>
      <c r="E6" s="8"/>
      <c r="F6" s="8"/>
      <c r="G6" s="10"/>
      <c r="H6" s="8"/>
      <c r="I6" s="8">
        <v>26602</v>
      </c>
      <c r="J6" s="8">
        <v>27586</v>
      </c>
      <c r="K6" s="8">
        <f>J6-I6</f>
        <v>984</v>
      </c>
      <c r="L6" s="8">
        <v>1</v>
      </c>
      <c r="M6" s="8">
        <f>L6*K6</f>
        <v>984</v>
      </c>
      <c r="N6" s="11">
        <v>1.03</v>
      </c>
      <c r="O6" s="12">
        <f>N6*M6</f>
        <v>1013.52</v>
      </c>
      <c r="P6" s="8"/>
      <c r="Q6" s="12">
        <f>H6+O6+P6</f>
        <v>1013.52</v>
      </c>
      <c r="R6" s="8">
        <v>1</v>
      </c>
      <c r="S6" s="13">
        <f>Q6*R6</f>
        <v>1013.52</v>
      </c>
      <c r="T6" s="239" t="s">
        <v>241</v>
      </c>
      <c r="U6" s="240"/>
      <c r="V6" s="239"/>
      <c r="W6" s="239"/>
      <c r="X6" s="239"/>
      <c r="Y6" s="68"/>
    </row>
    <row r="7" s="1" customFormat="1" spans="1:25">
      <c r="A7" s="8" t="s">
        <v>242</v>
      </c>
      <c r="B7" s="19">
        <v>323</v>
      </c>
      <c r="C7" s="19"/>
      <c r="D7" s="8"/>
      <c r="E7" s="8"/>
      <c r="F7" s="8"/>
      <c r="G7" s="10"/>
      <c r="H7" s="8"/>
      <c r="I7" s="8">
        <v>10288</v>
      </c>
      <c r="J7" s="8">
        <v>10486</v>
      </c>
      <c r="K7" s="8">
        <f>J7-I7</f>
        <v>198</v>
      </c>
      <c r="L7" s="8">
        <v>40</v>
      </c>
      <c r="M7" s="8">
        <f>L7*K7</f>
        <v>7920</v>
      </c>
      <c r="N7" s="11">
        <v>1.03</v>
      </c>
      <c r="O7" s="12">
        <f>N7*M7</f>
        <v>8157.6</v>
      </c>
      <c r="P7" s="8"/>
      <c r="Q7" s="12">
        <f>H7+O7+P7</f>
        <v>8157.6</v>
      </c>
      <c r="R7" s="8">
        <v>1</v>
      </c>
      <c r="S7" s="13">
        <f>Q7*R7</f>
        <v>8157.6</v>
      </c>
      <c r="T7" s="241" t="s">
        <v>243</v>
      </c>
      <c r="U7" s="242" t="s">
        <v>1</v>
      </c>
      <c r="V7" s="241" t="s">
        <v>244</v>
      </c>
      <c r="W7" s="241" t="s">
        <v>245</v>
      </c>
      <c r="X7" s="243" t="s">
        <v>246</v>
      </c>
      <c r="Y7" s="19" t="s">
        <v>39</v>
      </c>
    </row>
    <row r="8" s="1" customFormat="1" spans="1:25">
      <c r="A8" s="8"/>
      <c r="B8" s="19"/>
      <c r="C8" s="19"/>
      <c r="D8" s="8"/>
      <c r="E8" s="8"/>
      <c r="F8" s="8"/>
      <c r="G8" s="10"/>
      <c r="H8" s="8"/>
      <c r="I8" s="8"/>
      <c r="J8" s="8"/>
      <c r="K8" s="8"/>
      <c r="L8" s="8"/>
      <c r="M8" s="8"/>
      <c r="N8" s="11"/>
      <c r="O8" s="12"/>
      <c r="P8" s="8"/>
      <c r="Q8" s="12"/>
      <c r="R8" s="8"/>
      <c r="S8" s="13"/>
      <c r="T8" s="244" t="s">
        <v>94</v>
      </c>
      <c r="U8" s="244" t="s">
        <v>247</v>
      </c>
      <c r="V8" s="245">
        <v>1</v>
      </c>
      <c r="W8" s="245">
        <v>45.3</v>
      </c>
      <c r="X8" s="246">
        <f>W8/W16</f>
        <v>0.0652361751152074</v>
      </c>
      <c r="Y8" s="47">
        <f>W17*X8</f>
        <v>1129.78747983871</v>
      </c>
    </row>
    <row r="9" s="1" customFormat="1" spans="1:25">
      <c r="A9" s="8" t="s">
        <v>248</v>
      </c>
      <c r="B9" s="19">
        <v>326</v>
      </c>
      <c r="C9" s="19"/>
      <c r="D9" s="8">
        <v>5616</v>
      </c>
      <c r="E9" s="8">
        <v>5691</v>
      </c>
      <c r="F9" s="8">
        <f>SUM(E9-D9)</f>
        <v>75</v>
      </c>
      <c r="G9" s="13">
        <v>9.5</v>
      </c>
      <c r="H9" s="8">
        <f>F9*G9</f>
        <v>712.5</v>
      </c>
      <c r="I9" s="8">
        <v>204491</v>
      </c>
      <c r="J9" s="8">
        <v>212291</v>
      </c>
      <c r="K9" s="8">
        <f>J9-I9</f>
        <v>7800</v>
      </c>
      <c r="L9" s="8">
        <v>1</v>
      </c>
      <c r="M9" s="8">
        <f>L9*K9</f>
        <v>7800</v>
      </c>
      <c r="N9" s="11">
        <v>1.03</v>
      </c>
      <c r="O9" s="12">
        <f>N9*M9</f>
        <v>8034</v>
      </c>
      <c r="P9" s="8"/>
      <c r="Q9" s="12">
        <f>H9+O9+P9</f>
        <v>8746.5</v>
      </c>
      <c r="R9" s="8">
        <v>1</v>
      </c>
      <c r="S9" s="13">
        <f>Q9*R9</f>
        <v>8746.5</v>
      </c>
      <c r="T9" s="244" t="s">
        <v>249</v>
      </c>
      <c r="U9" s="244" t="s">
        <v>250</v>
      </c>
      <c r="V9" s="247">
        <v>1</v>
      </c>
      <c r="W9" s="247">
        <v>58.6</v>
      </c>
      <c r="X9" s="246">
        <f>W9/W16</f>
        <v>0.084389400921659</v>
      </c>
      <c r="Y9" s="47">
        <f>X9*W17</f>
        <v>1461.49108870968</v>
      </c>
    </row>
    <row r="10" s="1" customFormat="1" spans="1:25">
      <c r="A10" s="8" t="s">
        <v>251</v>
      </c>
      <c r="B10" s="19">
        <v>328</v>
      </c>
      <c r="C10" s="19"/>
      <c r="D10" s="8"/>
      <c r="E10" s="8"/>
      <c r="F10" s="8"/>
      <c r="G10" s="10"/>
      <c r="H10" s="8"/>
      <c r="I10" s="8">
        <v>4897</v>
      </c>
      <c r="J10" s="8">
        <v>4897</v>
      </c>
      <c r="K10" s="8">
        <f>J10-I10</f>
        <v>0</v>
      </c>
      <c r="L10" s="8">
        <v>1</v>
      </c>
      <c r="M10" s="8">
        <f>L10*K10</f>
        <v>0</v>
      </c>
      <c r="N10" s="11">
        <v>1.03</v>
      </c>
      <c r="O10" s="12">
        <f>N10*M10</f>
        <v>0</v>
      </c>
      <c r="P10" s="8"/>
      <c r="Q10" s="12">
        <f>H10+O10+P10</f>
        <v>0</v>
      </c>
      <c r="R10" s="8">
        <v>1</v>
      </c>
      <c r="S10" s="13">
        <f>Q10*R10</f>
        <v>0</v>
      </c>
      <c r="T10" s="244" t="s">
        <v>252</v>
      </c>
      <c r="U10" s="244" t="s">
        <v>253</v>
      </c>
      <c r="V10" s="245">
        <v>1</v>
      </c>
      <c r="W10" s="248">
        <v>43.5</v>
      </c>
      <c r="X10" s="246">
        <f>W10/W16</f>
        <v>0.0626440092165899</v>
      </c>
      <c r="Y10" s="47">
        <f>X10*W17</f>
        <v>1084.89526209677</v>
      </c>
    </row>
    <row r="11" s="1" customFormat="1" spans="1:25">
      <c r="A11" s="8" t="s">
        <v>254</v>
      </c>
      <c r="B11" s="19">
        <v>325</v>
      </c>
      <c r="C11" s="19"/>
      <c r="D11" s="8"/>
      <c r="E11" s="8"/>
      <c r="F11" s="8"/>
      <c r="G11" s="10"/>
      <c r="H11" s="8"/>
      <c r="I11" s="8">
        <v>4891</v>
      </c>
      <c r="J11" s="8">
        <v>5081</v>
      </c>
      <c r="K11" s="8">
        <f>J11-I11</f>
        <v>190</v>
      </c>
      <c r="L11" s="8">
        <v>50</v>
      </c>
      <c r="M11" s="8">
        <f>L11*K11</f>
        <v>9500</v>
      </c>
      <c r="N11" s="11">
        <v>1.03</v>
      </c>
      <c r="O11" s="12">
        <f>N11*M11</f>
        <v>9785</v>
      </c>
      <c r="P11" s="8"/>
      <c r="Q11" s="12">
        <f>H11+O11+P11</f>
        <v>9785</v>
      </c>
      <c r="R11" s="8">
        <v>1</v>
      </c>
      <c r="S11" s="13">
        <f>Q11*R11</f>
        <v>9785</v>
      </c>
      <c r="T11" s="244"/>
      <c r="U11" s="244" t="s">
        <v>255</v>
      </c>
      <c r="V11" s="245">
        <v>1</v>
      </c>
      <c r="W11" s="248">
        <v>47.3</v>
      </c>
      <c r="X11" s="246">
        <f>W11/W16</f>
        <v>0.0681163594470046</v>
      </c>
      <c r="Y11" s="47">
        <f>X11*W17</f>
        <v>1179.66772177419</v>
      </c>
    </row>
    <row r="12" s="1" customFormat="1" spans="1:25">
      <c r="A12" s="8"/>
      <c r="B12" s="19"/>
      <c r="C12" s="19"/>
      <c r="D12" s="8"/>
      <c r="E12" s="8"/>
      <c r="F12" s="8"/>
      <c r="G12" s="10"/>
      <c r="H12" s="8"/>
      <c r="I12" s="8"/>
      <c r="J12" s="8"/>
      <c r="K12" s="8"/>
      <c r="L12" s="8"/>
      <c r="M12" s="8"/>
      <c r="N12" s="11"/>
      <c r="O12" s="12"/>
      <c r="P12" s="8"/>
      <c r="Q12" s="12"/>
      <c r="R12" s="8"/>
      <c r="S12" s="13"/>
      <c r="T12" s="244"/>
      <c r="U12" s="244" t="s">
        <v>256</v>
      </c>
      <c r="V12" s="245">
        <v>1</v>
      </c>
      <c r="W12" s="248">
        <v>55.9</v>
      </c>
      <c r="X12" s="246">
        <f>W12/W16</f>
        <v>0.0805011520737327</v>
      </c>
      <c r="Y12" s="47">
        <f>X12*W17</f>
        <v>1394.15276209677</v>
      </c>
    </row>
    <row r="13" s="1" customFormat="1" spans="1:25">
      <c r="A13" s="8" t="s">
        <v>257</v>
      </c>
      <c r="B13" s="19"/>
      <c r="C13" s="19"/>
      <c r="D13" s="8">
        <v>2127</v>
      </c>
      <c r="E13" s="8">
        <v>2127</v>
      </c>
      <c r="F13" s="8">
        <f>SUM(E13-D13)</f>
        <v>0</v>
      </c>
      <c r="G13" s="13">
        <v>9.5</v>
      </c>
      <c r="H13" s="8">
        <f>F13*G13</f>
        <v>0</v>
      </c>
      <c r="I13" s="8">
        <v>1843</v>
      </c>
      <c r="J13" s="8">
        <v>1912</v>
      </c>
      <c r="K13" s="8">
        <f>J13-I13</f>
        <v>69</v>
      </c>
      <c r="L13" s="8">
        <v>60</v>
      </c>
      <c r="M13" s="8">
        <f>L13*K13</f>
        <v>4140</v>
      </c>
      <c r="N13" s="11">
        <v>1.03</v>
      </c>
      <c r="O13" s="12">
        <f>N13*M13</f>
        <v>4264.2</v>
      </c>
      <c r="P13" s="8"/>
      <c r="Q13" s="12">
        <f>H13+O13+P13</f>
        <v>4264.2</v>
      </c>
      <c r="R13" s="8">
        <v>1</v>
      </c>
      <c r="S13" s="13">
        <f>Q13*R13</f>
        <v>4264.2</v>
      </c>
      <c r="T13" s="244" t="s">
        <v>258</v>
      </c>
      <c r="U13" s="249" t="s">
        <v>259</v>
      </c>
      <c r="V13" s="250">
        <v>1</v>
      </c>
      <c r="W13" s="250">
        <v>54</v>
      </c>
      <c r="X13" s="246">
        <f>W13/W16</f>
        <v>0.0777649769585253</v>
      </c>
      <c r="Y13" s="47">
        <f>X13*W17</f>
        <v>1346.76653225806</v>
      </c>
    </row>
    <row r="14" s="1" customFormat="1" spans="1:25">
      <c r="A14" s="8" t="s">
        <v>260</v>
      </c>
      <c r="B14" s="19"/>
      <c r="C14" s="19"/>
      <c r="D14" s="8"/>
      <c r="E14" s="8"/>
      <c r="F14" s="8"/>
      <c r="G14" s="13"/>
      <c r="H14" s="8"/>
      <c r="I14" s="8">
        <v>1633</v>
      </c>
      <c r="J14" s="8">
        <v>1771</v>
      </c>
      <c r="K14" s="8">
        <f>J14-I14</f>
        <v>138</v>
      </c>
      <c r="L14" s="8">
        <v>60</v>
      </c>
      <c r="M14" s="8">
        <f>L14*K14</f>
        <v>8280</v>
      </c>
      <c r="N14" s="11">
        <v>1.03</v>
      </c>
      <c r="O14" s="12">
        <f>N14*M14</f>
        <v>8528.4</v>
      </c>
      <c r="P14" s="8"/>
      <c r="Q14" s="12">
        <f>H14+O14+P14</f>
        <v>8528.4</v>
      </c>
      <c r="R14" s="8">
        <v>1</v>
      </c>
      <c r="S14" s="13">
        <f>Q14*R14</f>
        <v>8528.4</v>
      </c>
      <c r="T14" s="244" t="s">
        <v>163</v>
      </c>
      <c r="U14" s="244" t="s">
        <v>261</v>
      </c>
      <c r="V14" s="245">
        <v>8</v>
      </c>
      <c r="W14" s="245">
        <v>351.8</v>
      </c>
      <c r="X14" s="246">
        <f>W14/W16</f>
        <v>0.506624423963134</v>
      </c>
      <c r="Y14" s="47">
        <f>X14*W17</f>
        <v>8773.93455645161</v>
      </c>
    </row>
    <row r="15" s="1" customFormat="1" spans="1:25">
      <c r="A15" s="8" t="s">
        <v>262</v>
      </c>
      <c r="B15" s="19"/>
      <c r="C15" s="19"/>
      <c r="D15" s="8"/>
      <c r="E15" s="8"/>
      <c r="F15" s="8"/>
      <c r="G15" s="13"/>
      <c r="H15" s="8"/>
      <c r="I15" s="8">
        <v>7989</v>
      </c>
      <c r="J15" s="8">
        <v>8305</v>
      </c>
      <c r="K15" s="8">
        <f>J15-I15</f>
        <v>316</v>
      </c>
      <c r="L15" s="8">
        <v>10</v>
      </c>
      <c r="M15" s="8">
        <f>L15*K15</f>
        <v>3160</v>
      </c>
      <c r="N15" s="11">
        <v>1.03</v>
      </c>
      <c r="O15" s="12">
        <f>N15*M15</f>
        <v>3254.8</v>
      </c>
      <c r="P15" s="8"/>
      <c r="Q15" s="12">
        <f>H15+O15+P15</f>
        <v>3254.8</v>
      </c>
      <c r="R15" s="8">
        <v>1</v>
      </c>
      <c r="S15" s="13">
        <f>Q15*R15</f>
        <v>3254.8</v>
      </c>
      <c r="T15" s="244" t="s">
        <v>263</v>
      </c>
      <c r="U15" s="244" t="s">
        <v>264</v>
      </c>
      <c r="V15" s="245">
        <v>1</v>
      </c>
      <c r="W15" s="245">
        <v>38</v>
      </c>
      <c r="X15" s="246">
        <f>W15/W16</f>
        <v>0.0547235023041475</v>
      </c>
      <c r="Y15" s="47">
        <f>X15*W17</f>
        <v>947.724596774193</v>
      </c>
    </row>
    <row r="16" s="1" customFormat="1" ht="20.25" spans="1:25">
      <c r="A16" s="8"/>
      <c r="B16" s="19"/>
      <c r="C16" s="19"/>
      <c r="D16" s="8"/>
      <c r="E16" s="8"/>
      <c r="F16" s="8"/>
      <c r="G16" s="13"/>
      <c r="H16" s="8"/>
      <c r="I16" s="8"/>
      <c r="J16" s="8"/>
      <c r="K16" s="8"/>
      <c r="L16" s="8"/>
      <c r="M16" s="8"/>
      <c r="N16" s="11"/>
      <c r="O16" s="12"/>
      <c r="P16" s="8"/>
      <c r="Q16" s="12"/>
      <c r="R16" s="8"/>
      <c r="S16" s="13"/>
      <c r="T16" s="251" t="s">
        <v>265</v>
      </c>
      <c r="U16" s="252"/>
      <c r="V16" s="251"/>
      <c r="W16" s="251">
        <f>SUM(W8:W15)</f>
        <v>694.4</v>
      </c>
      <c r="X16" s="253"/>
      <c r="Y16" s="19"/>
    </row>
    <row r="17" s="1" customFormat="1" ht="20.25" spans="1:25">
      <c r="A17" s="8"/>
      <c r="B17" s="19"/>
      <c r="C17" s="19"/>
      <c r="D17" s="8"/>
      <c r="E17" s="8"/>
      <c r="F17" s="8"/>
      <c r="G17" s="13"/>
      <c r="H17" s="8"/>
      <c r="I17" s="8"/>
      <c r="J17" s="8"/>
      <c r="K17" s="8"/>
      <c r="L17" s="8"/>
      <c r="M17" s="8"/>
      <c r="N17" s="11"/>
      <c r="O17" s="12"/>
      <c r="P17" s="8"/>
      <c r="Q17" s="12"/>
      <c r="R17" s="8"/>
      <c r="S17" s="13"/>
      <c r="T17" s="251" t="s">
        <v>266</v>
      </c>
      <c r="U17" s="252"/>
      <c r="V17" s="251"/>
      <c r="W17" s="251">
        <f>S13+S14+S15+S18</f>
        <v>17318.42</v>
      </c>
      <c r="X17" s="253"/>
      <c r="Y17" s="19"/>
    </row>
    <row r="18" s="1" customFormat="1" ht="20.25" spans="1:25">
      <c r="A18" s="8" t="s">
        <v>267</v>
      </c>
      <c r="B18" s="19">
        <v>341</v>
      </c>
      <c r="C18" s="19"/>
      <c r="D18" s="8"/>
      <c r="E18" s="8"/>
      <c r="F18" s="8"/>
      <c r="G18" s="13"/>
      <c r="H18" s="8"/>
      <c r="I18" s="8">
        <v>56081</v>
      </c>
      <c r="J18" s="8">
        <v>57315</v>
      </c>
      <c r="K18" s="8">
        <f>J18-I18</f>
        <v>1234</v>
      </c>
      <c r="L18" s="8">
        <v>1</v>
      </c>
      <c r="M18" s="8">
        <f>L18*K18</f>
        <v>1234</v>
      </c>
      <c r="N18" s="11">
        <v>1.03</v>
      </c>
      <c r="O18" s="12">
        <f>N18*M18</f>
        <v>1271.02</v>
      </c>
      <c r="P18" s="8"/>
      <c r="Q18" s="12">
        <f>H18+O18+P18</f>
        <v>1271.02</v>
      </c>
      <c r="R18" s="8">
        <v>1</v>
      </c>
      <c r="S18" s="13">
        <f>Q18*R18</f>
        <v>1271.02</v>
      </c>
      <c r="T18" s="254"/>
      <c r="U18" s="255"/>
      <c r="V18" s="254"/>
      <c r="W18" s="254"/>
      <c r="X18" s="254"/>
      <c r="Y18" s="19"/>
    </row>
    <row r="19" s="1" customFormat="1" spans="1:25">
      <c r="A19" s="8" t="s">
        <v>268</v>
      </c>
      <c r="B19" s="19">
        <v>349</v>
      </c>
      <c r="C19" s="19"/>
      <c r="D19" s="8"/>
      <c r="E19" s="8"/>
      <c r="F19" s="8"/>
      <c r="G19" s="10"/>
      <c r="H19" s="8"/>
      <c r="I19" s="8">
        <v>1249</v>
      </c>
      <c r="J19" s="8">
        <v>1249</v>
      </c>
      <c r="K19" s="8">
        <f>J19-I19</f>
        <v>0</v>
      </c>
      <c r="L19" s="8">
        <v>30</v>
      </c>
      <c r="M19" s="8">
        <f>L19*K19</f>
        <v>0</v>
      </c>
      <c r="N19" s="11">
        <v>1.03</v>
      </c>
      <c r="O19" s="12">
        <f>N19*M19</f>
        <v>0</v>
      </c>
      <c r="P19" s="8"/>
      <c r="Q19" s="12">
        <f>H19+O19+P19</f>
        <v>0</v>
      </c>
      <c r="R19" s="8">
        <v>1</v>
      </c>
      <c r="S19" s="13">
        <f>Q19*R19</f>
        <v>0</v>
      </c>
      <c r="T19" s="256" t="s">
        <v>94</v>
      </c>
      <c r="U19" s="257" t="s">
        <v>269</v>
      </c>
      <c r="V19" s="258" t="s">
        <v>270</v>
      </c>
      <c r="W19" s="259">
        <v>187</v>
      </c>
      <c r="X19" s="260">
        <f>W19/W29</f>
        <v>0.239805078225186</v>
      </c>
      <c r="Y19" s="47">
        <f>X19*W30</f>
        <v>4443.94780713003</v>
      </c>
    </row>
    <row r="20" s="1" customFormat="1" spans="1:25">
      <c r="A20" s="8" t="s">
        <v>271</v>
      </c>
      <c r="B20" s="19">
        <v>345</v>
      </c>
      <c r="C20" s="19"/>
      <c r="D20" s="8"/>
      <c r="E20" s="8"/>
      <c r="F20" s="8"/>
      <c r="G20" s="10"/>
      <c r="H20" s="8"/>
      <c r="I20" s="8">
        <v>14080</v>
      </c>
      <c r="J20" s="8">
        <v>14871</v>
      </c>
      <c r="K20" s="8">
        <f>J20-I20</f>
        <v>791</v>
      </c>
      <c r="L20" s="8">
        <v>30</v>
      </c>
      <c r="M20" s="8">
        <f>L20*K20</f>
        <v>23730</v>
      </c>
      <c r="N20" s="11">
        <v>1.03</v>
      </c>
      <c r="O20" s="12">
        <f>M20*N20</f>
        <v>24441.9</v>
      </c>
      <c r="P20" s="8"/>
      <c r="Q20" s="12">
        <f>H20+O20+P20</f>
        <v>24441.9</v>
      </c>
      <c r="R20" s="8">
        <v>1</v>
      </c>
      <c r="S20" s="13">
        <f>Q20*R20</f>
        <v>24441.9</v>
      </c>
      <c r="T20" s="256" t="s">
        <v>252</v>
      </c>
      <c r="U20" s="244" t="s">
        <v>272</v>
      </c>
      <c r="V20" s="245">
        <v>1</v>
      </c>
      <c r="W20" s="248">
        <v>21.6</v>
      </c>
      <c r="X20" s="260">
        <f>W20/W29</f>
        <v>0.0276994101051552</v>
      </c>
      <c r="Y20" s="47">
        <f>X20*W30</f>
        <v>513.311618363684</v>
      </c>
    </row>
    <row r="21" s="1" customFormat="1" spans="1:25">
      <c r="A21" s="8" t="s">
        <v>25</v>
      </c>
      <c r="B21" s="19"/>
      <c r="C21" s="19"/>
      <c r="D21" s="8"/>
      <c r="E21" s="8"/>
      <c r="F21" s="8">
        <f>F5+F9+F13</f>
        <v>171</v>
      </c>
      <c r="G21" s="13">
        <v>9.5</v>
      </c>
      <c r="H21" s="8">
        <f>F21*G21</f>
        <v>1624.5</v>
      </c>
      <c r="I21" s="8"/>
      <c r="J21" s="8"/>
      <c r="K21" s="8"/>
      <c r="L21" s="8"/>
      <c r="M21" s="8">
        <f>SUM(M5:M20)</f>
        <v>70473</v>
      </c>
      <c r="N21" s="11">
        <v>1.03</v>
      </c>
      <c r="O21" s="12">
        <f>M21*N21</f>
        <v>72587.19</v>
      </c>
      <c r="P21" s="8"/>
      <c r="Q21" s="12">
        <f>H21+O21</f>
        <v>74211.69</v>
      </c>
      <c r="R21" s="8">
        <v>1</v>
      </c>
      <c r="S21" s="13">
        <f>Q21*R21</f>
        <v>74211.69</v>
      </c>
      <c r="T21" s="256" t="s">
        <v>258</v>
      </c>
      <c r="U21" s="249" t="s">
        <v>273</v>
      </c>
      <c r="V21" s="250">
        <v>1</v>
      </c>
      <c r="W21" s="250">
        <v>33.6</v>
      </c>
      <c r="X21" s="260">
        <f>W21/W29</f>
        <v>0.0430879712746858</v>
      </c>
      <c r="Y21" s="47">
        <f>X21*W30</f>
        <v>798.48473967684</v>
      </c>
    </row>
    <row r="22" s="1" customFormat="1" spans="1:25">
      <c r="A22" s="18"/>
      <c r="B22" s="68"/>
      <c r="C22" s="68"/>
      <c r="D22" s="18"/>
      <c r="E22" s="18"/>
      <c r="F22" s="18"/>
      <c r="G22" s="261"/>
      <c r="H22" s="18"/>
      <c r="I22" s="18"/>
      <c r="J22" s="18"/>
      <c r="K22" s="18"/>
      <c r="L22" s="18"/>
      <c r="M22" s="18"/>
      <c r="N22" s="222"/>
      <c r="O22" s="262"/>
      <c r="P22" s="18"/>
      <c r="Q22" s="262"/>
      <c r="R22" s="18"/>
      <c r="S22" s="261"/>
      <c r="T22" s="256" t="s">
        <v>274</v>
      </c>
      <c r="U22" s="249" t="s">
        <v>275</v>
      </c>
      <c r="V22" s="250">
        <v>1</v>
      </c>
      <c r="W22" s="250">
        <v>14.1</v>
      </c>
      <c r="X22" s="260">
        <f>W22/W29</f>
        <v>0.0180815593741985</v>
      </c>
      <c r="Y22" s="47">
        <f>X22*W30</f>
        <v>335.078417542959</v>
      </c>
    </row>
    <row r="23" s="1" customFormat="1" spans="1:25">
      <c r="A23" s="18"/>
      <c r="B23" s="68"/>
      <c r="C23" s="68"/>
      <c r="D23" s="18"/>
      <c r="E23" s="18"/>
      <c r="F23" s="18"/>
      <c r="G23" s="261"/>
      <c r="H23" s="18"/>
      <c r="I23" s="18"/>
      <c r="J23" s="18"/>
      <c r="K23" s="18"/>
      <c r="L23" s="18"/>
      <c r="M23" s="18"/>
      <c r="N23" s="222"/>
      <c r="O23" s="262"/>
      <c r="P23" s="18"/>
      <c r="Q23" s="262"/>
      <c r="R23" s="18"/>
      <c r="S23" s="261"/>
      <c r="T23" s="256"/>
      <c r="U23" s="249"/>
      <c r="V23" s="250"/>
      <c r="W23" s="250"/>
      <c r="X23" s="260"/>
      <c r="Y23" s="47"/>
    </row>
    <row r="24" s="1" customFormat="1" spans="1:25">
      <c r="A24" s="18"/>
      <c r="B24" s="68"/>
      <c r="C24" s="68"/>
      <c r="D24" s="18"/>
      <c r="E24" s="18"/>
      <c r="F24" s="18"/>
      <c r="G24" s="261"/>
      <c r="H24" s="18"/>
      <c r="I24" s="18"/>
      <c r="J24" s="18"/>
      <c r="K24" s="18"/>
      <c r="L24" s="18"/>
      <c r="M24" s="18"/>
      <c r="N24" s="222"/>
      <c r="O24" s="262"/>
      <c r="P24" s="18"/>
      <c r="Q24" s="262"/>
      <c r="R24" s="18"/>
      <c r="S24" s="261"/>
      <c r="T24" s="256"/>
      <c r="U24" s="249"/>
      <c r="V24" s="250"/>
      <c r="W24" s="250"/>
      <c r="X24" s="260"/>
      <c r="Y24" s="47"/>
    </row>
    <row r="25" s="1" customFormat="1" spans="1:25">
      <c r="A25" s="18"/>
      <c r="B25" s="68"/>
      <c r="C25" s="68"/>
      <c r="D25" s="18"/>
      <c r="E25" s="18"/>
      <c r="F25" s="18"/>
      <c r="G25" s="261"/>
      <c r="H25" s="18"/>
      <c r="I25" s="18"/>
      <c r="J25" s="18"/>
      <c r="K25" s="18"/>
      <c r="L25" s="18"/>
      <c r="M25" s="18"/>
      <c r="N25" s="222"/>
      <c r="O25" s="262"/>
      <c r="P25" s="18"/>
      <c r="Q25" s="262"/>
      <c r="R25" s="18"/>
      <c r="S25" s="261"/>
      <c r="T25" s="256"/>
      <c r="U25" s="249"/>
      <c r="V25" s="250"/>
      <c r="W25" s="250"/>
      <c r="X25" s="260"/>
      <c r="Y25" s="47"/>
    </row>
    <row r="26" s="1" customFormat="1" spans="1:25">
      <c r="A26" s="18"/>
      <c r="B26" s="68"/>
      <c r="C26" s="68"/>
      <c r="D26" s="18"/>
      <c r="E26" s="18"/>
      <c r="F26" s="18"/>
      <c r="G26" s="261"/>
      <c r="H26" s="18"/>
      <c r="I26" s="18"/>
      <c r="J26" s="18"/>
      <c r="K26" s="18"/>
      <c r="L26" s="18"/>
      <c r="M26" s="18"/>
      <c r="N26" s="222"/>
      <c r="O26" s="262"/>
      <c r="P26" s="18"/>
      <c r="Q26" s="262"/>
      <c r="R26" s="18"/>
      <c r="S26" s="261"/>
      <c r="T26" s="256"/>
      <c r="U26" s="249"/>
      <c r="V26" s="250"/>
      <c r="W26" s="250"/>
      <c r="X26" s="260"/>
      <c r="Y26" s="47"/>
    </row>
    <row r="27" s="1" customFormat="1" spans="1:25">
      <c r="A27" s="18"/>
      <c r="B27" s="68"/>
      <c r="C27" s="68"/>
      <c r="D27" s="18"/>
      <c r="E27" s="18"/>
      <c r="F27" s="18"/>
      <c r="G27" s="261"/>
      <c r="H27" s="18"/>
      <c r="I27" s="18"/>
      <c r="J27" s="18"/>
      <c r="K27" s="18"/>
      <c r="L27" s="18"/>
      <c r="M27" s="18"/>
      <c r="N27" s="222"/>
      <c r="O27" s="262"/>
      <c r="P27" s="18"/>
      <c r="Q27" s="262"/>
      <c r="R27" s="18"/>
      <c r="S27" s="261"/>
      <c r="T27" s="256"/>
      <c r="U27" s="249"/>
      <c r="V27" s="250"/>
      <c r="W27" s="250"/>
      <c r="X27" s="260"/>
      <c r="Y27" s="47"/>
    </row>
    <row r="28" s="1" customFormat="1" spans="1: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244" t="s">
        <v>163</v>
      </c>
      <c r="U28" s="249" t="s">
        <v>138</v>
      </c>
      <c r="V28" s="250">
        <v>20</v>
      </c>
      <c r="W28" s="250">
        <v>523.5</v>
      </c>
      <c r="X28" s="260">
        <f>W28/W29</f>
        <v>0.671325981020775</v>
      </c>
      <c r="Y28" s="47">
        <f>X28*W30</f>
        <v>12440.6774172865</v>
      </c>
    </row>
    <row r="29" s="1" customFormat="1" spans="1:25">
      <c r="A29" s="8" t="s">
        <v>276</v>
      </c>
      <c r="B29" s="19"/>
      <c r="C29" s="19" t="s">
        <v>163</v>
      </c>
      <c r="D29" s="8" t="s">
        <v>199</v>
      </c>
      <c r="E29" s="19" t="s">
        <v>277</v>
      </c>
      <c r="F29" s="8"/>
      <c r="G29" s="13"/>
      <c r="H29" s="8"/>
      <c r="I29" s="8"/>
      <c r="J29" s="8"/>
      <c r="K29" s="8"/>
      <c r="L29" s="8"/>
      <c r="M29" s="8"/>
      <c r="N29" s="11"/>
      <c r="O29" s="12"/>
      <c r="P29" s="8"/>
      <c r="Q29" s="12">
        <f>Q13+Q14+Q15+Q18</f>
        <v>17318.42</v>
      </c>
      <c r="R29" s="8">
        <f>X14</f>
        <v>0.506624423963134</v>
      </c>
      <c r="S29" s="13">
        <f>Q29*R29</f>
        <v>8773.93455645161</v>
      </c>
      <c r="T29" s="251" t="s">
        <v>278</v>
      </c>
      <c r="U29" s="8"/>
      <c r="V29" s="8"/>
      <c r="W29" s="149">
        <f>SUM(W19:W28)</f>
        <v>779.8</v>
      </c>
      <c r="X29" s="19"/>
      <c r="Y29" s="19"/>
    </row>
    <row r="30" s="1" customFormat="1" spans="1:25">
      <c r="A30" s="8" t="s">
        <v>279</v>
      </c>
      <c r="B30" s="19"/>
      <c r="C30" s="19" t="s">
        <v>163</v>
      </c>
      <c r="D30" s="8" t="s">
        <v>199</v>
      </c>
      <c r="E30" s="19" t="s">
        <v>277</v>
      </c>
      <c r="F30" s="8"/>
      <c r="G30" s="13"/>
      <c r="H30" s="8"/>
      <c r="I30" s="8"/>
      <c r="J30" s="8"/>
      <c r="K30" s="8"/>
      <c r="L30" s="8"/>
      <c r="M30" s="8"/>
      <c r="N30" s="11"/>
      <c r="O30" s="12"/>
      <c r="P30" s="8"/>
      <c r="Q30" s="12">
        <f>Q9+Q10+Q11</f>
        <v>18531.5</v>
      </c>
      <c r="R30" s="8">
        <f>X28</f>
        <v>0.671325981020775</v>
      </c>
      <c r="S30" s="13">
        <f>Q30*R30</f>
        <v>12440.6774172865</v>
      </c>
      <c r="T30" s="263" t="s">
        <v>280</v>
      </c>
      <c r="U30" s="18"/>
      <c r="V30" s="18"/>
      <c r="W30" s="264">
        <f>S9+S10+S11</f>
        <v>18531.5</v>
      </c>
      <c r="X30" s="68"/>
      <c r="Y30" s="68"/>
    </row>
    <row r="31" s="1" customFormat="1" spans="1:25">
      <c r="A31" s="8" t="s">
        <v>281</v>
      </c>
      <c r="B31" s="19"/>
      <c r="C31" s="19" t="s">
        <v>163</v>
      </c>
      <c r="D31" s="8" t="s">
        <v>199</v>
      </c>
      <c r="E31" s="19" t="s">
        <v>277</v>
      </c>
      <c r="F31" s="8"/>
      <c r="G31" s="13"/>
      <c r="H31" s="8"/>
      <c r="I31" s="8"/>
      <c r="J31" s="8"/>
      <c r="K31" s="8"/>
      <c r="L31" s="8"/>
      <c r="M31" s="8"/>
      <c r="N31" s="11"/>
      <c r="O31" s="12"/>
      <c r="P31" s="8"/>
      <c r="Q31" s="12">
        <f>Q5+Q6+Q7</f>
        <v>13919.87</v>
      </c>
      <c r="R31" s="8">
        <f>X35</f>
        <v>0.575875</v>
      </c>
      <c r="S31" s="13">
        <f>Q31*R31</f>
        <v>8016.10513625</v>
      </c>
      <c r="T31" s="263"/>
      <c r="U31" s="18"/>
      <c r="V31" s="18"/>
      <c r="W31" s="264"/>
      <c r="X31" s="68"/>
      <c r="Y31" s="68"/>
    </row>
    <row r="32" s="1" customFormat="1" spans="1:25">
      <c r="A32" s="8" t="s">
        <v>282</v>
      </c>
      <c r="B32" s="19"/>
      <c r="C32" s="19" t="s">
        <v>163</v>
      </c>
      <c r="D32" s="8" t="s">
        <v>199</v>
      </c>
      <c r="E32" s="19" t="s">
        <v>277</v>
      </c>
      <c r="F32" s="8"/>
      <c r="G32" s="13"/>
      <c r="H32" s="8"/>
      <c r="I32" s="8"/>
      <c r="J32" s="8"/>
      <c r="K32" s="8"/>
      <c r="L32" s="8"/>
      <c r="M32" s="8"/>
      <c r="N32" s="11"/>
      <c r="O32" s="12"/>
      <c r="P32" s="8"/>
      <c r="Q32" s="12">
        <f>Q20+Q19</f>
        <v>24441.9</v>
      </c>
      <c r="R32" s="8">
        <v>1</v>
      </c>
      <c r="S32" s="13">
        <f>Q32*R32</f>
        <v>24441.9</v>
      </c>
      <c r="T32" s="265" t="s">
        <v>283</v>
      </c>
      <c r="U32" s="265"/>
      <c r="V32" s="265"/>
      <c r="W32" s="265"/>
      <c r="X32" s="265"/>
      <c r="Y32" s="265"/>
    </row>
    <row r="33" s="1" customFormat="1" spans="1:25">
      <c r="A33" s="19" t="s">
        <v>25</v>
      </c>
      <c r="B33" s="19"/>
      <c r="C33" s="19" t="s">
        <v>163</v>
      </c>
      <c r="D33" s="8" t="s">
        <v>199</v>
      </c>
      <c r="E33" s="19" t="s">
        <v>284</v>
      </c>
      <c r="F33" s="19"/>
      <c r="G33" s="13"/>
      <c r="H33" s="19"/>
      <c r="I33" s="19"/>
      <c r="J33" s="19"/>
      <c r="K33" s="19"/>
      <c r="L33" s="19"/>
      <c r="M33" s="29">
        <f>O33/N33</f>
        <v>52109.3369999885</v>
      </c>
      <c r="N33" s="11">
        <v>1.03</v>
      </c>
      <c r="O33" s="29">
        <f>S33</f>
        <v>53672.6171099881</v>
      </c>
      <c r="P33" s="19"/>
      <c r="Q33" s="19"/>
      <c r="R33" s="19"/>
      <c r="S33" s="47">
        <f>SUM(S29:S32)</f>
        <v>53672.6171099881</v>
      </c>
      <c r="T33" s="241" t="s">
        <v>243</v>
      </c>
      <c r="U33" s="242" t="s">
        <v>1</v>
      </c>
      <c r="V33" s="241" t="s">
        <v>244</v>
      </c>
      <c r="W33" s="241" t="s">
        <v>245</v>
      </c>
      <c r="X33" s="243" t="s">
        <v>246</v>
      </c>
      <c r="Y33" s="19" t="s">
        <v>39</v>
      </c>
    </row>
    <row r="34" s="1" customFormat="1" spans="1:25">
      <c r="A34" s="19"/>
      <c r="B34" s="19"/>
      <c r="C34" s="19"/>
      <c r="D34" s="8"/>
      <c r="E34" s="19"/>
      <c r="F34" s="19"/>
      <c r="G34" s="13"/>
      <c r="H34" s="19"/>
      <c r="I34" s="19"/>
      <c r="J34" s="19"/>
      <c r="K34" s="19"/>
      <c r="L34" s="19"/>
      <c r="M34" s="29"/>
      <c r="N34" s="11"/>
      <c r="O34" s="29"/>
      <c r="P34" s="19"/>
      <c r="Q34" s="19"/>
      <c r="R34" s="19"/>
      <c r="S34" s="47"/>
      <c r="T34" s="19"/>
      <c r="U34" s="19"/>
      <c r="V34" s="19"/>
      <c r="W34" s="19"/>
      <c r="X34" s="19"/>
      <c r="Y34" s="19"/>
    </row>
    <row r="35" s="1" customFormat="1" spans="1:25">
      <c r="A35" s="19"/>
      <c r="B35" s="19"/>
      <c r="C35" s="19"/>
      <c r="D35" s="8"/>
      <c r="E35" s="19"/>
      <c r="F35" s="19"/>
      <c r="G35" s="13"/>
      <c r="H35" s="19"/>
      <c r="I35" s="19"/>
      <c r="J35" s="19"/>
      <c r="K35" s="19"/>
      <c r="L35" s="19"/>
      <c r="M35" s="29"/>
      <c r="N35" s="11"/>
      <c r="O35" s="29"/>
      <c r="P35" s="19"/>
      <c r="Q35" s="19"/>
      <c r="R35" s="19"/>
      <c r="S35" s="47"/>
      <c r="T35" s="19" t="s">
        <v>163</v>
      </c>
      <c r="U35" s="19"/>
      <c r="V35" s="19"/>
      <c r="W35" s="19">
        <v>552.84</v>
      </c>
      <c r="X35" s="19">
        <f>W35/W39</f>
        <v>0.575875</v>
      </c>
      <c r="Y35" s="47">
        <f>X35*W40</f>
        <v>8016.10513625</v>
      </c>
    </row>
    <row r="36" s="1" customFormat="1" spans="1:25">
      <c r="A36" s="19"/>
      <c r="B36" s="19"/>
      <c r="C36" s="19"/>
      <c r="D36" s="8"/>
      <c r="E36" s="19"/>
      <c r="F36" s="19"/>
      <c r="G36" s="13"/>
      <c r="H36" s="19"/>
      <c r="I36" s="19"/>
      <c r="J36" s="19"/>
      <c r="K36" s="19"/>
      <c r="L36" s="19"/>
      <c r="M36" s="29"/>
      <c r="N36" s="11"/>
      <c r="O36" s="29"/>
      <c r="P36" s="19"/>
      <c r="Q36" s="19"/>
      <c r="R36" s="19"/>
      <c r="S36" s="47"/>
      <c r="T36" s="19"/>
      <c r="U36" s="19"/>
      <c r="V36" s="19"/>
      <c r="W36" s="19"/>
      <c r="X36" s="19"/>
      <c r="Y36" s="47"/>
    </row>
    <row r="37" s="1" customFormat="1" spans="1:25">
      <c r="A37" s="19"/>
      <c r="B37" s="19"/>
      <c r="C37" s="19"/>
      <c r="D37" s="19"/>
      <c r="E37" s="19"/>
      <c r="F37" s="19"/>
      <c r="G37" s="13"/>
      <c r="H37" s="19"/>
      <c r="I37" s="19"/>
      <c r="J37" s="19"/>
      <c r="K37" s="19"/>
      <c r="L37" s="19"/>
      <c r="M37" s="29"/>
      <c r="N37" s="11"/>
      <c r="O37" s="2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="1" customFormat="1" spans="1:25">
      <c r="A38" s="8" t="s">
        <v>285</v>
      </c>
      <c r="B38" s="19"/>
      <c r="C38" s="19" t="s">
        <v>252</v>
      </c>
      <c r="D38" s="8" t="s">
        <v>286</v>
      </c>
      <c r="E38" s="19" t="s">
        <v>277</v>
      </c>
      <c r="F38" s="8"/>
      <c r="G38" s="13"/>
      <c r="H38" s="8"/>
      <c r="I38" s="8"/>
      <c r="J38" s="8"/>
      <c r="K38" s="8"/>
      <c r="L38" s="8"/>
      <c r="M38" s="8"/>
      <c r="N38" s="11"/>
      <c r="O38" s="12"/>
      <c r="P38" s="8"/>
      <c r="Q38" s="12">
        <f>Q14+Q15+Q18+Q13</f>
        <v>17318.42</v>
      </c>
      <c r="R38" s="266">
        <f>X10</f>
        <v>0.0626440092165899</v>
      </c>
      <c r="S38" s="13">
        <f>Q38*R38</f>
        <v>1084.89526209677</v>
      </c>
      <c r="T38" s="157"/>
      <c r="U38" s="157"/>
      <c r="V38" s="157"/>
      <c r="W38" s="157"/>
      <c r="X38" s="157"/>
      <c r="Y38" s="157"/>
    </row>
    <row r="39" s="1" customFormat="1" spans="1:25">
      <c r="A39" s="8" t="s">
        <v>287</v>
      </c>
      <c r="B39" s="19"/>
      <c r="C39" s="19" t="s">
        <v>252</v>
      </c>
      <c r="D39" s="8" t="s">
        <v>286</v>
      </c>
      <c r="E39" s="19" t="s">
        <v>277</v>
      </c>
      <c r="F39" s="8"/>
      <c r="G39" s="13"/>
      <c r="H39" s="8"/>
      <c r="I39" s="8"/>
      <c r="J39" s="8"/>
      <c r="K39" s="8"/>
      <c r="L39" s="8"/>
      <c r="M39" s="8"/>
      <c r="N39" s="11"/>
      <c r="O39" s="12"/>
      <c r="P39" s="8"/>
      <c r="Q39" s="12">
        <f>Q38</f>
        <v>17318.42</v>
      </c>
      <c r="R39" s="266">
        <f>X12</f>
        <v>0.0805011520737327</v>
      </c>
      <c r="S39" s="13">
        <f>Q39*R39</f>
        <v>1394.15276209677</v>
      </c>
      <c r="T39" s="267" t="s">
        <v>288</v>
      </c>
      <c r="U39" s="8"/>
      <c r="V39" s="8"/>
      <c r="W39" s="149">
        <v>960</v>
      </c>
      <c r="X39" s="157"/>
      <c r="Y39" s="157"/>
    </row>
    <row r="40" s="1" customFormat="1" spans="1:25">
      <c r="A40" s="8"/>
      <c r="B40" s="19"/>
      <c r="C40" s="19"/>
      <c r="D40" s="8"/>
      <c r="E40" s="19"/>
      <c r="F40" s="8"/>
      <c r="G40" s="13"/>
      <c r="H40" s="8"/>
      <c r="I40" s="8"/>
      <c r="J40" s="8"/>
      <c r="K40" s="8"/>
      <c r="L40" s="8"/>
      <c r="M40" s="8"/>
      <c r="N40" s="11"/>
      <c r="O40" s="12"/>
      <c r="P40" s="8"/>
      <c r="Q40" s="12"/>
      <c r="R40" s="266"/>
      <c r="S40" s="13"/>
      <c r="T40" s="263" t="s">
        <v>289</v>
      </c>
      <c r="U40" s="8"/>
      <c r="V40" s="8"/>
      <c r="W40" s="149">
        <f>S5+S6+S7</f>
        <v>13919.87</v>
      </c>
      <c r="X40" s="157"/>
      <c r="Y40" s="157"/>
    </row>
    <row r="41" s="1" customFormat="1" spans="1:25">
      <c r="A41" s="8" t="s">
        <v>290</v>
      </c>
      <c r="B41" s="19"/>
      <c r="C41" s="19" t="s">
        <v>252</v>
      </c>
      <c r="D41" s="8" t="s">
        <v>286</v>
      </c>
      <c r="E41" s="19" t="s">
        <v>277</v>
      </c>
      <c r="F41" s="8"/>
      <c r="G41" s="13"/>
      <c r="H41" s="8"/>
      <c r="I41" s="8"/>
      <c r="J41" s="8"/>
      <c r="K41" s="8"/>
      <c r="L41" s="8"/>
      <c r="M41" s="8"/>
      <c r="N41" s="11"/>
      <c r="O41" s="12"/>
      <c r="P41" s="8"/>
      <c r="Q41" s="12">
        <f>Q9+Q10+Q11</f>
        <v>18531.5</v>
      </c>
      <c r="R41" s="266">
        <f>X20</f>
        <v>0.0276994101051552</v>
      </c>
      <c r="S41" s="13">
        <f>Q41*R41</f>
        <v>513.311618363684</v>
      </c>
      <c r="T41" s="157"/>
      <c r="U41" s="157"/>
      <c r="V41" s="157"/>
      <c r="W41" s="157"/>
      <c r="X41" s="157"/>
      <c r="Y41" s="157"/>
    </row>
    <row r="42" s="1" customFormat="1" spans="1:25">
      <c r="A42" s="19" t="s">
        <v>25</v>
      </c>
      <c r="B42" s="45"/>
      <c r="C42" s="45" t="s">
        <v>291</v>
      </c>
      <c r="D42" s="8" t="s">
        <v>286</v>
      </c>
      <c r="E42" s="19" t="s">
        <v>292</v>
      </c>
      <c r="F42" s="19"/>
      <c r="G42" s="13"/>
      <c r="H42" s="19"/>
      <c r="I42" s="19"/>
      <c r="J42" s="19"/>
      <c r="K42" s="19"/>
      <c r="L42" s="19"/>
      <c r="M42" s="29">
        <f>O42/N42</f>
        <v>2905.20353646333</v>
      </c>
      <c r="N42" s="11">
        <v>1.03</v>
      </c>
      <c r="O42" s="29">
        <f>S42</f>
        <v>2992.35964255723</v>
      </c>
      <c r="P42" s="19"/>
      <c r="Q42" s="19"/>
      <c r="R42" s="19"/>
      <c r="S42" s="47">
        <f>SUM(S38:S41)</f>
        <v>2992.35964255723</v>
      </c>
      <c r="T42" s="19"/>
      <c r="U42" s="19"/>
      <c r="V42" s="19"/>
      <c r="W42" s="19"/>
      <c r="X42" s="19"/>
      <c r="Y42" s="19"/>
    </row>
    <row r="43" s="1" customFormat="1" spans="1:25">
      <c r="A43" s="19"/>
      <c r="B43" s="45"/>
      <c r="C43" s="45"/>
      <c r="D43" s="8"/>
      <c r="E43" s="19"/>
      <c r="F43" s="19"/>
      <c r="G43" s="13"/>
      <c r="H43" s="19"/>
      <c r="I43" s="19"/>
      <c r="J43" s="19"/>
      <c r="K43" s="19"/>
      <c r="L43" s="19"/>
      <c r="M43" s="29"/>
      <c r="N43" s="11"/>
      <c r="O43" s="29"/>
      <c r="P43" s="19"/>
      <c r="Q43" s="19"/>
      <c r="R43" s="19"/>
      <c r="S43" s="19"/>
      <c r="T43" s="265"/>
      <c r="U43" s="265"/>
      <c r="V43" s="265"/>
      <c r="W43" s="265"/>
      <c r="X43" s="265"/>
      <c r="Y43" s="265"/>
    </row>
    <row r="44" s="1" customFormat="1" spans="1:25">
      <c r="A44" s="19"/>
      <c r="B44" s="45"/>
      <c r="C44" s="45"/>
      <c r="D44" s="8"/>
      <c r="E44" s="19"/>
      <c r="F44" s="19"/>
      <c r="G44" s="13"/>
      <c r="H44" s="19"/>
      <c r="I44" s="19"/>
      <c r="J44" s="19"/>
      <c r="K44" s="19"/>
      <c r="L44" s="19"/>
      <c r="M44" s="29"/>
      <c r="N44" s="11"/>
      <c r="O44" s="29"/>
      <c r="P44" s="19"/>
      <c r="Q44" s="19"/>
      <c r="R44" s="19"/>
      <c r="S44" s="19"/>
      <c r="T44" s="241"/>
      <c r="U44" s="242"/>
      <c r="V44" s="241"/>
      <c r="W44" s="241"/>
      <c r="X44" s="243"/>
      <c r="Y44" s="19"/>
    </row>
    <row r="45" s="1" customFormat="1" spans="1:25">
      <c r="A45" s="19"/>
      <c r="B45" s="45"/>
      <c r="C45" s="45"/>
      <c r="D45" s="8"/>
      <c r="E45" s="19"/>
      <c r="F45" s="19"/>
      <c r="G45" s="13"/>
      <c r="H45" s="19"/>
      <c r="I45" s="19"/>
      <c r="J45" s="19"/>
      <c r="K45" s="19"/>
      <c r="L45" s="19"/>
      <c r="M45" s="29"/>
      <c r="N45" s="11"/>
      <c r="O45" s="29"/>
      <c r="P45" s="19"/>
      <c r="Q45" s="19"/>
      <c r="R45" s="19"/>
      <c r="S45" s="19"/>
      <c r="T45" s="19"/>
      <c r="U45" s="19"/>
      <c r="V45" s="19"/>
      <c r="W45" s="19"/>
      <c r="X45" s="19"/>
      <c r="Y45" s="47"/>
    </row>
    <row r="46" s="1" customFormat="1" spans="1:25">
      <c r="A46" s="8"/>
      <c r="B46" s="19"/>
      <c r="C46" s="19"/>
      <c r="D46" s="8"/>
      <c r="E46" s="19"/>
      <c r="F46" s="8"/>
      <c r="G46" s="13"/>
      <c r="H46" s="8"/>
      <c r="I46" s="8"/>
      <c r="J46" s="8"/>
      <c r="K46" s="8"/>
      <c r="L46" s="8"/>
      <c r="M46" s="8"/>
      <c r="N46" s="11"/>
      <c r="O46" s="12"/>
      <c r="P46" s="8"/>
      <c r="Q46" s="12"/>
      <c r="R46" s="8"/>
      <c r="S46" s="13"/>
      <c r="T46" s="157"/>
      <c r="U46" s="157"/>
      <c r="V46" s="157"/>
      <c r="W46" s="157"/>
      <c r="X46" s="157"/>
      <c r="Y46" s="268"/>
    </row>
    <row r="47" s="1" customFormat="1" spans="1:25">
      <c r="A47" s="8"/>
      <c r="B47" s="19"/>
      <c r="C47" s="19"/>
      <c r="D47" s="8"/>
      <c r="E47" s="19"/>
      <c r="F47" s="8"/>
      <c r="G47" s="13"/>
      <c r="H47" s="8"/>
      <c r="I47" s="8"/>
      <c r="J47" s="8"/>
      <c r="K47" s="8"/>
      <c r="L47" s="8"/>
      <c r="M47" s="8"/>
      <c r="N47" s="11"/>
      <c r="O47" s="12"/>
      <c r="P47" s="8"/>
      <c r="Q47" s="12"/>
      <c r="R47" s="8"/>
      <c r="S47" s="13"/>
      <c r="T47" s="157"/>
      <c r="U47" s="157"/>
      <c r="V47" s="157"/>
      <c r="W47" s="157"/>
      <c r="X47" s="157"/>
      <c r="Y47" s="157"/>
    </row>
    <row r="48" s="1" customFormat="1" spans="1:25">
      <c r="A48" s="8" t="s">
        <v>293</v>
      </c>
      <c r="B48" s="19"/>
      <c r="C48" s="19" t="s">
        <v>94</v>
      </c>
      <c r="D48" s="8" t="s">
        <v>294</v>
      </c>
      <c r="E48" s="19" t="s">
        <v>277</v>
      </c>
      <c r="F48" s="8"/>
      <c r="G48" s="13"/>
      <c r="H48" s="8"/>
      <c r="I48" s="8"/>
      <c r="J48" s="8"/>
      <c r="K48" s="8"/>
      <c r="L48" s="8"/>
      <c r="M48" s="8"/>
      <c r="N48" s="11"/>
      <c r="O48" s="12"/>
      <c r="P48" s="8"/>
      <c r="Q48" s="12">
        <f>Q13+Q14+Q15+Q18</f>
        <v>17318.42</v>
      </c>
      <c r="R48" s="23">
        <f>X8</f>
        <v>0.0652361751152074</v>
      </c>
      <c r="S48" s="13">
        <f>Q48*R48</f>
        <v>1129.78747983871</v>
      </c>
      <c r="T48" s="267"/>
      <c r="U48" s="8"/>
      <c r="V48" s="8"/>
      <c r="W48" s="149"/>
      <c r="X48" s="157"/>
      <c r="Y48" s="157"/>
    </row>
    <row r="49" s="1" customFormat="1" spans="1:71">
      <c r="A49" s="19" t="s">
        <v>25</v>
      </c>
      <c r="B49" s="19"/>
      <c r="C49" s="19"/>
      <c r="D49" s="19"/>
      <c r="E49" s="19"/>
      <c r="F49" s="19"/>
      <c r="G49" s="13"/>
      <c r="H49" s="19"/>
      <c r="I49" s="19"/>
      <c r="J49" s="19"/>
      <c r="K49" s="19"/>
      <c r="L49" s="19"/>
      <c r="M49" s="29">
        <f>O49/N49</f>
        <v>1096.8810483871</v>
      </c>
      <c r="N49" s="11">
        <v>1.03</v>
      </c>
      <c r="O49" s="29">
        <f>S49</f>
        <v>1129.78747983871</v>
      </c>
      <c r="P49" s="19"/>
      <c r="Q49" s="19"/>
      <c r="R49" s="19"/>
      <c r="S49" s="47">
        <f>SUM(S47:S48)</f>
        <v>1129.78747983871</v>
      </c>
      <c r="T49" s="263"/>
      <c r="U49" s="8"/>
      <c r="V49" s="8"/>
      <c r="W49" s="149"/>
      <c r="X49" s="19"/>
      <c r="Y49" s="19"/>
    </row>
    <row r="50" s="1" customFormat="1" spans="1:71">
      <c r="A50" s="19"/>
      <c r="B50" s="19"/>
      <c r="C50" s="19"/>
      <c r="D50" s="19"/>
      <c r="E50" s="19"/>
      <c r="F50" s="19"/>
      <c r="G50" s="13"/>
      <c r="H50" s="19"/>
      <c r="I50" s="19"/>
      <c r="J50" s="19"/>
      <c r="K50" s="19"/>
      <c r="L50" s="19"/>
      <c r="M50" s="29"/>
      <c r="N50" s="11"/>
      <c r="O50" s="2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="1" customFormat="1" spans="1:71">
      <c r="A51" s="8" t="s">
        <v>295</v>
      </c>
      <c r="B51" s="19"/>
      <c r="C51" s="19" t="s">
        <v>249</v>
      </c>
      <c r="D51" s="8" t="s">
        <v>296</v>
      </c>
      <c r="E51" s="19" t="s">
        <v>277</v>
      </c>
      <c r="F51" s="8"/>
      <c r="G51" s="13"/>
      <c r="H51" s="8"/>
      <c r="I51" s="8"/>
      <c r="J51" s="8"/>
      <c r="K51" s="8"/>
      <c r="L51" s="8"/>
      <c r="M51" s="8"/>
      <c r="N51" s="11"/>
      <c r="O51" s="12"/>
      <c r="P51" s="8"/>
      <c r="Q51" s="12">
        <f>Q13+Q14+Q15+Q18</f>
        <v>17318.42</v>
      </c>
      <c r="R51" s="23">
        <f>X9</f>
        <v>0.084389400921659</v>
      </c>
      <c r="S51" s="13">
        <f>Q51*R51</f>
        <v>1461.49108870968</v>
      </c>
      <c r="T51" s="269"/>
      <c r="U51" s="269"/>
      <c r="V51" s="269"/>
      <c r="W51" s="269"/>
      <c r="X51" s="269"/>
      <c r="Y51" s="269"/>
    </row>
    <row r="52" s="1" customFormat="1" spans="1:71">
      <c r="A52" s="19" t="s">
        <v>25</v>
      </c>
      <c r="B52" s="19"/>
      <c r="C52" s="19" t="s">
        <v>249</v>
      </c>
      <c r="D52" s="8" t="s">
        <v>296</v>
      </c>
      <c r="E52" s="19"/>
      <c r="F52" s="19"/>
      <c r="G52" s="13"/>
      <c r="H52" s="19"/>
      <c r="I52" s="19"/>
      <c r="J52" s="19"/>
      <c r="K52" s="19"/>
      <c r="L52" s="19"/>
      <c r="M52" s="29">
        <f>O52/N52</f>
        <v>1418.92338709677</v>
      </c>
      <c r="N52" s="11">
        <v>1.03</v>
      </c>
      <c r="O52" s="29">
        <f>S52</f>
        <v>1461.49108870968</v>
      </c>
      <c r="P52" s="19"/>
      <c r="Q52" s="19"/>
      <c r="R52" s="19"/>
      <c r="S52" s="19">
        <f>SUM(S51:S51)</f>
        <v>1461.49108870968</v>
      </c>
      <c r="T52" s="68"/>
      <c r="U52" s="68"/>
      <c r="V52" s="68"/>
      <c r="W52" s="68"/>
      <c r="X52" s="68"/>
      <c r="Y52" s="68"/>
    </row>
    <row r="53" s="1" customFormat="1" spans="1:71">
      <c r="A53" s="19"/>
      <c r="B53" s="19"/>
      <c r="C53" s="19"/>
      <c r="D53" s="19"/>
      <c r="E53" s="19"/>
      <c r="F53" s="19"/>
      <c r="G53" s="13"/>
      <c r="H53" s="19"/>
      <c r="I53" s="19"/>
      <c r="J53" s="19"/>
      <c r="K53" s="19"/>
      <c r="L53" s="19"/>
      <c r="M53" s="29"/>
      <c r="N53" s="11"/>
      <c r="O53" s="29"/>
      <c r="P53" s="19"/>
      <c r="Q53" s="19"/>
      <c r="R53" s="19"/>
      <c r="S53" s="19"/>
      <c r="T53" s="68"/>
      <c r="U53" s="68"/>
      <c r="V53" s="68"/>
      <c r="W53" s="68"/>
      <c r="X53" s="68"/>
      <c r="Y53" s="68"/>
    </row>
    <row r="54" s="230" customFormat="1" spans="1:71">
      <c r="A54" s="23" t="s">
        <v>297</v>
      </c>
      <c r="B54" s="47"/>
      <c r="C54" s="47" t="s">
        <v>263</v>
      </c>
      <c r="D54" s="8" t="s">
        <v>286</v>
      </c>
      <c r="E54" s="19" t="s">
        <v>277</v>
      </c>
      <c r="F54" s="23"/>
      <c r="G54" s="13"/>
      <c r="H54" s="23"/>
      <c r="I54" s="23"/>
      <c r="J54" s="23"/>
      <c r="K54" s="23"/>
      <c r="L54" s="23"/>
      <c r="M54" s="23"/>
      <c r="N54" s="270"/>
      <c r="O54" s="271"/>
      <c r="P54" s="23"/>
      <c r="Q54" s="271">
        <f>Q13+Q14+Q15+Q18</f>
        <v>17318.42</v>
      </c>
      <c r="R54" s="23">
        <f>X15</f>
        <v>0.0547235023041475</v>
      </c>
      <c r="S54" s="23">
        <f>Q54*R54</f>
        <v>947.724596774194</v>
      </c>
      <c r="T54" s="272"/>
      <c r="U54" s="272"/>
      <c r="V54" s="272"/>
      <c r="W54" s="272"/>
      <c r="X54" s="272"/>
      <c r="Y54" s="272"/>
    </row>
    <row r="55" s="230" customFormat="1" spans="1:71">
      <c r="A55" s="47" t="s">
        <v>25</v>
      </c>
      <c r="B55" s="47"/>
      <c r="C55" s="47" t="s">
        <v>263</v>
      </c>
      <c r="D55" s="8" t="s">
        <v>286</v>
      </c>
      <c r="E55" s="19"/>
      <c r="F55" s="47"/>
      <c r="G55" s="13"/>
      <c r="H55" s="47"/>
      <c r="I55" s="47"/>
      <c r="J55" s="47"/>
      <c r="K55" s="47"/>
      <c r="L55" s="47"/>
      <c r="M55" s="47">
        <f>O55/N55</f>
        <v>920.120967741936</v>
      </c>
      <c r="N55" s="270">
        <v>1.03</v>
      </c>
      <c r="O55" s="47">
        <f>S55</f>
        <v>947.724596774194</v>
      </c>
      <c r="P55" s="47"/>
      <c r="Q55" s="47"/>
      <c r="R55" s="47"/>
      <c r="S55" s="47">
        <f>SUM(S54:S54)</f>
        <v>947.724596774194</v>
      </c>
      <c r="T55" s="273"/>
      <c r="U55" s="273"/>
      <c r="V55" s="273"/>
      <c r="W55" s="273"/>
      <c r="X55" s="273"/>
      <c r="Y55" s="273"/>
    </row>
    <row r="56" s="1" customFormat="1" spans="1:71">
      <c r="A56" s="8"/>
      <c r="B56" s="19"/>
      <c r="C56" s="19"/>
      <c r="D56" s="8"/>
      <c r="E56" s="8"/>
      <c r="F56" s="8"/>
      <c r="G56" s="13"/>
      <c r="H56" s="8"/>
      <c r="I56" s="8"/>
      <c r="J56" s="8"/>
      <c r="K56" s="8"/>
      <c r="L56" s="8"/>
      <c r="M56" s="8"/>
      <c r="N56" s="11"/>
      <c r="O56" s="12"/>
      <c r="P56" s="8"/>
      <c r="Q56" s="12"/>
      <c r="R56" s="8"/>
      <c r="S56" s="13"/>
      <c r="T56" s="269"/>
      <c r="U56" s="269"/>
      <c r="V56" s="269"/>
      <c r="W56" s="269"/>
      <c r="X56" s="269"/>
      <c r="Y56" s="269"/>
    </row>
    <row r="57" spans="1:71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5"/>
      <c r="P57" s="124"/>
      <c r="Q57" s="124"/>
      <c r="R57" s="124"/>
      <c r="S57" s="125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</sheetData>
  <mergeCells count="8">
    <mergeCell ref="A1:S1"/>
    <mergeCell ref="A3:S3"/>
    <mergeCell ref="T5:Y5"/>
    <mergeCell ref="T6:X6"/>
    <mergeCell ref="T18:X18"/>
    <mergeCell ref="T32:Y32"/>
    <mergeCell ref="T43:Y43"/>
    <mergeCell ref="T10:T12"/>
  </mergeCells>
  <pageMargins left="0.7" right="0.7" top="0.75" bottom="0.75" header="0.3" footer="0.3"/>
  <pageSetup paperSize="9" fitToWidth="0" fitToHeight="0" orientation="landscape"/>
  <headerFooter>
    <oddHeader>&amp;C&amp;F</oddHeader>
    <oddFooter>&amp;L负责人：于光军&amp;C制作人: 李健华 &amp;D&amp;R 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T324"/>
  <sheetViews>
    <sheetView zoomScale="81" zoomScaleNormal="81" topLeftCell="A60" workbookViewId="0">
      <selection activeCell="T75" sqref="T75"/>
    </sheetView>
  </sheetViews>
  <sheetFormatPr defaultColWidth="8.8" defaultRowHeight="14.25"/>
  <cols>
    <col min="1" max="1" width="12.3" style="17" customWidth="1"/>
    <col min="2" max="2" width="10.25" style="17" customWidth="1"/>
    <col min="3" max="3" width="8.7" style="17" customWidth="1"/>
    <col min="4" max="4" width="13.7416666666667" style="17" customWidth="1"/>
    <col min="5" max="5" width="9.4" style="17" customWidth="1"/>
    <col min="6" max="6" width="10.375" style="17" customWidth="1"/>
    <col min="7" max="9" width="8.8" style="17"/>
    <col min="10" max="10" width="11.2" style="17" customWidth="1"/>
    <col min="11" max="11" width="11.7" style="17" customWidth="1"/>
    <col min="12" max="12" width="8.8" style="17"/>
    <col min="13" max="13" width="5.1" style="17" customWidth="1"/>
    <col min="14" max="14" width="12.4" style="17" customWidth="1"/>
    <col min="15" max="15" width="7.8" style="17" customWidth="1"/>
    <col min="16" max="16" width="13.7" style="17" customWidth="1"/>
    <col min="17" max="17" width="8.8" style="17"/>
    <col min="18" max="18" width="13" style="17" customWidth="1"/>
    <col min="19" max="19" width="8.26666666666667" style="17" customWidth="1"/>
    <col min="20" max="20" width="12.1" style="17" customWidth="1"/>
    <col min="21" max="21" width="9.5"/>
  </cols>
  <sheetData>
    <row r="1" s="17" customFormat="1" ht="22.5" spans="1:20">
      <c r="A1" s="122" t="s">
        <v>298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="17" customFormat="1" ht="25" customHeight="1" spans="1:20">
      <c r="A2" s="8" t="s">
        <v>1</v>
      </c>
      <c r="B2" s="8"/>
      <c r="C2" s="8" t="s">
        <v>2</v>
      </c>
      <c r="D2" s="8" t="s">
        <v>69</v>
      </c>
      <c r="E2" s="8" t="s">
        <v>18</v>
      </c>
      <c r="F2" s="8" t="s">
        <v>19</v>
      </c>
      <c r="G2" s="8" t="s">
        <v>7</v>
      </c>
      <c r="H2" s="13" t="s">
        <v>20</v>
      </c>
      <c r="I2" s="8" t="s">
        <v>21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11" t="s">
        <v>8</v>
      </c>
      <c r="P2" s="12" t="s">
        <v>9</v>
      </c>
      <c r="Q2" s="8" t="s">
        <v>38</v>
      </c>
      <c r="R2" s="12" t="s">
        <v>25</v>
      </c>
      <c r="S2" s="8" t="s">
        <v>29</v>
      </c>
      <c r="T2" s="13" t="s">
        <v>39</v>
      </c>
    </row>
    <row r="3" s="17" customFormat="1" spans="1:20">
      <c r="A3" s="8" t="s">
        <v>299</v>
      </c>
      <c r="B3" s="19"/>
      <c r="C3" s="19">
        <v>337</v>
      </c>
      <c r="D3" s="19" t="s">
        <v>300</v>
      </c>
      <c r="E3" s="8"/>
      <c r="F3" s="8"/>
      <c r="G3" s="8"/>
      <c r="H3" s="10"/>
      <c r="I3" s="8"/>
      <c r="J3" s="32">
        <v>4251</v>
      </c>
      <c r="K3" s="8">
        <v>4352</v>
      </c>
      <c r="L3" s="8">
        <f t="shared" ref="L3:L9" si="0">K3-J3</f>
        <v>101</v>
      </c>
      <c r="M3" s="8">
        <v>20</v>
      </c>
      <c r="N3" s="8">
        <f t="shared" ref="N3:N9" si="1">M3*L3</f>
        <v>2020</v>
      </c>
      <c r="O3" s="11">
        <v>1.03</v>
      </c>
      <c r="P3" s="12">
        <f t="shared" ref="P3:P9" si="2">O3*N3</f>
        <v>2080.6</v>
      </c>
      <c r="Q3" s="8"/>
      <c r="R3" s="12">
        <f t="shared" ref="R3:R10" si="3">I3+P3+Q3</f>
        <v>2080.6</v>
      </c>
      <c r="S3" s="8">
        <v>1</v>
      </c>
      <c r="T3" s="13">
        <f t="shared" ref="T3:T11" si="4">R3*S3</f>
        <v>2080.6</v>
      </c>
    </row>
    <row r="4" s="17" customFormat="1" spans="1:20">
      <c r="A4" s="8" t="s">
        <v>301</v>
      </c>
      <c r="B4" s="19"/>
      <c r="C4" s="19">
        <v>329</v>
      </c>
      <c r="D4" s="19" t="s">
        <v>302</v>
      </c>
      <c r="E4" s="8"/>
      <c r="F4" s="8"/>
      <c r="G4" s="8"/>
      <c r="H4" s="10"/>
      <c r="I4" s="8"/>
      <c r="J4" s="32">
        <v>760</v>
      </c>
      <c r="K4" s="8">
        <v>798</v>
      </c>
      <c r="L4" s="8">
        <f t="shared" si="0"/>
        <v>38</v>
      </c>
      <c r="M4" s="8">
        <v>20</v>
      </c>
      <c r="N4" s="8">
        <f t="shared" si="1"/>
        <v>760</v>
      </c>
      <c r="O4" s="11">
        <v>1.03</v>
      </c>
      <c r="P4" s="12">
        <f t="shared" si="2"/>
        <v>782.8</v>
      </c>
      <c r="Q4" s="8"/>
      <c r="R4" s="12">
        <f t="shared" si="3"/>
        <v>782.8</v>
      </c>
      <c r="S4" s="8">
        <v>1</v>
      </c>
      <c r="T4" s="13">
        <f t="shared" si="4"/>
        <v>782.8</v>
      </c>
    </row>
    <row r="5" s="17" customFormat="1" spans="1:20">
      <c r="A5" s="8" t="s">
        <v>303</v>
      </c>
      <c r="B5" s="19"/>
      <c r="C5" s="19">
        <v>334</v>
      </c>
      <c r="D5" s="19" t="s">
        <v>304</v>
      </c>
      <c r="E5" s="8"/>
      <c r="F5" s="8"/>
      <c r="G5" s="8"/>
      <c r="H5" s="10"/>
      <c r="I5" s="8"/>
      <c r="J5" s="32">
        <v>603</v>
      </c>
      <c r="K5" s="8">
        <v>610</v>
      </c>
      <c r="L5" s="8">
        <f t="shared" si="0"/>
        <v>7</v>
      </c>
      <c r="M5" s="8">
        <v>40</v>
      </c>
      <c r="N5" s="8">
        <f t="shared" si="1"/>
        <v>280</v>
      </c>
      <c r="O5" s="11">
        <v>1.03</v>
      </c>
      <c r="P5" s="12">
        <f t="shared" si="2"/>
        <v>288.4</v>
      </c>
      <c r="Q5" s="8"/>
      <c r="R5" s="12">
        <f t="shared" si="3"/>
        <v>288.4</v>
      </c>
      <c r="S5" s="8">
        <v>1</v>
      </c>
      <c r="T5" s="13">
        <f t="shared" si="4"/>
        <v>288.4</v>
      </c>
    </row>
    <row r="6" s="17" customFormat="1" spans="1:20">
      <c r="A6" s="8" t="s">
        <v>305</v>
      </c>
      <c r="B6" s="19"/>
      <c r="C6" s="19">
        <v>333</v>
      </c>
      <c r="D6" s="19" t="s">
        <v>274</v>
      </c>
      <c r="E6" s="8"/>
      <c r="F6" s="8"/>
      <c r="G6" s="8"/>
      <c r="H6" s="10"/>
      <c r="I6" s="8"/>
      <c r="J6" s="32">
        <v>6628</v>
      </c>
      <c r="K6" s="8">
        <v>7747</v>
      </c>
      <c r="L6" s="8">
        <f t="shared" si="0"/>
        <v>1119</v>
      </c>
      <c r="M6" s="8">
        <v>80</v>
      </c>
      <c r="N6" s="8">
        <f t="shared" si="1"/>
        <v>89520</v>
      </c>
      <c r="O6" s="11">
        <v>1.03</v>
      </c>
      <c r="P6" s="12">
        <f t="shared" si="2"/>
        <v>92205.6</v>
      </c>
      <c r="Q6" s="8"/>
      <c r="R6" s="12">
        <f t="shared" si="3"/>
        <v>92205.6</v>
      </c>
      <c r="S6" s="8">
        <v>1</v>
      </c>
      <c r="T6" s="13">
        <f t="shared" si="4"/>
        <v>92205.6</v>
      </c>
    </row>
    <row r="7" s="17" customFormat="1" spans="1:20">
      <c r="A7" s="8" t="s">
        <v>306</v>
      </c>
      <c r="B7" s="19"/>
      <c r="C7" s="19">
        <v>332</v>
      </c>
      <c r="D7" s="19" t="s">
        <v>307</v>
      </c>
      <c r="E7" s="8"/>
      <c r="F7" s="8"/>
      <c r="G7" s="8"/>
      <c r="H7" s="10"/>
      <c r="I7" s="8"/>
      <c r="J7" s="32">
        <v>6595</v>
      </c>
      <c r="K7" s="8">
        <v>7209</v>
      </c>
      <c r="L7" s="8">
        <f t="shared" si="0"/>
        <v>614</v>
      </c>
      <c r="M7" s="8">
        <v>80</v>
      </c>
      <c r="N7" s="8">
        <f t="shared" si="1"/>
        <v>49120</v>
      </c>
      <c r="O7" s="11">
        <v>1.03</v>
      </c>
      <c r="P7" s="12">
        <f t="shared" si="2"/>
        <v>50593.6</v>
      </c>
      <c r="Q7" s="8"/>
      <c r="R7" s="12">
        <f t="shared" si="3"/>
        <v>50593.6</v>
      </c>
      <c r="S7" s="8">
        <v>1</v>
      </c>
      <c r="T7" s="13">
        <f t="shared" si="4"/>
        <v>50593.6</v>
      </c>
    </row>
    <row r="8" s="17" customFormat="1" spans="1:20">
      <c r="A8" s="8" t="s">
        <v>308</v>
      </c>
      <c r="B8" s="19"/>
      <c r="C8" s="19">
        <v>330</v>
      </c>
      <c r="D8" s="19" t="s">
        <v>234</v>
      </c>
      <c r="E8" s="8"/>
      <c r="F8" s="8"/>
      <c r="G8" s="8"/>
      <c r="H8" s="10"/>
      <c r="I8" s="8"/>
      <c r="J8" s="32">
        <v>41607</v>
      </c>
      <c r="K8" s="8">
        <v>43000</v>
      </c>
      <c r="L8" s="8">
        <f t="shared" si="0"/>
        <v>1393</v>
      </c>
      <c r="M8" s="8">
        <v>50</v>
      </c>
      <c r="N8" s="8">
        <f t="shared" si="1"/>
        <v>69650</v>
      </c>
      <c r="O8" s="11">
        <v>1.03</v>
      </c>
      <c r="P8" s="12">
        <f t="shared" si="2"/>
        <v>71739.5</v>
      </c>
      <c r="Q8" s="8"/>
      <c r="R8" s="12">
        <f t="shared" si="3"/>
        <v>71739.5</v>
      </c>
      <c r="S8" s="8">
        <v>1</v>
      </c>
      <c r="T8" s="13">
        <f t="shared" si="4"/>
        <v>71739.5</v>
      </c>
    </row>
    <row r="9" s="17" customFormat="1" spans="1:20">
      <c r="A9" s="8" t="s">
        <v>309</v>
      </c>
      <c r="B9" s="19"/>
      <c r="C9" s="19">
        <v>331</v>
      </c>
      <c r="D9" s="19" t="s">
        <v>234</v>
      </c>
      <c r="E9" s="8"/>
      <c r="F9" s="8"/>
      <c r="G9" s="8"/>
      <c r="H9" s="10"/>
      <c r="I9" s="8"/>
      <c r="J9" s="32">
        <v>141157</v>
      </c>
      <c r="K9" s="8">
        <v>145730</v>
      </c>
      <c r="L9" s="8">
        <f t="shared" si="0"/>
        <v>4573</v>
      </c>
      <c r="M9" s="8">
        <v>1</v>
      </c>
      <c r="N9" s="8">
        <f t="shared" si="1"/>
        <v>4573</v>
      </c>
      <c r="O9" s="11">
        <v>1.03</v>
      </c>
      <c r="P9" s="12">
        <f t="shared" si="2"/>
        <v>4710.19</v>
      </c>
      <c r="Q9" s="8"/>
      <c r="R9" s="12">
        <f t="shared" si="3"/>
        <v>4710.19</v>
      </c>
      <c r="S9" s="8">
        <v>1</v>
      </c>
      <c r="T9" s="13">
        <f t="shared" si="4"/>
        <v>4710.19</v>
      </c>
    </row>
    <row r="10" s="17" customFormat="1" spans="1:20">
      <c r="A10" s="8" t="s">
        <v>310</v>
      </c>
      <c r="B10" s="19"/>
      <c r="C10" s="19"/>
      <c r="D10" s="19" t="s">
        <v>234</v>
      </c>
      <c r="E10" s="8">
        <v>2151</v>
      </c>
      <c r="F10" s="8">
        <v>2151</v>
      </c>
      <c r="G10" s="8">
        <f>SUM(F10-E10)</f>
        <v>0</v>
      </c>
      <c r="H10" s="13">
        <v>9.5</v>
      </c>
      <c r="I10" s="8">
        <f>G10*H10</f>
        <v>0</v>
      </c>
      <c r="J10" s="8"/>
      <c r="K10" s="8"/>
      <c r="L10" s="8"/>
      <c r="M10" s="8"/>
      <c r="N10" s="8"/>
      <c r="O10" s="11"/>
      <c r="P10" s="12"/>
      <c r="Q10" s="8"/>
      <c r="R10" s="12">
        <f t="shared" si="3"/>
        <v>0</v>
      </c>
      <c r="S10" s="8">
        <v>1</v>
      </c>
      <c r="T10" s="13">
        <f t="shared" si="4"/>
        <v>0</v>
      </c>
    </row>
    <row r="11" s="17" customFormat="1" spans="1:20">
      <c r="A11" s="8" t="s">
        <v>25</v>
      </c>
      <c r="B11" s="57"/>
      <c r="C11" s="57"/>
      <c r="D11" s="57"/>
      <c r="E11" s="8"/>
      <c r="F11" s="8"/>
      <c r="G11" s="8"/>
      <c r="H11" s="10"/>
      <c r="I11" s="8"/>
      <c r="J11" s="8"/>
      <c r="K11" s="8"/>
      <c r="L11" s="8"/>
      <c r="M11" s="8"/>
      <c r="N11" s="8">
        <f>SUM(N3:N10)</f>
        <v>215923</v>
      </c>
      <c r="O11" s="11">
        <v>1.03</v>
      </c>
      <c r="P11" s="12">
        <f>N11*O11</f>
        <v>222400.69</v>
      </c>
      <c r="Q11" s="8"/>
      <c r="R11" s="12">
        <f>I10+P11+I11</f>
        <v>222400.69</v>
      </c>
      <c r="S11" s="8">
        <v>1</v>
      </c>
      <c r="T11" s="13">
        <f t="shared" si="4"/>
        <v>222400.69</v>
      </c>
    </row>
    <row r="12" s="17" customFormat="1"/>
    <row r="13" s="17" customFormat="1"/>
    <row r="14" s="17" customFormat="1" ht="32" customHeight="1" spans="1:20">
      <c r="A14" s="5" t="s">
        <v>311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</row>
    <row r="15" s="17" customFormat="1" ht="30" customHeight="1" spans="1:20">
      <c r="A15" s="8" t="s">
        <v>312</v>
      </c>
      <c r="B15" s="8" t="s">
        <v>313</v>
      </c>
      <c r="C15" s="22" t="s">
        <v>2</v>
      </c>
      <c r="D15" s="22" t="s">
        <v>314</v>
      </c>
      <c r="E15" s="8" t="s">
        <v>18</v>
      </c>
      <c r="F15" s="8" t="s">
        <v>19</v>
      </c>
      <c r="G15" s="8" t="s">
        <v>7</v>
      </c>
      <c r="H15" s="13" t="s">
        <v>20</v>
      </c>
      <c r="I15" s="8" t="s">
        <v>21</v>
      </c>
      <c r="J15" s="8" t="s">
        <v>3</v>
      </c>
      <c r="K15" s="8" t="s">
        <v>4</v>
      </c>
      <c r="L15" s="8" t="s">
        <v>5</v>
      </c>
      <c r="M15" s="8" t="s">
        <v>6</v>
      </c>
      <c r="N15" s="8" t="s">
        <v>7</v>
      </c>
      <c r="O15" s="11"/>
      <c r="P15" s="12" t="s">
        <v>9</v>
      </c>
      <c r="Q15" s="8" t="s">
        <v>38</v>
      </c>
      <c r="R15" s="12" t="s">
        <v>25</v>
      </c>
      <c r="S15" s="8" t="s">
        <v>29</v>
      </c>
      <c r="T15" s="13" t="s">
        <v>39</v>
      </c>
    </row>
    <row r="16" s="17" customFormat="1" ht="20" customHeight="1" spans="1:20">
      <c r="A16" s="8"/>
      <c r="B16" s="8"/>
      <c r="C16" s="8"/>
      <c r="D16" s="8" t="s">
        <v>315</v>
      </c>
      <c r="E16" s="8" t="s">
        <v>316</v>
      </c>
      <c r="F16" s="8"/>
      <c r="G16" s="8"/>
      <c r="H16" s="13"/>
      <c r="I16" s="8"/>
      <c r="J16" s="8"/>
      <c r="K16" s="8"/>
      <c r="L16" s="8"/>
      <c r="M16" s="8"/>
      <c r="N16" s="8"/>
      <c r="O16" s="11"/>
      <c r="P16" s="12"/>
      <c r="Q16" s="8"/>
      <c r="R16" s="12"/>
      <c r="S16" s="8"/>
      <c r="T16" s="13"/>
    </row>
    <row r="17" s="17" customFormat="1" spans="1:20">
      <c r="A17" s="8" t="s">
        <v>317</v>
      </c>
      <c r="B17" s="8" t="s">
        <v>318</v>
      </c>
      <c r="C17" s="8">
        <v>166</v>
      </c>
      <c r="D17" s="8" t="s">
        <v>315</v>
      </c>
      <c r="E17" s="8">
        <v>32</v>
      </c>
      <c r="F17" s="8">
        <v>32</v>
      </c>
      <c r="G17" s="8">
        <f>SUM(F17-E17)</f>
        <v>0</v>
      </c>
      <c r="H17" s="13">
        <v>9.5</v>
      </c>
      <c r="I17" s="8">
        <f>G17*H17</f>
        <v>0</v>
      </c>
      <c r="J17" s="8">
        <v>33499</v>
      </c>
      <c r="K17" s="8">
        <v>34783</v>
      </c>
      <c r="L17" s="8">
        <f>K17-J17</f>
        <v>1284</v>
      </c>
      <c r="M17" s="8">
        <v>1</v>
      </c>
      <c r="N17" s="8">
        <f>M17*L17</f>
        <v>1284</v>
      </c>
      <c r="O17" s="11">
        <v>1.03</v>
      </c>
      <c r="P17" s="12">
        <f>O17*N17</f>
        <v>1322.52</v>
      </c>
      <c r="Q17" s="8">
        <f t="shared" ref="Q17:Q20" si="5">40*1.03</f>
        <v>41.2</v>
      </c>
      <c r="R17" s="12">
        <f>I17+P17+Q17</f>
        <v>1363.72</v>
      </c>
      <c r="S17" s="8">
        <v>1</v>
      </c>
      <c r="T17" s="13">
        <f>R17*S17</f>
        <v>1363.72</v>
      </c>
    </row>
    <row r="18" s="17" customFormat="1" spans="1:20">
      <c r="A18" s="8" t="s">
        <v>319</v>
      </c>
      <c r="B18" s="8" t="s">
        <v>320</v>
      </c>
      <c r="C18" s="8">
        <v>418</v>
      </c>
      <c r="D18" s="8" t="s">
        <v>315</v>
      </c>
      <c r="E18" s="8"/>
      <c r="F18" s="8"/>
      <c r="G18" s="8"/>
      <c r="H18" s="13"/>
      <c r="I18" s="8"/>
      <c r="J18" s="8">
        <v>1855</v>
      </c>
      <c r="K18" s="8">
        <v>1855</v>
      </c>
      <c r="L18" s="8">
        <f>K18-J18</f>
        <v>0</v>
      </c>
      <c r="M18" s="8">
        <v>1</v>
      </c>
      <c r="N18" s="8">
        <f>M18*L18</f>
        <v>0</v>
      </c>
      <c r="O18" s="11">
        <v>1.03</v>
      </c>
      <c r="P18" s="12">
        <f>O18*N18</f>
        <v>0</v>
      </c>
      <c r="Q18" s="8"/>
      <c r="R18" s="12">
        <f>I18+P18+Q18</f>
        <v>0</v>
      </c>
      <c r="S18" s="8">
        <v>1</v>
      </c>
      <c r="T18" s="13">
        <f>R18*S18</f>
        <v>0</v>
      </c>
    </row>
    <row r="19" s="17" customFormat="1" spans="1:20">
      <c r="A19" s="8" t="s">
        <v>321</v>
      </c>
      <c r="B19" s="8" t="s">
        <v>322</v>
      </c>
      <c r="C19" s="8">
        <v>171</v>
      </c>
      <c r="D19" s="8" t="s">
        <v>315</v>
      </c>
      <c r="E19" s="8"/>
      <c r="F19" s="8"/>
      <c r="G19" s="8"/>
      <c r="H19" s="13"/>
      <c r="I19" s="8"/>
      <c r="J19" s="8">
        <v>77526</v>
      </c>
      <c r="K19" s="8">
        <v>77526</v>
      </c>
      <c r="L19" s="8">
        <f t="shared" ref="L19:L31" si="6">K19-J19</f>
        <v>0</v>
      </c>
      <c r="M19" s="8">
        <v>1</v>
      </c>
      <c r="N19" s="8">
        <f t="shared" ref="N19:N31" si="7">M19*L19</f>
        <v>0</v>
      </c>
      <c r="O19" s="11">
        <v>1.03</v>
      </c>
      <c r="P19" s="12">
        <f t="shared" ref="P19:P32" si="8">O19*N19</f>
        <v>0</v>
      </c>
      <c r="Q19" s="8">
        <f t="shared" si="5"/>
        <v>41.2</v>
      </c>
      <c r="R19" s="12">
        <f t="shared" ref="R19:R32" si="9">I19+P19+Q19</f>
        <v>41.2</v>
      </c>
      <c r="S19" s="8">
        <v>1</v>
      </c>
      <c r="T19" s="13">
        <f t="shared" ref="T19:T31" si="10">R19*S19</f>
        <v>41.2</v>
      </c>
    </row>
    <row r="20" s="17" customFormat="1" spans="1:20">
      <c r="A20" s="8" t="s">
        <v>323</v>
      </c>
      <c r="B20" s="8" t="s">
        <v>324</v>
      </c>
      <c r="C20" s="8">
        <v>168</v>
      </c>
      <c r="D20" s="8" t="s">
        <v>315</v>
      </c>
      <c r="E20" s="8"/>
      <c r="F20" s="8"/>
      <c r="G20" s="8"/>
      <c r="H20" s="13"/>
      <c r="I20" s="8"/>
      <c r="J20" s="8">
        <v>55390</v>
      </c>
      <c r="K20" s="8">
        <v>59225</v>
      </c>
      <c r="L20" s="8">
        <f t="shared" si="6"/>
        <v>3835</v>
      </c>
      <c r="M20" s="8">
        <v>1</v>
      </c>
      <c r="N20" s="8">
        <f t="shared" si="7"/>
        <v>3835</v>
      </c>
      <c r="O20" s="11">
        <v>1.03</v>
      </c>
      <c r="P20" s="12">
        <f t="shared" si="8"/>
        <v>3950.05</v>
      </c>
      <c r="Q20" s="8">
        <f t="shared" si="5"/>
        <v>41.2</v>
      </c>
      <c r="R20" s="12">
        <f t="shared" si="9"/>
        <v>3991.25</v>
      </c>
      <c r="S20" s="8">
        <v>1</v>
      </c>
      <c r="T20" s="13">
        <f t="shared" si="10"/>
        <v>3991.25</v>
      </c>
    </row>
    <row r="21" s="17" customFormat="1" spans="1:20">
      <c r="A21" s="8" t="s">
        <v>325</v>
      </c>
      <c r="B21" s="8" t="s">
        <v>326</v>
      </c>
      <c r="C21" s="8">
        <v>493</v>
      </c>
      <c r="D21" s="8" t="s">
        <v>315</v>
      </c>
      <c r="E21" s="8">
        <v>66</v>
      </c>
      <c r="F21" s="8">
        <v>66</v>
      </c>
      <c r="G21" s="8">
        <f>SUM(F21-E21)</f>
        <v>0</v>
      </c>
      <c r="H21" s="13">
        <v>9.5</v>
      </c>
      <c r="I21" s="8">
        <f>G21*H21</f>
        <v>0</v>
      </c>
      <c r="J21" s="8">
        <v>727</v>
      </c>
      <c r="K21" s="8">
        <v>792</v>
      </c>
      <c r="L21" s="8">
        <f t="shared" si="6"/>
        <v>65</v>
      </c>
      <c r="M21" s="8">
        <v>20</v>
      </c>
      <c r="N21" s="8">
        <f t="shared" si="7"/>
        <v>1300</v>
      </c>
      <c r="O21" s="11">
        <v>1.03</v>
      </c>
      <c r="P21" s="12">
        <f t="shared" si="8"/>
        <v>1339</v>
      </c>
      <c r="Q21" s="8">
        <f>120*1.03</f>
        <v>123.6</v>
      </c>
      <c r="R21" s="12">
        <f t="shared" si="9"/>
        <v>1462.6</v>
      </c>
      <c r="S21" s="54">
        <v>0.5000663</v>
      </c>
      <c r="T21" s="13">
        <f t="shared" si="10"/>
        <v>731.39697038</v>
      </c>
    </row>
    <row r="22" s="17" customFormat="1" spans="1:20">
      <c r="A22" s="8" t="s">
        <v>327</v>
      </c>
      <c r="B22" s="8" t="s">
        <v>328</v>
      </c>
      <c r="C22" s="8">
        <v>167</v>
      </c>
      <c r="D22" s="8" t="s">
        <v>315</v>
      </c>
      <c r="E22" s="8"/>
      <c r="F22" s="8"/>
      <c r="G22" s="8"/>
      <c r="H22" s="13"/>
      <c r="I22" s="8"/>
      <c r="J22" s="8">
        <v>31490</v>
      </c>
      <c r="K22" s="8">
        <v>33467</v>
      </c>
      <c r="L22" s="8">
        <f t="shared" si="6"/>
        <v>1977</v>
      </c>
      <c r="M22" s="8">
        <v>1</v>
      </c>
      <c r="N22" s="8">
        <f t="shared" si="7"/>
        <v>1977</v>
      </c>
      <c r="O22" s="11">
        <v>1.03</v>
      </c>
      <c r="P22" s="12">
        <f t="shared" si="8"/>
        <v>2036.31</v>
      </c>
      <c r="Q22" s="8">
        <f>40*1.03</f>
        <v>41.2</v>
      </c>
      <c r="R22" s="12">
        <f t="shared" si="9"/>
        <v>2077.51</v>
      </c>
      <c r="S22" s="8">
        <v>1</v>
      </c>
      <c r="T22" s="13">
        <f t="shared" si="10"/>
        <v>2077.51</v>
      </c>
    </row>
    <row r="23" s="17" customFormat="1" spans="1:20">
      <c r="A23" s="8" t="s">
        <v>329</v>
      </c>
      <c r="B23" s="8" t="s">
        <v>330</v>
      </c>
      <c r="C23" s="8">
        <v>165</v>
      </c>
      <c r="D23" s="8" t="s">
        <v>315</v>
      </c>
      <c r="E23" s="8" t="s">
        <v>331</v>
      </c>
      <c r="F23" s="8"/>
      <c r="G23" s="8"/>
      <c r="H23" s="13"/>
      <c r="I23" s="8"/>
      <c r="J23" s="8">
        <v>84257</v>
      </c>
      <c r="K23" s="8">
        <v>89024</v>
      </c>
      <c r="L23" s="8">
        <f t="shared" si="6"/>
        <v>4767</v>
      </c>
      <c r="M23" s="8">
        <v>1</v>
      </c>
      <c r="N23" s="8">
        <f t="shared" si="7"/>
        <v>4767</v>
      </c>
      <c r="O23" s="11">
        <v>1.03</v>
      </c>
      <c r="P23" s="12">
        <f t="shared" si="8"/>
        <v>4910.01</v>
      </c>
      <c r="Q23" s="8">
        <f>80*1.03</f>
        <v>82.4</v>
      </c>
      <c r="R23" s="12">
        <f t="shared" si="9"/>
        <v>4992.41</v>
      </c>
      <c r="S23" s="8">
        <v>1</v>
      </c>
      <c r="T23" s="13">
        <f t="shared" si="10"/>
        <v>4992.41</v>
      </c>
    </row>
    <row r="24" s="17" customFormat="1" spans="1:20">
      <c r="A24" s="8" t="s">
        <v>332</v>
      </c>
      <c r="B24" s="8" t="s">
        <v>333</v>
      </c>
      <c r="C24" s="8">
        <v>164</v>
      </c>
      <c r="D24" s="8" t="s">
        <v>315</v>
      </c>
      <c r="E24" s="8"/>
      <c r="F24" s="8"/>
      <c r="G24" s="8"/>
      <c r="H24" s="13"/>
      <c r="I24" s="8"/>
      <c r="J24" s="8">
        <v>79082</v>
      </c>
      <c r="K24" s="8">
        <v>80072</v>
      </c>
      <c r="L24" s="8">
        <f t="shared" si="6"/>
        <v>990</v>
      </c>
      <c r="M24" s="8">
        <v>1</v>
      </c>
      <c r="N24" s="8">
        <f t="shared" si="7"/>
        <v>990</v>
      </c>
      <c r="O24" s="11">
        <v>1.03</v>
      </c>
      <c r="P24" s="12">
        <f t="shared" si="8"/>
        <v>1019.7</v>
      </c>
      <c r="Q24" s="8">
        <f>140*1.03</f>
        <v>144.2</v>
      </c>
      <c r="R24" s="12">
        <f t="shared" si="9"/>
        <v>1163.9</v>
      </c>
      <c r="S24" s="8">
        <v>1</v>
      </c>
      <c r="T24" s="13">
        <f t="shared" si="10"/>
        <v>1163.9</v>
      </c>
    </row>
    <row r="25" s="17" customFormat="1" spans="1:20">
      <c r="A25" s="8" t="s">
        <v>334</v>
      </c>
      <c r="B25" s="8" t="s">
        <v>335</v>
      </c>
      <c r="C25" s="8">
        <v>163</v>
      </c>
      <c r="D25" s="8" t="s">
        <v>315</v>
      </c>
      <c r="E25" s="8"/>
      <c r="F25" s="8"/>
      <c r="G25" s="8"/>
      <c r="H25" s="13"/>
      <c r="I25" s="8"/>
      <c r="J25" s="8">
        <v>110827</v>
      </c>
      <c r="K25" s="8">
        <v>119223</v>
      </c>
      <c r="L25" s="8">
        <f t="shared" si="6"/>
        <v>8396</v>
      </c>
      <c r="M25" s="8">
        <v>1</v>
      </c>
      <c r="N25" s="8">
        <f t="shared" si="7"/>
        <v>8396</v>
      </c>
      <c r="O25" s="11">
        <v>1.03</v>
      </c>
      <c r="P25" s="12">
        <f t="shared" si="8"/>
        <v>8647.88</v>
      </c>
      <c r="Q25" s="8">
        <f>140*1.03</f>
        <v>144.2</v>
      </c>
      <c r="R25" s="12">
        <f t="shared" si="9"/>
        <v>8792.08</v>
      </c>
      <c r="S25" s="8">
        <v>1</v>
      </c>
      <c r="T25" s="13">
        <f t="shared" si="10"/>
        <v>8792.08</v>
      </c>
    </row>
    <row r="26" s="17" customFormat="1" spans="1:20">
      <c r="A26" s="8" t="s">
        <v>336</v>
      </c>
      <c r="B26" s="8" t="s">
        <v>337</v>
      </c>
      <c r="C26" s="8">
        <v>153</v>
      </c>
      <c r="D26" s="8" t="s">
        <v>315</v>
      </c>
      <c r="E26" s="8">
        <v>21</v>
      </c>
      <c r="F26" s="8">
        <v>21</v>
      </c>
      <c r="G26" s="8">
        <f>SUM(F26-E26)</f>
        <v>0</v>
      </c>
      <c r="H26" s="13">
        <v>9.5</v>
      </c>
      <c r="I26" s="8">
        <f t="shared" ref="I23:I27" si="11">G26*H26</f>
        <v>0</v>
      </c>
      <c r="J26" s="8">
        <v>16578</v>
      </c>
      <c r="K26" s="8">
        <v>21427</v>
      </c>
      <c r="L26" s="8">
        <f t="shared" si="6"/>
        <v>4849</v>
      </c>
      <c r="M26" s="8">
        <v>1</v>
      </c>
      <c r="N26" s="8">
        <f t="shared" si="7"/>
        <v>4849</v>
      </c>
      <c r="O26" s="11">
        <v>1.03</v>
      </c>
      <c r="P26" s="12">
        <f t="shared" si="8"/>
        <v>4994.47</v>
      </c>
      <c r="Q26" s="8">
        <f>60*1.03</f>
        <v>61.8</v>
      </c>
      <c r="R26" s="12">
        <f t="shared" si="9"/>
        <v>5056.27</v>
      </c>
      <c r="S26" s="8">
        <v>1</v>
      </c>
      <c r="T26" s="13">
        <f t="shared" si="10"/>
        <v>5056.27</v>
      </c>
    </row>
    <row r="27" s="17" customFormat="1" spans="1:20">
      <c r="A27" s="8" t="s">
        <v>338</v>
      </c>
      <c r="B27" s="8" t="s">
        <v>339</v>
      </c>
      <c r="C27" s="8">
        <v>154</v>
      </c>
      <c r="D27" s="8" t="s">
        <v>315</v>
      </c>
      <c r="E27" s="8">
        <v>35</v>
      </c>
      <c r="F27" s="8">
        <v>35</v>
      </c>
      <c r="G27" s="8">
        <f>SUM(F27-E27)</f>
        <v>0</v>
      </c>
      <c r="H27" s="13">
        <v>9.5</v>
      </c>
      <c r="I27" s="8">
        <f t="shared" si="11"/>
        <v>0</v>
      </c>
      <c r="J27" s="8">
        <v>22803</v>
      </c>
      <c r="K27" s="8">
        <v>24268</v>
      </c>
      <c r="L27" s="8">
        <f t="shared" si="6"/>
        <v>1465</v>
      </c>
      <c r="M27" s="8">
        <v>1</v>
      </c>
      <c r="N27" s="8">
        <f t="shared" si="7"/>
        <v>1465</v>
      </c>
      <c r="O27" s="11">
        <v>1.03</v>
      </c>
      <c r="P27" s="12">
        <f t="shared" si="8"/>
        <v>1508.95</v>
      </c>
      <c r="Q27" s="8">
        <f>60*1.03</f>
        <v>61.8</v>
      </c>
      <c r="R27" s="12">
        <f t="shared" si="9"/>
        <v>1570.75</v>
      </c>
      <c r="S27" s="8">
        <v>1</v>
      </c>
      <c r="T27" s="13">
        <f t="shared" si="10"/>
        <v>1570.75</v>
      </c>
    </row>
    <row r="28" s="17" customFormat="1" spans="1:20">
      <c r="A28" s="8" t="s">
        <v>340</v>
      </c>
      <c r="B28" s="8" t="s">
        <v>341</v>
      </c>
      <c r="C28" s="8">
        <v>155</v>
      </c>
      <c r="D28" s="8" t="s">
        <v>315</v>
      </c>
      <c r="E28" s="8" t="s">
        <v>342</v>
      </c>
      <c r="F28" s="8"/>
      <c r="G28" s="8"/>
      <c r="H28" s="13"/>
      <c r="I28" s="8"/>
      <c r="J28" s="8">
        <v>24195</v>
      </c>
      <c r="K28" s="8">
        <v>24561</v>
      </c>
      <c r="L28" s="8">
        <f t="shared" si="6"/>
        <v>366</v>
      </c>
      <c r="M28" s="8">
        <v>1</v>
      </c>
      <c r="N28" s="8">
        <f t="shared" si="7"/>
        <v>366</v>
      </c>
      <c r="O28" s="11">
        <v>1.03</v>
      </c>
      <c r="P28" s="12">
        <f t="shared" si="8"/>
        <v>376.98</v>
      </c>
      <c r="Q28" s="8">
        <f>40*1.03</f>
        <v>41.2</v>
      </c>
      <c r="R28" s="12">
        <f t="shared" si="9"/>
        <v>418.18</v>
      </c>
      <c r="S28" s="8">
        <v>1</v>
      </c>
      <c r="T28" s="13">
        <f t="shared" si="10"/>
        <v>418.18</v>
      </c>
    </row>
    <row r="29" s="17" customFormat="1" spans="1:20">
      <c r="A29" s="8" t="s">
        <v>343</v>
      </c>
      <c r="B29" s="8" t="s">
        <v>343</v>
      </c>
      <c r="C29" s="8">
        <v>613</v>
      </c>
      <c r="D29" s="8" t="s">
        <v>344</v>
      </c>
      <c r="E29" s="8"/>
      <c r="F29" s="8"/>
      <c r="G29" s="8"/>
      <c r="H29" s="13"/>
      <c r="I29" s="8"/>
      <c r="J29" s="8">
        <v>952</v>
      </c>
      <c r="K29" s="8">
        <v>7388</v>
      </c>
      <c r="L29" s="8">
        <f t="shared" si="6"/>
        <v>6436</v>
      </c>
      <c r="M29" s="8">
        <v>1</v>
      </c>
      <c r="N29" s="8">
        <f t="shared" si="7"/>
        <v>6436</v>
      </c>
      <c r="O29" s="11">
        <v>1.03</v>
      </c>
      <c r="P29" s="12">
        <f t="shared" si="8"/>
        <v>6629.08</v>
      </c>
      <c r="Q29" s="8"/>
      <c r="R29" s="12">
        <f t="shared" si="9"/>
        <v>6629.08</v>
      </c>
      <c r="S29" s="8">
        <v>1</v>
      </c>
      <c r="T29" s="13">
        <f t="shared" si="10"/>
        <v>6629.08</v>
      </c>
    </row>
    <row r="30" s="17" customFormat="1" spans="1:20">
      <c r="A30" s="8" t="s">
        <v>345</v>
      </c>
      <c r="B30" s="8" t="s">
        <v>346</v>
      </c>
      <c r="C30" s="8">
        <v>253</v>
      </c>
      <c r="D30" s="8" t="s">
        <v>315</v>
      </c>
      <c r="E30" s="8"/>
      <c r="F30" s="8"/>
      <c r="G30" s="8"/>
      <c r="H30" s="13"/>
      <c r="I30" s="8"/>
      <c r="J30" s="8">
        <v>112455</v>
      </c>
      <c r="K30" s="8">
        <v>121585</v>
      </c>
      <c r="L30" s="8">
        <f t="shared" si="6"/>
        <v>9130</v>
      </c>
      <c r="M30" s="8">
        <v>1</v>
      </c>
      <c r="N30" s="8">
        <f t="shared" si="7"/>
        <v>9130</v>
      </c>
      <c r="O30" s="11">
        <v>1.03</v>
      </c>
      <c r="P30" s="12">
        <f t="shared" si="8"/>
        <v>9403.9</v>
      </c>
      <c r="Q30" s="8">
        <f>40*1.03</f>
        <v>41.2</v>
      </c>
      <c r="R30" s="12">
        <f t="shared" si="9"/>
        <v>9445.1</v>
      </c>
      <c r="S30" s="8">
        <v>1</v>
      </c>
      <c r="T30" s="13">
        <f t="shared" si="10"/>
        <v>9445.1</v>
      </c>
    </row>
    <row r="31" s="17" customFormat="1" spans="1:20">
      <c r="A31" s="8" t="s">
        <v>347</v>
      </c>
      <c r="B31" s="8" t="s">
        <v>346</v>
      </c>
      <c r="C31" s="8">
        <v>254</v>
      </c>
      <c r="D31" s="8" t="s">
        <v>315</v>
      </c>
      <c r="E31" s="8"/>
      <c r="F31" s="8"/>
      <c r="G31" s="8"/>
      <c r="H31" s="13"/>
      <c r="I31" s="8"/>
      <c r="J31" s="8">
        <v>23389</v>
      </c>
      <c r="K31" s="8">
        <v>24596</v>
      </c>
      <c r="L31" s="8">
        <f t="shared" si="6"/>
        <v>1207</v>
      </c>
      <c r="M31" s="8">
        <v>1</v>
      </c>
      <c r="N31" s="8">
        <f t="shared" si="7"/>
        <v>1207</v>
      </c>
      <c r="O31" s="11">
        <v>1.03</v>
      </c>
      <c r="P31" s="12">
        <f t="shared" si="8"/>
        <v>1243.21</v>
      </c>
      <c r="Q31" s="8"/>
      <c r="R31" s="12">
        <f t="shared" si="9"/>
        <v>1243.21</v>
      </c>
      <c r="S31" s="8">
        <v>1</v>
      </c>
      <c r="T31" s="13">
        <f t="shared" si="10"/>
        <v>1243.21</v>
      </c>
    </row>
    <row r="32" s="17" customFormat="1" spans="1:20">
      <c r="A32" s="8"/>
      <c r="B32" s="8"/>
      <c r="C32" s="8"/>
      <c r="D32" s="8"/>
      <c r="E32" s="8"/>
      <c r="F32" s="8"/>
      <c r="G32" s="8"/>
      <c r="H32" s="13"/>
      <c r="I32" s="8"/>
      <c r="J32" s="8"/>
      <c r="K32" s="8"/>
      <c r="L32" s="8"/>
      <c r="M32" s="8"/>
      <c r="N32" s="8"/>
      <c r="O32" s="11"/>
      <c r="P32" s="12"/>
      <c r="Q32" s="8"/>
      <c r="R32" s="12"/>
      <c r="S32" s="8"/>
      <c r="T32" s="13"/>
    </row>
    <row r="33" s="17" customFormat="1" spans="1:20">
      <c r="A33" s="8" t="s">
        <v>25</v>
      </c>
      <c r="B33" s="8"/>
      <c r="C33" s="8"/>
      <c r="D33" s="8" t="s">
        <v>315</v>
      </c>
      <c r="E33" s="8"/>
      <c r="F33" s="8"/>
      <c r="G33" s="8">
        <f>SUM(G17:G28)</f>
        <v>0</v>
      </c>
      <c r="H33" s="13">
        <v>9.5</v>
      </c>
      <c r="I33" s="8">
        <f>G33*H33</f>
        <v>0</v>
      </c>
      <c r="J33" s="8"/>
      <c r="K33" s="8"/>
      <c r="L33" s="8"/>
      <c r="M33" s="8"/>
      <c r="N33" s="8"/>
      <c r="O33" s="11"/>
      <c r="P33" s="12">
        <f>T33-I33</f>
        <v>47516.05697038</v>
      </c>
      <c r="Q33" s="8"/>
      <c r="R33" s="12"/>
      <c r="S33" s="8"/>
      <c r="T33" s="13">
        <f>SUM(T17:T31)</f>
        <v>47516.05697038</v>
      </c>
    </row>
    <row r="34" s="17" customFormat="1" ht="18" customHeight="1" spans="1:20">
      <c r="A34" s="49"/>
      <c r="B34" s="49"/>
      <c r="C34" s="49"/>
      <c r="D34" s="212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="17" customFormat="1"/>
    <row r="36" s="17" customFormat="1" ht="24" spans="1:20">
      <c r="A36" s="8" t="s">
        <v>312</v>
      </c>
      <c r="B36" s="8" t="s">
        <v>313</v>
      </c>
      <c r="C36" s="9" t="s">
        <v>2</v>
      </c>
      <c r="D36" s="9" t="s">
        <v>348</v>
      </c>
      <c r="E36" s="8" t="s">
        <v>18</v>
      </c>
      <c r="F36" s="8" t="s">
        <v>19</v>
      </c>
      <c r="G36" s="8" t="s">
        <v>7</v>
      </c>
      <c r="H36" s="13" t="s">
        <v>20</v>
      </c>
      <c r="I36" s="8" t="s">
        <v>21</v>
      </c>
      <c r="J36" s="8" t="s">
        <v>3</v>
      </c>
      <c r="K36" s="8" t="s">
        <v>4</v>
      </c>
      <c r="L36" s="8" t="s">
        <v>5</v>
      </c>
      <c r="M36" s="8" t="s">
        <v>6</v>
      </c>
      <c r="N36" s="8" t="s">
        <v>7</v>
      </c>
      <c r="O36" s="11"/>
      <c r="P36" s="12" t="s">
        <v>9</v>
      </c>
      <c r="Q36" s="8" t="s">
        <v>38</v>
      </c>
      <c r="R36" s="12" t="s">
        <v>25</v>
      </c>
      <c r="S36" s="8" t="s">
        <v>29</v>
      </c>
      <c r="T36" s="13" t="s">
        <v>39</v>
      </c>
    </row>
    <row r="37" s="17" customFormat="1" spans="1:20">
      <c r="A37" s="8"/>
      <c r="B37" s="8"/>
      <c r="C37" s="8"/>
      <c r="D37" s="8" t="s">
        <v>349</v>
      </c>
      <c r="E37" s="8"/>
      <c r="F37" s="8"/>
      <c r="G37" s="8"/>
      <c r="H37" s="13"/>
      <c r="I37" s="8"/>
      <c r="J37" s="8"/>
      <c r="K37" s="8"/>
      <c r="L37" s="8"/>
      <c r="M37" s="8"/>
      <c r="N37" s="8"/>
      <c r="O37" s="11"/>
      <c r="P37" s="12"/>
      <c r="Q37" s="8"/>
      <c r="R37" s="12"/>
      <c r="S37" s="8"/>
      <c r="T37" s="13"/>
    </row>
    <row r="38" s="17" customFormat="1" spans="1:20">
      <c r="A38" s="8" t="s">
        <v>350</v>
      </c>
      <c r="B38" s="9" t="s">
        <v>351</v>
      </c>
      <c r="C38" s="9">
        <v>424</v>
      </c>
      <c r="D38" s="9" t="s">
        <v>274</v>
      </c>
      <c r="E38" s="8">
        <v>1</v>
      </c>
      <c r="F38" s="8">
        <v>1</v>
      </c>
      <c r="G38" s="8">
        <f>SUM(F38-E38)</f>
        <v>0</v>
      </c>
      <c r="H38" s="13">
        <v>9.5</v>
      </c>
      <c r="I38" s="8">
        <f>G38*H38</f>
        <v>0</v>
      </c>
      <c r="J38" s="8">
        <v>26553</v>
      </c>
      <c r="K38" s="8">
        <v>26612</v>
      </c>
      <c r="L38" s="8">
        <f t="shared" ref="L38:L40" si="12">K38-J38</f>
        <v>59</v>
      </c>
      <c r="M38" s="8">
        <v>1</v>
      </c>
      <c r="N38" s="8">
        <f t="shared" ref="N38:N40" si="13">M38*L38</f>
        <v>59</v>
      </c>
      <c r="O38" s="11">
        <v>1.03</v>
      </c>
      <c r="P38" s="12">
        <f t="shared" ref="P38:P40" si="14">O38*N38</f>
        <v>60.77</v>
      </c>
      <c r="Q38" s="8">
        <f>80*1.03</f>
        <v>82.4</v>
      </c>
      <c r="R38" s="12">
        <f t="shared" ref="R38:R40" si="15">I38+P38+Q38</f>
        <v>143.17</v>
      </c>
      <c r="S38" s="8">
        <v>1</v>
      </c>
      <c r="T38" s="13">
        <f t="shared" ref="T38:T40" si="16">R38*S38</f>
        <v>143.17</v>
      </c>
    </row>
    <row r="39" s="17" customFormat="1" spans="1:20">
      <c r="A39" s="8" t="s">
        <v>352</v>
      </c>
      <c r="B39" s="8" t="s">
        <v>353</v>
      </c>
      <c r="C39" s="8">
        <v>126</v>
      </c>
      <c r="D39" s="8" t="s">
        <v>274</v>
      </c>
      <c r="E39" s="8"/>
      <c r="F39" s="8"/>
      <c r="G39" s="8"/>
      <c r="H39" s="13"/>
      <c r="I39" s="8"/>
      <c r="J39" s="8">
        <v>23595</v>
      </c>
      <c r="K39" s="8">
        <v>24530</v>
      </c>
      <c r="L39" s="8">
        <f t="shared" si="12"/>
        <v>935</v>
      </c>
      <c r="M39" s="8">
        <v>40</v>
      </c>
      <c r="N39" s="8">
        <f t="shared" si="13"/>
        <v>37400</v>
      </c>
      <c r="O39" s="11">
        <v>1.03</v>
      </c>
      <c r="P39" s="12">
        <f t="shared" si="14"/>
        <v>38522</v>
      </c>
      <c r="Q39" s="8"/>
      <c r="R39" s="12">
        <f t="shared" si="15"/>
        <v>38522</v>
      </c>
      <c r="S39" s="8">
        <v>1</v>
      </c>
      <c r="T39" s="13">
        <f t="shared" si="16"/>
        <v>38522</v>
      </c>
    </row>
    <row r="40" s="17" customFormat="1" spans="1:20">
      <c r="A40" s="8" t="s">
        <v>354</v>
      </c>
      <c r="B40" s="8" t="s">
        <v>355</v>
      </c>
      <c r="C40" s="8"/>
      <c r="D40" s="8" t="s">
        <v>274</v>
      </c>
      <c r="E40" s="8"/>
      <c r="F40" s="8"/>
      <c r="G40" s="8"/>
      <c r="H40" s="13"/>
      <c r="I40" s="8"/>
      <c r="J40" s="8">
        <v>0</v>
      </c>
      <c r="K40" s="8">
        <v>633</v>
      </c>
      <c r="L40" s="8">
        <f t="shared" si="12"/>
        <v>633</v>
      </c>
      <c r="M40" s="8">
        <v>40</v>
      </c>
      <c r="N40" s="8">
        <f t="shared" si="13"/>
        <v>25320</v>
      </c>
      <c r="O40" s="11">
        <v>1.03</v>
      </c>
      <c r="P40" s="12">
        <f t="shared" si="14"/>
        <v>26079.6</v>
      </c>
      <c r="Q40" s="8"/>
      <c r="R40" s="12">
        <f t="shared" si="15"/>
        <v>26079.6</v>
      </c>
      <c r="S40" s="8">
        <v>1</v>
      </c>
      <c r="T40" s="13">
        <f t="shared" si="16"/>
        <v>26079.6</v>
      </c>
    </row>
    <row r="41" s="17" customFormat="1" spans="1:20">
      <c r="A41" s="8" t="s">
        <v>356</v>
      </c>
      <c r="B41" s="8" t="s">
        <v>357</v>
      </c>
      <c r="C41" s="8">
        <v>145</v>
      </c>
      <c r="D41" s="8" t="s">
        <v>274</v>
      </c>
      <c r="E41" s="8"/>
      <c r="F41" s="8"/>
      <c r="G41" s="8"/>
      <c r="H41" s="13"/>
      <c r="I41" s="8"/>
      <c r="J41" s="8">
        <v>33351</v>
      </c>
      <c r="K41" s="8">
        <v>33379</v>
      </c>
      <c r="L41" s="8">
        <f t="shared" ref="L41:L47" si="17">K41-J41</f>
        <v>28</v>
      </c>
      <c r="M41" s="8">
        <v>20</v>
      </c>
      <c r="N41" s="8">
        <f t="shared" ref="N41:N47" si="18">M41*L41</f>
        <v>560</v>
      </c>
      <c r="O41" s="11">
        <v>1.03</v>
      </c>
      <c r="P41" s="12">
        <f t="shared" ref="P41:P47" si="19">O41*N41</f>
        <v>576.8</v>
      </c>
      <c r="Q41" s="8"/>
      <c r="R41" s="12">
        <f t="shared" ref="R41:R47" si="20">I41+P41+Q41</f>
        <v>576.8</v>
      </c>
      <c r="S41" s="8">
        <v>1</v>
      </c>
      <c r="T41" s="13">
        <f t="shared" ref="T41:T47" si="21">R41*S41</f>
        <v>576.8</v>
      </c>
    </row>
    <row r="42" s="17" customFormat="1" spans="1:20">
      <c r="A42" s="8" t="s">
        <v>358</v>
      </c>
      <c r="B42" s="213" t="s">
        <v>359</v>
      </c>
      <c r="C42" s="8">
        <v>499</v>
      </c>
      <c r="D42" s="8" t="s">
        <v>274</v>
      </c>
      <c r="E42" s="8"/>
      <c r="F42" s="8"/>
      <c r="G42" s="8"/>
      <c r="H42" s="13"/>
      <c r="I42" s="8"/>
      <c r="J42" s="8">
        <v>8484</v>
      </c>
      <c r="K42" s="8">
        <v>10240</v>
      </c>
      <c r="L42" s="8">
        <f t="shared" si="17"/>
        <v>1756</v>
      </c>
      <c r="M42" s="8">
        <v>40</v>
      </c>
      <c r="N42" s="8">
        <f t="shared" si="18"/>
        <v>70240</v>
      </c>
      <c r="O42" s="11">
        <v>1.03</v>
      </c>
      <c r="P42" s="12">
        <f t="shared" si="19"/>
        <v>72347.2</v>
      </c>
      <c r="Q42" s="8"/>
      <c r="R42" s="12">
        <f t="shared" si="20"/>
        <v>72347.2</v>
      </c>
      <c r="S42" s="8">
        <v>1</v>
      </c>
      <c r="T42" s="13">
        <f t="shared" si="21"/>
        <v>72347.2</v>
      </c>
    </row>
    <row r="43" s="17" customFormat="1" spans="1:20">
      <c r="A43" s="8" t="s">
        <v>360</v>
      </c>
      <c r="B43" s="8" t="s">
        <v>361</v>
      </c>
      <c r="C43" s="8">
        <v>139</v>
      </c>
      <c r="D43" s="8" t="s">
        <v>274</v>
      </c>
      <c r="E43" s="8"/>
      <c r="F43" s="8"/>
      <c r="G43" s="8"/>
      <c r="H43" s="13"/>
      <c r="I43" s="8"/>
      <c r="J43" s="8">
        <v>2409</v>
      </c>
      <c r="K43" s="8">
        <v>2409</v>
      </c>
      <c r="L43" s="8">
        <f t="shared" si="17"/>
        <v>0</v>
      </c>
      <c r="M43" s="8">
        <v>1</v>
      </c>
      <c r="N43" s="8">
        <f t="shared" si="18"/>
        <v>0</v>
      </c>
      <c r="O43" s="11">
        <v>1.03</v>
      </c>
      <c r="P43" s="12">
        <f t="shared" si="19"/>
        <v>0</v>
      </c>
      <c r="Q43" s="8"/>
      <c r="R43" s="12">
        <f t="shared" si="20"/>
        <v>0</v>
      </c>
      <c r="S43" s="23">
        <v>0.3333</v>
      </c>
      <c r="T43" s="13">
        <f t="shared" si="21"/>
        <v>0</v>
      </c>
    </row>
    <row r="44" s="17" customFormat="1" spans="1:20">
      <c r="A44" s="8" t="s">
        <v>362</v>
      </c>
      <c r="B44" s="8" t="s">
        <v>363</v>
      </c>
      <c r="C44" s="8">
        <v>354</v>
      </c>
      <c r="D44" s="8" t="s">
        <v>274</v>
      </c>
      <c r="E44" s="8" t="s">
        <v>364</v>
      </c>
      <c r="F44" s="8"/>
      <c r="G44" s="8"/>
      <c r="H44" s="13"/>
      <c r="I44" s="8"/>
      <c r="J44" s="8">
        <v>410559</v>
      </c>
      <c r="K44" s="8">
        <v>433006</v>
      </c>
      <c r="L44" s="8">
        <f t="shared" si="17"/>
        <v>22447</v>
      </c>
      <c r="M44" s="8">
        <v>1</v>
      </c>
      <c r="N44" s="8">
        <f t="shared" si="18"/>
        <v>22447</v>
      </c>
      <c r="O44" s="11">
        <v>1.03</v>
      </c>
      <c r="P44" s="12">
        <f t="shared" si="19"/>
        <v>23120.41</v>
      </c>
      <c r="Q44" s="8"/>
      <c r="R44" s="12">
        <f t="shared" si="20"/>
        <v>23120.41</v>
      </c>
      <c r="S44" s="8">
        <v>0.25</v>
      </c>
      <c r="T44" s="13">
        <f t="shared" si="21"/>
        <v>5780.1025</v>
      </c>
    </row>
    <row r="45" s="17" customFormat="1" spans="1:20">
      <c r="A45" s="8" t="s">
        <v>365</v>
      </c>
      <c r="B45" s="8" t="s">
        <v>366</v>
      </c>
      <c r="C45" s="8">
        <v>124</v>
      </c>
      <c r="D45" s="8" t="s">
        <v>274</v>
      </c>
      <c r="E45" s="8">
        <v>29</v>
      </c>
      <c r="F45" s="8">
        <v>29</v>
      </c>
      <c r="G45" s="8">
        <f>SUM(F45-E45)</f>
        <v>0</v>
      </c>
      <c r="H45" s="13">
        <v>9.5</v>
      </c>
      <c r="I45" s="8">
        <f>G45*H45</f>
        <v>0</v>
      </c>
      <c r="J45" s="8">
        <v>29078</v>
      </c>
      <c r="K45" s="8">
        <v>30195</v>
      </c>
      <c r="L45" s="8">
        <f t="shared" si="17"/>
        <v>1117</v>
      </c>
      <c r="M45" s="8">
        <v>1</v>
      </c>
      <c r="N45" s="8">
        <f t="shared" si="18"/>
        <v>1117</v>
      </c>
      <c r="O45" s="11">
        <v>1.03</v>
      </c>
      <c r="P45" s="12">
        <f t="shared" si="19"/>
        <v>1150.51</v>
      </c>
      <c r="Q45" s="8">
        <f>80*1.03</f>
        <v>82.4</v>
      </c>
      <c r="R45" s="12">
        <f t="shared" si="20"/>
        <v>1232.91</v>
      </c>
      <c r="S45" s="8">
        <v>1</v>
      </c>
      <c r="T45" s="13">
        <f t="shared" si="21"/>
        <v>1232.91</v>
      </c>
    </row>
    <row r="46" s="17" customFormat="1" spans="1:20">
      <c r="A46" s="8" t="s">
        <v>367</v>
      </c>
      <c r="B46" s="8" t="s">
        <v>368</v>
      </c>
      <c r="C46" s="8">
        <v>123</v>
      </c>
      <c r="D46" s="8" t="s">
        <v>274</v>
      </c>
      <c r="E46" s="8"/>
      <c r="F46" s="8"/>
      <c r="G46" s="8"/>
      <c r="H46" s="13"/>
      <c r="I46" s="8"/>
      <c r="J46" s="8">
        <v>117807</v>
      </c>
      <c r="K46" s="8">
        <v>122421</v>
      </c>
      <c r="L46" s="8">
        <f t="shared" si="17"/>
        <v>4614</v>
      </c>
      <c r="M46" s="8">
        <v>1</v>
      </c>
      <c r="N46" s="8">
        <f t="shared" si="18"/>
        <v>4614</v>
      </c>
      <c r="O46" s="11">
        <v>1.03</v>
      </c>
      <c r="P46" s="12">
        <f t="shared" si="19"/>
        <v>4752.42</v>
      </c>
      <c r="Q46" s="8">
        <f>80*1.03</f>
        <v>82.4</v>
      </c>
      <c r="R46" s="12">
        <f t="shared" si="20"/>
        <v>4834.82</v>
      </c>
      <c r="S46" s="8">
        <v>1</v>
      </c>
      <c r="T46" s="13">
        <f t="shared" si="21"/>
        <v>4834.82</v>
      </c>
    </row>
    <row r="47" s="17" customFormat="1" spans="1:20">
      <c r="A47" s="8" t="s">
        <v>25</v>
      </c>
      <c r="B47" s="8"/>
      <c r="C47" s="8"/>
      <c r="D47" s="8" t="s">
        <v>274</v>
      </c>
      <c r="E47" s="8"/>
      <c r="F47" s="8"/>
      <c r="G47" s="8"/>
      <c r="H47" s="13"/>
      <c r="I47" s="8"/>
      <c r="J47" s="8"/>
      <c r="K47" s="8"/>
      <c r="L47" s="8"/>
      <c r="M47" s="8"/>
      <c r="N47" s="8"/>
      <c r="O47" s="11"/>
      <c r="P47" s="12"/>
      <c r="Q47" s="8"/>
      <c r="R47" s="12"/>
      <c r="S47" s="8"/>
      <c r="T47" s="13">
        <f>SUM(T38:T46)</f>
        <v>149516.6025</v>
      </c>
    </row>
    <row r="48" s="17" customFormat="1"/>
    <row r="49" s="17" customFormat="1"/>
    <row r="50" s="17" customFormat="1" ht="24" spans="1:20">
      <c r="A50" s="8" t="s">
        <v>312</v>
      </c>
      <c r="B50" s="8" t="s">
        <v>313</v>
      </c>
      <c r="C50" s="9" t="s">
        <v>2</v>
      </c>
      <c r="D50" s="9" t="s">
        <v>369</v>
      </c>
      <c r="E50" s="8" t="s">
        <v>18</v>
      </c>
      <c r="F50" s="8" t="s">
        <v>19</v>
      </c>
      <c r="G50" s="8" t="s">
        <v>7</v>
      </c>
      <c r="H50" s="13" t="s">
        <v>20</v>
      </c>
      <c r="I50" s="8" t="s">
        <v>21</v>
      </c>
      <c r="J50" s="8" t="s">
        <v>4</v>
      </c>
      <c r="K50" s="8" t="s">
        <v>4</v>
      </c>
      <c r="L50" s="8" t="s">
        <v>5</v>
      </c>
      <c r="M50" s="8" t="s">
        <v>6</v>
      </c>
      <c r="N50" s="8" t="s">
        <v>7</v>
      </c>
      <c r="O50" s="11"/>
      <c r="P50" s="12" t="s">
        <v>9</v>
      </c>
      <c r="Q50" s="8" t="s">
        <v>38</v>
      </c>
      <c r="R50" s="12" t="s">
        <v>25</v>
      </c>
      <c r="S50" s="8" t="s">
        <v>29</v>
      </c>
      <c r="T50" s="13" t="s">
        <v>39</v>
      </c>
    </row>
    <row r="51" s="17" customFormat="1" spans="1:20">
      <c r="A51" s="8"/>
      <c r="B51" s="8"/>
      <c r="C51" s="8"/>
      <c r="D51" s="8" t="s">
        <v>349</v>
      </c>
      <c r="E51" s="8"/>
      <c r="F51" s="8"/>
      <c r="G51" s="8"/>
      <c r="H51" s="13"/>
      <c r="I51" s="8"/>
      <c r="J51" s="8"/>
      <c r="K51" s="8"/>
      <c r="L51" s="8"/>
      <c r="M51" s="8"/>
      <c r="N51" s="8"/>
      <c r="O51" s="11"/>
      <c r="P51" s="12"/>
      <c r="Q51" s="8"/>
      <c r="R51" s="12"/>
      <c r="S51" s="8"/>
      <c r="T51" s="13"/>
    </row>
    <row r="52" s="17" customFormat="1" spans="1:20">
      <c r="A52" s="8" t="s">
        <v>370</v>
      </c>
      <c r="B52" s="8" t="s">
        <v>371</v>
      </c>
      <c r="C52" s="8">
        <v>194</v>
      </c>
      <c r="D52" s="8" t="s">
        <v>274</v>
      </c>
      <c r="E52" s="8"/>
      <c r="F52" s="8"/>
      <c r="G52" s="8"/>
      <c r="H52" s="13"/>
      <c r="I52" s="8"/>
      <c r="J52" s="8">
        <v>90611</v>
      </c>
      <c r="K52" s="8">
        <v>93169</v>
      </c>
      <c r="L52" s="8">
        <f>K52-J52</f>
        <v>2558</v>
      </c>
      <c r="M52" s="8">
        <v>1</v>
      </c>
      <c r="N52" s="8">
        <f>M52*L52</f>
        <v>2558</v>
      </c>
      <c r="O52" s="11">
        <v>1.03</v>
      </c>
      <c r="P52" s="12">
        <f>O52*N52</f>
        <v>2634.74</v>
      </c>
      <c r="Q52" s="8">
        <f>80*1.03</f>
        <v>82.4</v>
      </c>
      <c r="R52" s="12">
        <f>I52+P52+Q52</f>
        <v>2717.14</v>
      </c>
      <c r="S52" s="8">
        <v>1</v>
      </c>
      <c r="T52" s="13">
        <f t="shared" ref="T52:T57" si="22">R52*S52</f>
        <v>2717.14</v>
      </c>
    </row>
    <row r="53" s="17" customFormat="1" spans="1:20">
      <c r="A53" s="8" t="s">
        <v>372</v>
      </c>
      <c r="B53" s="8" t="s">
        <v>373</v>
      </c>
      <c r="C53" s="8">
        <v>374</v>
      </c>
      <c r="D53" s="8" t="s">
        <v>274</v>
      </c>
      <c r="E53" s="8" t="s">
        <v>374</v>
      </c>
      <c r="F53" s="8"/>
      <c r="G53" s="8"/>
      <c r="H53" s="13">
        <v>9.5</v>
      </c>
      <c r="I53" s="8"/>
      <c r="J53" s="8">
        <v>3239</v>
      </c>
      <c r="K53" s="8">
        <v>3239</v>
      </c>
      <c r="L53" s="8">
        <f>K53-J53</f>
        <v>0</v>
      </c>
      <c r="M53" s="8">
        <v>1</v>
      </c>
      <c r="N53" s="8">
        <f>M53*L53</f>
        <v>0</v>
      </c>
      <c r="O53" s="11">
        <v>1.03</v>
      </c>
      <c r="P53" s="12">
        <f>O53*N53</f>
        <v>0</v>
      </c>
      <c r="Q53" s="8">
        <f>80*1.03</f>
        <v>82.4</v>
      </c>
      <c r="R53" s="12">
        <f>I53+P53+Q53</f>
        <v>82.4</v>
      </c>
      <c r="S53" s="8">
        <v>1</v>
      </c>
      <c r="T53" s="13">
        <f t="shared" si="22"/>
        <v>82.4</v>
      </c>
    </row>
    <row r="54" s="17" customFormat="1" spans="1:20">
      <c r="A54" s="8" t="s">
        <v>375</v>
      </c>
      <c r="B54" s="8" t="s">
        <v>376</v>
      </c>
      <c r="C54" s="8">
        <v>193</v>
      </c>
      <c r="D54" s="8" t="s">
        <v>274</v>
      </c>
      <c r="E54" s="8">
        <v>55</v>
      </c>
      <c r="F54" s="8">
        <v>55</v>
      </c>
      <c r="G54" s="8">
        <f>SUM(F54-E54)</f>
        <v>0</v>
      </c>
      <c r="H54" s="13">
        <v>9.5</v>
      </c>
      <c r="I54" s="8">
        <f>G54*H54</f>
        <v>0</v>
      </c>
      <c r="J54" s="8">
        <v>68185</v>
      </c>
      <c r="K54" s="8">
        <v>70311</v>
      </c>
      <c r="L54" s="8">
        <f>K54-J54</f>
        <v>2126</v>
      </c>
      <c r="M54" s="8">
        <v>1</v>
      </c>
      <c r="N54" s="8">
        <f>M54*L54</f>
        <v>2126</v>
      </c>
      <c r="O54" s="11">
        <v>1.03</v>
      </c>
      <c r="P54" s="12">
        <f>O54*N54</f>
        <v>2189.78</v>
      </c>
      <c r="Q54" s="8">
        <f>60*1.03</f>
        <v>61.8</v>
      </c>
      <c r="R54" s="12">
        <f>I54+P54+Q54</f>
        <v>2251.58</v>
      </c>
      <c r="S54" s="8">
        <v>1</v>
      </c>
      <c r="T54" s="13">
        <f t="shared" si="22"/>
        <v>2251.58</v>
      </c>
    </row>
    <row r="55" s="17" customFormat="1" spans="1:20">
      <c r="A55" s="8" t="s">
        <v>377</v>
      </c>
      <c r="B55" s="8" t="s">
        <v>378</v>
      </c>
      <c r="C55" s="8">
        <v>106</v>
      </c>
      <c r="D55" s="8" t="s">
        <v>274</v>
      </c>
      <c r="E55" s="8"/>
      <c r="F55" s="8"/>
      <c r="G55" s="8"/>
      <c r="H55" s="13"/>
      <c r="I55" s="8"/>
      <c r="J55" s="8">
        <v>34350</v>
      </c>
      <c r="K55" s="8">
        <v>34350</v>
      </c>
      <c r="L55" s="8">
        <f>K55-J55</f>
        <v>0</v>
      </c>
      <c r="M55" s="8">
        <v>1</v>
      </c>
      <c r="N55" s="8">
        <f>M55*L55</f>
        <v>0</v>
      </c>
      <c r="O55" s="11">
        <v>1.03</v>
      </c>
      <c r="P55" s="12">
        <f>O55*N55</f>
        <v>0</v>
      </c>
      <c r="Q55" s="8">
        <f>80*1.03</f>
        <v>82.4</v>
      </c>
      <c r="R55" s="12">
        <f>I55+P55+Q55</f>
        <v>82.4</v>
      </c>
      <c r="S55" s="8">
        <v>1</v>
      </c>
      <c r="T55" s="13">
        <f t="shared" si="22"/>
        <v>82.4</v>
      </c>
    </row>
    <row r="56" s="17" customFormat="1" spans="1:20">
      <c r="A56" s="8" t="s">
        <v>305</v>
      </c>
      <c r="B56" s="8"/>
      <c r="C56" s="8">
        <v>333</v>
      </c>
      <c r="D56" s="8" t="s">
        <v>274</v>
      </c>
      <c r="E56" s="8"/>
      <c r="F56" s="8"/>
      <c r="G56" s="8"/>
      <c r="H56" s="13"/>
      <c r="I56" s="8"/>
      <c r="J56" s="214">
        <v>6628</v>
      </c>
      <c r="K56" s="214">
        <v>7747</v>
      </c>
      <c r="L56" s="8">
        <f>K56-J56</f>
        <v>1119</v>
      </c>
      <c r="M56" s="8">
        <v>80</v>
      </c>
      <c r="N56" s="8">
        <f>M56*L56</f>
        <v>89520</v>
      </c>
      <c r="O56" s="11">
        <v>1.03</v>
      </c>
      <c r="P56" s="12">
        <f>O56*N56</f>
        <v>92205.6</v>
      </c>
      <c r="Q56" s="8"/>
      <c r="R56" s="12">
        <f>I56+P56+Q56</f>
        <v>92205.6</v>
      </c>
      <c r="S56" s="8">
        <v>1</v>
      </c>
      <c r="T56" s="13">
        <f t="shared" si="22"/>
        <v>92205.6</v>
      </c>
    </row>
    <row r="57" s="17" customFormat="1" spans="1:20">
      <c r="A57" s="8" t="s">
        <v>379</v>
      </c>
      <c r="B57" s="8" t="s">
        <v>380</v>
      </c>
      <c r="C57" s="8"/>
      <c r="D57" s="8" t="s">
        <v>274</v>
      </c>
      <c r="E57" s="8" t="s">
        <v>381</v>
      </c>
      <c r="F57" s="8"/>
      <c r="G57" s="8"/>
      <c r="H57" s="13"/>
      <c r="I57" s="8"/>
      <c r="J57" s="8"/>
      <c r="K57" s="8"/>
      <c r="L57" s="8"/>
      <c r="M57" s="8"/>
      <c r="N57" s="8"/>
      <c r="O57" s="11"/>
      <c r="P57" s="12"/>
      <c r="Q57" s="8"/>
      <c r="R57" s="12">
        <f>'5#楼'!Y22</f>
        <v>335.078417542959</v>
      </c>
      <c r="S57" s="8">
        <v>1</v>
      </c>
      <c r="T57" s="13">
        <f t="shared" si="22"/>
        <v>335.078417542959</v>
      </c>
    </row>
    <row r="58" s="17" customFormat="1" spans="1:20">
      <c r="A58" s="8" t="s">
        <v>25</v>
      </c>
      <c r="B58" s="8"/>
      <c r="C58" s="8"/>
      <c r="D58" s="8" t="s">
        <v>274</v>
      </c>
      <c r="E58" s="8"/>
      <c r="F58" s="8"/>
      <c r="G58" s="8">
        <f>SUM(G52:G56)</f>
        <v>0</v>
      </c>
      <c r="H58" s="13">
        <v>9.5</v>
      </c>
      <c r="I58" s="8">
        <f>G58*H58</f>
        <v>0</v>
      </c>
      <c r="J58" s="8"/>
      <c r="K58" s="8"/>
      <c r="L58" s="8"/>
      <c r="M58" s="8"/>
      <c r="N58" s="8">
        <f>SUM(N52:N57)</f>
        <v>94204</v>
      </c>
      <c r="O58" s="11">
        <v>1.03</v>
      </c>
      <c r="P58" s="12">
        <f>O58*N58</f>
        <v>97030.12</v>
      </c>
      <c r="Q58" s="8">
        <f>SUM(Q52:Q55)</f>
        <v>309</v>
      </c>
      <c r="R58" s="12">
        <f>I58+P58+Q58</f>
        <v>97339.12</v>
      </c>
      <c r="S58" s="8">
        <v>1</v>
      </c>
      <c r="T58" s="13">
        <f>SUM(T52:T57)</f>
        <v>97674.198417543</v>
      </c>
    </row>
    <row r="59" s="17" customFormat="1" spans="1:20">
      <c r="A59" s="8" t="s">
        <v>382</v>
      </c>
      <c r="B59" s="8"/>
      <c r="C59" s="8"/>
      <c r="D59" s="8" t="s">
        <v>274</v>
      </c>
      <c r="E59" s="8" t="s">
        <v>383</v>
      </c>
      <c r="F59" s="8"/>
      <c r="G59" s="23"/>
      <c r="H59" s="13"/>
      <c r="I59" s="8"/>
      <c r="J59" s="8"/>
      <c r="K59" s="8"/>
      <c r="L59" s="8"/>
      <c r="M59" s="8"/>
      <c r="N59" s="16"/>
      <c r="O59" s="11">
        <v>1.03</v>
      </c>
      <c r="P59" s="12"/>
      <c r="Q59" s="8"/>
      <c r="R59" s="12">
        <f>T8</f>
        <v>71739.5</v>
      </c>
      <c r="S59" s="8">
        <v>0.5339</v>
      </c>
      <c r="T59" s="13">
        <f t="shared" ref="T59:T61" si="23">R59*S59</f>
        <v>38301.71905</v>
      </c>
    </row>
    <row r="60" s="17" customFormat="1" spans="1:20">
      <c r="A60" s="79" t="s">
        <v>382</v>
      </c>
      <c r="B60" s="79"/>
      <c r="C60" s="79"/>
      <c r="D60" s="8" t="s">
        <v>274</v>
      </c>
      <c r="E60" s="79" t="s">
        <v>384</v>
      </c>
      <c r="F60" s="79"/>
      <c r="G60" s="215">
        <f>G10</f>
        <v>0</v>
      </c>
      <c r="H60" s="80">
        <v>9.5</v>
      </c>
      <c r="I60" s="80">
        <f>G60*H60</f>
        <v>0</v>
      </c>
      <c r="J60" s="79"/>
      <c r="K60" s="79"/>
      <c r="L60" s="79"/>
      <c r="M60" s="79"/>
      <c r="N60" s="216"/>
      <c r="O60" s="81">
        <v>1.03</v>
      </c>
      <c r="P60" s="82"/>
      <c r="Q60" s="79"/>
      <c r="R60" s="82">
        <f>T10</f>
        <v>0</v>
      </c>
      <c r="S60" s="79">
        <v>0.2941</v>
      </c>
      <c r="T60" s="80">
        <f t="shared" si="23"/>
        <v>0</v>
      </c>
    </row>
    <row r="61" s="17" customFormat="1" spans="1:20">
      <c r="A61" s="8" t="s">
        <v>382</v>
      </c>
      <c r="B61" s="8"/>
      <c r="C61" s="8"/>
      <c r="D61" s="8" t="s">
        <v>274</v>
      </c>
      <c r="E61" s="8" t="s">
        <v>38</v>
      </c>
      <c r="F61" s="8"/>
      <c r="G61" s="8"/>
      <c r="H61" s="13"/>
      <c r="I61" s="8"/>
      <c r="J61" s="8"/>
      <c r="K61" s="8"/>
      <c r="L61" s="8"/>
      <c r="M61" s="8"/>
      <c r="N61" s="16"/>
      <c r="O61" s="11"/>
      <c r="P61" s="12"/>
      <c r="Q61" s="8"/>
      <c r="R61" s="12">
        <f>T9</f>
        <v>4710.19</v>
      </c>
      <c r="S61" s="8">
        <v>0.37634</v>
      </c>
      <c r="T61" s="13">
        <f t="shared" si="23"/>
        <v>1772.6329046</v>
      </c>
    </row>
    <row r="62" s="17" customFormat="1" spans="1:20">
      <c r="A62" s="8" t="s">
        <v>382</v>
      </c>
      <c r="B62" s="8"/>
      <c r="C62" s="8"/>
      <c r="D62" s="8" t="s">
        <v>274</v>
      </c>
      <c r="E62" s="8" t="s">
        <v>25</v>
      </c>
      <c r="F62" s="8"/>
      <c r="G62" s="8"/>
      <c r="H62" s="13"/>
      <c r="I62" s="8"/>
      <c r="J62" s="8"/>
      <c r="K62" s="8"/>
      <c r="L62" s="8"/>
      <c r="M62" s="8"/>
      <c r="N62" s="8"/>
      <c r="O62" s="11"/>
      <c r="P62" s="12"/>
      <c r="Q62" s="8"/>
      <c r="R62" s="12"/>
      <c r="S62" s="8"/>
      <c r="T62" s="13">
        <f>SUM(T59:T61)</f>
        <v>40074.3519546</v>
      </c>
    </row>
    <row r="63" s="17" customFormat="1" spans="1:20">
      <c r="A63" s="8" t="s">
        <v>385</v>
      </c>
      <c r="B63" s="8"/>
      <c r="C63" s="8"/>
      <c r="D63" s="8"/>
      <c r="E63" s="8"/>
      <c r="F63" s="8"/>
      <c r="G63" s="23"/>
      <c r="H63" s="13"/>
      <c r="I63" s="8"/>
      <c r="J63" s="8"/>
      <c r="K63" s="8"/>
      <c r="L63" s="8"/>
      <c r="M63" s="8"/>
      <c r="N63" s="16"/>
      <c r="O63" s="11"/>
      <c r="P63" s="12"/>
      <c r="Q63" s="8"/>
      <c r="R63" s="12"/>
      <c r="S63" s="8"/>
      <c r="T63" s="13">
        <f>T58+T62</f>
        <v>137748.550372143</v>
      </c>
    </row>
    <row r="64" s="17" customFormat="1" spans="1:20">
      <c r="A64" s="8"/>
      <c r="B64" s="19"/>
      <c r="C64" s="19"/>
      <c r="D64" s="19"/>
      <c r="E64" s="8"/>
      <c r="F64" s="8"/>
      <c r="G64" s="8"/>
      <c r="H64" s="13"/>
      <c r="I64" s="8"/>
      <c r="J64" s="8"/>
      <c r="K64" s="8"/>
      <c r="L64" s="8"/>
      <c r="M64" s="8"/>
      <c r="N64" s="23"/>
      <c r="O64" s="11"/>
      <c r="P64" s="12"/>
      <c r="Q64" s="8"/>
      <c r="R64" s="12"/>
      <c r="S64" s="8"/>
      <c r="T64" s="13"/>
    </row>
    <row r="65" s="17" customFormat="1"/>
    <row r="66" s="17" customFormat="1"/>
    <row r="67" s="17" customFormat="1"/>
    <row r="68" s="17" customFormat="1" ht="28.5" spans="1:20">
      <c r="A68" s="19" t="s">
        <v>386</v>
      </c>
      <c r="B68" s="19" t="s">
        <v>387</v>
      </c>
      <c r="C68" s="22" t="s">
        <v>2</v>
      </c>
      <c r="D68" s="22" t="s">
        <v>388</v>
      </c>
      <c r="E68" s="19" t="s">
        <v>213</v>
      </c>
      <c r="F68" s="19" t="s">
        <v>214</v>
      </c>
      <c r="G68" s="19" t="s">
        <v>7</v>
      </c>
      <c r="H68" s="44" t="s">
        <v>20</v>
      </c>
      <c r="I68" s="19" t="s">
        <v>21</v>
      </c>
      <c r="J68" s="19" t="s">
        <v>3</v>
      </c>
      <c r="K68" s="19" t="s">
        <v>4</v>
      </c>
      <c r="L68" s="19" t="s">
        <v>5</v>
      </c>
      <c r="M68" s="19" t="s">
        <v>6</v>
      </c>
      <c r="N68" s="19" t="s">
        <v>7</v>
      </c>
      <c r="O68" s="19"/>
      <c r="P68" s="46" t="s">
        <v>9</v>
      </c>
      <c r="Q68" s="19" t="s">
        <v>38</v>
      </c>
      <c r="R68" s="46" t="s">
        <v>25</v>
      </c>
      <c r="S68" s="19" t="s">
        <v>29</v>
      </c>
      <c r="T68" s="44" t="s">
        <v>39</v>
      </c>
    </row>
    <row r="69" s="17" customFormat="1" spans="1:20">
      <c r="A69" s="19"/>
      <c r="B69" s="19"/>
      <c r="C69" s="19"/>
      <c r="D69" s="19" t="s">
        <v>389</v>
      </c>
      <c r="E69" s="19"/>
      <c r="F69" s="19"/>
      <c r="G69" s="19"/>
      <c r="H69" s="44"/>
      <c r="I69" s="19"/>
      <c r="J69" s="19"/>
      <c r="K69" s="19"/>
      <c r="L69" s="19"/>
      <c r="M69" s="19"/>
      <c r="N69" s="19"/>
      <c r="O69" s="19"/>
      <c r="P69" s="46"/>
      <c r="Q69" s="19"/>
      <c r="R69" s="46"/>
      <c r="S69" s="19"/>
      <c r="T69" s="44"/>
    </row>
    <row r="70" s="17" customFormat="1" spans="1:20">
      <c r="A70" s="19" t="s">
        <v>215</v>
      </c>
      <c r="B70" s="19"/>
      <c r="C70" s="19"/>
      <c r="D70" s="19" t="s">
        <v>169</v>
      </c>
      <c r="E70" s="19" t="s">
        <v>390</v>
      </c>
      <c r="F70" s="19"/>
      <c r="G70" s="19"/>
      <c r="H70" s="44"/>
      <c r="I70" s="19"/>
      <c r="J70" s="19"/>
      <c r="K70" s="19"/>
      <c r="L70" s="19"/>
      <c r="M70" s="19"/>
      <c r="N70" s="19"/>
      <c r="O70" s="19"/>
      <c r="P70" s="46"/>
      <c r="Q70" s="19"/>
      <c r="R70" s="46"/>
      <c r="S70" s="19"/>
      <c r="T70" s="44"/>
    </row>
    <row r="71" s="17" customFormat="1" spans="1:20">
      <c r="A71" s="19" t="s">
        <v>391</v>
      </c>
      <c r="B71" s="19" t="s">
        <v>392</v>
      </c>
      <c r="C71" s="19">
        <v>60</v>
      </c>
      <c r="D71" s="19" t="s">
        <v>169</v>
      </c>
      <c r="E71" s="19" t="s">
        <v>390</v>
      </c>
      <c r="F71" s="19"/>
      <c r="G71" s="19"/>
      <c r="H71" s="44"/>
      <c r="I71" s="19"/>
      <c r="J71" s="19"/>
      <c r="K71" s="19"/>
      <c r="L71" s="19"/>
      <c r="M71" s="19"/>
      <c r="N71" s="19"/>
      <c r="O71" s="19"/>
      <c r="P71" s="46"/>
      <c r="Q71" s="19"/>
      <c r="R71" s="46"/>
      <c r="S71" s="19"/>
      <c r="T71" s="44"/>
    </row>
    <row r="72" s="17" customFormat="1" spans="1:20">
      <c r="A72" s="19"/>
      <c r="B72" s="19"/>
      <c r="C72" s="19"/>
      <c r="D72" s="19"/>
      <c r="E72" s="19"/>
      <c r="F72" s="19"/>
      <c r="G72" s="19"/>
      <c r="H72" s="44"/>
      <c r="I72" s="19"/>
      <c r="J72" s="19"/>
      <c r="K72" s="19"/>
      <c r="L72" s="19"/>
      <c r="M72" s="19"/>
      <c r="N72" s="19"/>
      <c r="O72" s="19"/>
      <c r="P72" s="46"/>
      <c r="Q72" s="19"/>
      <c r="R72" s="46"/>
      <c r="S72" s="19"/>
      <c r="T72" s="44"/>
    </row>
    <row r="73" s="17" customFormat="1" spans="1:20">
      <c r="A73" s="19" t="s">
        <v>25</v>
      </c>
      <c r="B73" s="19"/>
      <c r="C73" s="19"/>
      <c r="D73" s="19"/>
      <c r="E73" s="19"/>
      <c r="F73" s="19"/>
      <c r="G73" s="47"/>
      <c r="H73" s="44"/>
      <c r="I73" s="44"/>
      <c r="J73" s="19"/>
      <c r="K73" s="19"/>
      <c r="L73" s="19"/>
      <c r="M73" s="19"/>
      <c r="N73" s="47"/>
      <c r="O73" s="19"/>
      <c r="P73" s="46"/>
      <c r="Q73" s="19"/>
      <c r="R73" s="46"/>
      <c r="S73" s="19"/>
      <c r="T73" s="44">
        <f>'3#楼'!S110</f>
        <v>547670.630997921</v>
      </c>
    </row>
    <row r="74" s="17" customFormat="1" spans="1:20">
      <c r="A74" s="49" t="s">
        <v>197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7">
        <v>203936.050439989</v>
      </c>
    </row>
    <row r="75" s="17" customFormat="1" spans="1:20">
      <c r="A75" s="49" t="s">
        <v>198</v>
      </c>
      <c r="B75" s="49"/>
      <c r="C75" s="49"/>
      <c r="D75" s="1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20">
        <f>T73-T74</f>
        <v>343734.580557932</v>
      </c>
    </row>
    <row r="76" s="17" customFormat="1" spans="1:20">
      <c r="A76" s="49"/>
      <c r="B76" s="49"/>
      <c r="C76" s="49"/>
      <c r="D76" s="1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="17" customFormat="1"/>
    <row r="78" s="17" customFormat="1"/>
    <row r="79" s="17" customFormat="1" ht="28.5" spans="1:20">
      <c r="A79" s="19" t="s">
        <v>386</v>
      </c>
      <c r="B79" s="19" t="s">
        <v>387</v>
      </c>
      <c r="C79" s="22" t="s">
        <v>2</v>
      </c>
      <c r="D79" s="22" t="s">
        <v>393</v>
      </c>
      <c r="E79" s="19" t="s">
        <v>18</v>
      </c>
      <c r="F79" s="19" t="s">
        <v>19</v>
      </c>
      <c r="G79" s="19" t="s">
        <v>7</v>
      </c>
      <c r="H79" s="44" t="s">
        <v>20</v>
      </c>
      <c r="I79" s="19" t="s">
        <v>21</v>
      </c>
      <c r="J79" s="19" t="s">
        <v>3</v>
      </c>
      <c r="K79" s="19" t="s">
        <v>4</v>
      </c>
      <c r="L79" s="19" t="s">
        <v>5</v>
      </c>
      <c r="M79" s="19" t="s">
        <v>6</v>
      </c>
      <c r="N79" s="19" t="s">
        <v>7</v>
      </c>
      <c r="O79" s="19"/>
      <c r="P79" s="46" t="s">
        <v>9</v>
      </c>
      <c r="Q79" s="19" t="s">
        <v>38</v>
      </c>
      <c r="R79" s="46" t="s">
        <v>25</v>
      </c>
      <c r="S79" s="19" t="s">
        <v>29</v>
      </c>
      <c r="T79" s="44" t="s">
        <v>39</v>
      </c>
    </row>
    <row r="80" s="17" customFormat="1" spans="1:20">
      <c r="A80" s="19" t="s">
        <v>394</v>
      </c>
      <c r="B80" s="19" t="s">
        <v>395</v>
      </c>
      <c r="C80" s="19">
        <v>235</v>
      </c>
      <c r="D80" s="19" t="s">
        <v>396</v>
      </c>
      <c r="E80" s="19"/>
      <c r="F80" s="19"/>
      <c r="G80" s="19"/>
      <c r="H80" s="44"/>
      <c r="I80" s="19"/>
      <c r="J80" s="19">
        <v>13886</v>
      </c>
      <c r="K80" s="19">
        <v>14896</v>
      </c>
      <c r="L80" s="19">
        <f t="shared" ref="L80:L94" si="24">K80-J80</f>
        <v>1010</v>
      </c>
      <c r="M80" s="19">
        <v>40</v>
      </c>
      <c r="N80" s="19">
        <f t="shared" ref="N80:N82" si="25">M80*L80</f>
        <v>40400</v>
      </c>
      <c r="O80" s="19">
        <v>1.03</v>
      </c>
      <c r="P80" s="46">
        <f t="shared" ref="P80:P94" si="26">O80*N80</f>
        <v>41612</v>
      </c>
      <c r="Q80" s="19"/>
      <c r="R80" s="46">
        <f t="shared" ref="R80:R84" si="27">I80+P80+Q80</f>
        <v>41612</v>
      </c>
      <c r="S80" s="19">
        <v>1</v>
      </c>
      <c r="T80" s="44">
        <f t="shared" ref="T80:T94" si="28">R80*S80</f>
        <v>41612</v>
      </c>
    </row>
    <row r="81" s="17" customFormat="1" spans="1:20">
      <c r="A81" s="19" t="s">
        <v>397</v>
      </c>
      <c r="B81" s="19" t="s">
        <v>398</v>
      </c>
      <c r="C81" s="19">
        <v>238</v>
      </c>
      <c r="D81" s="19" t="s">
        <v>120</v>
      </c>
      <c r="E81" s="19">
        <v>4268</v>
      </c>
      <c r="F81" s="19"/>
      <c r="G81" s="19"/>
      <c r="H81" s="44"/>
      <c r="I81" s="19"/>
      <c r="J81" s="45">
        <v>999032</v>
      </c>
      <c r="K81" s="45">
        <v>998885</v>
      </c>
      <c r="L81" s="19">
        <f>J81-K81</f>
        <v>147</v>
      </c>
      <c r="M81" s="19">
        <v>40</v>
      </c>
      <c r="N81" s="19">
        <f t="shared" si="25"/>
        <v>5880</v>
      </c>
      <c r="O81" s="19">
        <v>1.03</v>
      </c>
      <c r="P81" s="46">
        <f t="shared" si="26"/>
        <v>6056.4</v>
      </c>
      <c r="Q81" s="19"/>
      <c r="R81" s="46">
        <f t="shared" si="27"/>
        <v>6056.4</v>
      </c>
      <c r="S81" s="19">
        <v>1</v>
      </c>
      <c r="T81" s="44">
        <f t="shared" si="28"/>
        <v>6056.4</v>
      </c>
    </row>
    <row r="82" s="17" customFormat="1" spans="1:20">
      <c r="A82" s="19" t="s">
        <v>399</v>
      </c>
      <c r="B82" s="19" t="s">
        <v>400</v>
      </c>
      <c r="C82" s="19">
        <v>237</v>
      </c>
      <c r="D82" s="19" t="s">
        <v>120</v>
      </c>
      <c r="E82" s="19"/>
      <c r="F82" s="19"/>
      <c r="G82" s="19"/>
      <c r="H82" s="44"/>
      <c r="I82" s="19"/>
      <c r="J82" s="19">
        <v>114382</v>
      </c>
      <c r="K82" s="19">
        <v>116440</v>
      </c>
      <c r="L82" s="19">
        <f t="shared" si="24"/>
        <v>2058</v>
      </c>
      <c r="M82" s="19">
        <v>30</v>
      </c>
      <c r="N82" s="19">
        <f t="shared" si="25"/>
        <v>61740</v>
      </c>
      <c r="O82" s="19">
        <v>1.03</v>
      </c>
      <c r="P82" s="46">
        <f t="shared" si="26"/>
        <v>63592.2</v>
      </c>
      <c r="Q82" s="19"/>
      <c r="R82" s="46">
        <f t="shared" si="27"/>
        <v>63592.2</v>
      </c>
      <c r="S82" s="19">
        <v>1</v>
      </c>
      <c r="T82" s="44">
        <f t="shared" si="28"/>
        <v>63592.2</v>
      </c>
    </row>
    <row r="83" s="17" customFormat="1" spans="1:20">
      <c r="A83" s="19" t="s">
        <v>401</v>
      </c>
      <c r="B83" s="19" t="s">
        <v>402</v>
      </c>
      <c r="C83" s="19">
        <v>423</v>
      </c>
      <c r="D83" s="19" t="s">
        <v>120</v>
      </c>
      <c r="E83" s="19" t="s">
        <v>403</v>
      </c>
      <c r="F83" s="19"/>
      <c r="G83" s="19"/>
      <c r="H83" s="44"/>
      <c r="I83" s="19"/>
      <c r="J83" s="19">
        <v>123995</v>
      </c>
      <c r="K83" s="19">
        <v>132985</v>
      </c>
      <c r="L83" s="19">
        <f t="shared" si="24"/>
        <v>8990</v>
      </c>
      <c r="M83" s="19">
        <v>1</v>
      </c>
      <c r="N83" s="19">
        <f>L83*M83</f>
        <v>8990</v>
      </c>
      <c r="O83" s="19">
        <v>1.03</v>
      </c>
      <c r="P83" s="46">
        <f t="shared" si="26"/>
        <v>9259.7</v>
      </c>
      <c r="Q83" s="19"/>
      <c r="R83" s="46">
        <f t="shared" si="27"/>
        <v>9259.7</v>
      </c>
      <c r="S83" s="19">
        <v>0.5</v>
      </c>
      <c r="T83" s="44">
        <f t="shared" si="28"/>
        <v>4629.85</v>
      </c>
    </row>
    <row r="84" s="17" customFormat="1" spans="1:20">
      <c r="A84" s="19" t="s">
        <v>404</v>
      </c>
      <c r="B84" s="19" t="s">
        <v>405</v>
      </c>
      <c r="C84" s="19">
        <v>233</v>
      </c>
      <c r="D84" s="19" t="s">
        <v>120</v>
      </c>
      <c r="E84" s="19"/>
      <c r="F84" s="19"/>
      <c r="G84" s="19"/>
      <c r="H84" s="44"/>
      <c r="I84" s="19"/>
      <c r="J84" s="19">
        <v>7422</v>
      </c>
      <c r="K84" s="19">
        <v>29308</v>
      </c>
      <c r="L84" s="19">
        <f t="shared" si="24"/>
        <v>21886</v>
      </c>
      <c r="M84" s="19">
        <v>1</v>
      </c>
      <c r="N84" s="19">
        <f t="shared" ref="N84:N92" si="29">M84*L84</f>
        <v>21886</v>
      </c>
      <c r="O84" s="19">
        <v>1.03</v>
      </c>
      <c r="P84" s="46">
        <f t="shared" si="26"/>
        <v>22542.58</v>
      </c>
      <c r="Q84" s="19">
        <f>40*1.03</f>
        <v>41.2</v>
      </c>
      <c r="R84" s="46">
        <f t="shared" si="27"/>
        <v>22583.78</v>
      </c>
      <c r="S84" s="19">
        <v>1</v>
      </c>
      <c r="T84" s="44">
        <f t="shared" si="28"/>
        <v>22583.78</v>
      </c>
    </row>
    <row r="85" s="17" customFormat="1" spans="1:20">
      <c r="A85" s="19" t="s">
        <v>406</v>
      </c>
      <c r="B85" s="19" t="s">
        <v>407</v>
      </c>
      <c r="C85" s="19"/>
      <c r="D85" s="19" t="s">
        <v>120</v>
      </c>
      <c r="E85" s="19">
        <v>132</v>
      </c>
      <c r="F85" s="19">
        <v>132</v>
      </c>
      <c r="G85" s="19">
        <f t="shared" ref="G85:G89" si="30">SUM(F85-E85)</f>
        <v>0</v>
      </c>
      <c r="H85" s="44">
        <v>9.5</v>
      </c>
      <c r="I85" s="19">
        <f t="shared" ref="I85:I89" si="31">G85*H85</f>
        <v>0</v>
      </c>
      <c r="J85" s="19">
        <v>68874</v>
      </c>
      <c r="K85" s="19">
        <v>68874</v>
      </c>
      <c r="L85" s="19">
        <f t="shared" si="24"/>
        <v>0</v>
      </c>
      <c r="M85" s="19">
        <v>30</v>
      </c>
      <c r="N85" s="19">
        <f t="shared" si="29"/>
        <v>0</v>
      </c>
      <c r="O85" s="19">
        <v>1.03</v>
      </c>
      <c r="P85" s="46">
        <f t="shared" si="26"/>
        <v>0</v>
      </c>
      <c r="Q85" s="19"/>
      <c r="R85" s="46">
        <f>I85+P85+Q86</f>
        <v>0</v>
      </c>
      <c r="S85" s="19">
        <v>1</v>
      </c>
      <c r="T85" s="44">
        <f t="shared" si="28"/>
        <v>0</v>
      </c>
    </row>
    <row r="86" s="17" customFormat="1" spans="1:20">
      <c r="A86" s="19" t="s">
        <v>408</v>
      </c>
      <c r="B86" s="19" t="s">
        <v>409</v>
      </c>
      <c r="C86" s="19">
        <v>300</v>
      </c>
      <c r="D86" s="19" t="s">
        <v>120</v>
      </c>
      <c r="E86" s="19" t="s">
        <v>410</v>
      </c>
      <c r="F86" s="19"/>
      <c r="G86" s="19"/>
      <c r="H86" s="44"/>
      <c r="I86" s="19"/>
      <c r="J86" s="19">
        <v>11448</v>
      </c>
      <c r="K86" s="19">
        <v>11448</v>
      </c>
      <c r="L86" s="19">
        <f t="shared" si="24"/>
        <v>0</v>
      </c>
      <c r="M86" s="19">
        <v>1</v>
      </c>
      <c r="N86" s="19">
        <f t="shared" si="29"/>
        <v>0</v>
      </c>
      <c r="O86" s="19">
        <v>1.03</v>
      </c>
      <c r="P86" s="46">
        <f t="shared" si="26"/>
        <v>0</v>
      </c>
      <c r="Q86" s="19"/>
      <c r="R86" s="46">
        <f>I86+P86+Q86</f>
        <v>0</v>
      </c>
      <c r="S86" s="19">
        <v>1</v>
      </c>
      <c r="T86" s="44">
        <f t="shared" si="28"/>
        <v>0</v>
      </c>
    </row>
    <row r="87" s="17" customFormat="1" spans="1:20">
      <c r="A87" s="19" t="s">
        <v>411</v>
      </c>
      <c r="B87" s="19" t="s">
        <v>412</v>
      </c>
      <c r="C87" s="19">
        <v>294</v>
      </c>
      <c r="D87" s="19" t="s">
        <v>120</v>
      </c>
      <c r="E87" s="19">
        <v>63</v>
      </c>
      <c r="F87" s="19">
        <v>63</v>
      </c>
      <c r="G87" s="19">
        <f t="shared" si="30"/>
        <v>0</v>
      </c>
      <c r="H87" s="44">
        <v>9.5</v>
      </c>
      <c r="I87" s="19">
        <f t="shared" si="31"/>
        <v>0</v>
      </c>
      <c r="J87" s="19">
        <v>32545</v>
      </c>
      <c r="K87" s="19">
        <v>33830</v>
      </c>
      <c r="L87" s="19">
        <f t="shared" si="24"/>
        <v>1285</v>
      </c>
      <c r="M87" s="19">
        <v>1</v>
      </c>
      <c r="N87" s="19">
        <f t="shared" si="29"/>
        <v>1285</v>
      </c>
      <c r="O87" s="19">
        <v>1.03</v>
      </c>
      <c r="P87" s="46">
        <f t="shared" si="26"/>
        <v>1323.55</v>
      </c>
      <c r="Q87" s="19">
        <f t="shared" ref="Q87:Q91" si="32">40*1.03</f>
        <v>41.2</v>
      </c>
      <c r="R87" s="46">
        <f t="shared" ref="R87:R92" si="33">I87+P87+Q87</f>
        <v>1364.75</v>
      </c>
      <c r="S87" s="19">
        <v>0.5</v>
      </c>
      <c r="T87" s="44">
        <f t="shared" si="28"/>
        <v>682.375</v>
      </c>
    </row>
    <row r="88" s="17" customFormat="1" spans="1:20">
      <c r="A88" s="19" t="s">
        <v>413</v>
      </c>
      <c r="B88" s="19" t="s">
        <v>414</v>
      </c>
      <c r="C88" s="19">
        <v>432</v>
      </c>
      <c r="D88" s="19" t="s">
        <v>415</v>
      </c>
      <c r="E88" s="19">
        <v>31</v>
      </c>
      <c r="F88" s="19">
        <v>31</v>
      </c>
      <c r="G88" s="19">
        <f t="shared" si="30"/>
        <v>0</v>
      </c>
      <c r="H88" s="44">
        <v>9.5</v>
      </c>
      <c r="I88" s="19">
        <f t="shared" si="31"/>
        <v>0</v>
      </c>
      <c r="J88" s="19">
        <v>42618</v>
      </c>
      <c r="K88" s="19">
        <v>43468</v>
      </c>
      <c r="L88" s="19">
        <f t="shared" si="24"/>
        <v>850</v>
      </c>
      <c r="M88" s="19">
        <v>1</v>
      </c>
      <c r="N88" s="19">
        <f t="shared" si="29"/>
        <v>850</v>
      </c>
      <c r="O88" s="19">
        <v>1.03</v>
      </c>
      <c r="P88" s="46">
        <f t="shared" si="26"/>
        <v>875.5</v>
      </c>
      <c r="Q88" s="19">
        <f>120*1.03</f>
        <v>123.6</v>
      </c>
      <c r="R88" s="46">
        <f t="shared" si="33"/>
        <v>999.1</v>
      </c>
      <c r="S88" s="19">
        <v>0.5</v>
      </c>
      <c r="T88" s="44">
        <f t="shared" si="28"/>
        <v>499.55</v>
      </c>
    </row>
    <row r="89" s="17" customFormat="1" spans="1:20">
      <c r="A89" s="19" t="s">
        <v>416</v>
      </c>
      <c r="B89" s="19" t="s">
        <v>417</v>
      </c>
      <c r="C89" s="19">
        <v>261</v>
      </c>
      <c r="D89" s="19" t="s">
        <v>120</v>
      </c>
      <c r="E89" s="19">
        <v>80</v>
      </c>
      <c r="F89" s="19">
        <v>80</v>
      </c>
      <c r="G89" s="19">
        <f t="shared" si="30"/>
        <v>0</v>
      </c>
      <c r="H89" s="44">
        <v>9.5</v>
      </c>
      <c r="I89" s="19">
        <f t="shared" si="31"/>
        <v>0</v>
      </c>
      <c r="J89" s="19">
        <v>25119</v>
      </c>
      <c r="K89" s="19">
        <v>25633</v>
      </c>
      <c r="L89" s="19">
        <f t="shared" si="24"/>
        <v>514</v>
      </c>
      <c r="M89" s="19">
        <v>1</v>
      </c>
      <c r="N89" s="19">
        <f t="shared" si="29"/>
        <v>514</v>
      </c>
      <c r="O89" s="19">
        <v>1.03</v>
      </c>
      <c r="P89" s="46">
        <f t="shared" si="26"/>
        <v>529.42</v>
      </c>
      <c r="Q89" s="19">
        <f t="shared" si="32"/>
        <v>41.2</v>
      </c>
      <c r="R89" s="46">
        <f t="shared" si="33"/>
        <v>570.62</v>
      </c>
      <c r="S89" s="19">
        <v>1</v>
      </c>
      <c r="T89" s="44">
        <f t="shared" si="28"/>
        <v>570.62</v>
      </c>
    </row>
    <row r="90" s="17" customFormat="1" spans="1:20">
      <c r="A90" s="19" t="s">
        <v>418</v>
      </c>
      <c r="B90" s="19" t="s">
        <v>419</v>
      </c>
      <c r="C90" s="19">
        <v>524</v>
      </c>
      <c r="D90" s="19" t="s">
        <v>120</v>
      </c>
      <c r="E90" s="19"/>
      <c r="F90" s="19"/>
      <c r="G90" s="19"/>
      <c r="H90" s="44"/>
      <c r="I90" s="19"/>
      <c r="J90" s="19">
        <v>60743</v>
      </c>
      <c r="K90" s="19">
        <v>65355</v>
      </c>
      <c r="L90" s="19">
        <f t="shared" si="24"/>
        <v>4612</v>
      </c>
      <c r="M90" s="19">
        <v>1</v>
      </c>
      <c r="N90" s="19">
        <f t="shared" si="29"/>
        <v>4612</v>
      </c>
      <c r="O90" s="19">
        <v>1.03</v>
      </c>
      <c r="P90" s="46">
        <f t="shared" si="26"/>
        <v>4750.36</v>
      </c>
      <c r="Q90" s="19"/>
      <c r="R90" s="46">
        <f t="shared" si="33"/>
        <v>4750.36</v>
      </c>
      <c r="S90" s="19">
        <v>1</v>
      </c>
      <c r="T90" s="44">
        <f t="shared" si="28"/>
        <v>4750.36</v>
      </c>
    </row>
    <row r="91" s="17" customFormat="1" spans="1:20">
      <c r="A91" s="19" t="s">
        <v>420</v>
      </c>
      <c r="B91" s="19" t="s">
        <v>421</v>
      </c>
      <c r="C91" s="19">
        <v>210</v>
      </c>
      <c r="D91" s="19" t="s">
        <v>120</v>
      </c>
      <c r="E91" s="19">
        <v>4</v>
      </c>
      <c r="F91" s="19">
        <v>4</v>
      </c>
      <c r="G91" s="19">
        <f>SUM(F91-E91)</f>
        <v>0</v>
      </c>
      <c r="H91" s="44">
        <v>9.5</v>
      </c>
      <c r="I91" s="19">
        <f>G91*H91</f>
        <v>0</v>
      </c>
      <c r="J91" s="19">
        <v>2729</v>
      </c>
      <c r="K91" s="19">
        <v>2729</v>
      </c>
      <c r="L91" s="19">
        <f t="shared" si="24"/>
        <v>0</v>
      </c>
      <c r="M91" s="19">
        <v>1</v>
      </c>
      <c r="N91" s="19">
        <f t="shared" si="29"/>
        <v>0</v>
      </c>
      <c r="O91" s="19">
        <v>1.03</v>
      </c>
      <c r="P91" s="46">
        <f t="shared" si="26"/>
        <v>0</v>
      </c>
      <c r="Q91" s="19">
        <f t="shared" si="32"/>
        <v>41.2</v>
      </c>
      <c r="R91" s="46">
        <f t="shared" si="33"/>
        <v>41.2</v>
      </c>
      <c r="S91" s="19">
        <v>1</v>
      </c>
      <c r="T91" s="44">
        <f t="shared" si="28"/>
        <v>41.2</v>
      </c>
    </row>
    <row r="92" s="17" customFormat="1" spans="1:20">
      <c r="A92" s="19" t="s">
        <v>422</v>
      </c>
      <c r="B92" s="19" t="s">
        <v>422</v>
      </c>
      <c r="C92" s="19">
        <v>598</v>
      </c>
      <c r="D92" s="19" t="s">
        <v>415</v>
      </c>
      <c r="E92" s="19"/>
      <c r="F92" s="19"/>
      <c r="G92" s="19"/>
      <c r="H92" s="44"/>
      <c r="I92" s="19"/>
      <c r="J92" s="19">
        <v>746</v>
      </c>
      <c r="K92" s="19">
        <v>3495</v>
      </c>
      <c r="L92" s="19">
        <f t="shared" si="24"/>
        <v>2749</v>
      </c>
      <c r="M92" s="19">
        <v>1</v>
      </c>
      <c r="N92" s="19">
        <f t="shared" si="29"/>
        <v>2749</v>
      </c>
      <c r="O92" s="19">
        <v>1.03</v>
      </c>
      <c r="P92" s="46">
        <f t="shared" si="26"/>
        <v>2831.47</v>
      </c>
      <c r="Q92" s="19"/>
      <c r="R92" s="46">
        <f t="shared" si="33"/>
        <v>2831.47</v>
      </c>
      <c r="S92" s="19">
        <v>1</v>
      </c>
      <c r="T92" s="44">
        <f t="shared" si="28"/>
        <v>2831.47</v>
      </c>
    </row>
    <row r="93" s="17" customFormat="1" spans="1:20">
      <c r="A93" s="19"/>
      <c r="B93" s="19" t="s">
        <v>423</v>
      </c>
      <c r="C93" s="19"/>
      <c r="D93" s="19"/>
      <c r="E93" s="19"/>
      <c r="F93" s="19"/>
      <c r="G93" s="19"/>
      <c r="H93" s="44"/>
      <c r="I93" s="19"/>
      <c r="J93" s="19"/>
      <c r="K93" s="19"/>
      <c r="L93" s="19"/>
      <c r="M93" s="19"/>
      <c r="N93" s="19"/>
      <c r="O93" s="19"/>
      <c r="P93" s="46"/>
      <c r="Q93" s="19"/>
      <c r="R93" s="46"/>
      <c r="S93" s="19"/>
      <c r="T93" s="44"/>
    </row>
    <row r="94" s="17" customFormat="1" spans="1:20">
      <c r="A94" s="19" t="s">
        <v>424</v>
      </c>
      <c r="B94" s="19" t="s">
        <v>235</v>
      </c>
      <c r="C94" s="19">
        <v>504</v>
      </c>
      <c r="D94" s="19" t="s">
        <v>120</v>
      </c>
      <c r="E94" s="19"/>
      <c r="F94" s="19"/>
      <c r="G94" s="19"/>
      <c r="H94" s="44"/>
      <c r="I94" s="19"/>
      <c r="J94" s="19">
        <v>76275</v>
      </c>
      <c r="K94" s="19">
        <v>76497</v>
      </c>
      <c r="L94" s="19">
        <f>K94-J94</f>
        <v>222</v>
      </c>
      <c r="M94" s="19">
        <v>1</v>
      </c>
      <c r="N94" s="19">
        <f>M94*L94</f>
        <v>222</v>
      </c>
      <c r="O94" s="19">
        <v>1.03</v>
      </c>
      <c r="P94" s="46">
        <f>O94*N94</f>
        <v>228.66</v>
      </c>
      <c r="Q94" s="19"/>
      <c r="R94" s="29">
        <f>P94</f>
        <v>228.66</v>
      </c>
      <c r="S94" s="19">
        <v>1</v>
      </c>
      <c r="T94" s="29">
        <f>R94*S94</f>
        <v>228.66</v>
      </c>
    </row>
    <row r="95" s="17" customFormat="1" spans="1:20">
      <c r="A95" s="19" t="s">
        <v>425</v>
      </c>
      <c r="B95" s="19" t="s">
        <v>233</v>
      </c>
      <c r="C95" s="19">
        <v>415</v>
      </c>
      <c r="D95" s="19" t="s">
        <v>234</v>
      </c>
      <c r="E95" s="19"/>
      <c r="F95" s="19"/>
      <c r="G95" s="19"/>
      <c r="H95" s="44"/>
      <c r="I95" s="19"/>
      <c r="J95" s="19">
        <v>24685</v>
      </c>
      <c r="K95" s="19">
        <v>24717</v>
      </c>
      <c r="L95" s="19">
        <f>K95-J95</f>
        <v>32</v>
      </c>
      <c r="M95" s="19">
        <v>1</v>
      </c>
      <c r="N95" s="19">
        <f>M95*L95</f>
        <v>32</v>
      </c>
      <c r="O95" s="19">
        <v>1.03</v>
      </c>
      <c r="P95" s="46">
        <f>O95*N95</f>
        <v>32.96</v>
      </c>
      <c r="Q95" s="19"/>
      <c r="R95" s="29">
        <f>P95</f>
        <v>32.96</v>
      </c>
      <c r="S95" s="19">
        <v>0.1111</v>
      </c>
      <c r="T95" s="29">
        <f>R95*S95</f>
        <v>3.661856</v>
      </c>
    </row>
    <row r="96" s="17" customFormat="1" spans="1:20">
      <c r="A96" s="19" t="s">
        <v>25</v>
      </c>
      <c r="B96" s="19"/>
      <c r="C96" s="19"/>
      <c r="D96" s="19" t="s">
        <v>120</v>
      </c>
      <c r="E96" s="19"/>
      <c r="F96" s="19"/>
      <c r="G96" s="19">
        <f>SUM(G80:G95)</f>
        <v>0</v>
      </c>
      <c r="H96" s="44">
        <v>9.5</v>
      </c>
      <c r="I96" s="19">
        <f>G96*H96</f>
        <v>0</v>
      </c>
      <c r="J96" s="19"/>
      <c r="K96" s="19"/>
      <c r="L96" s="19"/>
      <c r="M96" s="19"/>
      <c r="N96" s="19">
        <f>SUM(N80:N94)</f>
        <v>149128</v>
      </c>
      <c r="O96" s="19">
        <v>1.03</v>
      </c>
      <c r="P96" s="46">
        <f>N96*O96</f>
        <v>153601.84</v>
      </c>
      <c r="Q96" s="19">
        <f>SUM(Q80:Q94)</f>
        <v>288.4</v>
      </c>
      <c r="R96" s="46">
        <v>0</v>
      </c>
      <c r="S96" s="19">
        <v>1</v>
      </c>
      <c r="T96" s="44">
        <f>SUM(T80:T95)</f>
        <v>148082.126856</v>
      </c>
    </row>
    <row r="97" s="17" customFormat="1" spans="1:20">
      <c r="A97" s="19" t="s">
        <v>426</v>
      </c>
      <c r="B97" s="19" t="s">
        <v>427</v>
      </c>
      <c r="C97" s="19">
        <v>542</v>
      </c>
      <c r="D97" s="19" t="s">
        <v>428</v>
      </c>
      <c r="E97" s="19">
        <v>1</v>
      </c>
      <c r="F97" s="19">
        <v>1</v>
      </c>
      <c r="G97" s="19">
        <f>SUM(F97-E97)</f>
        <v>0</v>
      </c>
      <c r="H97" s="44">
        <v>9.5</v>
      </c>
      <c r="I97" s="19">
        <f>G97*H97</f>
        <v>0</v>
      </c>
      <c r="J97" s="19">
        <v>15108</v>
      </c>
      <c r="K97" s="19">
        <v>16151</v>
      </c>
      <c r="L97" s="19">
        <f>K97-J97</f>
        <v>1043</v>
      </c>
      <c r="M97" s="19">
        <v>80</v>
      </c>
      <c r="N97" s="19">
        <f>M97*L97</f>
        <v>83440</v>
      </c>
      <c r="O97" s="19">
        <v>1.03</v>
      </c>
      <c r="P97" s="46">
        <f t="shared" ref="P97:P99" si="34">O97*N97</f>
        <v>85943.2</v>
      </c>
      <c r="Q97" s="19"/>
      <c r="R97" s="46">
        <f t="shared" ref="R97:R99" si="35">I97+P97+Q97</f>
        <v>85943.2</v>
      </c>
      <c r="S97" s="19">
        <v>1</v>
      </c>
      <c r="T97" s="44">
        <f t="shared" ref="T97:T99" si="36">R97*S97</f>
        <v>85943.2</v>
      </c>
    </row>
    <row r="98" s="17" customFormat="1" spans="1:20">
      <c r="A98" s="19" t="s">
        <v>429</v>
      </c>
      <c r="B98" s="19" t="s">
        <v>430</v>
      </c>
      <c r="C98" s="19">
        <v>223</v>
      </c>
      <c r="D98" s="19" t="s">
        <v>428</v>
      </c>
      <c r="E98" s="19"/>
      <c r="F98" s="19"/>
      <c r="G98" s="19"/>
      <c r="H98" s="44"/>
      <c r="I98" s="19"/>
      <c r="J98" s="19">
        <v>20641</v>
      </c>
      <c r="K98" s="19">
        <v>21628</v>
      </c>
      <c r="L98" s="19">
        <f>K98-J98</f>
        <v>987</v>
      </c>
      <c r="M98" s="19">
        <v>50</v>
      </c>
      <c r="N98" s="19">
        <f>M98*L98</f>
        <v>49350</v>
      </c>
      <c r="O98" s="19">
        <v>1.03</v>
      </c>
      <c r="P98" s="46">
        <f t="shared" si="34"/>
        <v>50830.5</v>
      </c>
      <c r="Q98" s="19"/>
      <c r="R98" s="46">
        <f t="shared" si="35"/>
        <v>50830.5</v>
      </c>
      <c r="S98" s="19">
        <v>1</v>
      </c>
      <c r="T98" s="44">
        <f t="shared" si="36"/>
        <v>50830.5</v>
      </c>
    </row>
    <row r="99" s="17" customFormat="1" spans="1:20">
      <c r="A99" s="19" t="s">
        <v>25</v>
      </c>
      <c r="B99" s="19"/>
      <c r="C99" s="19"/>
      <c r="D99" s="19" t="s">
        <v>428</v>
      </c>
      <c r="E99" s="19"/>
      <c r="F99" s="19"/>
      <c r="G99" s="19"/>
      <c r="H99" s="44"/>
      <c r="I99" s="19"/>
      <c r="J99" s="19"/>
      <c r="K99" s="19"/>
      <c r="L99" s="19"/>
      <c r="M99" s="19"/>
      <c r="N99" s="19">
        <f>SUM(N97:N98)</f>
        <v>132790</v>
      </c>
      <c r="O99" s="19">
        <v>1.03</v>
      </c>
      <c r="P99" s="46">
        <f t="shared" si="34"/>
        <v>136773.7</v>
      </c>
      <c r="Q99" s="19"/>
      <c r="R99" s="46">
        <f t="shared" si="35"/>
        <v>136773.7</v>
      </c>
      <c r="S99" s="19">
        <v>1</v>
      </c>
      <c r="T99" s="44">
        <f t="shared" si="36"/>
        <v>136773.7</v>
      </c>
    </row>
    <row r="100" s="17" customFormat="1" spans="1:20">
      <c r="A100" s="19" t="s">
        <v>431</v>
      </c>
      <c r="B100" s="19"/>
      <c r="C100" s="19"/>
      <c r="D100" s="19"/>
      <c r="E100" s="19"/>
      <c r="F100" s="19"/>
      <c r="G100" s="19"/>
      <c r="H100" s="44"/>
      <c r="I100" s="19"/>
      <c r="J100" s="19"/>
      <c r="K100" s="19"/>
      <c r="L100" s="19"/>
      <c r="M100" s="19"/>
      <c r="N100" s="19"/>
      <c r="O100" s="19"/>
      <c r="P100" s="46"/>
      <c r="Q100" s="19"/>
      <c r="R100" s="46"/>
      <c r="S100" s="19"/>
      <c r="T100" s="44">
        <f>T96+T99</f>
        <v>284855.826856</v>
      </c>
    </row>
    <row r="101" s="17" customFormat="1" spans="1:20">
      <c r="A101" s="217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4"/>
    </row>
    <row r="102" s="17" customFormat="1"/>
    <row r="103" s="17" customFormat="1"/>
    <row r="104" s="17" customFormat="1" ht="24" spans="1:20">
      <c r="A104" s="19" t="s">
        <v>386</v>
      </c>
      <c r="B104" s="19" t="s">
        <v>387</v>
      </c>
      <c r="C104" s="22" t="s">
        <v>2</v>
      </c>
      <c r="D104" s="9" t="s">
        <v>432</v>
      </c>
      <c r="E104" s="8" t="s">
        <v>18</v>
      </c>
      <c r="F104" s="8" t="s">
        <v>19</v>
      </c>
      <c r="G104" s="8" t="s">
        <v>7</v>
      </c>
      <c r="H104" s="13" t="s">
        <v>20</v>
      </c>
      <c r="I104" s="8" t="s">
        <v>21</v>
      </c>
      <c r="J104" s="8" t="s">
        <v>3</v>
      </c>
      <c r="K104" s="8" t="s">
        <v>4</v>
      </c>
      <c r="L104" s="8" t="s">
        <v>5</v>
      </c>
      <c r="M104" s="8" t="s">
        <v>6</v>
      </c>
      <c r="N104" s="8" t="s">
        <v>7</v>
      </c>
      <c r="O104" s="11"/>
      <c r="P104" s="12" t="s">
        <v>9</v>
      </c>
      <c r="Q104" s="8" t="s">
        <v>38</v>
      </c>
      <c r="R104" s="12" t="s">
        <v>25</v>
      </c>
      <c r="S104" s="8" t="s">
        <v>29</v>
      </c>
      <c r="T104" s="13" t="s">
        <v>39</v>
      </c>
    </row>
    <row r="105" s="17" customFormat="1" spans="1:20">
      <c r="A105" s="19"/>
      <c r="B105" s="19"/>
      <c r="C105" s="19"/>
      <c r="D105" s="19"/>
      <c r="E105" s="19" t="s">
        <v>433</v>
      </c>
      <c r="F105" s="19"/>
      <c r="G105" s="19"/>
      <c r="H105" s="19"/>
      <c r="I105" s="19"/>
      <c r="J105" s="8"/>
      <c r="K105" s="8"/>
      <c r="L105" s="8"/>
      <c r="M105" s="8"/>
      <c r="N105" s="8"/>
      <c r="O105" s="11"/>
      <c r="P105" s="12"/>
      <c r="Q105" s="19"/>
      <c r="R105" s="19"/>
      <c r="S105" s="19"/>
      <c r="T105" s="44"/>
    </row>
    <row r="106" s="17" customFormat="1" spans="1:20">
      <c r="A106" s="8" t="s">
        <v>434</v>
      </c>
      <c r="B106" s="19" t="s">
        <v>435</v>
      </c>
      <c r="C106" s="19">
        <v>421</v>
      </c>
      <c r="D106" s="19" t="s">
        <v>232</v>
      </c>
      <c r="E106" s="19"/>
      <c r="F106" s="19"/>
      <c r="G106" s="19"/>
      <c r="H106" s="19"/>
      <c r="I106" s="19"/>
      <c r="J106" s="8">
        <v>521</v>
      </c>
      <c r="K106" s="8">
        <v>532</v>
      </c>
      <c r="L106" s="8">
        <f t="shared" ref="L106:L111" si="37">K106-J106</f>
        <v>11</v>
      </c>
      <c r="M106" s="8">
        <v>40</v>
      </c>
      <c r="N106" s="8">
        <f>L106*M106</f>
        <v>440</v>
      </c>
      <c r="O106" s="11">
        <v>1.03</v>
      </c>
      <c r="P106" s="85">
        <f>SUM(N106*O106)</f>
        <v>453.2</v>
      </c>
      <c r="Q106" s="117"/>
      <c r="R106" s="85">
        <f>SUM(I106+P106)</f>
        <v>453.2</v>
      </c>
      <c r="S106" s="8">
        <v>0.5</v>
      </c>
      <c r="T106" s="13">
        <f t="shared" ref="T106:T111" si="38">R106*S106</f>
        <v>226.6</v>
      </c>
    </row>
    <row r="107" s="17" customFormat="1" spans="1:20">
      <c r="A107" s="8" t="s">
        <v>436</v>
      </c>
      <c r="B107" s="19" t="s">
        <v>437</v>
      </c>
      <c r="C107" s="19">
        <v>188</v>
      </c>
      <c r="D107" s="19" t="s">
        <v>232</v>
      </c>
      <c r="E107" s="8"/>
      <c r="F107" s="8"/>
      <c r="G107" s="8"/>
      <c r="H107" s="13"/>
      <c r="I107" s="8"/>
      <c r="J107" s="8">
        <v>28749</v>
      </c>
      <c r="K107" s="8">
        <v>28749</v>
      </c>
      <c r="L107" s="8">
        <f t="shared" si="37"/>
        <v>0</v>
      </c>
      <c r="M107" s="8">
        <v>1</v>
      </c>
      <c r="N107" s="8">
        <f>M107*L107</f>
        <v>0</v>
      </c>
      <c r="O107" s="11">
        <v>1.03</v>
      </c>
      <c r="P107" s="12">
        <f>O107*N107</f>
        <v>0</v>
      </c>
      <c r="Q107" s="8"/>
      <c r="R107" s="12">
        <f>I107+P107+Q107</f>
        <v>0</v>
      </c>
      <c r="S107" s="8">
        <v>1</v>
      </c>
      <c r="T107" s="13">
        <f t="shared" si="38"/>
        <v>0</v>
      </c>
    </row>
    <row r="108" s="17" customFormat="1" spans="1:20">
      <c r="A108" s="8" t="s">
        <v>438</v>
      </c>
      <c r="B108" s="19" t="s">
        <v>439</v>
      </c>
      <c r="C108" s="19">
        <v>189</v>
      </c>
      <c r="D108" s="19" t="s">
        <v>232</v>
      </c>
      <c r="E108" s="8"/>
      <c r="F108" s="8"/>
      <c r="G108" s="8"/>
      <c r="H108" s="13"/>
      <c r="I108" s="8"/>
      <c r="J108" s="8">
        <v>110811</v>
      </c>
      <c r="K108" s="8">
        <v>111050</v>
      </c>
      <c r="L108" s="8">
        <f t="shared" si="37"/>
        <v>239</v>
      </c>
      <c r="M108" s="8">
        <v>1</v>
      </c>
      <c r="N108" s="8">
        <f>M108*L108</f>
        <v>239</v>
      </c>
      <c r="O108" s="11">
        <v>1.03</v>
      </c>
      <c r="P108" s="12">
        <f>O108*N108</f>
        <v>246.17</v>
      </c>
      <c r="Q108" s="8"/>
      <c r="R108" s="12">
        <f>I108+P108+Q108</f>
        <v>246.17</v>
      </c>
      <c r="S108" s="8">
        <v>1</v>
      </c>
      <c r="T108" s="13">
        <f t="shared" si="38"/>
        <v>246.17</v>
      </c>
    </row>
    <row r="109" s="17" customFormat="1" spans="1:20">
      <c r="A109" s="8" t="s">
        <v>440</v>
      </c>
      <c r="B109" s="19" t="s">
        <v>441</v>
      </c>
      <c r="C109" s="19">
        <v>121</v>
      </c>
      <c r="D109" s="19" t="s">
        <v>232</v>
      </c>
      <c r="E109" s="8"/>
      <c r="F109" s="8"/>
      <c r="G109" s="8"/>
      <c r="H109" s="13"/>
      <c r="I109" s="8"/>
      <c r="J109" s="8">
        <v>41336</v>
      </c>
      <c r="K109" s="8">
        <v>43342</v>
      </c>
      <c r="L109" s="8">
        <f t="shared" si="37"/>
        <v>2006</v>
      </c>
      <c r="M109" s="8">
        <v>1</v>
      </c>
      <c r="N109" s="8">
        <f>L109*M109</f>
        <v>2006</v>
      </c>
      <c r="O109" s="11">
        <v>1.03</v>
      </c>
      <c r="P109" s="12">
        <f>O109*N109</f>
        <v>2066.18</v>
      </c>
      <c r="Q109" s="8"/>
      <c r="R109" s="12">
        <f>I109+P109+Q109</f>
        <v>2066.18</v>
      </c>
      <c r="S109" s="8">
        <v>1</v>
      </c>
      <c r="T109" s="13">
        <f t="shared" si="38"/>
        <v>2066.18</v>
      </c>
    </row>
    <row r="110" s="17" customFormat="1" spans="1:20">
      <c r="A110" s="8" t="s">
        <v>442</v>
      </c>
      <c r="B110" s="19" t="s">
        <v>443</v>
      </c>
      <c r="C110" s="19">
        <v>76</v>
      </c>
      <c r="D110" s="19" t="s">
        <v>232</v>
      </c>
      <c r="E110" s="8"/>
      <c r="F110" s="8"/>
      <c r="G110" s="8"/>
      <c r="H110" s="13"/>
      <c r="I110" s="8"/>
      <c r="J110" s="8">
        <v>67463</v>
      </c>
      <c r="K110" s="8">
        <v>67637</v>
      </c>
      <c r="L110" s="8">
        <f t="shared" si="37"/>
        <v>174</v>
      </c>
      <c r="M110" s="8">
        <v>1</v>
      </c>
      <c r="N110" s="8">
        <f>M110*L110</f>
        <v>174</v>
      </c>
      <c r="O110" s="11">
        <v>1.03</v>
      </c>
      <c r="P110" s="12">
        <f>O110*N110</f>
        <v>179.22</v>
      </c>
      <c r="Q110" s="8">
        <f>40*1.03</f>
        <v>41.2</v>
      </c>
      <c r="R110" s="12">
        <f>I110+P110+Q110</f>
        <v>220.42</v>
      </c>
      <c r="S110" s="8">
        <v>1</v>
      </c>
      <c r="T110" s="13">
        <f t="shared" si="38"/>
        <v>220.42</v>
      </c>
    </row>
    <row r="111" s="17" customFormat="1" spans="1:20">
      <c r="A111" s="8" t="s">
        <v>444</v>
      </c>
      <c r="B111" s="19" t="s">
        <v>231</v>
      </c>
      <c r="C111" s="19">
        <v>502</v>
      </c>
      <c r="D111" s="19" t="s">
        <v>232</v>
      </c>
      <c r="E111" s="8"/>
      <c r="F111" s="8"/>
      <c r="G111" s="8"/>
      <c r="H111" s="13"/>
      <c r="I111" s="8"/>
      <c r="J111" s="8">
        <v>17744</v>
      </c>
      <c r="K111" s="8">
        <v>18883</v>
      </c>
      <c r="L111" s="8">
        <f t="shared" si="37"/>
        <v>1139</v>
      </c>
      <c r="M111" s="8">
        <v>1</v>
      </c>
      <c r="N111" s="8">
        <f>M111*L111</f>
        <v>1139</v>
      </c>
      <c r="O111" s="11">
        <v>1.03</v>
      </c>
      <c r="P111" s="12">
        <f>O111*N111</f>
        <v>1173.17</v>
      </c>
      <c r="Q111" s="8">
        <f>160*1.03</f>
        <v>164.8</v>
      </c>
      <c r="R111" s="12">
        <f>I111+P111+Q111</f>
        <v>1337.97</v>
      </c>
      <c r="S111" s="8">
        <v>1</v>
      </c>
      <c r="T111" s="13">
        <f t="shared" si="38"/>
        <v>1337.97</v>
      </c>
    </row>
    <row r="112" s="17" customFormat="1" spans="1:20">
      <c r="A112" s="8" t="s">
        <v>25</v>
      </c>
      <c r="B112" s="8"/>
      <c r="C112" s="8"/>
      <c r="D112" s="8"/>
      <c r="E112" s="8"/>
      <c r="F112" s="63"/>
      <c r="G112" s="79"/>
      <c r="H112" s="63"/>
      <c r="I112" s="79"/>
      <c r="J112" s="79"/>
      <c r="K112" s="79"/>
      <c r="L112" s="79"/>
      <c r="M112" s="79"/>
      <c r="N112" s="79"/>
      <c r="O112" s="81"/>
      <c r="P112" s="82"/>
      <c r="Q112" s="79"/>
      <c r="R112" s="82"/>
      <c r="S112" s="79"/>
      <c r="T112" s="80">
        <f>SUM(T106:T111)</f>
        <v>4097.34</v>
      </c>
    </row>
    <row r="113" s="17" customFormat="1" spans="1:20">
      <c r="A113" s="8"/>
      <c r="B113" s="8"/>
      <c r="C113" s="8"/>
      <c r="D113" s="8"/>
      <c r="E113" s="8"/>
      <c r="F113" s="218"/>
      <c r="G113" s="79"/>
      <c r="H113" s="1"/>
      <c r="I113" s="79"/>
      <c r="J113" s="8"/>
      <c r="K113" s="8"/>
      <c r="L113" s="8"/>
      <c r="M113" s="8"/>
      <c r="N113" s="8"/>
      <c r="O113" s="11"/>
      <c r="P113" s="12"/>
      <c r="Q113" s="19"/>
      <c r="R113" s="29"/>
      <c r="S113" s="8"/>
      <c r="T113" s="29"/>
    </row>
    <row r="114" s="17" customFormat="1" spans="1:20">
      <c r="A114" s="8"/>
      <c r="B114" s="8"/>
      <c r="C114" s="8"/>
      <c r="D114" s="8"/>
      <c r="E114" s="8"/>
      <c r="F114" s="8"/>
      <c r="G114" s="8"/>
      <c r="H114" s="13"/>
      <c r="I114" s="8"/>
      <c r="J114" s="8"/>
      <c r="K114" s="8"/>
      <c r="L114" s="8"/>
      <c r="M114" s="8"/>
      <c r="N114" s="8"/>
      <c r="O114" s="11"/>
      <c r="P114" s="12"/>
      <c r="Q114" s="8"/>
      <c r="R114" s="12"/>
      <c r="S114" s="8"/>
      <c r="T114" s="13"/>
    </row>
    <row r="115" s="17" customFormat="1" spans="1:20">
      <c r="A115" s="8"/>
      <c r="B115" s="8"/>
      <c r="C115" s="8"/>
      <c r="D115" s="19"/>
      <c r="E115" s="8"/>
      <c r="F115" s="8"/>
      <c r="G115" s="8"/>
      <c r="H115" s="13"/>
      <c r="I115" s="8"/>
      <c r="J115" s="8"/>
      <c r="K115" s="8"/>
      <c r="L115" s="8"/>
      <c r="M115" s="8"/>
      <c r="N115" s="8"/>
      <c r="O115" s="11"/>
      <c r="P115" s="12"/>
      <c r="Q115" s="8"/>
      <c r="R115" s="12"/>
      <c r="S115" s="8"/>
      <c r="T115" s="13"/>
    </row>
    <row r="116" s="17" customFormat="1" spans="1:20">
      <c r="A116" s="19"/>
      <c r="B116" s="8"/>
      <c r="C116" s="8"/>
      <c r="D116" s="49"/>
      <c r="E116" s="8"/>
      <c r="F116" s="8"/>
      <c r="G116" s="8"/>
      <c r="H116" s="13"/>
      <c r="I116" s="8"/>
      <c r="J116" s="8"/>
      <c r="K116" s="8"/>
      <c r="L116" s="8"/>
      <c r="M116" s="8"/>
      <c r="N116" s="8"/>
      <c r="O116" s="11"/>
      <c r="P116" s="12"/>
      <c r="Q116" s="8"/>
      <c r="R116" s="12"/>
      <c r="S116" s="8"/>
      <c r="T116" s="13"/>
    </row>
    <row r="117" s="17" customFormat="1" spans="1:20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13"/>
    </row>
    <row r="118" s="17" customFormat="1" spans="1:20">
      <c r="A118" s="49"/>
      <c r="B118" s="49"/>
      <c r="C118" s="49"/>
      <c r="D118" s="1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</row>
    <row r="119" s="17" customFormat="1"/>
    <row r="120" s="17" customFormat="1"/>
    <row r="121" s="17" customFormat="1" ht="24" spans="1:20">
      <c r="A121" s="19" t="s">
        <v>386</v>
      </c>
      <c r="B121" s="19" t="s">
        <v>387</v>
      </c>
      <c r="C121" s="22" t="s">
        <v>2</v>
      </c>
      <c r="D121" s="9" t="s">
        <v>445</v>
      </c>
      <c r="E121" s="8" t="s">
        <v>18</v>
      </c>
      <c r="F121" s="8" t="s">
        <v>19</v>
      </c>
      <c r="G121" s="8" t="s">
        <v>7</v>
      </c>
      <c r="H121" s="13" t="s">
        <v>20</v>
      </c>
      <c r="I121" s="8" t="s">
        <v>21</v>
      </c>
      <c r="J121" s="8" t="s">
        <v>3</v>
      </c>
      <c r="K121" s="8" t="s">
        <v>4</v>
      </c>
      <c r="L121" s="8" t="s">
        <v>5</v>
      </c>
      <c r="M121" s="8" t="s">
        <v>6</v>
      </c>
      <c r="N121" s="8" t="s">
        <v>7</v>
      </c>
      <c r="O121" s="11"/>
      <c r="P121" s="12" t="s">
        <v>9</v>
      </c>
      <c r="Q121" s="8" t="s">
        <v>38</v>
      </c>
      <c r="R121" s="12" t="s">
        <v>25</v>
      </c>
      <c r="S121" s="8" t="s">
        <v>29</v>
      </c>
      <c r="T121" s="13" t="s">
        <v>39</v>
      </c>
    </row>
    <row r="122" s="17" customFormat="1" ht="19" customHeight="1" spans="1:20">
      <c r="A122" s="8" t="s">
        <v>446</v>
      </c>
      <c r="B122" s="8" t="s">
        <v>447</v>
      </c>
      <c r="C122" s="8">
        <v>136</v>
      </c>
      <c r="D122" s="8" t="s">
        <v>448</v>
      </c>
      <c r="E122" s="8"/>
      <c r="F122" s="8"/>
      <c r="G122" s="8"/>
      <c r="H122" s="13"/>
      <c r="I122" s="8"/>
      <c r="J122" s="8">
        <v>33912</v>
      </c>
      <c r="K122" s="8">
        <v>33912</v>
      </c>
      <c r="L122" s="8">
        <f>K122-J122</f>
        <v>0</v>
      </c>
      <c r="M122" s="8">
        <v>1</v>
      </c>
      <c r="N122" s="8">
        <f>M122*L122</f>
        <v>0</v>
      </c>
      <c r="O122" s="11">
        <v>1.03</v>
      </c>
      <c r="P122" s="12">
        <f>O122*N122</f>
        <v>0</v>
      </c>
      <c r="Q122" s="8"/>
      <c r="R122" s="12">
        <f>P122+Q122</f>
        <v>0</v>
      </c>
      <c r="S122" s="8">
        <v>1</v>
      </c>
      <c r="T122" s="13">
        <f>R122*S122</f>
        <v>0</v>
      </c>
    </row>
    <row r="123" s="17" customFormat="1" ht="19" customHeight="1" spans="1:20">
      <c r="A123" s="8" t="s">
        <v>449</v>
      </c>
      <c r="B123" s="19" t="s">
        <v>450</v>
      </c>
      <c r="C123" s="19">
        <v>590</v>
      </c>
      <c r="D123" s="8" t="s">
        <v>448</v>
      </c>
      <c r="E123" s="8"/>
      <c r="F123" s="8"/>
      <c r="G123" s="8"/>
      <c r="H123" s="13"/>
      <c r="I123" s="8"/>
      <c r="J123" s="8">
        <v>2814</v>
      </c>
      <c r="K123" s="8">
        <v>4060</v>
      </c>
      <c r="L123" s="8">
        <f>K123-J123</f>
        <v>1246</v>
      </c>
      <c r="M123" s="8">
        <v>1</v>
      </c>
      <c r="N123" s="8">
        <f>M123*L123</f>
        <v>1246</v>
      </c>
      <c r="O123" s="11">
        <v>1.03</v>
      </c>
      <c r="P123" s="12">
        <f>O123*N123</f>
        <v>1283.38</v>
      </c>
      <c r="Q123" s="8"/>
      <c r="R123" s="12">
        <f>I123+P123+Q123</f>
        <v>1283.38</v>
      </c>
      <c r="S123" s="8">
        <v>1</v>
      </c>
      <c r="T123" s="13">
        <f>R123*S123</f>
        <v>1283.38</v>
      </c>
    </row>
    <row r="124" s="17" customFormat="1" ht="19" customHeight="1" spans="1:20">
      <c r="A124" s="8" t="s">
        <v>451</v>
      </c>
      <c r="B124" s="8" t="s">
        <v>452</v>
      </c>
      <c r="C124" s="8">
        <v>185</v>
      </c>
      <c r="D124" s="8" t="s">
        <v>448</v>
      </c>
      <c r="E124" s="8">
        <v>27</v>
      </c>
      <c r="F124" s="8">
        <v>27</v>
      </c>
      <c r="G124" s="8">
        <f>SUM(F124-E124)</f>
        <v>0</v>
      </c>
      <c r="H124" s="13">
        <v>9.5</v>
      </c>
      <c r="I124" s="8">
        <f>G124*H124</f>
        <v>0</v>
      </c>
      <c r="J124" s="8">
        <v>60540</v>
      </c>
      <c r="K124" s="8">
        <v>60984</v>
      </c>
      <c r="L124" s="8">
        <f>K124-J124</f>
        <v>444</v>
      </c>
      <c r="M124" s="8">
        <v>1</v>
      </c>
      <c r="N124" s="8">
        <f>M124*L124</f>
        <v>444</v>
      </c>
      <c r="O124" s="11">
        <v>1.03</v>
      </c>
      <c r="P124" s="12">
        <f>O124*N124</f>
        <v>457.32</v>
      </c>
      <c r="Q124" s="8">
        <f>40*1.03</f>
        <v>41.2</v>
      </c>
      <c r="R124" s="12">
        <f>I124+P124+Q124</f>
        <v>498.52</v>
      </c>
      <c r="S124" s="8">
        <v>0.5</v>
      </c>
      <c r="T124" s="13">
        <f>R124*S124</f>
        <v>249.26</v>
      </c>
    </row>
    <row r="125" s="17" customFormat="1" ht="19" customHeight="1" spans="1:20">
      <c r="A125" s="8" t="s">
        <v>453</v>
      </c>
      <c r="B125" s="8" t="s">
        <v>454</v>
      </c>
      <c r="C125" s="8">
        <v>377</v>
      </c>
      <c r="D125" s="8" t="s">
        <v>448</v>
      </c>
      <c r="E125" s="8"/>
      <c r="F125" s="8"/>
      <c r="G125" s="8"/>
      <c r="H125" s="13"/>
      <c r="I125" s="8"/>
      <c r="J125" s="8">
        <v>10734</v>
      </c>
      <c r="K125" s="8">
        <v>10779</v>
      </c>
      <c r="L125" s="8">
        <f>K125-J125</f>
        <v>45</v>
      </c>
      <c r="M125" s="8">
        <v>1</v>
      </c>
      <c r="N125" s="8">
        <f>M125*L125</f>
        <v>45</v>
      </c>
      <c r="O125" s="11">
        <v>1.03</v>
      </c>
      <c r="P125" s="12">
        <f>O125*N125</f>
        <v>46.35</v>
      </c>
      <c r="Q125" s="8"/>
      <c r="R125" s="12">
        <f>I125+P125+Q125</f>
        <v>46.35</v>
      </c>
      <c r="S125" s="8">
        <v>0.5</v>
      </c>
      <c r="T125" s="13">
        <f>R125*S125</f>
        <v>23.175</v>
      </c>
    </row>
    <row r="126" s="17" customFormat="1" ht="25" customHeight="1" spans="1:20">
      <c r="A126" s="8" t="s">
        <v>453</v>
      </c>
      <c r="B126" s="8" t="s">
        <v>455</v>
      </c>
      <c r="C126" s="8">
        <v>379</v>
      </c>
      <c r="D126" s="8" t="s">
        <v>448</v>
      </c>
      <c r="E126" s="8"/>
      <c r="F126" s="8"/>
      <c r="G126" s="8"/>
      <c r="H126" s="13"/>
      <c r="I126" s="8"/>
      <c r="J126" s="8">
        <v>7257</v>
      </c>
      <c r="K126" s="8">
        <v>7408</v>
      </c>
      <c r="L126" s="8">
        <f>K126-J126</f>
        <v>151</v>
      </c>
      <c r="M126" s="8">
        <v>1</v>
      </c>
      <c r="N126" s="8">
        <f>M126*L126</f>
        <v>151</v>
      </c>
      <c r="O126" s="11">
        <v>1.03</v>
      </c>
      <c r="P126" s="12">
        <f>O126*N126</f>
        <v>155.53</v>
      </c>
      <c r="Q126" s="8"/>
      <c r="R126" s="12">
        <f>I126+P126+Q126</f>
        <v>155.53</v>
      </c>
      <c r="S126" s="8">
        <v>0.5</v>
      </c>
      <c r="T126" s="13">
        <f>R126*S126</f>
        <v>77.765</v>
      </c>
    </row>
    <row r="127" s="17" customFormat="1" ht="28" customHeight="1" spans="1:20">
      <c r="A127" s="8" t="s">
        <v>25</v>
      </c>
      <c r="B127" s="8"/>
      <c r="C127" s="8"/>
      <c r="D127" s="8"/>
      <c r="E127" s="8"/>
      <c r="F127" s="8"/>
      <c r="G127" s="8"/>
      <c r="H127" s="13"/>
      <c r="I127" s="8"/>
      <c r="J127" s="8"/>
      <c r="K127" s="8"/>
      <c r="L127" s="8"/>
      <c r="M127" s="8"/>
      <c r="N127" s="8"/>
      <c r="O127" s="11"/>
      <c r="P127" s="12"/>
      <c r="Q127" s="8"/>
      <c r="R127" s="12"/>
      <c r="S127" s="8"/>
      <c r="T127" s="13">
        <f>SUM(T122:T126)</f>
        <v>1633.58</v>
      </c>
    </row>
    <row r="128" s="17" customFormat="1"/>
    <row r="129" s="17" customFormat="1" ht="24" spans="1:20">
      <c r="A129" s="19" t="s">
        <v>386</v>
      </c>
      <c r="B129" s="19" t="s">
        <v>387</v>
      </c>
      <c r="C129" s="22" t="s">
        <v>2</v>
      </c>
      <c r="D129" s="9" t="s">
        <v>445</v>
      </c>
      <c r="E129" s="8" t="s">
        <v>213</v>
      </c>
      <c r="F129" s="8" t="s">
        <v>214</v>
      </c>
      <c r="G129" s="8" t="s">
        <v>7</v>
      </c>
      <c r="H129" s="13" t="s">
        <v>20</v>
      </c>
      <c r="I129" s="8" t="s">
        <v>21</v>
      </c>
      <c r="J129" s="8" t="s">
        <v>3</v>
      </c>
      <c r="K129" s="8" t="s">
        <v>4</v>
      </c>
      <c r="L129" s="8" t="s">
        <v>5</v>
      </c>
      <c r="M129" s="8" t="s">
        <v>6</v>
      </c>
      <c r="N129" s="8" t="s">
        <v>7</v>
      </c>
      <c r="O129" s="11"/>
      <c r="P129" s="12" t="s">
        <v>9</v>
      </c>
      <c r="Q129" s="8" t="s">
        <v>38</v>
      </c>
      <c r="R129" s="12" t="s">
        <v>25</v>
      </c>
      <c r="S129" s="8" t="s">
        <v>29</v>
      </c>
      <c r="T129" s="13" t="s">
        <v>39</v>
      </c>
    </row>
    <row r="130" s="17" customFormat="1" spans="1:20">
      <c r="A130" s="19" t="s">
        <v>456</v>
      </c>
      <c r="B130" s="19"/>
      <c r="C130" s="19"/>
      <c r="D130" s="19"/>
      <c r="E130" s="19"/>
      <c r="F130" s="19"/>
      <c r="G130" s="19"/>
      <c r="H130" s="44"/>
      <c r="I130" s="19"/>
      <c r="J130" s="19"/>
      <c r="K130" s="19"/>
      <c r="L130" s="19"/>
      <c r="M130" s="19"/>
      <c r="N130" s="19"/>
      <c r="O130" s="19"/>
      <c r="P130" s="46"/>
      <c r="Q130" s="19"/>
      <c r="R130" s="46"/>
      <c r="S130" s="19"/>
      <c r="T130" s="44"/>
    </row>
    <row r="131" s="17" customFormat="1" spans="1:20">
      <c r="A131" s="8" t="s">
        <v>457</v>
      </c>
      <c r="B131" s="8" t="s">
        <v>458</v>
      </c>
      <c r="C131" s="8">
        <v>414</v>
      </c>
      <c r="D131" s="8" t="s">
        <v>459</v>
      </c>
      <c r="E131" s="19">
        <v>194</v>
      </c>
      <c r="F131" s="19">
        <v>194</v>
      </c>
      <c r="G131" s="8">
        <f>F131-E131</f>
        <v>0</v>
      </c>
      <c r="H131" s="13">
        <v>9.5</v>
      </c>
      <c r="I131" s="8">
        <f t="shared" ref="I131:I139" si="39">G131*H131</f>
        <v>0</v>
      </c>
      <c r="J131" s="8">
        <v>29694</v>
      </c>
      <c r="K131" s="8">
        <v>36216</v>
      </c>
      <c r="L131" s="8">
        <f t="shared" ref="L131:L139" si="40">K131-J131</f>
        <v>6522</v>
      </c>
      <c r="M131" s="8">
        <v>1</v>
      </c>
      <c r="N131" s="8">
        <f t="shared" ref="N131:N139" si="41">M131*L131</f>
        <v>6522</v>
      </c>
      <c r="O131" s="11">
        <v>1.03</v>
      </c>
      <c r="P131" s="12">
        <f t="shared" ref="P131:P139" si="42">O131*N131</f>
        <v>6717.66</v>
      </c>
      <c r="Q131" s="8">
        <f>40*1.03</f>
        <v>41.2</v>
      </c>
      <c r="R131" s="12">
        <f t="shared" ref="R131:R139" si="43">I131+P131+Q131</f>
        <v>6758.86</v>
      </c>
      <c r="S131" s="8">
        <v>1</v>
      </c>
      <c r="T131" s="13">
        <f t="shared" ref="T131:T139" si="44">R131*S131</f>
        <v>6758.86</v>
      </c>
    </row>
    <row r="132" s="17" customFormat="1" spans="1:20">
      <c r="A132" s="8" t="s">
        <v>460</v>
      </c>
      <c r="B132" s="8" t="s">
        <v>461</v>
      </c>
      <c r="C132" s="8">
        <v>190</v>
      </c>
      <c r="D132" s="8" t="s">
        <v>462</v>
      </c>
      <c r="E132" s="8">
        <v>111</v>
      </c>
      <c r="F132" s="8">
        <v>111</v>
      </c>
      <c r="G132" s="8">
        <f>F132-E132</f>
        <v>0</v>
      </c>
      <c r="H132" s="13">
        <v>9.5</v>
      </c>
      <c r="I132" s="8">
        <f t="shared" si="39"/>
        <v>0</v>
      </c>
      <c r="J132" s="8">
        <v>274824</v>
      </c>
      <c r="K132" s="8">
        <v>279370</v>
      </c>
      <c r="L132" s="116">
        <f t="shared" si="40"/>
        <v>4546</v>
      </c>
      <c r="M132" s="8">
        <v>1</v>
      </c>
      <c r="N132" s="8">
        <f t="shared" si="41"/>
        <v>4546</v>
      </c>
      <c r="O132" s="11">
        <v>1.03</v>
      </c>
      <c r="P132" s="12">
        <f t="shared" si="42"/>
        <v>4682.38</v>
      </c>
      <c r="Q132" s="8">
        <f t="shared" ref="Q132:Q136" si="45">80*1.03</f>
        <v>82.4</v>
      </c>
      <c r="R132" s="12">
        <f t="shared" si="43"/>
        <v>4764.78</v>
      </c>
      <c r="S132" s="8">
        <v>1</v>
      </c>
      <c r="T132" s="13">
        <f t="shared" si="44"/>
        <v>4764.78</v>
      </c>
    </row>
    <row r="133" s="17" customFormat="1" spans="1:20">
      <c r="A133" s="8" t="s">
        <v>463</v>
      </c>
      <c r="B133" s="8" t="s">
        <v>464</v>
      </c>
      <c r="C133" s="8">
        <v>373</v>
      </c>
      <c r="D133" s="8" t="s">
        <v>462</v>
      </c>
      <c r="E133" s="8" t="s">
        <v>465</v>
      </c>
      <c r="F133" s="8"/>
      <c r="G133" s="8"/>
      <c r="H133" s="13"/>
      <c r="I133" s="8"/>
      <c r="J133" s="8">
        <v>8705</v>
      </c>
      <c r="K133" s="8">
        <v>8705</v>
      </c>
      <c r="L133" s="8">
        <f t="shared" si="40"/>
        <v>0</v>
      </c>
      <c r="M133" s="8">
        <v>1</v>
      </c>
      <c r="N133" s="8">
        <f t="shared" si="41"/>
        <v>0</v>
      </c>
      <c r="O133" s="11">
        <v>1.03</v>
      </c>
      <c r="P133" s="12">
        <f t="shared" si="42"/>
        <v>0</v>
      </c>
      <c r="Q133" s="8"/>
      <c r="R133" s="12">
        <f t="shared" si="43"/>
        <v>0</v>
      </c>
      <c r="S133" s="8">
        <v>1</v>
      </c>
      <c r="T133" s="13">
        <f t="shared" si="44"/>
        <v>0</v>
      </c>
    </row>
    <row r="134" s="17" customFormat="1" spans="1:20">
      <c r="A134" s="8" t="s">
        <v>466</v>
      </c>
      <c r="B134" s="8" t="s">
        <v>467</v>
      </c>
      <c r="C134" s="8">
        <v>122</v>
      </c>
      <c r="D134" s="8" t="s">
        <v>462</v>
      </c>
      <c r="E134" s="8">
        <v>403</v>
      </c>
      <c r="F134" s="8">
        <v>403</v>
      </c>
      <c r="G134" s="8">
        <f t="shared" ref="G134:G139" si="46">SUM(F134-E134)</f>
        <v>0</v>
      </c>
      <c r="H134" s="13">
        <v>9.5</v>
      </c>
      <c r="I134" s="8">
        <f t="shared" si="39"/>
        <v>0</v>
      </c>
      <c r="J134" s="8">
        <v>30276</v>
      </c>
      <c r="K134" s="8">
        <v>30276</v>
      </c>
      <c r="L134" s="8">
        <f t="shared" si="40"/>
        <v>0</v>
      </c>
      <c r="M134" s="8">
        <v>1</v>
      </c>
      <c r="N134" s="8">
        <f t="shared" si="41"/>
        <v>0</v>
      </c>
      <c r="O134" s="11">
        <v>1.03</v>
      </c>
      <c r="P134" s="12">
        <f t="shared" si="42"/>
        <v>0</v>
      </c>
      <c r="Q134" s="8">
        <f>40*1.03</f>
        <v>41.2</v>
      </c>
      <c r="R134" s="12">
        <f t="shared" si="43"/>
        <v>41.2</v>
      </c>
      <c r="S134" s="8">
        <v>1</v>
      </c>
      <c r="T134" s="13">
        <f t="shared" si="44"/>
        <v>41.2</v>
      </c>
    </row>
    <row r="135" s="17" customFormat="1" spans="1:20">
      <c r="A135" s="8" t="s">
        <v>468</v>
      </c>
      <c r="B135" s="8" t="s">
        <v>469</v>
      </c>
      <c r="C135" s="8">
        <v>113</v>
      </c>
      <c r="D135" s="8" t="s">
        <v>462</v>
      </c>
      <c r="E135" s="8">
        <v>14</v>
      </c>
      <c r="F135" s="8">
        <v>14</v>
      </c>
      <c r="G135" s="8">
        <f t="shared" si="46"/>
        <v>0</v>
      </c>
      <c r="H135" s="13">
        <v>9.5</v>
      </c>
      <c r="I135" s="8">
        <f t="shared" si="39"/>
        <v>0</v>
      </c>
      <c r="J135" s="8">
        <v>8680</v>
      </c>
      <c r="K135" s="8">
        <v>9820</v>
      </c>
      <c r="L135" s="8">
        <f t="shared" si="40"/>
        <v>1140</v>
      </c>
      <c r="M135" s="8">
        <v>1</v>
      </c>
      <c r="N135" s="8">
        <f t="shared" si="41"/>
        <v>1140</v>
      </c>
      <c r="O135" s="11">
        <v>1.03</v>
      </c>
      <c r="P135" s="12">
        <f t="shared" si="42"/>
        <v>1174.2</v>
      </c>
      <c r="Q135" s="8">
        <f t="shared" si="45"/>
        <v>82.4</v>
      </c>
      <c r="R135" s="12">
        <f t="shared" si="43"/>
        <v>1256.6</v>
      </c>
      <c r="S135" s="8">
        <v>1</v>
      </c>
      <c r="T135" s="13">
        <f t="shared" si="44"/>
        <v>1256.6</v>
      </c>
    </row>
    <row r="136" s="17" customFormat="1" spans="1:20">
      <c r="A136" s="8" t="s">
        <v>470</v>
      </c>
      <c r="B136" s="8" t="s">
        <v>471</v>
      </c>
      <c r="C136" s="8">
        <v>120</v>
      </c>
      <c r="D136" s="8" t="s">
        <v>462</v>
      </c>
      <c r="E136" s="8">
        <v>169</v>
      </c>
      <c r="F136" s="8">
        <v>169</v>
      </c>
      <c r="G136" s="8">
        <f t="shared" si="46"/>
        <v>0</v>
      </c>
      <c r="H136" s="13">
        <v>9.5</v>
      </c>
      <c r="I136" s="8">
        <f t="shared" si="39"/>
        <v>0</v>
      </c>
      <c r="J136" s="8">
        <v>129165</v>
      </c>
      <c r="K136" s="8">
        <v>129165</v>
      </c>
      <c r="L136" s="8">
        <f t="shared" si="40"/>
        <v>0</v>
      </c>
      <c r="M136" s="8">
        <v>1</v>
      </c>
      <c r="N136" s="8">
        <f t="shared" si="41"/>
        <v>0</v>
      </c>
      <c r="O136" s="11">
        <v>1.03</v>
      </c>
      <c r="P136" s="12">
        <f t="shared" si="42"/>
        <v>0</v>
      </c>
      <c r="Q136" s="8">
        <f t="shared" si="45"/>
        <v>82.4</v>
      </c>
      <c r="R136" s="12">
        <f t="shared" si="43"/>
        <v>82.4</v>
      </c>
      <c r="S136" s="8">
        <v>1</v>
      </c>
      <c r="T136" s="13">
        <f t="shared" si="44"/>
        <v>82.4</v>
      </c>
    </row>
    <row r="137" s="17" customFormat="1" spans="1:20">
      <c r="A137" s="8" t="s">
        <v>472</v>
      </c>
      <c r="B137" s="8" t="s">
        <v>473</v>
      </c>
      <c r="C137" s="8">
        <v>114</v>
      </c>
      <c r="D137" s="8" t="s">
        <v>462</v>
      </c>
      <c r="E137" s="8">
        <v>76</v>
      </c>
      <c r="F137" s="8">
        <v>76</v>
      </c>
      <c r="G137" s="8">
        <f t="shared" si="46"/>
        <v>0</v>
      </c>
      <c r="H137" s="13">
        <v>9.5</v>
      </c>
      <c r="I137" s="8">
        <f t="shared" si="39"/>
        <v>0</v>
      </c>
      <c r="J137" s="8">
        <v>16599</v>
      </c>
      <c r="K137" s="8">
        <v>16599</v>
      </c>
      <c r="L137" s="8">
        <f t="shared" si="40"/>
        <v>0</v>
      </c>
      <c r="M137" s="8">
        <v>1</v>
      </c>
      <c r="N137" s="8">
        <f t="shared" si="41"/>
        <v>0</v>
      </c>
      <c r="O137" s="11">
        <v>1.03</v>
      </c>
      <c r="P137" s="12">
        <f t="shared" si="42"/>
        <v>0</v>
      </c>
      <c r="Q137" s="8">
        <f>60*1.03</f>
        <v>61.8</v>
      </c>
      <c r="R137" s="12">
        <f t="shared" si="43"/>
        <v>61.8</v>
      </c>
      <c r="S137" s="8">
        <v>1</v>
      </c>
      <c r="T137" s="13">
        <f t="shared" si="44"/>
        <v>61.8</v>
      </c>
    </row>
    <row r="138" s="17" customFormat="1" spans="1:20">
      <c r="A138" s="8" t="s">
        <v>474</v>
      </c>
      <c r="B138" s="8" t="s">
        <v>475</v>
      </c>
      <c r="C138" s="8">
        <v>119</v>
      </c>
      <c r="D138" s="8" t="s">
        <v>462</v>
      </c>
      <c r="E138" s="8">
        <v>53</v>
      </c>
      <c r="F138" s="8">
        <v>53</v>
      </c>
      <c r="G138" s="8">
        <f t="shared" si="46"/>
        <v>0</v>
      </c>
      <c r="H138" s="13">
        <v>9.5</v>
      </c>
      <c r="I138" s="8">
        <f t="shared" si="39"/>
        <v>0</v>
      </c>
      <c r="J138" s="8">
        <v>15530</v>
      </c>
      <c r="K138" s="8">
        <v>15530</v>
      </c>
      <c r="L138" s="8">
        <f t="shared" si="40"/>
        <v>0</v>
      </c>
      <c r="M138" s="8">
        <v>1</v>
      </c>
      <c r="N138" s="8">
        <f t="shared" si="41"/>
        <v>0</v>
      </c>
      <c r="O138" s="11">
        <v>1.03</v>
      </c>
      <c r="P138" s="12">
        <f t="shared" si="42"/>
        <v>0</v>
      </c>
      <c r="Q138" s="8">
        <f>40*1.03</f>
        <v>41.2</v>
      </c>
      <c r="R138" s="12">
        <f t="shared" si="43"/>
        <v>41.2</v>
      </c>
      <c r="S138" s="8">
        <v>1</v>
      </c>
      <c r="T138" s="13">
        <f t="shared" si="44"/>
        <v>41.2</v>
      </c>
    </row>
    <row r="139" s="17" customFormat="1" spans="1:20">
      <c r="A139" s="8" t="s">
        <v>476</v>
      </c>
      <c r="B139" s="8" t="s">
        <v>477</v>
      </c>
      <c r="C139" s="8">
        <v>488</v>
      </c>
      <c r="D139" s="8" t="s">
        <v>462</v>
      </c>
      <c r="E139" s="8">
        <v>164</v>
      </c>
      <c r="F139" s="8">
        <v>164</v>
      </c>
      <c r="G139" s="8">
        <f t="shared" si="46"/>
        <v>0</v>
      </c>
      <c r="H139" s="13">
        <v>9.5</v>
      </c>
      <c r="I139" s="8">
        <f t="shared" si="39"/>
        <v>0</v>
      </c>
      <c r="J139" s="8">
        <v>116227</v>
      </c>
      <c r="K139" s="8">
        <v>118325</v>
      </c>
      <c r="L139" s="8">
        <f t="shared" si="40"/>
        <v>2098</v>
      </c>
      <c r="M139" s="8">
        <v>1</v>
      </c>
      <c r="N139" s="8">
        <f t="shared" si="41"/>
        <v>2098</v>
      </c>
      <c r="O139" s="11">
        <v>1.03</v>
      </c>
      <c r="P139" s="12">
        <f t="shared" si="42"/>
        <v>2160.94</v>
      </c>
      <c r="Q139" s="8"/>
      <c r="R139" s="12">
        <f t="shared" si="43"/>
        <v>2160.94</v>
      </c>
      <c r="S139" s="8">
        <v>1</v>
      </c>
      <c r="T139" s="13">
        <f t="shared" si="44"/>
        <v>2160.94</v>
      </c>
    </row>
    <row r="140" s="17" customFormat="1" spans="1:20">
      <c r="A140" s="8"/>
      <c r="B140" s="8"/>
      <c r="C140" s="8"/>
      <c r="D140" s="8"/>
      <c r="E140" s="19"/>
      <c r="F140" s="19"/>
      <c r="G140" s="8"/>
      <c r="H140" s="13"/>
      <c r="I140" s="8"/>
      <c r="J140" s="8"/>
      <c r="K140" s="8"/>
      <c r="L140" s="8"/>
      <c r="M140" s="8"/>
      <c r="N140" s="8"/>
      <c r="O140" s="11"/>
      <c r="P140" s="12"/>
      <c r="Q140" s="8"/>
      <c r="R140" s="12"/>
      <c r="S140" s="8"/>
      <c r="T140" s="13"/>
    </row>
    <row r="141" s="17" customFormat="1" spans="1:20">
      <c r="A141" s="8"/>
      <c r="B141" s="8"/>
      <c r="C141" s="8"/>
      <c r="D141" s="8"/>
      <c r="E141" s="8"/>
      <c r="F141" s="19"/>
      <c r="G141" s="8"/>
      <c r="H141" s="13"/>
      <c r="I141" s="8"/>
      <c r="J141" s="8"/>
      <c r="K141" s="8"/>
      <c r="L141" s="8"/>
      <c r="M141" s="8"/>
      <c r="N141" s="8"/>
      <c r="O141" s="11"/>
      <c r="P141" s="12"/>
      <c r="Q141" s="8"/>
      <c r="R141" s="12"/>
      <c r="S141" s="8"/>
      <c r="T141" s="13"/>
    </row>
    <row r="142" s="17" customFormat="1" spans="1:20">
      <c r="A142" s="8"/>
      <c r="B142" s="8"/>
      <c r="C142" s="8"/>
      <c r="D142" s="8"/>
      <c r="E142" s="8"/>
      <c r="F142" s="19"/>
      <c r="G142" s="8"/>
      <c r="H142" s="13"/>
      <c r="I142" s="8"/>
      <c r="J142" s="8"/>
      <c r="K142" s="8"/>
      <c r="L142" s="8"/>
      <c r="M142" s="8"/>
      <c r="N142" s="8"/>
      <c r="O142" s="11"/>
      <c r="P142" s="12"/>
      <c r="Q142" s="8"/>
      <c r="R142" s="12"/>
      <c r="S142" s="8"/>
      <c r="T142" s="13"/>
    </row>
    <row r="143" s="17" customFormat="1" ht="21" customHeight="1" spans="1:20">
      <c r="A143" s="8" t="s">
        <v>25</v>
      </c>
      <c r="B143" s="8"/>
      <c r="C143" s="8"/>
      <c r="D143" s="8" t="s">
        <v>462</v>
      </c>
      <c r="E143" s="8"/>
      <c r="F143" s="8"/>
      <c r="G143" s="8">
        <f>SUM(G131:G139)</f>
        <v>0</v>
      </c>
      <c r="H143" s="13">
        <v>9.5</v>
      </c>
      <c r="I143" s="8">
        <f>G143*H143</f>
        <v>0</v>
      </c>
      <c r="J143" s="8"/>
      <c r="K143" s="8"/>
      <c r="L143" s="8"/>
      <c r="M143" s="8"/>
      <c r="N143" s="8"/>
      <c r="O143" s="11"/>
      <c r="P143" s="12"/>
      <c r="Q143" s="8"/>
      <c r="R143" s="12"/>
      <c r="S143" s="8"/>
      <c r="T143" s="33">
        <f>SUM(T131:T142)</f>
        <v>15167.78</v>
      </c>
    </row>
    <row r="144" s="17" customFormat="1" spans="1:20">
      <c r="A144" s="49" t="s">
        <v>478</v>
      </c>
      <c r="B144" s="19"/>
      <c r="C144" s="19"/>
      <c r="D144" s="19"/>
      <c r="E144" s="49" t="s">
        <v>479</v>
      </c>
      <c r="F144" s="19"/>
      <c r="G144" s="19"/>
      <c r="H144" s="19"/>
      <c r="I144" s="19"/>
      <c r="J144" s="8"/>
      <c r="K144" s="8"/>
      <c r="L144" s="8"/>
      <c r="M144" s="8"/>
      <c r="N144" s="8"/>
      <c r="O144" s="11"/>
      <c r="P144" s="12"/>
      <c r="Q144" s="19"/>
      <c r="R144" s="19"/>
      <c r="S144" s="19"/>
      <c r="T144" s="91">
        <v>125284.255</v>
      </c>
    </row>
    <row r="145" s="17" customFormat="1" spans="1:20">
      <c r="A145" s="49" t="s">
        <v>480</v>
      </c>
      <c r="B145" s="49"/>
      <c r="C145" s="49"/>
      <c r="D145" s="49"/>
      <c r="E145" s="49" t="s">
        <v>481</v>
      </c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20">
        <f>T144-T143-T127</f>
        <v>108482.895</v>
      </c>
    </row>
    <row r="146" s="17" customFormat="1"/>
    <row r="147" s="17" customFormat="1"/>
    <row r="148" s="17" customFormat="1" ht="24" spans="1:20">
      <c r="A148" s="19" t="s">
        <v>386</v>
      </c>
      <c r="B148" s="19" t="s">
        <v>387</v>
      </c>
      <c r="C148" s="22" t="s">
        <v>2</v>
      </c>
      <c r="D148" s="9" t="s">
        <v>482</v>
      </c>
      <c r="E148" s="8" t="s">
        <v>18</v>
      </c>
      <c r="F148" s="8" t="s">
        <v>19</v>
      </c>
      <c r="G148" s="8" t="s">
        <v>7</v>
      </c>
      <c r="H148" s="13" t="s">
        <v>20</v>
      </c>
      <c r="I148" s="8" t="s">
        <v>21</v>
      </c>
      <c r="J148" s="8" t="s">
        <v>3</v>
      </c>
      <c r="K148" s="8" t="s">
        <v>4</v>
      </c>
      <c r="L148" s="8" t="s">
        <v>5</v>
      </c>
      <c r="M148" s="8" t="s">
        <v>6</v>
      </c>
      <c r="N148" s="8" t="s">
        <v>7</v>
      </c>
      <c r="O148" s="11"/>
      <c r="P148" s="12" t="s">
        <v>9</v>
      </c>
      <c r="Q148" s="8" t="s">
        <v>38</v>
      </c>
      <c r="R148" s="12" t="s">
        <v>25</v>
      </c>
      <c r="S148" s="8" t="s">
        <v>29</v>
      </c>
      <c r="T148" s="13" t="s">
        <v>39</v>
      </c>
    </row>
    <row r="149" s="17" customFormat="1" spans="1:20">
      <c r="A149" s="19" t="s">
        <v>483</v>
      </c>
      <c r="B149" s="8"/>
      <c r="C149" s="8"/>
      <c r="D149" s="8">
        <v>4511</v>
      </c>
      <c r="E149" s="8"/>
      <c r="F149" s="8"/>
      <c r="G149" s="8"/>
      <c r="H149" s="13"/>
      <c r="I149" s="8"/>
      <c r="J149" s="8"/>
      <c r="K149" s="8"/>
      <c r="L149" s="8"/>
      <c r="M149" s="8"/>
      <c r="N149" s="8"/>
      <c r="O149" s="11"/>
      <c r="P149" s="12"/>
      <c r="Q149" s="8"/>
      <c r="R149" s="12"/>
      <c r="S149" s="8"/>
      <c r="T149" s="13"/>
    </row>
    <row r="150" s="17" customFormat="1" spans="1:20">
      <c r="A150" s="8" t="s">
        <v>484</v>
      </c>
      <c r="B150" s="8" t="s">
        <v>485</v>
      </c>
      <c r="C150" s="8">
        <v>61</v>
      </c>
      <c r="D150" s="8" t="s">
        <v>104</v>
      </c>
      <c r="E150" s="8"/>
      <c r="F150" s="8"/>
      <c r="G150" s="8"/>
      <c r="H150" s="13"/>
      <c r="I150" s="8"/>
      <c r="J150" s="8">
        <v>30644</v>
      </c>
      <c r="K150" s="8">
        <v>31728</v>
      </c>
      <c r="L150" s="8">
        <f>K150-J150</f>
        <v>1084</v>
      </c>
      <c r="M150" s="8">
        <v>1</v>
      </c>
      <c r="N150" s="8">
        <f>M150*L150</f>
        <v>1084</v>
      </c>
      <c r="O150" s="11">
        <v>1.03</v>
      </c>
      <c r="P150" s="12">
        <f>O150*N150</f>
        <v>1116.52</v>
      </c>
      <c r="Q150" s="8">
        <f t="shared" ref="Q150:Q152" si="47">60*1.03</f>
        <v>61.8</v>
      </c>
      <c r="R150" s="12">
        <f>I150+P150+Q150</f>
        <v>1178.32</v>
      </c>
      <c r="S150" s="8">
        <v>1</v>
      </c>
      <c r="T150" s="13">
        <f>R150*S150</f>
        <v>1178.32</v>
      </c>
    </row>
    <row r="151" s="17" customFormat="1" spans="1:20">
      <c r="A151" s="8" t="s">
        <v>486</v>
      </c>
      <c r="B151" s="8" t="s">
        <v>487</v>
      </c>
      <c r="C151" s="8">
        <v>70</v>
      </c>
      <c r="D151" s="8" t="s">
        <v>104</v>
      </c>
      <c r="E151" s="8"/>
      <c r="F151" s="8"/>
      <c r="G151" s="8"/>
      <c r="H151" s="13"/>
      <c r="I151" s="8"/>
      <c r="J151" s="8">
        <v>31178</v>
      </c>
      <c r="K151" s="8">
        <v>32520</v>
      </c>
      <c r="L151" s="8">
        <f>K151-J151</f>
        <v>1342</v>
      </c>
      <c r="M151" s="8">
        <v>1</v>
      </c>
      <c r="N151" s="8">
        <f>M151*L151</f>
        <v>1342</v>
      </c>
      <c r="O151" s="11">
        <v>1.03</v>
      </c>
      <c r="P151" s="12">
        <f>O151*N151</f>
        <v>1382.26</v>
      </c>
      <c r="Q151" s="8">
        <f t="shared" si="47"/>
        <v>61.8</v>
      </c>
      <c r="R151" s="12">
        <f>I151+P151+Q151</f>
        <v>1444.06</v>
      </c>
      <c r="S151" s="8">
        <v>1</v>
      </c>
      <c r="T151" s="13">
        <f>R151*S151</f>
        <v>1444.06</v>
      </c>
    </row>
    <row r="152" s="17" customFormat="1" spans="1:20">
      <c r="A152" s="8" t="s">
        <v>488</v>
      </c>
      <c r="B152" s="8" t="s">
        <v>489</v>
      </c>
      <c r="C152" s="8">
        <v>74</v>
      </c>
      <c r="D152" s="8" t="s">
        <v>104</v>
      </c>
      <c r="E152" s="8"/>
      <c r="F152" s="8"/>
      <c r="G152" s="8"/>
      <c r="H152" s="13"/>
      <c r="I152" s="8"/>
      <c r="J152" s="8">
        <v>73392</v>
      </c>
      <c r="K152" s="8">
        <v>77081</v>
      </c>
      <c r="L152" s="8">
        <f>K152-J152</f>
        <v>3689</v>
      </c>
      <c r="M152" s="8">
        <v>1</v>
      </c>
      <c r="N152" s="8">
        <f>M152*L152</f>
        <v>3689</v>
      </c>
      <c r="O152" s="11">
        <v>1.03</v>
      </c>
      <c r="P152" s="12">
        <f>O152*N152</f>
        <v>3799.67</v>
      </c>
      <c r="Q152" s="8">
        <f t="shared" si="47"/>
        <v>61.8</v>
      </c>
      <c r="R152" s="12">
        <f>I152+P152+Q152</f>
        <v>3861.47</v>
      </c>
      <c r="S152" s="8">
        <v>1</v>
      </c>
      <c r="T152" s="13">
        <f>R152*S152</f>
        <v>3861.47</v>
      </c>
    </row>
    <row r="153" s="17" customFormat="1" spans="1:20">
      <c r="A153" s="8" t="s">
        <v>490</v>
      </c>
      <c r="B153" s="8" t="s">
        <v>491</v>
      </c>
      <c r="C153" s="8">
        <v>75</v>
      </c>
      <c r="D153" s="8" t="s">
        <v>104</v>
      </c>
      <c r="E153" s="8"/>
      <c r="F153" s="8"/>
      <c r="G153" s="8"/>
      <c r="H153" s="13"/>
      <c r="I153" s="8"/>
      <c r="J153" s="8">
        <v>17599</v>
      </c>
      <c r="K153" s="8">
        <v>18110</v>
      </c>
      <c r="L153" s="8">
        <f>K153-J153</f>
        <v>511</v>
      </c>
      <c r="M153" s="8">
        <v>1</v>
      </c>
      <c r="N153" s="8">
        <f>L153*M153</f>
        <v>511</v>
      </c>
      <c r="O153" s="11">
        <v>1.03</v>
      </c>
      <c r="P153" s="12">
        <f>O153*N153</f>
        <v>526.33</v>
      </c>
      <c r="Q153" s="8">
        <f>40*1.03</f>
        <v>41.2</v>
      </c>
      <c r="R153" s="12">
        <f>I153+P153+Q153</f>
        <v>567.53</v>
      </c>
      <c r="S153" s="8">
        <v>1</v>
      </c>
      <c r="T153" s="13">
        <f>R153*S153</f>
        <v>567.53</v>
      </c>
    </row>
    <row r="154" s="17" customFormat="1" ht="19" customHeight="1" spans="1:20">
      <c r="A154" s="8" t="s">
        <v>67</v>
      </c>
      <c r="B154" s="8"/>
      <c r="C154" s="8"/>
      <c r="D154" s="8" t="s">
        <v>104</v>
      </c>
      <c r="E154" s="8"/>
      <c r="F154" s="8"/>
      <c r="G154" s="116"/>
      <c r="H154" s="13"/>
      <c r="I154" s="85"/>
      <c r="J154" s="8"/>
      <c r="K154" s="8"/>
      <c r="L154" s="8"/>
      <c r="M154" s="8"/>
      <c r="N154" s="8"/>
      <c r="O154" s="11"/>
      <c r="P154" s="85"/>
      <c r="Q154" s="117"/>
      <c r="R154" s="85">
        <f>公寓等!I103</f>
        <v>2029.00884955752</v>
      </c>
      <c r="S154" s="116">
        <v>1</v>
      </c>
      <c r="T154" s="13">
        <f>R154*S154</f>
        <v>2029.00884955752</v>
      </c>
    </row>
    <row r="155" s="17" customFormat="1" ht="24" customHeight="1" spans="1:20">
      <c r="A155" s="19" t="s">
        <v>25</v>
      </c>
      <c r="B155" s="8"/>
      <c r="C155" s="8"/>
      <c r="D155" s="8" t="s">
        <v>104</v>
      </c>
      <c r="E155" s="8"/>
      <c r="F155" s="8"/>
      <c r="G155" s="8"/>
      <c r="H155" s="13"/>
      <c r="I155" s="8"/>
      <c r="J155" s="8"/>
      <c r="K155" s="8"/>
      <c r="L155" s="8"/>
      <c r="M155" s="8"/>
      <c r="N155" s="16"/>
      <c r="O155" s="11"/>
      <c r="P155" s="12"/>
      <c r="Q155" s="8"/>
      <c r="R155" s="12"/>
      <c r="S155" s="8"/>
      <c r="T155" s="13">
        <f>SUM(T150:T154)</f>
        <v>9080.38884955752</v>
      </c>
    </row>
    <row r="156" s="17" customFormat="1" ht="18" customHeight="1" spans="1:20">
      <c r="A156" s="49"/>
      <c r="B156" s="8"/>
      <c r="C156" s="8"/>
      <c r="D156" s="8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</row>
    <row r="157" s="17" customFormat="1"/>
    <row r="158" s="17" customFormat="1"/>
    <row r="159" s="17" customFormat="1" ht="24" spans="1:20">
      <c r="A159" s="19" t="s">
        <v>386</v>
      </c>
      <c r="B159" s="19" t="s">
        <v>387</v>
      </c>
      <c r="C159" s="22" t="s">
        <v>2</v>
      </c>
      <c r="D159" s="9" t="s">
        <v>492</v>
      </c>
      <c r="E159" s="8" t="s">
        <v>18</v>
      </c>
      <c r="F159" s="8" t="s">
        <v>19</v>
      </c>
      <c r="G159" s="8" t="s">
        <v>7</v>
      </c>
      <c r="H159" s="13" t="s">
        <v>20</v>
      </c>
      <c r="I159" s="8" t="s">
        <v>21</v>
      </c>
      <c r="J159" s="8" t="s">
        <v>3</v>
      </c>
      <c r="K159" s="8" t="s">
        <v>4</v>
      </c>
      <c r="L159" s="8" t="s">
        <v>5</v>
      </c>
      <c r="M159" s="8" t="s">
        <v>6</v>
      </c>
      <c r="N159" s="8" t="s">
        <v>7</v>
      </c>
      <c r="O159" s="11"/>
      <c r="P159" s="12" t="s">
        <v>9</v>
      </c>
      <c r="Q159" s="8" t="s">
        <v>38</v>
      </c>
      <c r="R159" s="12" t="s">
        <v>25</v>
      </c>
      <c r="S159" s="8" t="s">
        <v>29</v>
      </c>
      <c r="T159" s="13" t="s">
        <v>39</v>
      </c>
    </row>
    <row r="160" s="17" customFormat="1" spans="1:20">
      <c r="A160" s="8" t="s">
        <v>493</v>
      </c>
      <c r="B160" s="8" t="s">
        <v>494</v>
      </c>
      <c r="C160" s="8">
        <v>162</v>
      </c>
      <c r="D160" s="8" t="s">
        <v>495</v>
      </c>
      <c r="E160" s="19">
        <v>44</v>
      </c>
      <c r="F160" s="19">
        <v>44</v>
      </c>
      <c r="G160" s="8">
        <f>F160-E160</f>
        <v>0</v>
      </c>
      <c r="H160" s="13">
        <v>9.5</v>
      </c>
      <c r="I160" s="8">
        <f t="shared" ref="I160:I166" si="48">G160*H160</f>
        <v>0</v>
      </c>
      <c r="J160" s="8">
        <v>435</v>
      </c>
      <c r="K160" s="8">
        <v>610</v>
      </c>
      <c r="L160" s="8">
        <f t="shared" ref="L160:L165" si="49">K160-J160</f>
        <v>175</v>
      </c>
      <c r="M160" s="8">
        <v>20</v>
      </c>
      <c r="N160" s="8">
        <f t="shared" ref="N160:N165" si="50">M160*L160</f>
        <v>3500</v>
      </c>
      <c r="O160" s="11">
        <v>1.03</v>
      </c>
      <c r="P160" s="12">
        <f t="shared" ref="P160:P166" si="51">O160*N160</f>
        <v>3605</v>
      </c>
      <c r="Q160" s="8">
        <f>120*1.03</f>
        <v>123.6</v>
      </c>
      <c r="R160" s="12">
        <f t="shared" ref="R160:R166" si="52">I160+P160+Q160</f>
        <v>3728.6</v>
      </c>
      <c r="S160" s="8">
        <v>1</v>
      </c>
      <c r="T160" s="13">
        <f t="shared" ref="T160:T165" si="53">R160*S160</f>
        <v>3728.6</v>
      </c>
    </row>
    <row r="161" s="17" customFormat="1" spans="1:20">
      <c r="A161" s="8" t="s">
        <v>496</v>
      </c>
      <c r="B161" s="8" t="s">
        <v>497</v>
      </c>
      <c r="C161" s="8">
        <v>107</v>
      </c>
      <c r="D161" s="8" t="s">
        <v>495</v>
      </c>
      <c r="E161" s="19"/>
      <c r="F161" s="19"/>
      <c r="G161" s="8"/>
      <c r="H161" s="13"/>
      <c r="I161" s="8"/>
      <c r="J161" s="8">
        <v>48818</v>
      </c>
      <c r="K161" s="8">
        <v>49382</v>
      </c>
      <c r="L161" s="8">
        <f t="shared" si="49"/>
        <v>564</v>
      </c>
      <c r="M161" s="8">
        <v>1</v>
      </c>
      <c r="N161" s="8">
        <f t="shared" si="50"/>
        <v>564</v>
      </c>
      <c r="O161" s="11">
        <v>1.03</v>
      </c>
      <c r="P161" s="12">
        <f t="shared" si="51"/>
        <v>580.92</v>
      </c>
      <c r="Q161" s="8">
        <f>60*1.03</f>
        <v>61.8</v>
      </c>
      <c r="R161" s="12">
        <f t="shared" si="52"/>
        <v>642.72</v>
      </c>
      <c r="S161" s="8">
        <v>1</v>
      </c>
      <c r="T161" s="13">
        <f t="shared" si="53"/>
        <v>642.72</v>
      </c>
    </row>
    <row r="162" s="17" customFormat="1" spans="1:20">
      <c r="A162" s="8" t="s">
        <v>498</v>
      </c>
      <c r="B162" s="8" t="s">
        <v>499</v>
      </c>
      <c r="C162" s="8">
        <v>169</v>
      </c>
      <c r="D162" s="8" t="s">
        <v>495</v>
      </c>
      <c r="E162" s="19"/>
      <c r="F162" s="19"/>
      <c r="G162" s="8"/>
      <c r="H162" s="13"/>
      <c r="I162" s="8"/>
      <c r="J162" s="8">
        <v>8414</v>
      </c>
      <c r="K162" s="8">
        <v>8650</v>
      </c>
      <c r="L162" s="8">
        <f t="shared" si="49"/>
        <v>236</v>
      </c>
      <c r="M162" s="8">
        <v>1</v>
      </c>
      <c r="N162" s="8">
        <f t="shared" si="50"/>
        <v>236</v>
      </c>
      <c r="O162" s="11">
        <v>1.03</v>
      </c>
      <c r="P162" s="12">
        <f t="shared" si="51"/>
        <v>243.08</v>
      </c>
      <c r="Q162" s="8">
        <f>30*1.03</f>
        <v>30.9</v>
      </c>
      <c r="R162" s="12">
        <f t="shared" si="52"/>
        <v>273.98</v>
      </c>
      <c r="S162" s="8">
        <v>0.5</v>
      </c>
      <c r="T162" s="13">
        <f t="shared" si="53"/>
        <v>136.99</v>
      </c>
    </row>
    <row r="163" s="17" customFormat="1" spans="1:20">
      <c r="A163" s="8" t="s">
        <v>500</v>
      </c>
      <c r="B163" s="8" t="s">
        <v>501</v>
      </c>
      <c r="C163" s="8">
        <v>489</v>
      </c>
      <c r="D163" s="8" t="s">
        <v>495</v>
      </c>
      <c r="E163" s="19">
        <v>19</v>
      </c>
      <c r="F163" s="19">
        <v>19</v>
      </c>
      <c r="G163" s="8">
        <f>F163-E163</f>
        <v>0</v>
      </c>
      <c r="H163" s="13">
        <v>9.5</v>
      </c>
      <c r="I163" s="8">
        <f t="shared" si="48"/>
        <v>0</v>
      </c>
      <c r="J163" s="8">
        <v>7573</v>
      </c>
      <c r="K163" s="8">
        <v>10970</v>
      </c>
      <c r="L163" s="8">
        <f t="shared" si="49"/>
        <v>3397</v>
      </c>
      <c r="M163" s="8">
        <v>1</v>
      </c>
      <c r="N163" s="8">
        <f t="shared" si="50"/>
        <v>3397</v>
      </c>
      <c r="O163" s="11">
        <v>1.03</v>
      </c>
      <c r="P163" s="12">
        <f t="shared" si="51"/>
        <v>3498.91</v>
      </c>
      <c r="Q163" s="8">
        <f>40*1.03</f>
        <v>41.2</v>
      </c>
      <c r="R163" s="12">
        <f t="shared" si="52"/>
        <v>3540.11</v>
      </c>
      <c r="S163" s="8">
        <v>1</v>
      </c>
      <c r="T163" s="13">
        <f t="shared" si="53"/>
        <v>3540.11</v>
      </c>
    </row>
    <row r="164" s="17" customFormat="1" spans="1:20">
      <c r="A164" s="8" t="s">
        <v>502</v>
      </c>
      <c r="B164" s="8" t="s">
        <v>503</v>
      </c>
      <c r="C164" s="8">
        <v>116</v>
      </c>
      <c r="D164" s="8" t="s">
        <v>495</v>
      </c>
      <c r="E164" s="19"/>
      <c r="F164" s="19"/>
      <c r="G164" s="8"/>
      <c r="H164" s="13">
        <v>9.5</v>
      </c>
      <c r="I164" s="8"/>
      <c r="J164" s="8">
        <v>51644</v>
      </c>
      <c r="K164" s="8">
        <v>52157</v>
      </c>
      <c r="L164" s="8">
        <f t="shared" si="49"/>
        <v>513</v>
      </c>
      <c r="M164" s="8">
        <v>1</v>
      </c>
      <c r="N164" s="8">
        <f t="shared" si="50"/>
        <v>513</v>
      </c>
      <c r="O164" s="11">
        <v>1.03</v>
      </c>
      <c r="P164" s="12">
        <f t="shared" si="51"/>
        <v>528.39</v>
      </c>
      <c r="Q164" s="8">
        <f>60*1.03</f>
        <v>61.8</v>
      </c>
      <c r="R164" s="12">
        <f t="shared" si="52"/>
        <v>590.19</v>
      </c>
      <c r="S164" s="8">
        <v>1</v>
      </c>
      <c r="T164" s="13">
        <f t="shared" si="53"/>
        <v>590.19</v>
      </c>
    </row>
    <row r="165" s="17" customFormat="1" spans="1:20">
      <c r="A165" s="8" t="s">
        <v>504</v>
      </c>
      <c r="B165" s="8" t="s">
        <v>505</v>
      </c>
      <c r="C165" s="8">
        <v>385</v>
      </c>
      <c r="D165" s="8" t="s">
        <v>495</v>
      </c>
      <c r="E165" s="19"/>
      <c r="F165" s="19"/>
      <c r="G165" s="8">
        <v>0</v>
      </c>
      <c r="H165" s="13">
        <v>9.5</v>
      </c>
      <c r="I165" s="8">
        <f t="shared" si="48"/>
        <v>0</v>
      </c>
      <c r="J165" s="8">
        <v>14940</v>
      </c>
      <c r="K165" s="8">
        <v>16369</v>
      </c>
      <c r="L165" s="8">
        <f t="shared" si="49"/>
        <v>1429</v>
      </c>
      <c r="M165" s="8">
        <v>1</v>
      </c>
      <c r="N165" s="8">
        <f t="shared" si="50"/>
        <v>1429</v>
      </c>
      <c r="O165" s="11">
        <v>1.03</v>
      </c>
      <c r="P165" s="12">
        <f t="shared" si="51"/>
        <v>1471.87</v>
      </c>
      <c r="Q165" s="8">
        <f>40*1.03</f>
        <v>41.2</v>
      </c>
      <c r="R165" s="12">
        <f t="shared" si="52"/>
        <v>1513.07</v>
      </c>
      <c r="S165" s="8">
        <v>1</v>
      </c>
      <c r="T165" s="13">
        <f t="shared" si="53"/>
        <v>1513.07</v>
      </c>
    </row>
    <row r="166" s="17" customFormat="1" spans="1:20">
      <c r="A166" s="8" t="s">
        <v>25</v>
      </c>
      <c r="B166" s="8"/>
      <c r="C166" s="8"/>
      <c r="D166" s="8" t="s">
        <v>495</v>
      </c>
      <c r="E166" s="8"/>
      <c r="F166" s="8"/>
      <c r="G166" s="8">
        <f>SUM(G160:G163)</f>
        <v>0</v>
      </c>
      <c r="H166" s="13">
        <v>9.5</v>
      </c>
      <c r="I166" s="8">
        <f t="shared" si="48"/>
        <v>0</v>
      </c>
      <c r="J166" s="8"/>
      <c r="K166" s="8"/>
      <c r="L166" s="8"/>
      <c r="M166" s="8"/>
      <c r="N166" s="8">
        <f>SUM(N160:N165)</f>
        <v>9639</v>
      </c>
      <c r="O166" s="11">
        <v>1.03</v>
      </c>
      <c r="P166" s="12">
        <f t="shared" si="51"/>
        <v>9928.17</v>
      </c>
      <c r="Q166" s="8">
        <f>SUM(Q160:Q163)</f>
        <v>257.5</v>
      </c>
      <c r="R166" s="12">
        <f t="shared" si="52"/>
        <v>10185.67</v>
      </c>
      <c r="S166" s="8">
        <v>1</v>
      </c>
      <c r="T166" s="13">
        <f>SUM(T160:T165)</f>
        <v>10151.68</v>
      </c>
    </row>
    <row r="167" s="17" customFormat="1" spans="1:20">
      <c r="A167" s="219" t="s">
        <v>478</v>
      </c>
      <c r="B167" s="193"/>
      <c r="C167" s="193"/>
      <c r="D167" s="219" t="s">
        <v>506</v>
      </c>
      <c r="E167" s="17" t="s">
        <v>507</v>
      </c>
      <c r="F167" s="193"/>
      <c r="G167" s="112"/>
      <c r="H167" s="113"/>
      <c r="I167" s="112"/>
      <c r="J167" s="112"/>
      <c r="K167" s="112"/>
      <c r="L167" s="112"/>
      <c r="M167" s="112"/>
      <c r="N167" s="112"/>
      <c r="O167" s="114"/>
      <c r="P167" s="115"/>
      <c r="Q167" s="112"/>
      <c r="R167" s="115"/>
      <c r="S167" s="112"/>
      <c r="T167" s="113">
        <v>5126.705</v>
      </c>
    </row>
    <row r="168" s="17" customFormat="1" spans="1:20">
      <c r="A168" s="49" t="s">
        <v>480</v>
      </c>
      <c r="B168" s="49"/>
      <c r="C168" s="49"/>
      <c r="D168" s="49" t="s">
        <v>481</v>
      </c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>
        <f>T167-T166</f>
        <v>-5024.975</v>
      </c>
    </row>
    <row r="169" s="17" customFormat="1"/>
    <row r="170" s="17" customFormat="1"/>
    <row r="171" s="17" customFormat="1" ht="24" spans="1:20">
      <c r="A171" s="19" t="s">
        <v>386</v>
      </c>
      <c r="B171" s="19" t="s">
        <v>387</v>
      </c>
      <c r="C171" s="22" t="s">
        <v>2</v>
      </c>
      <c r="D171" s="220" t="s">
        <v>508</v>
      </c>
      <c r="E171" s="112" t="s">
        <v>18</v>
      </c>
      <c r="F171" s="112" t="s">
        <v>19</v>
      </c>
      <c r="G171" s="112" t="s">
        <v>7</v>
      </c>
      <c r="H171" s="113" t="s">
        <v>20</v>
      </c>
      <c r="I171" s="112" t="s">
        <v>21</v>
      </c>
      <c r="J171" s="112" t="s">
        <v>3</v>
      </c>
      <c r="K171" s="112" t="s">
        <v>4</v>
      </c>
      <c r="L171" s="112" t="s">
        <v>5</v>
      </c>
      <c r="M171" s="112" t="s">
        <v>6</v>
      </c>
      <c r="N171" s="112" t="s">
        <v>7</v>
      </c>
      <c r="O171" s="114"/>
      <c r="P171" s="115" t="s">
        <v>9</v>
      </c>
      <c r="Q171" s="112" t="s">
        <v>38</v>
      </c>
      <c r="R171" s="115" t="s">
        <v>25</v>
      </c>
      <c r="S171" s="112" t="s">
        <v>29</v>
      </c>
      <c r="T171" s="113" t="s">
        <v>39</v>
      </c>
    </row>
    <row r="172" s="17" customFormat="1" ht="21" customHeight="1" spans="1:20">
      <c r="A172" s="8" t="s">
        <v>287</v>
      </c>
      <c r="B172" s="19" t="s">
        <v>509</v>
      </c>
      <c r="C172" s="19">
        <v>599</v>
      </c>
      <c r="D172" s="19" t="s">
        <v>249</v>
      </c>
      <c r="E172" s="8" t="s">
        <v>510</v>
      </c>
      <c r="F172" s="8"/>
      <c r="G172" s="19"/>
      <c r="H172" s="13"/>
      <c r="I172" s="8"/>
      <c r="J172" s="8">
        <v>2936</v>
      </c>
      <c r="K172" s="8">
        <v>3253</v>
      </c>
      <c r="L172" s="8">
        <f>K172-J172</f>
        <v>317</v>
      </c>
      <c r="M172" s="8">
        <v>1</v>
      </c>
      <c r="N172" s="8">
        <f>M172*L172</f>
        <v>317</v>
      </c>
      <c r="O172" s="11">
        <v>1.03</v>
      </c>
      <c r="P172" s="12">
        <f>O172*N172</f>
        <v>326.51</v>
      </c>
      <c r="Q172" s="8"/>
      <c r="R172" s="12">
        <f>I172+P172+Q172</f>
        <v>326.51</v>
      </c>
      <c r="S172" s="8">
        <v>1</v>
      </c>
      <c r="T172" s="13">
        <f>R172*S172</f>
        <v>326.51</v>
      </c>
    </row>
    <row r="173" s="17" customFormat="1" ht="21" customHeight="1" spans="1:20">
      <c r="A173" s="8" t="s">
        <v>511</v>
      </c>
      <c r="B173" s="19" t="s">
        <v>512</v>
      </c>
      <c r="C173" s="19">
        <v>481</v>
      </c>
      <c r="D173" s="19" t="s">
        <v>249</v>
      </c>
      <c r="E173" s="8" t="s">
        <v>510</v>
      </c>
      <c r="F173" s="8"/>
      <c r="G173" s="19"/>
      <c r="H173" s="13"/>
      <c r="I173" s="8"/>
      <c r="J173" s="8">
        <v>6159</v>
      </c>
      <c r="K173" s="8">
        <v>7585</v>
      </c>
      <c r="L173" s="8">
        <f>K173-J173</f>
        <v>1426</v>
      </c>
      <c r="M173" s="8">
        <v>1</v>
      </c>
      <c r="N173" s="8">
        <f>M173*L173</f>
        <v>1426</v>
      </c>
      <c r="O173" s="11">
        <v>1.03</v>
      </c>
      <c r="P173" s="12">
        <f>O173*N173</f>
        <v>1468.78</v>
      </c>
      <c r="Q173" s="8"/>
      <c r="R173" s="12">
        <f>I173+P173+Q173</f>
        <v>1468.78</v>
      </c>
      <c r="S173" s="8">
        <v>1</v>
      </c>
      <c r="T173" s="13">
        <f>R173*S173</f>
        <v>1468.78</v>
      </c>
    </row>
    <row r="174" s="17" customFormat="1" ht="21" customHeight="1" spans="1:20">
      <c r="A174" s="19" t="s">
        <v>25</v>
      </c>
      <c r="B174" s="19"/>
      <c r="C174" s="19"/>
      <c r="D174" s="19" t="s">
        <v>249</v>
      </c>
      <c r="E174" s="8" t="s">
        <v>510</v>
      </c>
      <c r="F174" s="19"/>
      <c r="G174" s="19"/>
      <c r="H174" s="19"/>
      <c r="I174" s="19"/>
      <c r="J174" s="19"/>
      <c r="K174" s="19"/>
      <c r="L174" s="19"/>
      <c r="M174" s="19"/>
      <c r="N174" s="29"/>
      <c r="O174" s="11"/>
      <c r="P174" s="29"/>
      <c r="Q174" s="19"/>
      <c r="R174" s="19"/>
      <c r="S174" s="19"/>
      <c r="T174" s="47">
        <f>SUM(T172:T173)</f>
        <v>1795.29</v>
      </c>
    </row>
    <row r="175" s="17" customFormat="1" ht="21" customHeight="1" spans="1:20">
      <c r="A175" s="49"/>
      <c r="B175" s="19"/>
      <c r="C175" s="19"/>
      <c r="D175" s="19"/>
      <c r="E175" s="8"/>
      <c r="F175" s="19"/>
      <c r="G175" s="19"/>
      <c r="H175" s="19"/>
      <c r="I175" s="19"/>
      <c r="J175" s="19"/>
      <c r="K175" s="19"/>
      <c r="L175" s="19"/>
      <c r="M175" s="19"/>
      <c r="N175" s="29"/>
      <c r="O175" s="11"/>
      <c r="P175" s="29"/>
      <c r="Q175" s="19"/>
      <c r="R175" s="19"/>
      <c r="S175" s="19"/>
      <c r="T175" s="47"/>
    </row>
    <row r="176" s="17" customFormat="1" ht="21" customHeight="1" spans="1:20">
      <c r="A176" s="68"/>
      <c r="B176" s="68"/>
      <c r="C176" s="68"/>
      <c r="D176" s="68"/>
      <c r="E176" s="18"/>
      <c r="F176" s="68"/>
      <c r="G176" s="68"/>
      <c r="H176" s="68"/>
      <c r="I176" s="68"/>
      <c r="J176" s="68"/>
      <c r="K176" s="68"/>
      <c r="L176" s="68"/>
      <c r="M176" s="68"/>
      <c r="N176" s="221"/>
      <c r="O176" s="222"/>
      <c r="P176" s="221"/>
      <c r="Q176" s="68"/>
      <c r="R176" s="68"/>
      <c r="S176" s="68"/>
      <c r="T176" s="68"/>
    </row>
    <row r="177" s="17" customFormat="1" ht="21" customHeight="1" spans="1:20">
      <c r="A177" s="68"/>
      <c r="B177" s="68"/>
      <c r="C177" s="68"/>
      <c r="D177" s="68"/>
      <c r="E177" s="18"/>
      <c r="F177" s="68"/>
      <c r="G177" s="68"/>
      <c r="H177" s="68"/>
      <c r="I177" s="68"/>
      <c r="J177" s="68"/>
      <c r="K177" s="68"/>
      <c r="L177" s="68"/>
      <c r="M177" s="68"/>
      <c r="N177" s="221"/>
      <c r="O177" s="222"/>
      <c r="P177" s="221"/>
      <c r="Q177" s="68"/>
      <c r="R177" s="68"/>
      <c r="S177" s="68"/>
      <c r="T177" s="68"/>
    </row>
    <row r="178" s="17" customFormat="1"/>
    <row r="179" s="17" customFormat="1"/>
    <row r="180" s="17" customFormat="1" ht="24" spans="1:20">
      <c r="A180" s="19" t="s">
        <v>386</v>
      </c>
      <c r="B180" s="19" t="s">
        <v>387</v>
      </c>
      <c r="C180" s="22" t="s">
        <v>2</v>
      </c>
      <c r="D180" s="9" t="s">
        <v>508</v>
      </c>
      <c r="E180" s="8" t="s">
        <v>18</v>
      </c>
      <c r="F180" s="8" t="s">
        <v>19</v>
      </c>
      <c r="G180" s="8" t="s">
        <v>7</v>
      </c>
      <c r="H180" s="13" t="s">
        <v>20</v>
      </c>
      <c r="I180" s="8" t="s">
        <v>21</v>
      </c>
      <c r="J180" s="8" t="s">
        <v>3</v>
      </c>
      <c r="K180" s="8" t="s">
        <v>4</v>
      </c>
      <c r="L180" s="8" t="s">
        <v>5</v>
      </c>
      <c r="M180" s="8" t="s">
        <v>6</v>
      </c>
      <c r="N180" s="8" t="s">
        <v>7</v>
      </c>
      <c r="O180" s="11"/>
      <c r="P180" s="12" t="s">
        <v>9</v>
      </c>
      <c r="Q180" s="8" t="s">
        <v>38</v>
      </c>
      <c r="R180" s="12" t="s">
        <v>25</v>
      </c>
      <c r="S180" s="8" t="s">
        <v>29</v>
      </c>
      <c r="T180" s="13" t="s">
        <v>39</v>
      </c>
    </row>
    <row r="181" s="17" customFormat="1" spans="1:20">
      <c r="A181" s="8" t="s">
        <v>513</v>
      </c>
      <c r="B181" s="8" t="s">
        <v>514</v>
      </c>
      <c r="C181" s="8">
        <v>95</v>
      </c>
      <c r="D181" s="8" t="s">
        <v>515</v>
      </c>
      <c r="E181" s="8"/>
      <c r="F181" s="8"/>
      <c r="G181" s="8"/>
      <c r="H181" s="13"/>
      <c r="I181" s="8"/>
      <c r="J181" s="8">
        <v>2505</v>
      </c>
      <c r="K181" s="8">
        <v>2647</v>
      </c>
      <c r="L181" s="8">
        <f t="shared" ref="L181:L183" si="54">K181-J181</f>
        <v>142</v>
      </c>
      <c r="M181" s="8">
        <v>1</v>
      </c>
      <c r="N181" s="8">
        <f t="shared" ref="N181:N183" si="55">M181*L181</f>
        <v>142</v>
      </c>
      <c r="O181" s="11">
        <v>1.03</v>
      </c>
      <c r="P181" s="12">
        <f t="shared" ref="P181:P183" si="56">O181*N181</f>
        <v>146.26</v>
      </c>
      <c r="Q181" s="8"/>
      <c r="R181" s="12">
        <f t="shared" ref="R181:R183" si="57">I181+P181+Q181</f>
        <v>146.26</v>
      </c>
      <c r="S181" s="8">
        <v>1</v>
      </c>
      <c r="T181" s="13">
        <f t="shared" ref="T181:T183" si="58">R181*S181</f>
        <v>146.26</v>
      </c>
    </row>
    <row r="182" s="17" customFormat="1" spans="1:20">
      <c r="A182" s="8" t="s">
        <v>516</v>
      </c>
      <c r="B182" s="8" t="s">
        <v>517</v>
      </c>
      <c r="C182" s="8">
        <v>71</v>
      </c>
      <c r="D182" s="8" t="s">
        <v>515</v>
      </c>
      <c r="E182" s="8"/>
      <c r="F182" s="8"/>
      <c r="G182" s="8"/>
      <c r="H182" s="13"/>
      <c r="I182" s="8"/>
      <c r="J182" s="8">
        <v>53454</v>
      </c>
      <c r="K182" s="8">
        <v>54835</v>
      </c>
      <c r="L182" s="8">
        <f t="shared" si="54"/>
        <v>1381</v>
      </c>
      <c r="M182" s="8">
        <v>1</v>
      </c>
      <c r="N182" s="8">
        <f t="shared" si="55"/>
        <v>1381</v>
      </c>
      <c r="O182" s="11">
        <v>1.03</v>
      </c>
      <c r="P182" s="12">
        <f t="shared" si="56"/>
        <v>1422.43</v>
      </c>
      <c r="Q182" s="8">
        <f>30*1.03</f>
        <v>30.9</v>
      </c>
      <c r="R182" s="12">
        <f t="shared" si="57"/>
        <v>1453.33</v>
      </c>
      <c r="S182" s="8">
        <v>1</v>
      </c>
      <c r="T182" s="13">
        <f t="shared" si="58"/>
        <v>1453.33</v>
      </c>
    </row>
    <row r="183" s="17" customFormat="1" spans="1:20">
      <c r="A183" s="8" t="s">
        <v>518</v>
      </c>
      <c r="B183" s="8" t="s">
        <v>519</v>
      </c>
      <c r="C183" s="8">
        <v>400</v>
      </c>
      <c r="D183" s="8" t="s">
        <v>515</v>
      </c>
      <c r="E183" s="8">
        <v>32</v>
      </c>
      <c r="F183" s="8">
        <v>32</v>
      </c>
      <c r="G183" s="8">
        <f>SUM(F183-E183)</f>
        <v>0</v>
      </c>
      <c r="H183" s="13">
        <v>9.5</v>
      </c>
      <c r="I183" s="8">
        <f>G183*H183</f>
        <v>0</v>
      </c>
      <c r="J183" s="8">
        <v>29212</v>
      </c>
      <c r="K183" s="8">
        <v>29665</v>
      </c>
      <c r="L183" s="8">
        <f t="shared" si="54"/>
        <v>453</v>
      </c>
      <c r="M183" s="8">
        <v>1</v>
      </c>
      <c r="N183" s="8">
        <f t="shared" si="55"/>
        <v>453</v>
      </c>
      <c r="O183" s="11">
        <v>1.03</v>
      </c>
      <c r="P183" s="12">
        <f t="shared" si="56"/>
        <v>466.59</v>
      </c>
      <c r="Q183" s="8"/>
      <c r="R183" s="12">
        <f t="shared" si="57"/>
        <v>466.59</v>
      </c>
      <c r="S183" s="8">
        <v>1</v>
      </c>
      <c r="T183" s="13">
        <f t="shared" si="58"/>
        <v>466.59</v>
      </c>
    </row>
    <row r="184" s="17" customFormat="1" spans="1:20">
      <c r="A184" s="8" t="s">
        <v>25</v>
      </c>
      <c r="B184" s="8"/>
      <c r="C184" s="8"/>
      <c r="D184" s="8" t="s">
        <v>515</v>
      </c>
      <c r="E184" s="8"/>
      <c r="F184" s="8"/>
      <c r="G184" s="8">
        <f>SUM(G183:G183)</f>
        <v>0</v>
      </c>
      <c r="H184" s="13">
        <v>9.5</v>
      </c>
      <c r="I184" s="8">
        <f>H184*G184</f>
        <v>0</v>
      </c>
      <c r="J184" s="8"/>
      <c r="K184" s="8"/>
      <c r="L184" s="8"/>
      <c r="M184" s="8"/>
      <c r="N184" s="8">
        <f>SUM(N181:N183)</f>
        <v>1976</v>
      </c>
      <c r="O184" s="11">
        <v>1.03</v>
      </c>
      <c r="P184" s="12">
        <f>N184*O184</f>
        <v>2035.28</v>
      </c>
      <c r="Q184" s="8">
        <f>SUM(Q181:Q183)</f>
        <v>30.9</v>
      </c>
      <c r="R184" s="12">
        <f>Q184+P184+I184</f>
        <v>2066.18</v>
      </c>
      <c r="S184" s="8">
        <v>1</v>
      </c>
      <c r="T184" s="13">
        <f>I184+P184+Q184</f>
        <v>2066.18</v>
      </c>
    </row>
    <row r="185" s="17" customFormat="1" spans="1:20">
      <c r="A185" s="49" t="s">
        <v>478</v>
      </c>
      <c r="B185" s="19"/>
      <c r="C185" s="19"/>
      <c r="D185" s="49" t="s">
        <v>520</v>
      </c>
      <c r="E185" s="8" t="s">
        <v>521</v>
      </c>
      <c r="F185" s="8"/>
      <c r="G185" s="8"/>
      <c r="H185" s="13"/>
      <c r="I185" s="8"/>
      <c r="J185" s="8"/>
      <c r="K185" s="8"/>
      <c r="L185" s="8"/>
      <c r="M185" s="8"/>
      <c r="N185" s="8"/>
      <c r="O185" s="11"/>
      <c r="P185" s="12"/>
      <c r="Q185" s="8"/>
      <c r="R185" s="12"/>
      <c r="S185" s="8"/>
      <c r="T185" s="13">
        <v>75327.17</v>
      </c>
    </row>
    <row r="186" s="17" customFormat="1" spans="1:20">
      <c r="A186" s="49" t="s">
        <v>480</v>
      </c>
      <c r="B186" s="49"/>
      <c r="C186" s="49"/>
      <c r="D186" s="49" t="s">
        <v>481</v>
      </c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>
        <f>T185-T184</f>
        <v>73260.99</v>
      </c>
    </row>
    <row r="187" s="17" customFormat="1"/>
    <row r="188" s="17" customFormat="1"/>
    <row r="189" s="17" customFormat="1" ht="24" spans="1:20">
      <c r="A189" s="19" t="s">
        <v>386</v>
      </c>
      <c r="B189" s="19" t="s">
        <v>387</v>
      </c>
      <c r="C189" s="22" t="s">
        <v>2</v>
      </c>
      <c r="D189" s="9" t="s">
        <v>508</v>
      </c>
      <c r="E189" s="8" t="s">
        <v>18</v>
      </c>
      <c r="F189" s="8" t="s">
        <v>19</v>
      </c>
      <c r="G189" s="8" t="s">
        <v>7</v>
      </c>
      <c r="H189" s="13" t="s">
        <v>20</v>
      </c>
      <c r="I189" s="8" t="s">
        <v>21</v>
      </c>
      <c r="J189" s="8" t="s">
        <v>3</v>
      </c>
      <c r="K189" s="8" t="s">
        <v>4</v>
      </c>
      <c r="L189" s="8" t="s">
        <v>5</v>
      </c>
      <c r="M189" s="8" t="s">
        <v>6</v>
      </c>
      <c r="N189" s="8" t="s">
        <v>7</v>
      </c>
      <c r="O189" s="11"/>
      <c r="P189" s="12" t="s">
        <v>9</v>
      </c>
      <c r="Q189" s="8" t="s">
        <v>38</v>
      </c>
      <c r="R189" s="12" t="s">
        <v>25</v>
      </c>
      <c r="S189" s="8" t="s">
        <v>29</v>
      </c>
      <c r="T189" s="13" t="s">
        <v>39</v>
      </c>
    </row>
    <row r="190" s="17" customFormat="1" spans="1:20">
      <c r="A190" s="8" t="s">
        <v>522</v>
      </c>
      <c r="B190" s="8" t="s">
        <v>523</v>
      </c>
      <c r="C190" s="8">
        <v>589</v>
      </c>
      <c r="D190" s="8" t="s">
        <v>524</v>
      </c>
      <c r="E190" s="8"/>
      <c r="F190" s="8"/>
      <c r="G190" s="8"/>
      <c r="H190" s="13"/>
      <c r="I190" s="8"/>
      <c r="J190" s="8">
        <v>11615</v>
      </c>
      <c r="K190" s="8">
        <v>20580</v>
      </c>
      <c r="L190" s="8">
        <f t="shared" ref="L190:L195" si="59">K190-J190</f>
        <v>8965</v>
      </c>
      <c r="M190" s="8">
        <v>1</v>
      </c>
      <c r="N190" s="8">
        <f t="shared" ref="N190:N195" si="60">M190*L190</f>
        <v>8965</v>
      </c>
      <c r="O190" s="11">
        <v>1.03</v>
      </c>
      <c r="P190" s="12">
        <f t="shared" ref="P190:P195" si="61">O190*N190</f>
        <v>9233.95</v>
      </c>
      <c r="Q190" s="8">
        <f t="shared" ref="Q190:Q194" si="62">40*1.03</f>
        <v>41.2</v>
      </c>
      <c r="R190" s="12">
        <f t="shared" ref="R190:R195" si="63">I190+P190+Q190</f>
        <v>9275.15</v>
      </c>
      <c r="S190" s="8">
        <v>1</v>
      </c>
      <c r="T190" s="13">
        <f t="shared" ref="T190:T196" si="64">R190*S190</f>
        <v>9275.15</v>
      </c>
    </row>
    <row r="191" s="17" customFormat="1" spans="1:20">
      <c r="A191" s="8" t="s">
        <v>525</v>
      </c>
      <c r="B191" s="8" t="s">
        <v>526</v>
      </c>
      <c r="C191" s="8">
        <v>588</v>
      </c>
      <c r="D191" s="8" t="s">
        <v>524</v>
      </c>
      <c r="E191" s="8">
        <v>52</v>
      </c>
      <c r="F191" s="8">
        <v>52</v>
      </c>
      <c r="G191" s="8">
        <f>SUM(F191-E191)</f>
        <v>0</v>
      </c>
      <c r="H191" s="13">
        <v>9.5</v>
      </c>
      <c r="I191" s="8">
        <f>G191*H191</f>
        <v>0</v>
      </c>
      <c r="J191" s="8">
        <v>4462</v>
      </c>
      <c r="K191" s="8">
        <v>6267</v>
      </c>
      <c r="L191" s="8">
        <f t="shared" si="59"/>
        <v>1805</v>
      </c>
      <c r="M191" s="8">
        <v>1</v>
      </c>
      <c r="N191" s="8">
        <f t="shared" si="60"/>
        <v>1805</v>
      </c>
      <c r="O191" s="11">
        <v>1.03</v>
      </c>
      <c r="P191" s="12">
        <f t="shared" si="61"/>
        <v>1859.15</v>
      </c>
      <c r="Q191" s="8">
        <f t="shared" si="62"/>
        <v>41.2</v>
      </c>
      <c r="R191" s="12">
        <f t="shared" si="63"/>
        <v>1900.35</v>
      </c>
      <c r="S191" s="8">
        <v>1</v>
      </c>
      <c r="T191" s="13">
        <f t="shared" si="64"/>
        <v>1900.35</v>
      </c>
    </row>
    <row r="192" s="17" customFormat="1" spans="1:20">
      <c r="A192" s="8" t="s">
        <v>527</v>
      </c>
      <c r="B192" s="8" t="s">
        <v>528</v>
      </c>
      <c r="C192" s="8">
        <v>365</v>
      </c>
      <c r="D192" s="8" t="s">
        <v>524</v>
      </c>
      <c r="E192" s="8" t="s">
        <v>529</v>
      </c>
      <c r="F192" s="8"/>
      <c r="G192" s="8"/>
      <c r="H192" s="13"/>
      <c r="I192" s="8"/>
      <c r="J192" s="8">
        <v>21302</v>
      </c>
      <c r="K192" s="8">
        <v>21364</v>
      </c>
      <c r="L192" s="8">
        <f t="shared" si="59"/>
        <v>62</v>
      </c>
      <c r="M192" s="8">
        <v>1</v>
      </c>
      <c r="N192" s="8">
        <f t="shared" si="60"/>
        <v>62</v>
      </c>
      <c r="O192" s="11">
        <v>1.03</v>
      </c>
      <c r="P192" s="12">
        <f t="shared" si="61"/>
        <v>63.86</v>
      </c>
      <c r="Q192" s="8"/>
      <c r="R192" s="12">
        <f t="shared" si="63"/>
        <v>63.86</v>
      </c>
      <c r="S192" s="8">
        <v>1</v>
      </c>
      <c r="T192" s="13">
        <f t="shared" si="64"/>
        <v>63.86</v>
      </c>
    </row>
    <row r="193" s="17" customFormat="1" spans="1:20">
      <c r="A193" s="8" t="s">
        <v>530</v>
      </c>
      <c r="B193" s="8" t="s">
        <v>531</v>
      </c>
      <c r="C193" s="8">
        <v>59</v>
      </c>
      <c r="D193" s="8" t="s">
        <v>524</v>
      </c>
      <c r="E193" s="8"/>
      <c r="F193" s="8"/>
      <c r="G193" s="8"/>
      <c r="H193" s="13"/>
      <c r="I193" s="8"/>
      <c r="J193" s="8">
        <v>23481</v>
      </c>
      <c r="K193" s="8">
        <v>23481</v>
      </c>
      <c r="L193" s="8">
        <f t="shared" si="59"/>
        <v>0</v>
      </c>
      <c r="M193" s="8">
        <v>1</v>
      </c>
      <c r="N193" s="8">
        <f t="shared" si="60"/>
        <v>0</v>
      </c>
      <c r="O193" s="11">
        <v>1.03</v>
      </c>
      <c r="P193" s="12">
        <f t="shared" si="61"/>
        <v>0</v>
      </c>
      <c r="Q193" s="8">
        <f t="shared" si="62"/>
        <v>41.2</v>
      </c>
      <c r="R193" s="12">
        <f t="shared" si="63"/>
        <v>41.2</v>
      </c>
      <c r="S193" s="8">
        <v>1</v>
      </c>
      <c r="T193" s="13">
        <f t="shared" si="64"/>
        <v>41.2</v>
      </c>
    </row>
    <row r="194" s="17" customFormat="1" spans="1:20">
      <c r="A194" s="8" t="s">
        <v>532</v>
      </c>
      <c r="B194" s="8" t="s">
        <v>533</v>
      </c>
      <c r="C194" s="8">
        <v>179</v>
      </c>
      <c r="D194" s="8" t="s">
        <v>524</v>
      </c>
      <c r="E194" s="8"/>
      <c r="F194" s="8"/>
      <c r="G194" s="8"/>
      <c r="H194" s="13"/>
      <c r="I194" s="8"/>
      <c r="J194" s="8">
        <v>41768</v>
      </c>
      <c r="K194" s="8">
        <v>43074</v>
      </c>
      <c r="L194" s="8">
        <f t="shared" si="59"/>
        <v>1306</v>
      </c>
      <c r="M194" s="8">
        <v>1</v>
      </c>
      <c r="N194" s="8">
        <f t="shared" si="60"/>
        <v>1306</v>
      </c>
      <c r="O194" s="11">
        <v>1.03</v>
      </c>
      <c r="P194" s="12">
        <f t="shared" si="61"/>
        <v>1345.18</v>
      </c>
      <c r="Q194" s="8">
        <f t="shared" si="62"/>
        <v>41.2</v>
      </c>
      <c r="R194" s="12">
        <f t="shared" si="63"/>
        <v>1386.38</v>
      </c>
      <c r="S194" s="8">
        <v>1</v>
      </c>
      <c r="T194" s="13">
        <f t="shared" si="64"/>
        <v>1386.38</v>
      </c>
    </row>
    <row r="195" s="17" customFormat="1" spans="1:20">
      <c r="A195" s="8" t="s">
        <v>534</v>
      </c>
      <c r="B195" s="8" t="s">
        <v>535</v>
      </c>
      <c r="C195" s="8">
        <v>363</v>
      </c>
      <c r="D195" s="8" t="s">
        <v>524</v>
      </c>
      <c r="E195" s="8" t="s">
        <v>536</v>
      </c>
      <c r="F195" s="8"/>
      <c r="G195" s="8"/>
      <c r="H195" s="13"/>
      <c r="I195" s="8"/>
      <c r="J195" s="8">
        <v>15849</v>
      </c>
      <c r="K195" s="8">
        <v>15849</v>
      </c>
      <c r="L195" s="8">
        <f t="shared" si="59"/>
        <v>0</v>
      </c>
      <c r="M195" s="8">
        <v>1</v>
      </c>
      <c r="N195" s="8">
        <f t="shared" si="60"/>
        <v>0</v>
      </c>
      <c r="O195" s="11">
        <v>1.03</v>
      </c>
      <c r="P195" s="12">
        <f t="shared" si="61"/>
        <v>0</v>
      </c>
      <c r="Q195" s="8"/>
      <c r="R195" s="12">
        <f t="shared" si="63"/>
        <v>0</v>
      </c>
      <c r="S195" s="8">
        <v>1</v>
      </c>
      <c r="T195" s="13">
        <f t="shared" si="64"/>
        <v>0</v>
      </c>
    </row>
    <row r="196" s="17" customFormat="1" spans="1:20">
      <c r="A196" s="8" t="s">
        <v>25</v>
      </c>
      <c r="B196" s="8"/>
      <c r="C196" s="8"/>
      <c r="D196" s="8"/>
      <c r="E196" s="8"/>
      <c r="F196" s="8"/>
      <c r="G196" s="8"/>
      <c r="H196" s="13"/>
      <c r="I196" s="8"/>
      <c r="J196" s="8"/>
      <c r="K196" s="8"/>
      <c r="L196" s="8"/>
      <c r="M196" s="8"/>
      <c r="N196" s="8"/>
      <c r="O196" s="11"/>
      <c r="P196" s="12"/>
      <c r="Q196" s="8"/>
      <c r="R196" s="12"/>
      <c r="S196" s="8"/>
      <c r="T196" s="13">
        <f>SUM(T190:T195)</f>
        <v>12666.94</v>
      </c>
    </row>
    <row r="197" s="17" customFormat="1" spans="1:20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4"/>
    </row>
    <row r="198" s="17" customFormat="1"/>
    <row r="199" s="17" customFormat="1"/>
    <row r="200" s="17" customFormat="1" ht="38" customHeight="1" spans="1:20">
      <c r="A200" s="19" t="s">
        <v>386</v>
      </c>
      <c r="B200" s="19" t="s">
        <v>387</v>
      </c>
      <c r="C200" s="22" t="s">
        <v>2</v>
      </c>
      <c r="D200" s="225" t="s">
        <v>537</v>
      </c>
      <c r="E200" s="8" t="s">
        <v>18</v>
      </c>
      <c r="F200" s="8" t="s">
        <v>19</v>
      </c>
      <c r="G200" s="8" t="s">
        <v>7</v>
      </c>
      <c r="H200" s="13" t="s">
        <v>20</v>
      </c>
      <c r="I200" s="8" t="s">
        <v>21</v>
      </c>
      <c r="J200" s="8" t="s">
        <v>3</v>
      </c>
      <c r="K200" s="8" t="s">
        <v>4</v>
      </c>
      <c r="L200" s="8" t="s">
        <v>5</v>
      </c>
      <c r="M200" s="8" t="s">
        <v>6</v>
      </c>
      <c r="N200" s="8" t="s">
        <v>7</v>
      </c>
      <c r="O200" s="11"/>
      <c r="P200" s="12" t="s">
        <v>9</v>
      </c>
      <c r="Q200" s="8" t="s">
        <v>38</v>
      </c>
      <c r="R200" s="12" t="s">
        <v>25</v>
      </c>
      <c r="S200" s="8" t="s">
        <v>29</v>
      </c>
      <c r="T200" s="13" t="s">
        <v>39</v>
      </c>
    </row>
    <row r="201" s="17" customFormat="1" spans="1:20">
      <c r="A201" s="8" t="s">
        <v>538</v>
      </c>
      <c r="B201" s="8"/>
      <c r="C201" s="8"/>
      <c r="D201" s="8">
        <v>4762</v>
      </c>
      <c r="E201" s="8"/>
      <c r="F201" s="8"/>
      <c r="G201" s="8"/>
      <c r="H201" s="13"/>
      <c r="I201" s="8"/>
      <c r="J201" s="8"/>
      <c r="K201" s="8"/>
      <c r="L201" s="8"/>
      <c r="M201" s="8"/>
      <c r="N201" s="8"/>
      <c r="O201" s="11"/>
      <c r="P201" s="12"/>
      <c r="Q201" s="8"/>
      <c r="R201" s="12"/>
      <c r="S201" s="8"/>
      <c r="T201" s="13"/>
    </row>
    <row r="202" s="17" customFormat="1" spans="1:20">
      <c r="A202" s="8" t="s">
        <v>539</v>
      </c>
      <c r="B202" s="8" t="s">
        <v>540</v>
      </c>
      <c r="C202" s="8">
        <v>131</v>
      </c>
      <c r="D202" s="8" t="s">
        <v>541</v>
      </c>
      <c r="E202" s="8">
        <v>17</v>
      </c>
      <c r="F202" s="8">
        <v>17</v>
      </c>
      <c r="G202" s="8">
        <f>SUM(F202-E202)</f>
        <v>0</v>
      </c>
      <c r="H202" s="13">
        <v>9.5</v>
      </c>
      <c r="I202" s="8">
        <f>G202*H202</f>
        <v>0</v>
      </c>
      <c r="J202" s="8">
        <v>56490</v>
      </c>
      <c r="K202" s="8">
        <v>58157</v>
      </c>
      <c r="L202" s="8">
        <f t="shared" ref="L202:L220" si="65">K202-J202</f>
        <v>1667</v>
      </c>
      <c r="M202" s="8">
        <v>1</v>
      </c>
      <c r="N202" s="8">
        <f t="shared" ref="N202:N221" si="66">M202*L202</f>
        <v>1667</v>
      </c>
      <c r="O202" s="11">
        <v>1.03</v>
      </c>
      <c r="P202" s="12">
        <f t="shared" ref="P202:P222" si="67">O202*N202</f>
        <v>1717.01</v>
      </c>
      <c r="Q202" s="8">
        <f t="shared" ref="Q202:Q204" si="68">80*1.03</f>
        <v>82.4</v>
      </c>
      <c r="R202" s="12">
        <f t="shared" ref="R202:R222" si="69">I202+P202+Q202</f>
        <v>1799.41</v>
      </c>
      <c r="S202" s="8">
        <v>1</v>
      </c>
      <c r="T202" s="13">
        <f t="shared" ref="T202:T221" si="70">R202*S202</f>
        <v>1799.41</v>
      </c>
    </row>
    <row r="203" s="17" customFormat="1" spans="1:20">
      <c r="A203" s="8" t="s">
        <v>542</v>
      </c>
      <c r="B203" s="8" t="s">
        <v>543</v>
      </c>
      <c r="C203" s="8">
        <v>138</v>
      </c>
      <c r="D203" s="8" t="s">
        <v>541</v>
      </c>
      <c r="E203" s="8">
        <v>8029</v>
      </c>
      <c r="F203" s="8">
        <v>8029</v>
      </c>
      <c r="G203" s="8">
        <f>SUM(F203-E203)</f>
        <v>0</v>
      </c>
      <c r="H203" s="13">
        <v>9.5</v>
      </c>
      <c r="I203" s="8">
        <f>G203*H203</f>
        <v>0</v>
      </c>
      <c r="J203" s="8">
        <v>287668</v>
      </c>
      <c r="K203" s="8">
        <v>292914</v>
      </c>
      <c r="L203" s="8">
        <f t="shared" si="65"/>
        <v>5246</v>
      </c>
      <c r="M203" s="8">
        <v>1</v>
      </c>
      <c r="N203" s="8">
        <f t="shared" si="66"/>
        <v>5246</v>
      </c>
      <c r="O203" s="11">
        <v>1.03</v>
      </c>
      <c r="P203" s="12">
        <f t="shared" si="67"/>
        <v>5403.38</v>
      </c>
      <c r="Q203" s="8">
        <f t="shared" si="68"/>
        <v>82.4</v>
      </c>
      <c r="R203" s="12">
        <f t="shared" si="69"/>
        <v>5485.78</v>
      </c>
      <c r="S203" s="8">
        <v>1</v>
      </c>
      <c r="T203" s="13">
        <f t="shared" si="70"/>
        <v>5485.78</v>
      </c>
    </row>
    <row r="204" s="17" customFormat="1" spans="1:20">
      <c r="A204" s="8" t="s">
        <v>544</v>
      </c>
      <c r="B204" s="8" t="s">
        <v>545</v>
      </c>
      <c r="C204" s="8">
        <v>137</v>
      </c>
      <c r="D204" s="8" t="s">
        <v>541</v>
      </c>
      <c r="E204" s="8"/>
      <c r="F204" s="8"/>
      <c r="G204" s="8"/>
      <c r="H204" s="13"/>
      <c r="I204" s="8"/>
      <c r="J204" s="8">
        <v>215003</v>
      </c>
      <c r="K204" s="8">
        <v>215771</v>
      </c>
      <c r="L204" s="8">
        <f t="shared" si="65"/>
        <v>768</v>
      </c>
      <c r="M204" s="8">
        <v>1</v>
      </c>
      <c r="N204" s="8">
        <f t="shared" si="66"/>
        <v>768</v>
      </c>
      <c r="O204" s="11">
        <v>1.03</v>
      </c>
      <c r="P204" s="12">
        <f t="shared" si="67"/>
        <v>791.04</v>
      </c>
      <c r="Q204" s="8">
        <f t="shared" si="68"/>
        <v>82.4</v>
      </c>
      <c r="R204" s="12">
        <f t="shared" si="69"/>
        <v>873.44</v>
      </c>
      <c r="S204" s="8">
        <v>1</v>
      </c>
      <c r="T204" s="13">
        <f t="shared" si="70"/>
        <v>873.44</v>
      </c>
    </row>
    <row r="205" s="17" customFormat="1" spans="1:20">
      <c r="A205" s="8" t="s">
        <v>546</v>
      </c>
      <c r="B205" s="8" t="s">
        <v>547</v>
      </c>
      <c r="C205" s="8">
        <v>372</v>
      </c>
      <c r="D205" s="8" t="s">
        <v>541</v>
      </c>
      <c r="E205" s="8" t="s">
        <v>548</v>
      </c>
      <c r="F205" s="8"/>
      <c r="G205" s="8"/>
      <c r="H205" s="13"/>
      <c r="I205" s="8"/>
      <c r="J205" s="8">
        <v>7646</v>
      </c>
      <c r="K205" s="8">
        <v>7856</v>
      </c>
      <c r="L205" s="8">
        <f t="shared" si="65"/>
        <v>210</v>
      </c>
      <c r="M205" s="8">
        <v>1</v>
      </c>
      <c r="N205" s="8">
        <f t="shared" si="66"/>
        <v>210</v>
      </c>
      <c r="O205" s="11">
        <v>1.03</v>
      </c>
      <c r="P205" s="12">
        <f t="shared" si="67"/>
        <v>216.3</v>
      </c>
      <c r="Q205" s="8"/>
      <c r="R205" s="12">
        <f t="shared" si="69"/>
        <v>216.3</v>
      </c>
      <c r="S205" s="8">
        <v>1</v>
      </c>
      <c r="T205" s="13">
        <f t="shared" si="70"/>
        <v>216.3</v>
      </c>
    </row>
    <row r="206" s="17" customFormat="1" spans="1:20">
      <c r="A206" s="8" t="s">
        <v>546</v>
      </c>
      <c r="B206" s="8" t="s">
        <v>547</v>
      </c>
      <c r="C206" s="8">
        <v>376</v>
      </c>
      <c r="D206" s="8" t="s">
        <v>541</v>
      </c>
      <c r="E206" s="8" t="s">
        <v>549</v>
      </c>
      <c r="F206" s="8"/>
      <c r="G206" s="8"/>
      <c r="H206" s="13"/>
      <c r="I206" s="8"/>
      <c r="J206" s="8">
        <v>42717</v>
      </c>
      <c r="K206" s="8">
        <v>44023</v>
      </c>
      <c r="L206" s="8">
        <f t="shared" si="65"/>
        <v>1306</v>
      </c>
      <c r="M206" s="8">
        <v>1</v>
      </c>
      <c r="N206" s="8">
        <f t="shared" si="66"/>
        <v>1306</v>
      </c>
      <c r="O206" s="11">
        <v>1.03</v>
      </c>
      <c r="P206" s="12">
        <f t="shared" si="67"/>
        <v>1345.18</v>
      </c>
      <c r="Q206" s="8"/>
      <c r="R206" s="12">
        <f t="shared" si="69"/>
        <v>1345.18</v>
      </c>
      <c r="S206" s="8">
        <v>1</v>
      </c>
      <c r="T206" s="13">
        <f t="shared" si="70"/>
        <v>1345.18</v>
      </c>
    </row>
    <row r="207" s="17" customFormat="1" spans="1:20">
      <c r="A207" s="8" t="s">
        <v>550</v>
      </c>
      <c r="B207" s="8" t="s">
        <v>551</v>
      </c>
      <c r="C207" s="8">
        <v>132</v>
      </c>
      <c r="D207" s="8" t="s">
        <v>541</v>
      </c>
      <c r="E207" s="8"/>
      <c r="F207" s="8"/>
      <c r="G207" s="8"/>
      <c r="H207" s="13"/>
      <c r="I207" s="8"/>
      <c r="J207" s="8">
        <v>276136</v>
      </c>
      <c r="K207" s="8">
        <v>280965</v>
      </c>
      <c r="L207" s="8">
        <f t="shared" si="65"/>
        <v>4829</v>
      </c>
      <c r="M207" s="8">
        <v>1</v>
      </c>
      <c r="N207" s="8">
        <f t="shared" si="66"/>
        <v>4829</v>
      </c>
      <c r="O207" s="11">
        <v>1.03</v>
      </c>
      <c r="P207" s="12">
        <f t="shared" si="67"/>
        <v>4973.87</v>
      </c>
      <c r="Q207" s="8">
        <f>40*1.03</f>
        <v>41.2</v>
      </c>
      <c r="R207" s="12">
        <f t="shared" si="69"/>
        <v>5015.07</v>
      </c>
      <c r="S207" s="8">
        <v>1</v>
      </c>
      <c r="T207" s="13">
        <f t="shared" si="70"/>
        <v>5015.07</v>
      </c>
    </row>
    <row r="208" s="17" customFormat="1" spans="1:20">
      <c r="A208" s="8" t="s">
        <v>552</v>
      </c>
      <c r="B208" s="8" t="s">
        <v>553</v>
      </c>
      <c r="C208" s="8">
        <v>142</v>
      </c>
      <c r="D208" s="8" t="s">
        <v>541</v>
      </c>
      <c r="E208" s="8"/>
      <c r="F208" s="8"/>
      <c r="G208" s="8"/>
      <c r="H208" s="13"/>
      <c r="I208" s="8"/>
      <c r="J208" s="8">
        <v>19242</v>
      </c>
      <c r="K208" s="8">
        <v>20451</v>
      </c>
      <c r="L208" s="8">
        <f t="shared" si="65"/>
        <v>1209</v>
      </c>
      <c r="M208" s="8">
        <v>20</v>
      </c>
      <c r="N208" s="8">
        <f t="shared" si="66"/>
        <v>24180</v>
      </c>
      <c r="O208" s="11">
        <v>1.03</v>
      </c>
      <c r="P208" s="12">
        <f t="shared" si="67"/>
        <v>24905.4</v>
      </c>
      <c r="Q208" s="8">
        <f>180*1.03</f>
        <v>185.4</v>
      </c>
      <c r="R208" s="12">
        <f t="shared" si="69"/>
        <v>25090.8</v>
      </c>
      <c r="S208" s="8">
        <v>1</v>
      </c>
      <c r="T208" s="13">
        <f t="shared" si="70"/>
        <v>25090.8</v>
      </c>
    </row>
    <row r="209" s="17" customFormat="1" spans="1:20">
      <c r="A209" s="8" t="s">
        <v>554</v>
      </c>
      <c r="B209" s="8" t="s">
        <v>555</v>
      </c>
      <c r="C209" s="8">
        <v>370</v>
      </c>
      <c r="D209" s="8" t="s">
        <v>541</v>
      </c>
      <c r="E209" s="8" t="s">
        <v>556</v>
      </c>
      <c r="F209" s="8"/>
      <c r="G209" s="8"/>
      <c r="H209" s="13"/>
      <c r="I209" s="8"/>
      <c r="J209" s="8">
        <v>25601</v>
      </c>
      <c r="K209" s="8">
        <v>26051</v>
      </c>
      <c r="L209" s="8">
        <f t="shared" si="65"/>
        <v>450</v>
      </c>
      <c r="M209" s="8">
        <v>1</v>
      </c>
      <c r="N209" s="8">
        <f t="shared" si="66"/>
        <v>450</v>
      </c>
      <c r="O209" s="11">
        <v>1.03</v>
      </c>
      <c r="P209" s="12">
        <f t="shared" si="67"/>
        <v>463.5</v>
      </c>
      <c r="Q209" s="8"/>
      <c r="R209" s="12">
        <f t="shared" si="69"/>
        <v>463.5</v>
      </c>
      <c r="S209" s="8">
        <v>1</v>
      </c>
      <c r="T209" s="13">
        <f t="shared" si="70"/>
        <v>463.5</v>
      </c>
    </row>
    <row r="210" s="17" customFormat="1" spans="1:20">
      <c r="A210" s="8" t="s">
        <v>557</v>
      </c>
      <c r="B210" s="8" t="s">
        <v>558</v>
      </c>
      <c r="C210" s="8">
        <v>161</v>
      </c>
      <c r="D210" s="8" t="s">
        <v>541</v>
      </c>
      <c r="E210" s="8">
        <v>18</v>
      </c>
      <c r="F210" s="8">
        <v>18</v>
      </c>
      <c r="G210" s="8">
        <f>SUM(F210-E210)</f>
        <v>0</v>
      </c>
      <c r="H210" s="13">
        <v>9.5</v>
      </c>
      <c r="I210" s="8">
        <f>G210*H210</f>
        <v>0</v>
      </c>
      <c r="J210" s="8">
        <v>25273</v>
      </c>
      <c r="K210" s="8">
        <v>25273</v>
      </c>
      <c r="L210" s="8">
        <f t="shared" si="65"/>
        <v>0</v>
      </c>
      <c r="M210" s="8">
        <v>1</v>
      </c>
      <c r="N210" s="8">
        <f t="shared" si="66"/>
        <v>0</v>
      </c>
      <c r="O210" s="11">
        <v>1.03</v>
      </c>
      <c r="P210" s="12">
        <f t="shared" si="67"/>
        <v>0</v>
      </c>
      <c r="Q210" s="8">
        <f>60*1.03</f>
        <v>61.8</v>
      </c>
      <c r="R210" s="12">
        <f t="shared" si="69"/>
        <v>61.8</v>
      </c>
      <c r="S210" s="8">
        <v>1</v>
      </c>
      <c r="T210" s="13">
        <f t="shared" si="70"/>
        <v>61.8</v>
      </c>
    </row>
    <row r="211" s="17" customFormat="1" spans="1:20">
      <c r="A211" s="8" t="s">
        <v>559</v>
      </c>
      <c r="B211" s="8" t="s">
        <v>560</v>
      </c>
      <c r="C211" s="8">
        <v>158</v>
      </c>
      <c r="D211" s="8" t="s">
        <v>541</v>
      </c>
      <c r="E211" s="19"/>
      <c r="F211" s="19"/>
      <c r="G211" s="8"/>
      <c r="H211" s="13">
        <v>9.5</v>
      </c>
      <c r="I211" s="8"/>
      <c r="J211" s="8">
        <v>11066</v>
      </c>
      <c r="K211" s="8">
        <v>11100</v>
      </c>
      <c r="L211" s="8">
        <f t="shared" si="65"/>
        <v>34</v>
      </c>
      <c r="M211" s="8">
        <v>1</v>
      </c>
      <c r="N211" s="8">
        <f t="shared" si="66"/>
        <v>34</v>
      </c>
      <c r="O211" s="11">
        <v>1.03</v>
      </c>
      <c r="P211" s="12">
        <f t="shared" si="67"/>
        <v>35.02</v>
      </c>
      <c r="Q211" s="8">
        <f>40*1.03</f>
        <v>41.2</v>
      </c>
      <c r="R211" s="12">
        <f t="shared" si="69"/>
        <v>76.22</v>
      </c>
      <c r="S211" s="8">
        <v>1</v>
      </c>
      <c r="T211" s="13">
        <f t="shared" si="70"/>
        <v>76.22</v>
      </c>
    </row>
    <row r="212" s="17" customFormat="1" spans="1:20">
      <c r="A212" s="8" t="s">
        <v>561</v>
      </c>
      <c r="B212" s="8" t="s">
        <v>562</v>
      </c>
      <c r="C212" s="8">
        <v>66</v>
      </c>
      <c r="D212" s="8" t="s">
        <v>541</v>
      </c>
      <c r="E212" s="8"/>
      <c r="F212" s="8"/>
      <c r="G212" s="8"/>
      <c r="H212" s="13"/>
      <c r="I212" s="8"/>
      <c r="J212" s="8">
        <v>72511</v>
      </c>
      <c r="K212" s="8">
        <v>77938</v>
      </c>
      <c r="L212" s="8">
        <f t="shared" si="65"/>
        <v>5427</v>
      </c>
      <c r="M212" s="8">
        <v>1</v>
      </c>
      <c r="N212" s="8">
        <f t="shared" si="66"/>
        <v>5427</v>
      </c>
      <c r="O212" s="11">
        <v>1.03</v>
      </c>
      <c r="P212" s="12">
        <f t="shared" si="67"/>
        <v>5589.81</v>
      </c>
      <c r="Q212" s="8">
        <f>40*1.03</f>
        <v>41.2</v>
      </c>
      <c r="R212" s="12">
        <f t="shared" si="69"/>
        <v>5631.01</v>
      </c>
      <c r="S212" s="8">
        <v>1</v>
      </c>
      <c r="T212" s="13">
        <f t="shared" si="70"/>
        <v>5631.01</v>
      </c>
    </row>
    <row r="213" s="17" customFormat="1" spans="1:20">
      <c r="A213" s="8" t="s">
        <v>563</v>
      </c>
      <c r="B213" s="8" t="s">
        <v>564</v>
      </c>
      <c r="C213" s="8">
        <v>65</v>
      </c>
      <c r="D213" s="8" t="s">
        <v>541</v>
      </c>
      <c r="E213" s="8">
        <v>46</v>
      </c>
      <c r="F213" s="8">
        <v>46</v>
      </c>
      <c r="G213" s="8">
        <f>SUM(F213-E213)</f>
        <v>0</v>
      </c>
      <c r="H213" s="13">
        <v>9.5</v>
      </c>
      <c r="I213" s="8">
        <f>G213*H213</f>
        <v>0</v>
      </c>
      <c r="J213" s="8">
        <v>7927</v>
      </c>
      <c r="K213" s="8">
        <v>8244</v>
      </c>
      <c r="L213" s="8">
        <f t="shared" si="65"/>
        <v>317</v>
      </c>
      <c r="M213" s="8">
        <v>1</v>
      </c>
      <c r="N213" s="8">
        <f t="shared" si="66"/>
        <v>317</v>
      </c>
      <c r="O213" s="11">
        <v>1.03</v>
      </c>
      <c r="P213" s="12">
        <f t="shared" si="67"/>
        <v>326.51</v>
      </c>
      <c r="Q213" s="8">
        <f>40*1.03</f>
        <v>41.2</v>
      </c>
      <c r="R213" s="12">
        <f t="shared" si="69"/>
        <v>367.71</v>
      </c>
      <c r="S213" s="8">
        <v>1</v>
      </c>
      <c r="T213" s="13">
        <f t="shared" si="70"/>
        <v>367.71</v>
      </c>
    </row>
    <row r="214" s="17" customFormat="1" spans="1:20">
      <c r="A214" s="8" t="s">
        <v>565</v>
      </c>
      <c r="B214" s="8" t="s">
        <v>566</v>
      </c>
      <c r="C214" s="8">
        <v>543</v>
      </c>
      <c r="D214" s="8" t="s">
        <v>541</v>
      </c>
      <c r="E214" s="8"/>
      <c r="F214" s="8"/>
      <c r="G214" s="8"/>
      <c r="H214" s="10"/>
      <c r="I214" s="8"/>
      <c r="J214" s="8">
        <v>3060</v>
      </c>
      <c r="K214" s="8">
        <v>3416</v>
      </c>
      <c r="L214" s="8">
        <f t="shared" si="65"/>
        <v>356</v>
      </c>
      <c r="M214" s="8">
        <v>80</v>
      </c>
      <c r="N214" s="8">
        <f t="shared" si="66"/>
        <v>28480</v>
      </c>
      <c r="O214" s="11">
        <v>1.03</v>
      </c>
      <c r="P214" s="12">
        <f t="shared" si="67"/>
        <v>29334.4</v>
      </c>
      <c r="Q214" s="8"/>
      <c r="R214" s="12">
        <f t="shared" si="69"/>
        <v>29334.4</v>
      </c>
      <c r="S214" s="8">
        <v>1</v>
      </c>
      <c r="T214" s="13">
        <f t="shared" si="70"/>
        <v>29334.4</v>
      </c>
    </row>
    <row r="215" s="17" customFormat="1" spans="1:20">
      <c r="A215" s="8" t="s">
        <v>567</v>
      </c>
      <c r="B215" s="8" t="s">
        <v>568</v>
      </c>
      <c r="C215" s="8">
        <v>290</v>
      </c>
      <c r="D215" s="8" t="s">
        <v>541</v>
      </c>
      <c r="E215" s="8"/>
      <c r="F215" s="8"/>
      <c r="G215" s="8"/>
      <c r="H215" s="10"/>
      <c r="I215" s="8"/>
      <c r="J215" s="8">
        <v>107483</v>
      </c>
      <c r="K215" s="8">
        <v>112679</v>
      </c>
      <c r="L215" s="8">
        <f t="shared" si="65"/>
        <v>5196</v>
      </c>
      <c r="M215" s="8">
        <v>1</v>
      </c>
      <c r="N215" s="8">
        <f t="shared" si="66"/>
        <v>5196</v>
      </c>
      <c r="O215" s="11">
        <v>1.03</v>
      </c>
      <c r="P215" s="12">
        <f t="shared" si="67"/>
        <v>5351.88</v>
      </c>
      <c r="Q215" s="8"/>
      <c r="R215" s="12">
        <f t="shared" si="69"/>
        <v>5351.88</v>
      </c>
      <c r="S215" s="8">
        <v>1</v>
      </c>
      <c r="T215" s="13">
        <f t="shared" si="70"/>
        <v>5351.88</v>
      </c>
    </row>
    <row r="216" s="17" customFormat="1" spans="1:20">
      <c r="A216" s="8" t="s">
        <v>569</v>
      </c>
      <c r="B216" s="8" t="s">
        <v>570</v>
      </c>
      <c r="C216" s="8">
        <v>195</v>
      </c>
      <c r="D216" s="8" t="s">
        <v>541</v>
      </c>
      <c r="E216" s="8"/>
      <c r="F216" s="8"/>
      <c r="G216" s="8"/>
      <c r="H216" s="13"/>
      <c r="I216" s="8"/>
      <c r="J216" s="8">
        <v>58</v>
      </c>
      <c r="K216" s="8">
        <v>73</v>
      </c>
      <c r="L216" s="8">
        <f t="shared" si="65"/>
        <v>15</v>
      </c>
      <c r="M216" s="8">
        <v>20</v>
      </c>
      <c r="N216" s="8">
        <f t="shared" si="66"/>
        <v>300</v>
      </c>
      <c r="O216" s="11">
        <v>1.03</v>
      </c>
      <c r="P216" s="12">
        <f t="shared" si="67"/>
        <v>309</v>
      </c>
      <c r="Q216" s="8">
        <f>60*1.03</f>
        <v>61.8</v>
      </c>
      <c r="R216" s="12">
        <f t="shared" si="69"/>
        <v>370.8</v>
      </c>
      <c r="S216" s="8">
        <v>1</v>
      </c>
      <c r="T216" s="13">
        <f t="shared" si="70"/>
        <v>370.8</v>
      </c>
    </row>
    <row r="217" s="17" customFormat="1" ht="20" customHeight="1" spans="1:20">
      <c r="A217" s="8" t="s">
        <v>571</v>
      </c>
      <c r="B217" s="8" t="s">
        <v>572</v>
      </c>
      <c r="C217" s="8">
        <v>90</v>
      </c>
      <c r="D217" s="8" t="s">
        <v>541</v>
      </c>
      <c r="E217" s="8"/>
      <c r="F217" s="8"/>
      <c r="G217" s="8"/>
      <c r="H217" s="13"/>
      <c r="I217" s="8"/>
      <c r="J217" s="8">
        <v>33879</v>
      </c>
      <c r="K217" s="8">
        <v>33879</v>
      </c>
      <c r="L217" s="8">
        <f t="shared" si="65"/>
        <v>0</v>
      </c>
      <c r="M217" s="8">
        <v>20</v>
      </c>
      <c r="N217" s="8">
        <f t="shared" si="66"/>
        <v>0</v>
      </c>
      <c r="O217" s="11">
        <v>1.03</v>
      </c>
      <c r="P217" s="12">
        <f t="shared" si="67"/>
        <v>0</v>
      </c>
      <c r="Q217" s="8">
        <f>60*1.03</f>
        <v>61.8</v>
      </c>
      <c r="R217" s="12">
        <f t="shared" si="69"/>
        <v>61.8</v>
      </c>
      <c r="S217" s="8">
        <v>1</v>
      </c>
      <c r="T217" s="13">
        <f t="shared" si="70"/>
        <v>61.8</v>
      </c>
    </row>
    <row r="218" s="17" customFormat="1" ht="18" customHeight="1" spans="1:20">
      <c r="A218" s="8" t="s">
        <v>573</v>
      </c>
      <c r="B218" s="8" t="s">
        <v>574</v>
      </c>
      <c r="C218" s="8">
        <v>403</v>
      </c>
      <c r="D218" s="8" t="s">
        <v>541</v>
      </c>
      <c r="E218" s="8">
        <v>207</v>
      </c>
      <c r="F218" s="8">
        <v>207</v>
      </c>
      <c r="G218" s="8">
        <f>SUM(F218-E218)</f>
        <v>0</v>
      </c>
      <c r="H218" s="13">
        <v>9.5</v>
      </c>
      <c r="I218" s="8">
        <f>G218*H218</f>
        <v>0</v>
      </c>
      <c r="J218" s="8">
        <v>76423</v>
      </c>
      <c r="K218" s="8">
        <v>80144</v>
      </c>
      <c r="L218" s="8">
        <f t="shared" si="65"/>
        <v>3721</v>
      </c>
      <c r="M218" s="8">
        <v>1</v>
      </c>
      <c r="N218" s="8">
        <f t="shared" si="66"/>
        <v>3721</v>
      </c>
      <c r="O218" s="11">
        <v>1.03</v>
      </c>
      <c r="P218" s="12">
        <f t="shared" si="67"/>
        <v>3832.63</v>
      </c>
      <c r="Q218" s="8">
        <f>80*1.03</f>
        <v>82.4</v>
      </c>
      <c r="R218" s="12">
        <f t="shared" si="69"/>
        <v>3915.03</v>
      </c>
      <c r="S218" s="8">
        <v>1</v>
      </c>
      <c r="T218" s="13">
        <f t="shared" si="70"/>
        <v>3915.03</v>
      </c>
    </row>
    <row r="219" s="17" customFormat="1" ht="21" customHeight="1" spans="1:20">
      <c r="A219" s="8" t="s">
        <v>25</v>
      </c>
      <c r="B219" s="8"/>
      <c r="C219" s="8"/>
      <c r="D219" s="8" t="s">
        <v>541</v>
      </c>
      <c r="E219" s="8"/>
      <c r="F219" s="8"/>
      <c r="G219" s="8">
        <f>SUM(G202:G218)</f>
        <v>0</v>
      </c>
      <c r="H219" s="13">
        <v>9.5</v>
      </c>
      <c r="I219" s="8">
        <f>G219*H219</f>
        <v>0</v>
      </c>
      <c r="J219" s="8"/>
      <c r="K219" s="8"/>
      <c r="L219" s="8"/>
      <c r="M219" s="8"/>
      <c r="N219" s="8">
        <f>SUM(N202:N218)</f>
        <v>82131</v>
      </c>
      <c r="O219" s="11">
        <v>1.03</v>
      </c>
      <c r="P219" s="12">
        <f t="shared" si="67"/>
        <v>84594.93</v>
      </c>
      <c r="Q219" s="8">
        <f>SUM(Q202:Q218)</f>
        <v>865.2</v>
      </c>
      <c r="R219" s="12">
        <f t="shared" si="69"/>
        <v>85460.13</v>
      </c>
      <c r="S219" s="8">
        <v>1</v>
      </c>
      <c r="T219" s="13">
        <f>SUM(T202:T218)</f>
        <v>85460.13</v>
      </c>
    </row>
    <row r="220" s="17" customFormat="1" ht="20" customHeight="1" spans="1:20">
      <c r="A220" s="49" t="s">
        <v>478</v>
      </c>
      <c r="B220" s="19"/>
      <c r="C220" s="19"/>
      <c r="D220" s="19" t="s">
        <v>506</v>
      </c>
      <c r="E220" s="8"/>
      <c r="F220" s="8"/>
      <c r="G220" s="8"/>
      <c r="H220" s="13"/>
      <c r="I220" s="8"/>
      <c r="J220" s="8"/>
      <c r="K220" s="8"/>
      <c r="L220" s="8"/>
      <c r="M220" s="8"/>
      <c r="N220" s="8"/>
      <c r="O220" s="11"/>
      <c r="P220" s="12"/>
      <c r="Q220" s="8"/>
      <c r="R220" s="12"/>
      <c r="S220" s="8"/>
      <c r="T220" s="13">
        <v>821781.91</v>
      </c>
    </row>
    <row r="221" s="17" customFormat="1" spans="1:20">
      <c r="A221" s="49" t="s">
        <v>480</v>
      </c>
      <c r="B221" s="49"/>
      <c r="C221" s="49"/>
      <c r="D221" s="49" t="s">
        <v>481</v>
      </c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>
        <f>T220-T219</f>
        <v>736321.78</v>
      </c>
    </row>
    <row r="222" s="17" customFormat="1"/>
    <row r="223" s="17" customFormat="1"/>
    <row r="224" s="17" customFormat="1"/>
    <row r="225" s="17" customFormat="1" ht="24" spans="1:20">
      <c r="A225" s="19" t="s">
        <v>386</v>
      </c>
      <c r="B225" s="19" t="s">
        <v>387</v>
      </c>
      <c r="C225" s="22" t="s">
        <v>2</v>
      </c>
      <c r="D225" s="9" t="s">
        <v>575</v>
      </c>
      <c r="E225" s="8" t="s">
        <v>18</v>
      </c>
      <c r="F225" s="8" t="s">
        <v>19</v>
      </c>
      <c r="G225" s="8" t="s">
        <v>7</v>
      </c>
      <c r="H225" s="13" t="s">
        <v>20</v>
      </c>
      <c r="I225" s="8" t="s">
        <v>21</v>
      </c>
      <c r="J225" s="8" t="s">
        <v>3</v>
      </c>
      <c r="K225" s="8" t="s">
        <v>4</v>
      </c>
      <c r="L225" s="8" t="s">
        <v>5</v>
      </c>
      <c r="M225" s="8" t="s">
        <v>6</v>
      </c>
      <c r="N225" s="8" t="s">
        <v>7</v>
      </c>
      <c r="O225" s="11"/>
      <c r="P225" s="12" t="s">
        <v>9</v>
      </c>
      <c r="Q225" s="8" t="s">
        <v>38</v>
      </c>
      <c r="R225" s="12" t="s">
        <v>25</v>
      </c>
      <c r="S225" s="8" t="s">
        <v>29</v>
      </c>
      <c r="T225" s="13" t="s">
        <v>39</v>
      </c>
    </row>
    <row r="226" s="17" customFormat="1" spans="1:20">
      <c r="A226" s="8" t="s">
        <v>576</v>
      </c>
      <c r="B226" s="8" t="s">
        <v>577</v>
      </c>
      <c r="C226" s="8">
        <v>539</v>
      </c>
      <c r="D226" s="8" t="s">
        <v>578</v>
      </c>
      <c r="E226" s="8">
        <v>22</v>
      </c>
      <c r="F226" s="8">
        <v>22</v>
      </c>
      <c r="G226" s="8">
        <f>SUM(F226-E226)</f>
        <v>0</v>
      </c>
      <c r="H226" s="13">
        <v>9.5</v>
      </c>
      <c r="I226" s="8">
        <f>G226*H226</f>
        <v>0</v>
      </c>
      <c r="J226" s="8">
        <v>1973</v>
      </c>
      <c r="K226" s="8">
        <v>2667</v>
      </c>
      <c r="L226" s="8">
        <f t="shared" ref="L226:L229" si="71">K226-J226</f>
        <v>694</v>
      </c>
      <c r="M226" s="8">
        <v>1</v>
      </c>
      <c r="N226" s="8">
        <f t="shared" ref="N226:N230" si="72">M226*L226</f>
        <v>694</v>
      </c>
      <c r="O226" s="11">
        <v>1.03</v>
      </c>
      <c r="P226" s="12">
        <f t="shared" ref="P226:P230" si="73">O226*N226</f>
        <v>714.82</v>
      </c>
      <c r="Q226" s="8">
        <f>80*1.03</f>
        <v>82.4</v>
      </c>
      <c r="R226" s="12">
        <f t="shared" ref="R226:R230" si="74">I226+P226+Q226</f>
        <v>797.22</v>
      </c>
      <c r="S226" s="8">
        <v>1</v>
      </c>
      <c r="T226" s="13">
        <f t="shared" ref="T226:T229" si="75">R226*S226</f>
        <v>797.22</v>
      </c>
    </row>
    <row r="227" s="17" customFormat="1" spans="1:20">
      <c r="A227" s="8" t="s">
        <v>579</v>
      </c>
      <c r="B227" s="8" t="s">
        <v>579</v>
      </c>
      <c r="C227" s="8">
        <v>474</v>
      </c>
      <c r="D227" s="8" t="s">
        <v>578</v>
      </c>
      <c r="E227" s="8"/>
      <c r="F227" s="8"/>
      <c r="G227" s="8"/>
      <c r="H227" s="13"/>
      <c r="I227" s="8"/>
      <c r="J227" s="8">
        <v>1361</v>
      </c>
      <c r="K227" s="8">
        <v>1505</v>
      </c>
      <c r="L227" s="8">
        <f t="shared" si="71"/>
        <v>144</v>
      </c>
      <c r="M227" s="8">
        <v>20</v>
      </c>
      <c r="N227" s="8">
        <f t="shared" si="72"/>
        <v>2880</v>
      </c>
      <c r="O227" s="11">
        <v>1.03</v>
      </c>
      <c r="P227" s="12">
        <f t="shared" si="73"/>
        <v>2966.4</v>
      </c>
      <c r="Q227" s="8">
        <f>80*1.03</f>
        <v>82.4</v>
      </c>
      <c r="R227" s="12">
        <f t="shared" si="74"/>
        <v>3048.8</v>
      </c>
      <c r="S227" s="8">
        <v>1</v>
      </c>
      <c r="T227" s="13">
        <f t="shared" si="75"/>
        <v>3048.8</v>
      </c>
    </row>
    <row r="228" s="17" customFormat="1" spans="1:20">
      <c r="A228" s="8" t="s">
        <v>580</v>
      </c>
      <c r="B228" s="8" t="s">
        <v>580</v>
      </c>
      <c r="C228" s="8">
        <v>473</v>
      </c>
      <c r="D228" s="8" t="s">
        <v>578</v>
      </c>
      <c r="E228" s="8"/>
      <c r="F228" s="8"/>
      <c r="G228" s="8"/>
      <c r="H228" s="13"/>
      <c r="I228" s="8"/>
      <c r="J228" s="8">
        <v>297</v>
      </c>
      <c r="K228" s="8">
        <v>344</v>
      </c>
      <c r="L228" s="8">
        <f t="shared" si="71"/>
        <v>47</v>
      </c>
      <c r="M228" s="8">
        <v>20</v>
      </c>
      <c r="N228" s="8">
        <f t="shared" si="72"/>
        <v>940</v>
      </c>
      <c r="O228" s="11">
        <v>1.03</v>
      </c>
      <c r="P228" s="12">
        <f t="shared" si="73"/>
        <v>968.2</v>
      </c>
      <c r="Q228" s="8">
        <f>100*1.03</f>
        <v>103</v>
      </c>
      <c r="R228" s="12">
        <f t="shared" si="74"/>
        <v>1071.2</v>
      </c>
      <c r="S228" s="8">
        <v>1</v>
      </c>
      <c r="T228" s="13">
        <f t="shared" si="75"/>
        <v>1071.2</v>
      </c>
    </row>
    <row r="229" s="17" customFormat="1" spans="1:20">
      <c r="A229" s="8" t="s">
        <v>581</v>
      </c>
      <c r="B229" s="8" t="s">
        <v>582</v>
      </c>
      <c r="C229" s="8">
        <v>456</v>
      </c>
      <c r="D229" s="8" t="s">
        <v>578</v>
      </c>
      <c r="E229" s="8"/>
      <c r="F229" s="8"/>
      <c r="G229" s="8"/>
      <c r="H229" s="13"/>
      <c r="I229" s="8"/>
      <c r="J229" s="8">
        <v>8331</v>
      </c>
      <c r="K229" s="8">
        <v>8511</v>
      </c>
      <c r="L229" s="8">
        <f t="shared" si="71"/>
        <v>180</v>
      </c>
      <c r="M229" s="8">
        <v>1</v>
      </c>
      <c r="N229" s="8">
        <f t="shared" si="72"/>
        <v>180</v>
      </c>
      <c r="O229" s="11">
        <v>1.03</v>
      </c>
      <c r="P229" s="12">
        <f t="shared" si="73"/>
        <v>185.4</v>
      </c>
      <c r="Q229" s="8"/>
      <c r="R229" s="12">
        <f t="shared" si="74"/>
        <v>185.4</v>
      </c>
      <c r="S229" s="8">
        <v>1</v>
      </c>
      <c r="T229" s="13">
        <f t="shared" si="75"/>
        <v>185.4</v>
      </c>
    </row>
    <row r="230" s="17" customFormat="1" spans="1:20">
      <c r="A230" s="8" t="s">
        <v>25</v>
      </c>
      <c r="B230" s="8"/>
      <c r="C230" s="8"/>
      <c r="D230" s="8" t="s">
        <v>578</v>
      </c>
      <c r="E230" s="8"/>
      <c r="F230" s="8"/>
      <c r="G230" s="8"/>
      <c r="H230" s="13"/>
      <c r="I230" s="8"/>
      <c r="J230" s="8"/>
      <c r="K230" s="8"/>
      <c r="L230" s="8"/>
      <c r="M230" s="8"/>
      <c r="N230" s="8"/>
      <c r="O230" s="11"/>
      <c r="P230" s="12"/>
      <c r="Q230" s="8"/>
      <c r="R230" s="12"/>
      <c r="S230" s="8"/>
      <c r="T230" s="13">
        <f>SUM(T226:T229)</f>
        <v>5102.62</v>
      </c>
    </row>
    <row r="231" s="17" customFormat="1" spans="1:20">
      <c r="A231" s="8" t="s">
        <v>478</v>
      </c>
      <c r="B231" s="8"/>
      <c r="C231" s="8"/>
      <c r="D231" s="19" t="s">
        <v>583</v>
      </c>
      <c r="E231" s="19"/>
      <c r="F231" s="19"/>
      <c r="G231" s="8"/>
      <c r="H231" s="13"/>
      <c r="I231" s="8"/>
      <c r="J231" s="8"/>
      <c r="K231" s="8"/>
      <c r="L231" s="8"/>
      <c r="M231" s="8"/>
      <c r="N231" s="8"/>
      <c r="O231" s="11"/>
      <c r="P231" s="12"/>
      <c r="Q231" s="8"/>
      <c r="R231" s="12"/>
      <c r="S231" s="8"/>
      <c r="T231" s="13">
        <v>39485.23</v>
      </c>
    </row>
    <row r="232" s="17" customFormat="1" spans="1:20">
      <c r="A232" s="49" t="s">
        <v>480</v>
      </c>
      <c r="B232" s="19"/>
      <c r="C232" s="19"/>
      <c r="D232" s="19" t="s">
        <v>481</v>
      </c>
      <c r="E232" s="8"/>
      <c r="F232" s="8"/>
      <c r="G232" s="8"/>
      <c r="H232" s="13"/>
      <c r="I232" s="8"/>
      <c r="J232" s="8"/>
      <c r="K232" s="8"/>
      <c r="L232" s="8"/>
      <c r="M232" s="8"/>
      <c r="N232" s="8"/>
      <c r="O232" s="11"/>
      <c r="P232" s="12"/>
      <c r="Q232" s="8"/>
      <c r="R232" s="12"/>
      <c r="S232" s="8"/>
      <c r="T232" s="13">
        <f>T231-T230</f>
        <v>34382.61</v>
      </c>
    </row>
    <row r="233" s="17" customFormat="1"/>
    <row r="234" s="17" customFormat="1"/>
    <row r="235" s="17" customFormat="1" ht="24" spans="1:20">
      <c r="A235" s="19" t="s">
        <v>386</v>
      </c>
      <c r="B235" s="19" t="s">
        <v>387</v>
      </c>
      <c r="C235" s="22" t="s">
        <v>2</v>
      </c>
      <c r="D235" s="9" t="s">
        <v>584</v>
      </c>
      <c r="E235" s="8" t="s">
        <v>18</v>
      </c>
      <c r="F235" s="8" t="s">
        <v>19</v>
      </c>
      <c r="G235" s="8" t="s">
        <v>7</v>
      </c>
      <c r="H235" s="13" t="s">
        <v>20</v>
      </c>
      <c r="I235" s="8" t="s">
        <v>21</v>
      </c>
      <c r="J235" s="8" t="s">
        <v>3</v>
      </c>
      <c r="K235" s="8" t="s">
        <v>4</v>
      </c>
      <c r="L235" s="8" t="s">
        <v>5</v>
      </c>
      <c r="M235" s="8" t="s">
        <v>6</v>
      </c>
      <c r="N235" s="8" t="s">
        <v>7</v>
      </c>
      <c r="O235" s="11"/>
      <c r="P235" s="12" t="s">
        <v>9</v>
      </c>
      <c r="Q235" s="8" t="s">
        <v>38</v>
      </c>
      <c r="R235" s="12" t="s">
        <v>25</v>
      </c>
      <c r="S235" s="8" t="s">
        <v>29</v>
      </c>
      <c r="T235" s="13" t="s">
        <v>39</v>
      </c>
    </row>
    <row r="236" s="17" customFormat="1" spans="1:20">
      <c r="A236" s="8" t="s">
        <v>585</v>
      </c>
      <c r="B236" s="19" t="s">
        <v>586</v>
      </c>
      <c r="C236" s="19">
        <v>73</v>
      </c>
      <c r="D236" s="19" t="s">
        <v>587</v>
      </c>
      <c r="E236" s="8"/>
      <c r="F236" s="8"/>
      <c r="G236" s="8"/>
      <c r="H236" s="10"/>
      <c r="I236" s="8"/>
      <c r="J236" s="8">
        <v>24973</v>
      </c>
      <c r="K236" s="8">
        <v>27450</v>
      </c>
      <c r="L236" s="8">
        <f t="shared" ref="L236:L240" si="76">K236-J236</f>
        <v>2477</v>
      </c>
      <c r="M236" s="8">
        <v>1</v>
      </c>
      <c r="N236" s="8">
        <f t="shared" ref="N236:N240" si="77">M236*L236</f>
        <v>2477</v>
      </c>
      <c r="O236" s="11">
        <v>1.03</v>
      </c>
      <c r="P236" s="12">
        <f t="shared" ref="P236:P241" si="78">O236*N236</f>
        <v>2551.31</v>
      </c>
      <c r="Q236" s="8"/>
      <c r="R236" s="12">
        <f t="shared" ref="R236:R239" si="79">I236+P236+Q236</f>
        <v>2551.31</v>
      </c>
      <c r="S236" s="8">
        <v>0.67</v>
      </c>
      <c r="T236" s="13">
        <f t="shared" ref="T236:T240" si="80">R236*S236</f>
        <v>1709.3777</v>
      </c>
    </row>
    <row r="237" s="17" customFormat="1" spans="1:20">
      <c r="A237" s="8" t="s">
        <v>588</v>
      </c>
      <c r="B237" s="19" t="s">
        <v>589</v>
      </c>
      <c r="C237" s="19">
        <v>91</v>
      </c>
      <c r="D237" s="19" t="s">
        <v>590</v>
      </c>
      <c r="E237" s="8"/>
      <c r="F237" s="8"/>
      <c r="G237" s="8"/>
      <c r="H237" s="10"/>
      <c r="I237" s="8"/>
      <c r="J237" s="8">
        <v>26510</v>
      </c>
      <c r="K237" s="8">
        <v>26701</v>
      </c>
      <c r="L237" s="8">
        <f t="shared" si="76"/>
        <v>191</v>
      </c>
      <c r="M237" s="8">
        <v>1</v>
      </c>
      <c r="N237" s="8">
        <f t="shared" si="77"/>
        <v>191</v>
      </c>
      <c r="O237" s="11">
        <v>1.03</v>
      </c>
      <c r="P237" s="12">
        <f t="shared" si="78"/>
        <v>196.73</v>
      </c>
      <c r="Q237" s="8"/>
      <c r="R237" s="12">
        <f t="shared" si="79"/>
        <v>196.73</v>
      </c>
      <c r="S237" s="8">
        <v>1</v>
      </c>
      <c r="T237" s="13">
        <f t="shared" si="80"/>
        <v>196.73</v>
      </c>
    </row>
    <row r="238" s="17" customFormat="1" spans="1:20">
      <c r="A238" s="8" t="s">
        <v>591</v>
      </c>
      <c r="B238" s="19" t="s">
        <v>592</v>
      </c>
      <c r="C238" s="19">
        <v>97</v>
      </c>
      <c r="D238" s="19" t="s">
        <v>590</v>
      </c>
      <c r="E238" s="8"/>
      <c r="F238" s="8"/>
      <c r="G238" s="8"/>
      <c r="H238" s="10"/>
      <c r="I238" s="8"/>
      <c r="J238" s="8">
        <v>8862</v>
      </c>
      <c r="K238" s="8">
        <v>8862</v>
      </c>
      <c r="L238" s="8">
        <f t="shared" si="76"/>
        <v>0</v>
      </c>
      <c r="M238" s="8">
        <v>1</v>
      </c>
      <c r="N238" s="8">
        <f t="shared" si="77"/>
        <v>0</v>
      </c>
      <c r="O238" s="11">
        <v>1.03</v>
      </c>
      <c r="P238" s="12">
        <f t="shared" si="78"/>
        <v>0</v>
      </c>
      <c r="Q238" s="8"/>
      <c r="R238" s="12">
        <f t="shared" si="79"/>
        <v>0</v>
      </c>
      <c r="S238" s="8">
        <v>0.5</v>
      </c>
      <c r="T238" s="13">
        <f t="shared" si="80"/>
        <v>0</v>
      </c>
    </row>
    <row r="239" s="17" customFormat="1" spans="1:20">
      <c r="A239" s="8" t="s">
        <v>593</v>
      </c>
      <c r="B239" s="19" t="s">
        <v>594</v>
      </c>
      <c r="C239" s="19">
        <v>454</v>
      </c>
      <c r="D239" s="19" t="s">
        <v>590</v>
      </c>
      <c r="E239" s="8">
        <v>12</v>
      </c>
      <c r="F239" s="8">
        <v>12</v>
      </c>
      <c r="G239" s="8">
        <f>SUM(F239-E239)</f>
        <v>0</v>
      </c>
      <c r="H239" s="13">
        <v>9.5</v>
      </c>
      <c r="I239" s="8">
        <f>G239*H239</f>
        <v>0</v>
      </c>
      <c r="J239" s="8">
        <v>45685</v>
      </c>
      <c r="K239" s="8">
        <v>46883</v>
      </c>
      <c r="L239" s="8">
        <f t="shared" si="76"/>
        <v>1198</v>
      </c>
      <c r="M239" s="8">
        <v>1</v>
      </c>
      <c r="N239" s="8">
        <f t="shared" si="77"/>
        <v>1198</v>
      </c>
      <c r="O239" s="11">
        <v>1.03</v>
      </c>
      <c r="P239" s="12">
        <f t="shared" si="78"/>
        <v>1233.94</v>
      </c>
      <c r="Q239" s="8">
        <f>80*1.03</f>
        <v>82.4</v>
      </c>
      <c r="R239" s="12">
        <f t="shared" si="79"/>
        <v>1316.34</v>
      </c>
      <c r="S239" s="8">
        <v>1</v>
      </c>
      <c r="T239" s="13">
        <f t="shared" si="80"/>
        <v>1316.34</v>
      </c>
    </row>
    <row r="240" s="17" customFormat="1" ht="18" customHeight="1" spans="1:20">
      <c r="A240" s="8" t="s">
        <v>595</v>
      </c>
      <c r="B240" s="19" t="s">
        <v>596</v>
      </c>
      <c r="C240" s="19">
        <v>289</v>
      </c>
      <c r="D240" s="19" t="s">
        <v>590</v>
      </c>
      <c r="E240" s="19"/>
      <c r="F240" s="19"/>
      <c r="G240" s="19"/>
      <c r="H240" s="19"/>
      <c r="I240" s="19"/>
      <c r="J240" s="8">
        <v>15109</v>
      </c>
      <c r="K240" s="8">
        <v>15357</v>
      </c>
      <c r="L240" s="8">
        <f t="shared" si="76"/>
        <v>248</v>
      </c>
      <c r="M240" s="8">
        <v>80</v>
      </c>
      <c r="N240" s="8">
        <f t="shared" si="77"/>
        <v>19840</v>
      </c>
      <c r="O240" s="11">
        <v>1.03</v>
      </c>
      <c r="P240" s="12">
        <f t="shared" si="78"/>
        <v>20435.2</v>
      </c>
      <c r="Q240" s="8"/>
      <c r="R240" s="12">
        <f>I239+P240+Q240</f>
        <v>20435.2</v>
      </c>
      <c r="S240" s="8">
        <v>1</v>
      </c>
      <c r="T240" s="13">
        <f t="shared" si="80"/>
        <v>20435.2</v>
      </c>
    </row>
    <row r="241" s="17" customFormat="1" ht="18" customHeight="1" spans="1:20">
      <c r="A241" s="8" t="s">
        <v>25</v>
      </c>
      <c r="B241" s="208"/>
      <c r="C241" s="208"/>
      <c r="D241" s="208" t="s">
        <v>590</v>
      </c>
      <c r="E241" s="63"/>
      <c r="F241" s="167"/>
      <c r="G241" s="167">
        <f>SUM(G237:G240)</f>
        <v>0</v>
      </c>
      <c r="H241" s="13">
        <v>9.5</v>
      </c>
      <c r="I241" s="8">
        <f>G241*H241</f>
        <v>0</v>
      </c>
      <c r="J241" s="8"/>
      <c r="K241" s="8"/>
      <c r="L241" s="8"/>
      <c r="M241" s="8"/>
      <c r="N241" s="8"/>
      <c r="O241" s="11"/>
      <c r="P241" s="12"/>
      <c r="Q241" s="8"/>
      <c r="R241" s="12"/>
      <c r="S241" s="8"/>
      <c r="T241" s="13">
        <f>SUM(T236:T240)</f>
        <v>23657.6477</v>
      </c>
    </row>
    <row r="242" s="17" customFormat="1" spans="1:20">
      <c r="A242" s="8" t="s">
        <v>478</v>
      </c>
      <c r="B242" s="63"/>
      <c r="C242" s="63"/>
      <c r="D242" s="49" t="s">
        <v>506</v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>
        <v>216082.99</v>
      </c>
    </row>
    <row r="243" s="17" customFormat="1" spans="1:20">
      <c r="A243" s="49" t="s">
        <v>480</v>
      </c>
      <c r="B243" s="49"/>
      <c r="C243" s="49"/>
      <c r="D243" s="19" t="s">
        <v>481</v>
      </c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20">
        <f>T242-T241</f>
        <v>192425.3423</v>
      </c>
    </row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 ht="24" spans="1:20">
      <c r="A250" s="19" t="s">
        <v>386</v>
      </c>
      <c r="B250" s="19" t="s">
        <v>387</v>
      </c>
      <c r="C250" s="22" t="s">
        <v>2</v>
      </c>
      <c r="D250" s="9" t="s">
        <v>597</v>
      </c>
      <c r="E250" s="8" t="s">
        <v>18</v>
      </c>
      <c r="F250" s="8" t="s">
        <v>19</v>
      </c>
      <c r="G250" s="8" t="s">
        <v>7</v>
      </c>
      <c r="H250" s="13" t="s">
        <v>20</v>
      </c>
      <c r="I250" s="8" t="s">
        <v>21</v>
      </c>
      <c r="J250" s="8" t="s">
        <v>3</v>
      </c>
      <c r="K250" s="8" t="s">
        <v>4</v>
      </c>
      <c r="L250" s="8" t="s">
        <v>5</v>
      </c>
      <c r="M250" s="8" t="s">
        <v>6</v>
      </c>
      <c r="N250" s="8" t="s">
        <v>7</v>
      </c>
      <c r="O250" s="11"/>
      <c r="P250" s="12" t="s">
        <v>9</v>
      </c>
      <c r="Q250" s="8" t="s">
        <v>38</v>
      </c>
      <c r="R250" s="12" t="s">
        <v>25</v>
      </c>
      <c r="S250" s="8" t="s">
        <v>29</v>
      </c>
      <c r="T250" s="13" t="s">
        <v>39</v>
      </c>
    </row>
    <row r="251" s="17" customFormat="1" spans="1:20">
      <c r="A251" s="8"/>
      <c r="B251" s="9"/>
      <c r="C251" s="9"/>
      <c r="D251" s="9" t="s">
        <v>598</v>
      </c>
      <c r="E251" s="8"/>
      <c r="F251" s="8"/>
      <c r="G251" s="8"/>
      <c r="H251" s="13"/>
      <c r="I251" s="8"/>
      <c r="J251" s="8"/>
      <c r="K251" s="8"/>
      <c r="L251" s="8"/>
      <c r="M251" s="8"/>
      <c r="N251" s="8"/>
      <c r="O251" s="11"/>
      <c r="P251" s="12"/>
      <c r="Q251" s="8"/>
      <c r="R251" s="12"/>
      <c r="S251" s="8"/>
      <c r="T251" s="13"/>
    </row>
    <row r="252" s="17" customFormat="1" spans="1:20">
      <c r="A252" s="8" t="s">
        <v>599</v>
      </c>
      <c r="B252" s="8" t="s">
        <v>600</v>
      </c>
      <c r="C252" s="8">
        <v>89</v>
      </c>
      <c r="D252" s="8" t="s">
        <v>222</v>
      </c>
      <c r="E252" s="8">
        <v>283</v>
      </c>
      <c r="F252" s="8">
        <v>283</v>
      </c>
      <c r="G252" s="8">
        <f>SUM(F252-E252)</f>
        <v>0</v>
      </c>
      <c r="H252" s="13">
        <v>9.5</v>
      </c>
      <c r="I252" s="8">
        <f>G252*H252</f>
        <v>0</v>
      </c>
      <c r="J252" s="8">
        <v>26923</v>
      </c>
      <c r="K252" s="8">
        <v>33642</v>
      </c>
      <c r="L252" s="8">
        <f t="shared" ref="L252:L257" si="81">K252-J252</f>
        <v>6719</v>
      </c>
      <c r="M252" s="8">
        <v>1</v>
      </c>
      <c r="N252" s="8">
        <f t="shared" ref="N252:N257" si="82">M252*L252</f>
        <v>6719</v>
      </c>
      <c r="O252" s="11">
        <v>1.03</v>
      </c>
      <c r="P252" s="12">
        <f t="shared" ref="P252:P257" si="83">O252*N252</f>
        <v>6920.57</v>
      </c>
      <c r="Q252" s="8">
        <f>180*1.03</f>
        <v>185.4</v>
      </c>
      <c r="R252" s="12">
        <f t="shared" ref="R252:R257" si="84">I252+P252+Q252</f>
        <v>7105.97</v>
      </c>
      <c r="S252" s="8">
        <v>1</v>
      </c>
      <c r="T252" s="13">
        <f t="shared" ref="T252:T257" si="85">R252*S252</f>
        <v>7105.97</v>
      </c>
    </row>
    <row r="253" s="17" customFormat="1" spans="1:20">
      <c r="A253" s="8" t="s">
        <v>601</v>
      </c>
      <c r="B253" s="8" t="s">
        <v>221</v>
      </c>
      <c r="C253" s="8">
        <v>497</v>
      </c>
      <c r="D253" s="8" t="s">
        <v>222</v>
      </c>
      <c r="E253" s="8"/>
      <c r="F253" s="8"/>
      <c r="G253" s="8"/>
      <c r="H253" s="13">
        <v>9.5</v>
      </c>
      <c r="I253" s="8"/>
      <c r="J253" s="8">
        <v>1942</v>
      </c>
      <c r="K253" s="8">
        <v>2494</v>
      </c>
      <c r="L253" s="8">
        <f t="shared" si="81"/>
        <v>552</v>
      </c>
      <c r="M253" s="8">
        <v>30</v>
      </c>
      <c r="N253" s="8">
        <f t="shared" si="82"/>
        <v>16560</v>
      </c>
      <c r="O253" s="11">
        <v>1.03</v>
      </c>
      <c r="P253" s="12">
        <f t="shared" si="83"/>
        <v>17056.8</v>
      </c>
      <c r="Q253" s="8"/>
      <c r="R253" s="12">
        <f t="shared" si="84"/>
        <v>17056.8</v>
      </c>
      <c r="S253" s="8">
        <v>1</v>
      </c>
      <c r="T253" s="13">
        <f t="shared" si="85"/>
        <v>17056.8</v>
      </c>
    </row>
    <row r="254" s="17" customFormat="1" spans="1:20">
      <c r="A254" s="8" t="s">
        <v>602</v>
      </c>
      <c r="B254" s="8" t="s">
        <v>223</v>
      </c>
      <c r="C254" s="8">
        <v>498</v>
      </c>
      <c r="D254" s="8" t="s">
        <v>222</v>
      </c>
      <c r="E254" s="8"/>
      <c r="F254" s="8"/>
      <c r="G254" s="8"/>
      <c r="H254" s="13"/>
      <c r="I254" s="8"/>
      <c r="J254" s="8">
        <v>13299</v>
      </c>
      <c r="K254" s="8">
        <v>16000</v>
      </c>
      <c r="L254" s="8">
        <f t="shared" si="81"/>
        <v>2701</v>
      </c>
      <c r="M254" s="8">
        <v>40</v>
      </c>
      <c r="N254" s="8">
        <f t="shared" si="82"/>
        <v>108040</v>
      </c>
      <c r="O254" s="11">
        <v>1.03</v>
      </c>
      <c r="P254" s="12">
        <f t="shared" si="83"/>
        <v>111281.2</v>
      </c>
      <c r="Q254" s="8"/>
      <c r="R254" s="12">
        <f t="shared" si="84"/>
        <v>111281.2</v>
      </c>
      <c r="S254" s="8">
        <v>1</v>
      </c>
      <c r="T254" s="13">
        <f t="shared" si="85"/>
        <v>111281.2</v>
      </c>
    </row>
    <row r="255" s="17" customFormat="1" spans="1:20">
      <c r="A255" s="8" t="s">
        <v>603</v>
      </c>
      <c r="B255" s="8" t="s">
        <v>604</v>
      </c>
      <c r="C255" s="8">
        <v>378</v>
      </c>
      <c r="D255" s="8" t="s">
        <v>222</v>
      </c>
      <c r="E255" s="8" t="s">
        <v>605</v>
      </c>
      <c r="F255" s="8"/>
      <c r="G255" s="8"/>
      <c r="H255" s="13">
        <v>9.5</v>
      </c>
      <c r="I255" s="8"/>
      <c r="J255" s="8">
        <v>12221</v>
      </c>
      <c r="K255" s="8">
        <v>12279</v>
      </c>
      <c r="L255" s="8">
        <f t="shared" si="81"/>
        <v>58</v>
      </c>
      <c r="M255" s="8">
        <v>1</v>
      </c>
      <c r="N255" s="8">
        <f t="shared" si="82"/>
        <v>58</v>
      </c>
      <c r="O255" s="11">
        <v>1.03</v>
      </c>
      <c r="P255" s="12">
        <f t="shared" si="83"/>
        <v>59.74</v>
      </c>
      <c r="Q255" s="8"/>
      <c r="R255" s="12">
        <f t="shared" si="84"/>
        <v>59.74</v>
      </c>
      <c r="S255" s="8">
        <v>1</v>
      </c>
      <c r="T255" s="13">
        <f t="shared" si="85"/>
        <v>59.74</v>
      </c>
    </row>
    <row r="256" s="17" customFormat="1" spans="1:20">
      <c r="A256" s="8" t="s">
        <v>606</v>
      </c>
      <c r="B256" s="8" t="s">
        <v>607</v>
      </c>
      <c r="C256" s="8">
        <v>518</v>
      </c>
      <c r="D256" s="8" t="s">
        <v>222</v>
      </c>
      <c r="E256" s="8">
        <v>0</v>
      </c>
      <c r="F256" s="8"/>
      <c r="G256" s="8">
        <f>SUM(F256-E256)</f>
        <v>0</v>
      </c>
      <c r="H256" s="13">
        <v>9.5</v>
      </c>
      <c r="I256" s="8">
        <f>G256*H256</f>
        <v>0</v>
      </c>
      <c r="J256" s="8">
        <v>10424</v>
      </c>
      <c r="K256" s="8">
        <v>11931</v>
      </c>
      <c r="L256" s="8">
        <f t="shared" si="81"/>
        <v>1507</v>
      </c>
      <c r="M256" s="8">
        <v>1</v>
      </c>
      <c r="N256" s="8">
        <f t="shared" si="82"/>
        <v>1507</v>
      </c>
      <c r="O256" s="11">
        <v>1.03</v>
      </c>
      <c r="P256" s="12">
        <f t="shared" si="83"/>
        <v>1552.21</v>
      </c>
      <c r="Q256" s="8">
        <f>40*1.03</f>
        <v>41.2</v>
      </c>
      <c r="R256" s="12">
        <f t="shared" si="84"/>
        <v>1593.41</v>
      </c>
      <c r="S256" s="8">
        <v>1</v>
      </c>
      <c r="T256" s="13">
        <f t="shared" si="85"/>
        <v>1593.41</v>
      </c>
    </row>
    <row r="257" s="17" customFormat="1" spans="1:20">
      <c r="A257" s="8" t="s">
        <v>608</v>
      </c>
      <c r="B257" s="8" t="s">
        <v>609</v>
      </c>
      <c r="C257" s="8">
        <v>546</v>
      </c>
      <c r="D257" s="8" t="s">
        <v>222</v>
      </c>
      <c r="E257" s="8"/>
      <c r="F257" s="8"/>
      <c r="G257" s="8"/>
      <c r="H257" s="13"/>
      <c r="I257" s="8"/>
      <c r="J257" s="8">
        <v>59564</v>
      </c>
      <c r="K257" s="8">
        <v>76217</v>
      </c>
      <c r="L257" s="8">
        <f t="shared" si="81"/>
        <v>16653</v>
      </c>
      <c r="M257" s="8">
        <v>1</v>
      </c>
      <c r="N257" s="8">
        <f t="shared" si="82"/>
        <v>16653</v>
      </c>
      <c r="O257" s="11">
        <v>1.03</v>
      </c>
      <c r="P257" s="12">
        <f t="shared" si="83"/>
        <v>17152.59</v>
      </c>
      <c r="Q257" s="8">
        <f>40*1.03</f>
        <v>41.2</v>
      </c>
      <c r="R257" s="12">
        <f t="shared" si="84"/>
        <v>17193.79</v>
      </c>
      <c r="S257" s="8">
        <v>1</v>
      </c>
      <c r="T257" s="13">
        <f t="shared" si="85"/>
        <v>17193.79</v>
      </c>
    </row>
    <row r="258" s="17" customFormat="1" spans="1:20">
      <c r="A258" s="8"/>
      <c r="B258" s="8"/>
      <c r="C258" s="8"/>
      <c r="D258" s="8" t="s">
        <v>25</v>
      </c>
      <c r="E258" s="8"/>
      <c r="F258" s="8"/>
      <c r="G258" s="8"/>
      <c r="H258" s="13"/>
      <c r="I258" s="8"/>
      <c r="J258" s="8"/>
      <c r="K258" s="8"/>
      <c r="L258" s="8"/>
      <c r="M258" s="8"/>
      <c r="N258" s="8"/>
      <c r="O258" s="11"/>
      <c r="P258" s="12"/>
      <c r="Q258" s="8"/>
      <c r="R258" s="12"/>
      <c r="S258" s="8"/>
      <c r="T258" s="13">
        <f>SUM(T252:T257)</f>
        <v>154290.91</v>
      </c>
    </row>
    <row r="259" s="17" customFormat="1" spans="1:20">
      <c r="A259" s="8" t="s">
        <v>478</v>
      </c>
      <c r="B259" s="49"/>
      <c r="C259" s="49"/>
      <c r="D259" s="49" t="s">
        <v>610</v>
      </c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>
        <v>126285.21</v>
      </c>
    </row>
    <row r="260" s="17" customFormat="1" spans="1:20">
      <c r="A260" s="49" t="s">
        <v>480</v>
      </c>
      <c r="B260" s="49"/>
      <c r="C260" s="49"/>
      <c r="D260" s="19" t="s">
        <v>481</v>
      </c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>
        <f>T259-T258</f>
        <v>-28005.7</v>
      </c>
    </row>
    <row r="261" s="17" customFormat="1"/>
    <row r="262" s="17" customFormat="1"/>
    <row r="263" s="17" customFormat="1" ht="24" spans="1:20">
      <c r="A263" s="19" t="s">
        <v>386</v>
      </c>
      <c r="B263" s="19" t="s">
        <v>387</v>
      </c>
      <c r="C263" s="22" t="s">
        <v>2</v>
      </c>
      <c r="D263" s="9" t="s">
        <v>611</v>
      </c>
      <c r="E263" s="8" t="s">
        <v>18</v>
      </c>
      <c r="F263" s="8" t="s">
        <v>19</v>
      </c>
      <c r="G263" s="8" t="s">
        <v>7</v>
      </c>
      <c r="H263" s="13" t="s">
        <v>20</v>
      </c>
      <c r="I263" s="8" t="s">
        <v>21</v>
      </c>
      <c r="J263" s="8" t="s">
        <v>3</v>
      </c>
      <c r="K263" s="8" t="s">
        <v>4</v>
      </c>
      <c r="L263" s="8" t="s">
        <v>5</v>
      </c>
      <c r="M263" s="8" t="s">
        <v>6</v>
      </c>
      <c r="N263" s="8" t="s">
        <v>7</v>
      </c>
      <c r="O263" s="11"/>
      <c r="P263" s="12" t="s">
        <v>9</v>
      </c>
      <c r="Q263" s="8" t="s">
        <v>38</v>
      </c>
      <c r="R263" s="12" t="s">
        <v>25</v>
      </c>
      <c r="S263" s="8" t="s">
        <v>29</v>
      </c>
      <c r="T263" s="13" t="s">
        <v>39</v>
      </c>
    </row>
    <row r="264" s="17" customFormat="1" spans="1:20">
      <c r="A264" s="8"/>
      <c r="B264" s="8"/>
      <c r="C264" s="8"/>
      <c r="D264" s="8" t="s">
        <v>612</v>
      </c>
      <c r="E264" s="8"/>
      <c r="F264" s="8"/>
      <c r="G264" s="8"/>
      <c r="H264" s="13"/>
      <c r="I264" s="8"/>
      <c r="J264" s="8"/>
      <c r="K264" s="8"/>
      <c r="L264" s="8"/>
      <c r="M264" s="8"/>
      <c r="N264" s="8"/>
      <c r="O264" s="11"/>
      <c r="P264" s="12"/>
      <c r="Q264" s="8"/>
      <c r="R264" s="12"/>
      <c r="S264" s="8"/>
      <c r="T264" s="13"/>
    </row>
    <row r="265" s="17" customFormat="1" spans="1:20">
      <c r="A265" s="8" t="s">
        <v>613</v>
      </c>
      <c r="B265" s="8" t="s">
        <v>614</v>
      </c>
      <c r="C265" s="8">
        <v>30</v>
      </c>
      <c r="D265" s="8" t="s">
        <v>615</v>
      </c>
      <c r="E265" s="8">
        <v>48</v>
      </c>
      <c r="F265" s="8">
        <v>48</v>
      </c>
      <c r="G265" s="8">
        <f>SUM(F265-E265)</f>
        <v>0</v>
      </c>
      <c r="H265" s="13">
        <v>9.5</v>
      </c>
      <c r="I265" s="8">
        <f>G265*H265</f>
        <v>0</v>
      </c>
      <c r="J265" s="8">
        <v>22112</v>
      </c>
      <c r="K265" s="8">
        <v>23244</v>
      </c>
      <c r="L265" s="8">
        <f t="shared" ref="L265:L271" si="86">K265-J265</f>
        <v>1132</v>
      </c>
      <c r="M265" s="8">
        <v>1</v>
      </c>
      <c r="N265" s="8">
        <f t="shared" ref="N265:N271" si="87">M265*L265</f>
        <v>1132</v>
      </c>
      <c r="O265" s="11">
        <v>1.03</v>
      </c>
      <c r="P265" s="12">
        <f t="shared" ref="P265:P271" si="88">O265*N265</f>
        <v>1165.96</v>
      </c>
      <c r="Q265" s="8">
        <f t="shared" ref="Q265:Q270" si="89">40*1.03</f>
        <v>41.2</v>
      </c>
      <c r="R265" s="12">
        <f t="shared" ref="R265:R271" si="90">I265+P265+Q265</f>
        <v>1207.16</v>
      </c>
      <c r="S265" s="8">
        <v>1</v>
      </c>
      <c r="T265" s="13">
        <f t="shared" ref="T265:T271" si="91">R265*S265</f>
        <v>1207.16</v>
      </c>
    </row>
    <row r="266" s="17" customFormat="1" spans="1:20">
      <c r="A266" s="8" t="s">
        <v>616</v>
      </c>
      <c r="B266" s="8" t="s">
        <v>617</v>
      </c>
      <c r="C266" s="8">
        <v>33</v>
      </c>
      <c r="D266" s="8" t="s">
        <v>615</v>
      </c>
      <c r="E266" s="8"/>
      <c r="F266" s="8"/>
      <c r="G266" s="8"/>
      <c r="H266" s="13"/>
      <c r="I266" s="8"/>
      <c r="J266" s="8">
        <v>20724</v>
      </c>
      <c r="K266" s="8">
        <v>21818</v>
      </c>
      <c r="L266" s="8">
        <f t="shared" si="86"/>
        <v>1094</v>
      </c>
      <c r="M266" s="8">
        <v>1</v>
      </c>
      <c r="N266" s="8">
        <f t="shared" si="87"/>
        <v>1094</v>
      </c>
      <c r="O266" s="11">
        <v>1.03</v>
      </c>
      <c r="P266" s="12">
        <f t="shared" si="88"/>
        <v>1126.82</v>
      </c>
      <c r="Q266" s="8">
        <f t="shared" si="89"/>
        <v>41.2</v>
      </c>
      <c r="R266" s="12">
        <f t="shared" si="90"/>
        <v>1168.02</v>
      </c>
      <c r="S266" s="8">
        <v>1</v>
      </c>
      <c r="T266" s="13">
        <f t="shared" si="91"/>
        <v>1168.02</v>
      </c>
    </row>
    <row r="267" s="17" customFormat="1" spans="1:20">
      <c r="A267" s="8" t="s">
        <v>618</v>
      </c>
      <c r="B267" s="8" t="s">
        <v>619</v>
      </c>
      <c r="C267" s="8">
        <v>364</v>
      </c>
      <c r="D267" s="8" t="s">
        <v>615</v>
      </c>
      <c r="E267" s="8" t="s">
        <v>620</v>
      </c>
      <c r="F267" s="8"/>
      <c r="G267" s="8"/>
      <c r="H267" s="13"/>
      <c r="I267" s="8"/>
      <c r="J267" s="8">
        <v>197</v>
      </c>
      <c r="K267" s="8">
        <v>197</v>
      </c>
      <c r="L267" s="8">
        <f t="shared" si="86"/>
        <v>0</v>
      </c>
      <c r="M267" s="8">
        <v>1</v>
      </c>
      <c r="N267" s="8">
        <f t="shared" si="87"/>
        <v>0</v>
      </c>
      <c r="O267" s="11">
        <v>1.03</v>
      </c>
      <c r="P267" s="12">
        <f t="shared" si="88"/>
        <v>0</v>
      </c>
      <c r="Q267" s="8"/>
      <c r="R267" s="12">
        <f t="shared" si="90"/>
        <v>0</v>
      </c>
      <c r="S267" s="8">
        <v>1</v>
      </c>
      <c r="T267" s="13">
        <f t="shared" si="91"/>
        <v>0</v>
      </c>
    </row>
    <row r="268" s="17" customFormat="1" spans="1:20">
      <c r="A268" s="8" t="s">
        <v>621</v>
      </c>
      <c r="B268" s="8" t="s">
        <v>622</v>
      </c>
      <c r="C268" s="8">
        <v>18</v>
      </c>
      <c r="D268" s="8" t="s">
        <v>615</v>
      </c>
      <c r="E268" s="8"/>
      <c r="F268" s="8"/>
      <c r="G268" s="8"/>
      <c r="H268" s="13"/>
      <c r="I268" s="8"/>
      <c r="J268" s="8">
        <v>67774</v>
      </c>
      <c r="K268" s="8">
        <v>69349</v>
      </c>
      <c r="L268" s="8">
        <f t="shared" si="86"/>
        <v>1575</v>
      </c>
      <c r="M268" s="8">
        <v>1</v>
      </c>
      <c r="N268" s="8">
        <f t="shared" si="87"/>
        <v>1575</v>
      </c>
      <c r="O268" s="11">
        <v>1.03</v>
      </c>
      <c r="P268" s="12">
        <f t="shared" si="88"/>
        <v>1622.25</v>
      </c>
      <c r="Q268" s="8">
        <f>80*1.03</f>
        <v>82.4</v>
      </c>
      <c r="R268" s="12">
        <f t="shared" si="90"/>
        <v>1704.65</v>
      </c>
      <c r="S268" s="8">
        <v>1</v>
      </c>
      <c r="T268" s="13">
        <f t="shared" si="91"/>
        <v>1704.65</v>
      </c>
    </row>
    <row r="269" s="17" customFormat="1" spans="1:20">
      <c r="A269" s="8" t="s">
        <v>623</v>
      </c>
      <c r="B269" s="8" t="s">
        <v>624</v>
      </c>
      <c r="C269" s="8">
        <v>375</v>
      </c>
      <c r="D269" s="8" t="s">
        <v>615</v>
      </c>
      <c r="E269" s="8" t="s">
        <v>625</v>
      </c>
      <c r="F269" s="8"/>
      <c r="G269" s="8"/>
      <c r="H269" s="13"/>
      <c r="I269" s="8"/>
      <c r="J269" s="8">
        <v>507</v>
      </c>
      <c r="K269" s="8">
        <v>507</v>
      </c>
      <c r="L269" s="8">
        <f t="shared" si="86"/>
        <v>0</v>
      </c>
      <c r="M269" s="8">
        <v>1</v>
      </c>
      <c r="N269" s="8">
        <f t="shared" si="87"/>
        <v>0</v>
      </c>
      <c r="O269" s="11">
        <v>1.03</v>
      </c>
      <c r="P269" s="12">
        <f t="shared" si="88"/>
        <v>0</v>
      </c>
      <c r="Q269" s="8"/>
      <c r="R269" s="12">
        <f t="shared" si="90"/>
        <v>0</v>
      </c>
      <c r="S269" s="8">
        <v>1</v>
      </c>
      <c r="T269" s="13">
        <f t="shared" si="91"/>
        <v>0</v>
      </c>
    </row>
    <row r="270" s="17" customFormat="1" spans="1:20">
      <c r="A270" s="8" t="s">
        <v>626</v>
      </c>
      <c r="B270" s="8" t="s">
        <v>627</v>
      </c>
      <c r="C270" s="8">
        <v>17</v>
      </c>
      <c r="D270" s="8" t="s">
        <v>615</v>
      </c>
      <c r="E270" s="8">
        <v>29</v>
      </c>
      <c r="F270" s="8">
        <v>29</v>
      </c>
      <c r="G270" s="8">
        <f>SUM(F270-E270)</f>
        <v>0</v>
      </c>
      <c r="H270" s="13">
        <v>9.5</v>
      </c>
      <c r="I270" s="8">
        <f t="shared" ref="I270:I272" si="92">G270*H270</f>
        <v>0</v>
      </c>
      <c r="J270" s="8">
        <v>42858</v>
      </c>
      <c r="K270" s="8">
        <v>45881</v>
      </c>
      <c r="L270" s="8">
        <f t="shared" si="86"/>
        <v>3023</v>
      </c>
      <c r="M270" s="8">
        <v>1</v>
      </c>
      <c r="N270" s="8">
        <f t="shared" si="87"/>
        <v>3023</v>
      </c>
      <c r="O270" s="11">
        <v>1.03</v>
      </c>
      <c r="P270" s="12">
        <f t="shared" si="88"/>
        <v>3113.69</v>
      </c>
      <c r="Q270" s="8">
        <f t="shared" si="89"/>
        <v>41.2</v>
      </c>
      <c r="R270" s="12">
        <f t="shared" si="90"/>
        <v>3154.89</v>
      </c>
      <c r="S270" s="8">
        <v>1</v>
      </c>
      <c r="T270" s="13">
        <f t="shared" si="91"/>
        <v>3154.89</v>
      </c>
    </row>
    <row r="271" s="17" customFormat="1" spans="1:20">
      <c r="A271" s="8" t="s">
        <v>628</v>
      </c>
      <c r="B271" s="8" t="s">
        <v>629</v>
      </c>
      <c r="C271" s="8">
        <v>20</v>
      </c>
      <c r="D271" s="8" t="s">
        <v>615</v>
      </c>
      <c r="E271" s="8">
        <v>226</v>
      </c>
      <c r="F271" s="8">
        <v>226</v>
      </c>
      <c r="G271" s="8">
        <f>SUM(F271-E271)</f>
        <v>0</v>
      </c>
      <c r="H271" s="13">
        <v>9.5</v>
      </c>
      <c r="I271" s="8">
        <f t="shared" si="92"/>
        <v>0</v>
      </c>
      <c r="J271" s="8">
        <v>68629</v>
      </c>
      <c r="K271" s="8">
        <v>72286</v>
      </c>
      <c r="L271" s="8">
        <f t="shared" si="86"/>
        <v>3657</v>
      </c>
      <c r="M271" s="8">
        <v>1</v>
      </c>
      <c r="N271" s="8">
        <f t="shared" si="87"/>
        <v>3657</v>
      </c>
      <c r="O271" s="11">
        <v>1.03</v>
      </c>
      <c r="P271" s="12">
        <f t="shared" si="88"/>
        <v>3766.71</v>
      </c>
      <c r="Q271" s="8">
        <f>80*1.03</f>
        <v>82.4</v>
      </c>
      <c r="R271" s="12">
        <f t="shared" si="90"/>
        <v>3849.11</v>
      </c>
      <c r="S271" s="8">
        <v>1</v>
      </c>
      <c r="T271" s="13">
        <f t="shared" si="91"/>
        <v>3849.11</v>
      </c>
    </row>
    <row r="272" s="17" customFormat="1" spans="1:20">
      <c r="A272" s="8" t="s">
        <v>25</v>
      </c>
      <c r="B272" s="8"/>
      <c r="C272" s="8"/>
      <c r="D272" s="8" t="s">
        <v>615</v>
      </c>
      <c r="E272" s="8"/>
      <c r="F272" s="8"/>
      <c r="G272" s="8"/>
      <c r="H272" s="13"/>
      <c r="I272" s="8"/>
      <c r="J272" s="8"/>
      <c r="K272" s="8"/>
      <c r="L272" s="8"/>
      <c r="M272" s="8"/>
      <c r="N272" s="8"/>
      <c r="O272" s="11"/>
      <c r="P272" s="12"/>
      <c r="Q272" s="8"/>
      <c r="R272" s="12"/>
      <c r="S272" s="8"/>
      <c r="T272" s="13">
        <f>SUM(T265:T271)</f>
        <v>11083.83</v>
      </c>
    </row>
    <row r="273" s="17" customFormat="1" spans="1:20">
      <c r="A273" s="49"/>
      <c r="B273" s="49"/>
      <c r="C273" s="49"/>
      <c r="D273" s="8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</row>
    <row r="274" s="17" customFormat="1"/>
    <row r="275" s="17" customFormat="1"/>
    <row r="276" s="17" customFormat="1" ht="24" spans="1:20">
      <c r="A276" s="19" t="s">
        <v>386</v>
      </c>
      <c r="B276" s="19" t="s">
        <v>387</v>
      </c>
      <c r="C276" s="22" t="s">
        <v>2</v>
      </c>
      <c r="D276" s="220" t="s">
        <v>630</v>
      </c>
      <c r="E276" s="112" t="s">
        <v>18</v>
      </c>
      <c r="F276" s="112" t="s">
        <v>19</v>
      </c>
      <c r="G276" s="112" t="s">
        <v>7</v>
      </c>
      <c r="H276" s="113" t="s">
        <v>20</v>
      </c>
      <c r="I276" s="112" t="s">
        <v>21</v>
      </c>
      <c r="J276" s="112" t="s">
        <v>3</v>
      </c>
      <c r="K276" s="112" t="s">
        <v>4</v>
      </c>
      <c r="L276" s="112" t="s">
        <v>5</v>
      </c>
      <c r="M276" s="112" t="s">
        <v>6</v>
      </c>
      <c r="N276" s="112" t="s">
        <v>7</v>
      </c>
      <c r="O276" s="114"/>
      <c r="P276" s="115" t="s">
        <v>9</v>
      </c>
      <c r="Q276" s="112" t="s">
        <v>38</v>
      </c>
      <c r="R276" s="115" t="s">
        <v>25</v>
      </c>
      <c r="S276" s="112" t="s">
        <v>29</v>
      </c>
      <c r="T276" s="113" t="s">
        <v>39</v>
      </c>
    </row>
    <row r="277" s="17" customFormat="1" spans="1:20">
      <c r="A277" s="49"/>
      <c r="B277" s="49"/>
      <c r="C277" s="49"/>
      <c r="D277" s="49" t="s">
        <v>631</v>
      </c>
      <c r="E277" s="112"/>
      <c r="F277" s="112"/>
      <c r="G277" s="112"/>
      <c r="H277" s="113"/>
      <c r="I277" s="112"/>
      <c r="J277" s="112"/>
      <c r="K277" s="112"/>
      <c r="L277" s="112"/>
      <c r="M277" s="112"/>
      <c r="N277" s="112"/>
      <c r="O277" s="114"/>
      <c r="P277" s="115"/>
      <c r="Q277" s="112"/>
      <c r="R277" s="115"/>
      <c r="S277" s="112"/>
      <c r="T277" s="113"/>
    </row>
    <row r="278" s="17" customFormat="1" spans="1:20">
      <c r="A278" s="8" t="s">
        <v>632</v>
      </c>
      <c r="B278" s="8" t="s">
        <v>633</v>
      </c>
      <c r="C278" s="8">
        <v>597</v>
      </c>
      <c r="D278" s="8" t="s">
        <v>219</v>
      </c>
      <c r="E278" s="8"/>
      <c r="F278" s="8"/>
      <c r="G278" s="8"/>
      <c r="H278" s="13"/>
      <c r="I278" s="8"/>
      <c r="J278" s="8">
        <v>960</v>
      </c>
      <c r="K278" s="8">
        <v>1426</v>
      </c>
      <c r="L278" s="8">
        <f t="shared" ref="L278:L281" si="93">K278-J278</f>
        <v>466</v>
      </c>
      <c r="M278" s="8">
        <v>1</v>
      </c>
      <c r="N278" s="8">
        <f t="shared" ref="N278:N281" si="94">M278*L278</f>
        <v>466</v>
      </c>
      <c r="O278" s="11">
        <v>1.03</v>
      </c>
      <c r="P278" s="12">
        <f t="shared" ref="P278:P281" si="95">O278*N278</f>
        <v>479.98</v>
      </c>
      <c r="Q278" s="8"/>
      <c r="R278" s="12">
        <f t="shared" ref="R278:R281" si="96">I278+P278+Q278</f>
        <v>479.98</v>
      </c>
      <c r="S278" s="8">
        <v>1</v>
      </c>
      <c r="T278" s="13">
        <f t="shared" ref="T278:T281" si="97">R278*S278</f>
        <v>479.98</v>
      </c>
    </row>
    <row r="279" s="17" customFormat="1" spans="1:20">
      <c r="A279" s="8" t="s">
        <v>634</v>
      </c>
      <c r="B279" s="8" t="s">
        <v>635</v>
      </c>
      <c r="C279" s="8">
        <v>637</v>
      </c>
      <c r="D279" s="8" t="s">
        <v>219</v>
      </c>
      <c r="E279" s="8"/>
      <c r="F279" s="8"/>
      <c r="G279" s="8"/>
      <c r="H279" s="13"/>
      <c r="I279" s="8"/>
      <c r="J279" s="8">
        <v>0</v>
      </c>
      <c r="K279" s="8">
        <v>0</v>
      </c>
      <c r="L279" s="8">
        <f t="shared" si="93"/>
        <v>0</v>
      </c>
      <c r="M279" s="8">
        <v>1</v>
      </c>
      <c r="N279" s="8">
        <f t="shared" si="94"/>
        <v>0</v>
      </c>
      <c r="O279" s="11">
        <v>1.03</v>
      </c>
      <c r="P279" s="12">
        <f t="shared" si="95"/>
        <v>0</v>
      </c>
      <c r="Q279" s="8"/>
      <c r="R279" s="12">
        <f t="shared" si="96"/>
        <v>0</v>
      </c>
      <c r="S279" s="8">
        <v>1</v>
      </c>
      <c r="T279" s="13">
        <f t="shared" si="97"/>
        <v>0</v>
      </c>
    </row>
    <row r="280" s="17" customFormat="1" spans="1:20">
      <c r="A280" s="8" t="s">
        <v>636</v>
      </c>
      <c r="B280" s="8" t="s">
        <v>636</v>
      </c>
      <c r="C280" s="8">
        <v>592</v>
      </c>
      <c r="D280" s="8" t="s">
        <v>219</v>
      </c>
      <c r="E280" s="8"/>
      <c r="F280" s="8"/>
      <c r="G280" s="8"/>
      <c r="H280" s="13"/>
      <c r="I280" s="8"/>
      <c r="J280" s="8">
        <v>1272</v>
      </c>
      <c r="K280" s="8">
        <v>2047</v>
      </c>
      <c r="L280" s="8">
        <f t="shared" si="93"/>
        <v>775</v>
      </c>
      <c r="M280" s="8">
        <v>1</v>
      </c>
      <c r="N280" s="8">
        <f t="shared" si="94"/>
        <v>775</v>
      </c>
      <c r="O280" s="11">
        <v>1.03</v>
      </c>
      <c r="P280" s="12">
        <f t="shared" si="95"/>
        <v>798.25</v>
      </c>
      <c r="Q280" s="8"/>
      <c r="R280" s="12">
        <f t="shared" si="96"/>
        <v>798.25</v>
      </c>
      <c r="S280" s="8">
        <v>1</v>
      </c>
      <c r="T280" s="13">
        <f t="shared" si="97"/>
        <v>798.25</v>
      </c>
    </row>
    <row r="281" s="17" customFormat="1" spans="1:20">
      <c r="A281" s="8" t="s">
        <v>217</v>
      </c>
      <c r="B281" s="8"/>
      <c r="C281" s="8"/>
      <c r="D281" s="8" t="s">
        <v>219</v>
      </c>
      <c r="E281" s="8"/>
      <c r="F281" s="8"/>
      <c r="G281" s="8"/>
      <c r="H281" s="13"/>
      <c r="I281" s="8"/>
      <c r="J281" s="8">
        <v>0</v>
      </c>
      <c r="K281" s="8">
        <v>4</v>
      </c>
      <c r="L281" s="8">
        <f t="shared" si="93"/>
        <v>4</v>
      </c>
      <c r="M281" s="8">
        <v>40</v>
      </c>
      <c r="N281" s="8">
        <f t="shared" si="94"/>
        <v>160</v>
      </c>
      <c r="O281" s="11">
        <v>1.03</v>
      </c>
      <c r="P281" s="12">
        <f t="shared" si="95"/>
        <v>164.8</v>
      </c>
      <c r="Q281" s="8"/>
      <c r="R281" s="12">
        <f t="shared" si="96"/>
        <v>164.8</v>
      </c>
      <c r="S281" s="8">
        <v>1</v>
      </c>
      <c r="T281" s="13">
        <f t="shared" si="97"/>
        <v>164.8</v>
      </c>
    </row>
    <row r="282" s="17" customFormat="1" spans="1:20">
      <c r="A282" s="8" t="s">
        <v>25</v>
      </c>
      <c r="B282" s="8"/>
      <c r="C282" s="8"/>
      <c r="D282" s="8"/>
      <c r="E282" s="8"/>
      <c r="F282" s="8"/>
      <c r="G282" s="8"/>
      <c r="H282" s="13"/>
      <c r="I282" s="8"/>
      <c r="J282" s="8"/>
      <c r="K282" s="8"/>
      <c r="L282" s="8"/>
      <c r="M282" s="8"/>
      <c r="N282" s="8"/>
      <c r="O282" s="11"/>
      <c r="P282" s="12"/>
      <c r="Q282" s="8"/>
      <c r="R282" s="12"/>
      <c r="S282" s="8"/>
      <c r="T282" s="13">
        <f>SUM(T278:T281)</f>
        <v>1443.03</v>
      </c>
    </row>
    <row r="283" s="17" customFormat="1" spans="1:20">
      <c r="A283" s="92"/>
      <c r="B283" s="32"/>
      <c r="C283" s="32"/>
      <c r="D283" s="3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="17" customFormat="1"/>
    <row r="285" s="17" customFormat="1"/>
    <row r="286" s="17" customFormat="1" ht="24" spans="1:20">
      <c r="A286" s="19" t="s">
        <v>386</v>
      </c>
      <c r="B286" s="19" t="s">
        <v>387</v>
      </c>
      <c r="C286" s="22" t="s">
        <v>2</v>
      </c>
      <c r="D286" s="220" t="s">
        <v>637</v>
      </c>
      <c r="E286" s="112" t="s">
        <v>18</v>
      </c>
      <c r="F286" s="112" t="s">
        <v>19</v>
      </c>
      <c r="G286" s="112" t="s">
        <v>7</v>
      </c>
      <c r="H286" s="113" t="s">
        <v>20</v>
      </c>
      <c r="I286" s="112" t="s">
        <v>21</v>
      </c>
      <c r="J286" s="112" t="s">
        <v>3</v>
      </c>
      <c r="K286" s="112" t="s">
        <v>4</v>
      </c>
      <c r="L286" s="112" t="s">
        <v>5</v>
      </c>
      <c r="M286" s="112" t="s">
        <v>6</v>
      </c>
      <c r="N286" s="112" t="s">
        <v>7</v>
      </c>
      <c r="O286" s="114"/>
      <c r="P286" s="115" t="s">
        <v>9</v>
      </c>
      <c r="Q286" s="112" t="s">
        <v>38</v>
      </c>
      <c r="R286" s="115" t="s">
        <v>25</v>
      </c>
      <c r="S286" s="112" t="s">
        <v>29</v>
      </c>
      <c r="T286" s="113" t="s">
        <v>39</v>
      </c>
    </row>
    <row r="287" s="17" customFormat="1" ht="19" customHeight="1" spans="1:20">
      <c r="A287" s="112"/>
      <c r="B287" s="220"/>
      <c r="C287" s="220"/>
      <c r="D287" s="220" t="s">
        <v>638</v>
      </c>
      <c r="E287" s="112"/>
      <c r="F287" s="112"/>
      <c r="G287" s="112"/>
      <c r="H287" s="113"/>
      <c r="I287" s="112"/>
      <c r="J287" s="112"/>
      <c r="K287" s="112"/>
      <c r="L287" s="112"/>
      <c r="M287" s="112"/>
      <c r="N287" s="112"/>
      <c r="O287" s="114"/>
      <c r="P287" s="115"/>
      <c r="Q287" s="112"/>
      <c r="R287" s="115"/>
      <c r="S287" s="112"/>
      <c r="T287" s="113"/>
    </row>
    <row r="288" s="17" customFormat="1" ht="33" customHeight="1" spans="1:20">
      <c r="A288" s="226">
        <v>501502</v>
      </c>
      <c r="B288" s="227" t="s">
        <v>639</v>
      </c>
      <c r="C288" s="19">
        <v>205</v>
      </c>
      <c r="D288" s="19" t="s">
        <v>640</v>
      </c>
      <c r="E288" s="19"/>
      <c r="F288" s="19"/>
      <c r="G288" s="19">
        <f>SUM(F288-E288)</f>
        <v>0</v>
      </c>
      <c r="H288" s="44">
        <v>9.5</v>
      </c>
      <c r="I288" s="19">
        <f>G288*H288</f>
        <v>0</v>
      </c>
      <c r="J288" s="19">
        <v>114739</v>
      </c>
      <c r="K288" s="19">
        <v>124397</v>
      </c>
      <c r="L288" s="19">
        <f>K288-J288</f>
        <v>9658</v>
      </c>
      <c r="M288" s="19">
        <v>1</v>
      </c>
      <c r="N288" s="19">
        <f>M288*L288</f>
        <v>9658</v>
      </c>
      <c r="O288" s="19">
        <v>1.03</v>
      </c>
      <c r="P288" s="46">
        <f>O288*N288</f>
        <v>9947.74</v>
      </c>
      <c r="Q288" s="19"/>
      <c r="R288" s="46">
        <f>I288+P288+Q288</f>
        <v>9947.74</v>
      </c>
      <c r="S288" s="19">
        <v>1</v>
      </c>
      <c r="T288" s="44">
        <f>R288*S288</f>
        <v>9947.74</v>
      </c>
    </row>
    <row r="289" s="17" customFormat="1" spans="1:20">
      <c r="A289" s="19" t="s">
        <v>25</v>
      </c>
      <c r="B289" s="19"/>
      <c r="C289" s="19"/>
      <c r="D289" s="19"/>
      <c r="E289" s="19"/>
      <c r="F289" s="19"/>
      <c r="G289" s="19"/>
      <c r="H289" s="44"/>
      <c r="I289" s="19"/>
      <c r="J289" s="19"/>
      <c r="K289" s="19"/>
      <c r="L289" s="19"/>
      <c r="M289" s="19"/>
      <c r="N289" s="19"/>
      <c r="O289" s="19"/>
      <c r="P289" s="46"/>
      <c r="Q289" s="19"/>
      <c r="R289" s="46"/>
      <c r="S289" s="19"/>
      <c r="T289" s="44">
        <f>SUM(T288:T288)</f>
        <v>9947.74</v>
      </c>
    </row>
    <row r="290" s="17" customFormat="1" spans="1:20">
      <c r="A290" s="8" t="s">
        <v>478</v>
      </c>
      <c r="B290" s="19"/>
      <c r="C290" s="19"/>
      <c r="D290" s="49" t="s">
        <v>506</v>
      </c>
      <c r="E290" s="49"/>
      <c r="F290" s="19"/>
      <c r="G290" s="19"/>
      <c r="H290" s="44"/>
      <c r="I290" s="19"/>
      <c r="J290" s="19"/>
      <c r="K290" s="19"/>
      <c r="L290" s="19"/>
      <c r="M290" s="19"/>
      <c r="N290" s="29"/>
      <c r="O290" s="19"/>
      <c r="P290" s="29"/>
      <c r="Q290" s="19"/>
      <c r="R290" s="19"/>
      <c r="S290" s="19"/>
      <c r="T290" s="44">
        <v>49844.79</v>
      </c>
    </row>
    <row r="291" s="17" customFormat="1" spans="1:20">
      <c r="A291" s="49" t="s">
        <v>480</v>
      </c>
      <c r="B291" s="49"/>
      <c r="C291" s="49"/>
      <c r="D291" s="19" t="s">
        <v>481</v>
      </c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>
        <f>T290-T289</f>
        <v>39897.05</v>
      </c>
    </row>
    <row r="292" s="17" customFormat="1"/>
    <row r="293" s="17" customFormat="1" ht="24" spans="1:20">
      <c r="A293" s="19" t="s">
        <v>386</v>
      </c>
      <c r="B293" s="19" t="s">
        <v>387</v>
      </c>
      <c r="C293" s="22" t="s">
        <v>2</v>
      </c>
      <c r="D293" s="220" t="s">
        <v>641</v>
      </c>
      <c r="E293" s="112" t="s">
        <v>18</v>
      </c>
      <c r="F293" s="112" t="s">
        <v>19</v>
      </c>
      <c r="G293" s="112" t="s">
        <v>7</v>
      </c>
      <c r="H293" s="113" t="s">
        <v>20</v>
      </c>
      <c r="I293" s="112" t="s">
        <v>21</v>
      </c>
      <c r="J293" s="112" t="s">
        <v>3</v>
      </c>
      <c r="K293" s="112" t="s">
        <v>4</v>
      </c>
      <c r="L293" s="112" t="s">
        <v>5</v>
      </c>
      <c r="M293" s="112" t="s">
        <v>6</v>
      </c>
      <c r="N293" s="112" t="s">
        <v>7</v>
      </c>
      <c r="O293" s="114"/>
      <c r="P293" s="115" t="s">
        <v>9</v>
      </c>
      <c r="Q293" s="112" t="s">
        <v>38</v>
      </c>
      <c r="R293" s="115" t="s">
        <v>25</v>
      </c>
      <c r="S293" s="112" t="s">
        <v>29</v>
      </c>
      <c r="T293" s="113" t="s">
        <v>39</v>
      </c>
    </row>
    <row r="294" s="17" customFormat="1" spans="1:20">
      <c r="A294" s="8" t="s">
        <v>642</v>
      </c>
      <c r="B294" s="8" t="s">
        <v>643</v>
      </c>
      <c r="C294" s="8">
        <v>14</v>
      </c>
      <c r="D294" s="8" t="s">
        <v>644</v>
      </c>
      <c r="E294" s="8">
        <v>141</v>
      </c>
      <c r="F294" s="8">
        <v>141</v>
      </c>
      <c r="G294" s="8">
        <f>SUM(F294-E294)</f>
        <v>0</v>
      </c>
      <c r="H294" s="13">
        <v>9.5</v>
      </c>
      <c r="I294" s="8">
        <f>G294*H294</f>
        <v>0</v>
      </c>
      <c r="J294" s="8">
        <v>43737</v>
      </c>
      <c r="K294" s="8">
        <v>47186</v>
      </c>
      <c r="L294" s="8">
        <f>K294-J294</f>
        <v>3449</v>
      </c>
      <c r="M294" s="8">
        <v>1</v>
      </c>
      <c r="N294" s="8">
        <f>M294*L294</f>
        <v>3449</v>
      </c>
      <c r="O294" s="11">
        <v>1.03</v>
      </c>
      <c r="P294" s="12">
        <f>O294*N294</f>
        <v>3552.47</v>
      </c>
      <c r="Q294" s="8">
        <f>60*1.03</f>
        <v>61.8</v>
      </c>
      <c r="R294" s="12">
        <f>I294+P294+Q294</f>
        <v>3614.27</v>
      </c>
      <c r="S294" s="8">
        <v>1</v>
      </c>
      <c r="T294" s="13">
        <f>R294*S294</f>
        <v>3614.27</v>
      </c>
    </row>
    <row r="295" s="17" customFormat="1" spans="1:20">
      <c r="A295" s="8" t="s">
        <v>645</v>
      </c>
      <c r="B295" s="8" t="s">
        <v>646</v>
      </c>
      <c r="C295" s="8">
        <v>15</v>
      </c>
      <c r="D295" s="8" t="s">
        <v>644</v>
      </c>
      <c r="E295" s="8"/>
      <c r="F295" s="8"/>
      <c r="G295" s="8"/>
      <c r="H295" s="13"/>
      <c r="I295" s="8"/>
      <c r="J295" s="8">
        <v>4388</v>
      </c>
      <c r="K295" s="8">
        <v>5506</v>
      </c>
      <c r="L295" s="8">
        <f t="shared" ref="L295:L305" si="98">K295-J295</f>
        <v>1118</v>
      </c>
      <c r="M295" s="8">
        <v>1</v>
      </c>
      <c r="N295" s="8">
        <f t="shared" ref="N295:N305" si="99">M295*L295</f>
        <v>1118</v>
      </c>
      <c r="O295" s="11">
        <v>1.03</v>
      </c>
      <c r="P295" s="12">
        <f t="shared" ref="P295:P305" si="100">O295*N295</f>
        <v>1151.54</v>
      </c>
      <c r="Q295" s="8">
        <f>40*1.03</f>
        <v>41.2</v>
      </c>
      <c r="R295" s="12">
        <f t="shared" ref="R295:R305" si="101">I295+P295+Q295</f>
        <v>1192.74</v>
      </c>
      <c r="S295" s="8">
        <v>1</v>
      </c>
      <c r="T295" s="13">
        <f t="shared" ref="T295:T305" si="102">R295*S295</f>
        <v>1192.74</v>
      </c>
    </row>
    <row r="296" s="17" customFormat="1" spans="1:20">
      <c r="A296" s="8" t="s">
        <v>647</v>
      </c>
      <c r="B296" s="8" t="s">
        <v>647</v>
      </c>
      <c r="C296" s="8">
        <v>352</v>
      </c>
      <c r="D296" s="8" t="s">
        <v>644</v>
      </c>
      <c r="E296" s="8" t="s">
        <v>648</v>
      </c>
      <c r="F296" s="8"/>
      <c r="G296" s="8"/>
      <c r="H296" s="13"/>
      <c r="I296" s="8"/>
      <c r="J296" s="8">
        <v>3</v>
      </c>
      <c r="K296" s="8">
        <v>3</v>
      </c>
      <c r="L296" s="8">
        <f t="shared" si="98"/>
        <v>0</v>
      </c>
      <c r="M296" s="8">
        <v>1</v>
      </c>
      <c r="N296" s="8">
        <f t="shared" si="99"/>
        <v>0</v>
      </c>
      <c r="O296" s="11">
        <v>1.03</v>
      </c>
      <c r="P296" s="12">
        <f t="shared" si="100"/>
        <v>0</v>
      </c>
      <c r="Q296" s="8"/>
      <c r="R296" s="12">
        <f t="shared" si="101"/>
        <v>0</v>
      </c>
      <c r="S296" s="8">
        <v>1</v>
      </c>
      <c r="T296" s="13">
        <f t="shared" si="102"/>
        <v>0</v>
      </c>
    </row>
    <row r="297" s="17" customFormat="1" spans="1:20">
      <c r="A297" s="8" t="s">
        <v>649</v>
      </c>
      <c r="B297" s="8" t="s">
        <v>650</v>
      </c>
      <c r="C297" s="8">
        <v>21</v>
      </c>
      <c r="D297" s="8" t="s">
        <v>644</v>
      </c>
      <c r="E297" s="8"/>
      <c r="F297" s="8"/>
      <c r="G297" s="8"/>
      <c r="H297" s="13"/>
      <c r="I297" s="8"/>
      <c r="J297" s="8">
        <v>11753</v>
      </c>
      <c r="K297" s="8">
        <v>13040</v>
      </c>
      <c r="L297" s="8">
        <f t="shared" si="98"/>
        <v>1287</v>
      </c>
      <c r="M297" s="8">
        <v>1</v>
      </c>
      <c r="N297" s="8">
        <f t="shared" si="99"/>
        <v>1287</v>
      </c>
      <c r="O297" s="11">
        <v>1.03</v>
      </c>
      <c r="P297" s="12">
        <f t="shared" si="100"/>
        <v>1325.61</v>
      </c>
      <c r="Q297" s="8">
        <f>30*1.03</f>
        <v>30.9</v>
      </c>
      <c r="R297" s="12">
        <f t="shared" si="101"/>
        <v>1356.51</v>
      </c>
      <c r="S297" s="8">
        <v>1</v>
      </c>
      <c r="T297" s="13">
        <f t="shared" si="102"/>
        <v>1356.51</v>
      </c>
    </row>
    <row r="298" s="17" customFormat="1" spans="1:20">
      <c r="A298" s="8" t="s">
        <v>651</v>
      </c>
      <c r="B298" s="8" t="s">
        <v>652</v>
      </c>
      <c r="C298" s="8">
        <v>22</v>
      </c>
      <c r="D298" s="8" t="s">
        <v>644</v>
      </c>
      <c r="E298" s="8">
        <v>99</v>
      </c>
      <c r="F298" s="8">
        <v>99</v>
      </c>
      <c r="G298" s="8">
        <f>SUM(F298-E298)</f>
        <v>0</v>
      </c>
      <c r="H298" s="13">
        <v>9.5</v>
      </c>
      <c r="I298" s="8">
        <f>G298*H298</f>
        <v>0</v>
      </c>
      <c r="J298" s="8">
        <v>11090</v>
      </c>
      <c r="K298" s="8">
        <v>12317</v>
      </c>
      <c r="L298" s="8">
        <f t="shared" si="98"/>
        <v>1227</v>
      </c>
      <c r="M298" s="8">
        <v>1</v>
      </c>
      <c r="N298" s="8">
        <f t="shared" si="99"/>
        <v>1227</v>
      </c>
      <c r="O298" s="11">
        <v>1.03</v>
      </c>
      <c r="P298" s="12">
        <f t="shared" si="100"/>
        <v>1263.81</v>
      </c>
      <c r="Q298" s="8"/>
      <c r="R298" s="12">
        <f t="shared" si="101"/>
        <v>1263.81</v>
      </c>
      <c r="S298" s="8">
        <v>1</v>
      </c>
      <c r="T298" s="13">
        <f t="shared" si="102"/>
        <v>1263.81</v>
      </c>
    </row>
    <row r="299" s="17" customFormat="1" spans="1:20">
      <c r="A299" s="8" t="s">
        <v>653</v>
      </c>
      <c r="B299" s="8" t="s">
        <v>654</v>
      </c>
      <c r="C299" s="8">
        <v>625</v>
      </c>
      <c r="D299" s="8" t="s">
        <v>644</v>
      </c>
      <c r="E299" s="8" t="s">
        <v>655</v>
      </c>
      <c r="F299" s="8"/>
      <c r="G299" s="8"/>
      <c r="H299" s="13"/>
      <c r="I299" s="8"/>
      <c r="J299" s="8">
        <v>2725</v>
      </c>
      <c r="K299" s="8">
        <v>3218</v>
      </c>
      <c r="L299" s="8">
        <f t="shared" si="98"/>
        <v>493</v>
      </c>
      <c r="M299" s="8">
        <v>1</v>
      </c>
      <c r="N299" s="8">
        <f t="shared" si="99"/>
        <v>493</v>
      </c>
      <c r="O299" s="11">
        <v>1.03</v>
      </c>
      <c r="P299" s="12">
        <f t="shared" si="100"/>
        <v>507.79</v>
      </c>
      <c r="Q299" s="8"/>
      <c r="R299" s="12">
        <f t="shared" si="101"/>
        <v>507.79</v>
      </c>
      <c r="S299" s="8">
        <v>1</v>
      </c>
      <c r="T299" s="13">
        <f t="shared" si="102"/>
        <v>507.79</v>
      </c>
    </row>
    <row r="300" s="17" customFormat="1" spans="1:20">
      <c r="A300" s="8" t="s">
        <v>656</v>
      </c>
      <c r="B300" s="8" t="s">
        <v>657</v>
      </c>
      <c r="C300" s="8">
        <v>484</v>
      </c>
      <c r="D300" s="8" t="s">
        <v>644</v>
      </c>
      <c r="E300" s="8"/>
      <c r="F300" s="8"/>
      <c r="G300" s="8"/>
      <c r="H300" s="13"/>
      <c r="I300" s="8"/>
      <c r="J300" s="8">
        <v>21522</v>
      </c>
      <c r="K300" s="8">
        <v>22634</v>
      </c>
      <c r="L300" s="8">
        <f t="shared" si="98"/>
        <v>1112</v>
      </c>
      <c r="M300" s="8">
        <v>1</v>
      </c>
      <c r="N300" s="8">
        <f t="shared" si="99"/>
        <v>1112</v>
      </c>
      <c r="O300" s="11">
        <v>1.03</v>
      </c>
      <c r="P300" s="12">
        <f t="shared" si="100"/>
        <v>1145.36</v>
      </c>
      <c r="Q300" s="8"/>
      <c r="R300" s="12">
        <f t="shared" si="101"/>
        <v>1145.36</v>
      </c>
      <c r="S300" s="8">
        <v>1</v>
      </c>
      <c r="T300" s="13">
        <f t="shared" si="102"/>
        <v>1145.36</v>
      </c>
    </row>
    <row r="301" s="17" customFormat="1" spans="1:20">
      <c r="A301" s="8" t="s">
        <v>658</v>
      </c>
      <c r="B301" s="8" t="s">
        <v>659</v>
      </c>
      <c r="C301" s="8">
        <v>23</v>
      </c>
      <c r="D301" s="8" t="s">
        <v>644</v>
      </c>
      <c r="E301" s="8"/>
      <c r="F301" s="8"/>
      <c r="G301" s="8"/>
      <c r="H301" s="13"/>
      <c r="I301" s="8"/>
      <c r="J301" s="8">
        <v>61913</v>
      </c>
      <c r="K301" s="8">
        <v>62250</v>
      </c>
      <c r="L301" s="8">
        <f t="shared" si="98"/>
        <v>337</v>
      </c>
      <c r="M301" s="8">
        <v>1</v>
      </c>
      <c r="N301" s="8">
        <f t="shared" si="99"/>
        <v>337</v>
      </c>
      <c r="O301" s="11">
        <v>1.03</v>
      </c>
      <c r="P301" s="12">
        <f t="shared" si="100"/>
        <v>347.11</v>
      </c>
      <c r="Q301" s="8"/>
      <c r="R301" s="12">
        <f t="shared" si="101"/>
        <v>347.11</v>
      </c>
      <c r="S301" s="8">
        <v>1</v>
      </c>
      <c r="T301" s="13">
        <f t="shared" si="102"/>
        <v>347.11</v>
      </c>
    </row>
    <row r="302" s="17" customFormat="1" spans="1:20">
      <c r="A302" s="8" t="s">
        <v>660</v>
      </c>
      <c r="B302" s="8" t="s">
        <v>661</v>
      </c>
      <c r="C302" s="8">
        <v>24</v>
      </c>
      <c r="D302" s="8" t="s">
        <v>644</v>
      </c>
      <c r="E302" s="8" t="s">
        <v>662</v>
      </c>
      <c r="F302" s="8"/>
      <c r="G302" s="8"/>
      <c r="H302" s="13"/>
      <c r="I302" s="8"/>
      <c r="J302" s="8">
        <v>23447</v>
      </c>
      <c r="K302" s="8">
        <v>24595</v>
      </c>
      <c r="L302" s="8">
        <f t="shared" si="98"/>
        <v>1148</v>
      </c>
      <c r="M302" s="8">
        <v>1</v>
      </c>
      <c r="N302" s="8">
        <f t="shared" si="99"/>
        <v>1148</v>
      </c>
      <c r="O302" s="11">
        <v>1.03</v>
      </c>
      <c r="P302" s="12">
        <f t="shared" si="100"/>
        <v>1182.44</v>
      </c>
      <c r="Q302" s="8">
        <f t="shared" ref="Q302:Q305" si="103">40*1.03</f>
        <v>41.2</v>
      </c>
      <c r="R302" s="12">
        <f t="shared" si="101"/>
        <v>1223.64</v>
      </c>
      <c r="S302" s="8">
        <v>1</v>
      </c>
      <c r="T302" s="13">
        <f t="shared" si="102"/>
        <v>1223.64</v>
      </c>
    </row>
    <row r="303" s="17" customFormat="1" spans="1:20">
      <c r="A303" s="8" t="s">
        <v>663</v>
      </c>
      <c r="B303" s="8" t="s">
        <v>664</v>
      </c>
      <c r="C303" s="8">
        <v>28</v>
      </c>
      <c r="D303" s="8" t="s">
        <v>644</v>
      </c>
      <c r="E303" s="8">
        <v>65</v>
      </c>
      <c r="F303" s="8">
        <v>65</v>
      </c>
      <c r="G303" s="8">
        <f t="shared" ref="G303:G305" si="104">SUM(F303-E303)</f>
        <v>0</v>
      </c>
      <c r="H303" s="13">
        <v>9.5</v>
      </c>
      <c r="I303" s="8">
        <f t="shared" ref="I300:I305" si="105">G303*H303</f>
        <v>0</v>
      </c>
      <c r="J303" s="8">
        <v>27496</v>
      </c>
      <c r="K303" s="8">
        <v>27725</v>
      </c>
      <c r="L303" s="8">
        <f t="shared" si="98"/>
        <v>229</v>
      </c>
      <c r="M303" s="8">
        <v>1</v>
      </c>
      <c r="N303" s="8">
        <f t="shared" si="99"/>
        <v>229</v>
      </c>
      <c r="O303" s="11">
        <v>1.03</v>
      </c>
      <c r="P303" s="12">
        <f t="shared" si="100"/>
        <v>235.87</v>
      </c>
      <c r="Q303" s="8">
        <f t="shared" si="103"/>
        <v>41.2</v>
      </c>
      <c r="R303" s="12">
        <f t="shared" si="101"/>
        <v>277.07</v>
      </c>
      <c r="S303" s="8">
        <v>1</v>
      </c>
      <c r="T303" s="13">
        <f t="shared" si="102"/>
        <v>277.07</v>
      </c>
    </row>
    <row r="304" s="17" customFormat="1" spans="1:20">
      <c r="A304" s="8" t="s">
        <v>665</v>
      </c>
      <c r="B304" s="8" t="s">
        <v>666</v>
      </c>
      <c r="C304" s="8">
        <v>29</v>
      </c>
      <c r="D304" s="8" t="s">
        <v>644</v>
      </c>
      <c r="E304" s="8">
        <v>39</v>
      </c>
      <c r="F304" s="8">
        <v>39</v>
      </c>
      <c r="G304" s="8">
        <f t="shared" si="104"/>
        <v>0</v>
      </c>
      <c r="H304" s="13">
        <v>9.5</v>
      </c>
      <c r="I304" s="8">
        <f t="shared" si="105"/>
        <v>0</v>
      </c>
      <c r="J304" s="8">
        <v>29329</v>
      </c>
      <c r="K304" s="8">
        <v>30052</v>
      </c>
      <c r="L304" s="8">
        <f t="shared" si="98"/>
        <v>723</v>
      </c>
      <c r="M304" s="8">
        <v>1</v>
      </c>
      <c r="N304" s="8">
        <f t="shared" si="99"/>
        <v>723</v>
      </c>
      <c r="O304" s="11">
        <v>1.03</v>
      </c>
      <c r="P304" s="12">
        <f t="shared" si="100"/>
        <v>744.69</v>
      </c>
      <c r="Q304" s="8">
        <f t="shared" si="103"/>
        <v>41.2</v>
      </c>
      <c r="R304" s="12">
        <f t="shared" si="101"/>
        <v>785.89</v>
      </c>
      <c r="S304" s="8">
        <v>1</v>
      </c>
      <c r="T304" s="13">
        <f t="shared" si="102"/>
        <v>785.89</v>
      </c>
    </row>
    <row r="305" s="17" customFormat="1" spans="1:20">
      <c r="A305" s="8" t="s">
        <v>667</v>
      </c>
      <c r="B305" s="8" t="s">
        <v>668</v>
      </c>
      <c r="C305" s="8">
        <v>41</v>
      </c>
      <c r="D305" s="8" t="s">
        <v>644</v>
      </c>
      <c r="E305" s="8">
        <v>51</v>
      </c>
      <c r="F305" s="8">
        <v>51</v>
      </c>
      <c r="G305" s="8">
        <f t="shared" si="104"/>
        <v>0</v>
      </c>
      <c r="H305" s="13">
        <v>9.5</v>
      </c>
      <c r="I305" s="8">
        <f t="shared" si="105"/>
        <v>0</v>
      </c>
      <c r="J305" s="8">
        <v>7801</v>
      </c>
      <c r="K305" s="8">
        <v>8841</v>
      </c>
      <c r="L305" s="8">
        <f t="shared" si="98"/>
        <v>1040</v>
      </c>
      <c r="M305" s="8">
        <v>1</v>
      </c>
      <c r="N305" s="8">
        <f t="shared" si="99"/>
        <v>1040</v>
      </c>
      <c r="O305" s="11">
        <v>1.03</v>
      </c>
      <c r="P305" s="12">
        <f t="shared" si="100"/>
        <v>1071.2</v>
      </c>
      <c r="Q305" s="8">
        <f t="shared" si="103"/>
        <v>41.2</v>
      </c>
      <c r="R305" s="12">
        <f t="shared" si="101"/>
        <v>1112.4</v>
      </c>
      <c r="S305" s="8">
        <v>1</v>
      </c>
      <c r="T305" s="13">
        <f t="shared" si="102"/>
        <v>1112.4</v>
      </c>
    </row>
    <row r="306" s="17" customFormat="1" spans="1:20">
      <c r="A306" s="8" t="s">
        <v>25</v>
      </c>
      <c r="B306" s="228"/>
      <c r="C306" s="228"/>
      <c r="D306" s="228"/>
      <c r="E306" s="19"/>
      <c r="F306" s="19"/>
      <c r="G306" s="19"/>
      <c r="H306" s="44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44">
        <f>SUM(T294:T305)</f>
        <v>12826.59</v>
      </c>
    </row>
    <row r="307" s="17" customFormat="1" spans="1:20">
      <c r="A307" s="49"/>
      <c r="B307" s="19"/>
      <c r="C307" s="19"/>
      <c r="D307" s="8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4"/>
    </row>
    <row r="308" s="17" customFormat="1"/>
    <row r="309" s="17" customFormat="1" ht="24" spans="1:20">
      <c r="A309" s="19" t="s">
        <v>386</v>
      </c>
      <c r="B309" s="19" t="s">
        <v>387</v>
      </c>
      <c r="C309" s="22" t="s">
        <v>2</v>
      </c>
      <c r="D309" s="220" t="s">
        <v>669</v>
      </c>
      <c r="E309" s="112" t="s">
        <v>18</v>
      </c>
      <c r="F309" s="112" t="s">
        <v>19</v>
      </c>
      <c r="G309" s="112" t="s">
        <v>7</v>
      </c>
      <c r="H309" s="113" t="s">
        <v>20</v>
      </c>
      <c r="I309" s="112" t="s">
        <v>21</v>
      </c>
      <c r="J309" s="112" t="s">
        <v>3</v>
      </c>
      <c r="K309" s="112" t="s">
        <v>4</v>
      </c>
      <c r="L309" s="112" t="s">
        <v>5</v>
      </c>
      <c r="M309" s="112" t="s">
        <v>6</v>
      </c>
      <c r="N309" s="112" t="s">
        <v>7</v>
      </c>
      <c r="O309" s="114"/>
      <c r="P309" s="115" t="s">
        <v>9</v>
      </c>
      <c r="Q309" s="112" t="s">
        <v>38</v>
      </c>
      <c r="R309" s="115" t="s">
        <v>25</v>
      </c>
      <c r="S309" s="112" t="s">
        <v>29</v>
      </c>
      <c r="T309" s="113" t="s">
        <v>39</v>
      </c>
    </row>
    <row r="310" s="17" customFormat="1" spans="1:20">
      <c r="A310" s="8" t="s">
        <v>670</v>
      </c>
      <c r="B310" s="8"/>
      <c r="C310" s="8"/>
      <c r="D310" s="8" t="s">
        <v>671</v>
      </c>
      <c r="E310" s="8"/>
      <c r="F310" s="8"/>
      <c r="G310" s="8"/>
      <c r="H310" s="13"/>
      <c r="I310" s="8"/>
      <c r="J310" s="8"/>
      <c r="K310" s="8"/>
      <c r="L310" s="8"/>
      <c r="M310" s="8"/>
      <c r="N310" s="16"/>
      <c r="O310" s="11"/>
      <c r="P310" s="12"/>
      <c r="Q310" s="8"/>
      <c r="R310" s="12"/>
      <c r="S310" s="8"/>
      <c r="T310" s="13"/>
    </row>
    <row r="311" s="17" customFormat="1" spans="1:20">
      <c r="A311" s="8" t="s">
        <v>672</v>
      </c>
      <c r="B311" s="8" t="s">
        <v>673</v>
      </c>
      <c r="C311" s="8">
        <v>591</v>
      </c>
      <c r="D311" s="8" t="s">
        <v>674</v>
      </c>
      <c r="E311" s="8">
        <v>54</v>
      </c>
      <c r="F311" s="8">
        <v>56</v>
      </c>
      <c r="G311" s="8">
        <f>SUM(F311-E311)</f>
        <v>2</v>
      </c>
      <c r="H311" s="13">
        <v>9.5</v>
      </c>
      <c r="I311" s="8">
        <f>G311*H311</f>
        <v>19</v>
      </c>
      <c r="J311" s="8">
        <v>4574</v>
      </c>
      <c r="K311" s="8">
        <v>4856</v>
      </c>
      <c r="L311" s="8">
        <f>K311-J311</f>
        <v>282</v>
      </c>
      <c r="M311" s="8">
        <v>1</v>
      </c>
      <c r="N311" s="8">
        <f>M311*L311</f>
        <v>282</v>
      </c>
      <c r="O311" s="11">
        <v>1.03</v>
      </c>
      <c r="P311" s="12">
        <f>O311*N311</f>
        <v>290.46</v>
      </c>
      <c r="Q311" s="8">
        <f>120*1.03</f>
        <v>123.6</v>
      </c>
      <c r="R311" s="12">
        <f>I311+P311+Q311</f>
        <v>433.06</v>
      </c>
      <c r="S311" s="8">
        <v>1</v>
      </c>
      <c r="T311" s="13">
        <f>R311*S311</f>
        <v>433.06</v>
      </c>
    </row>
    <row r="312" s="17" customFormat="1" spans="1:20">
      <c r="A312" s="8" t="s">
        <v>675</v>
      </c>
      <c r="B312" s="8" t="s">
        <v>676</v>
      </c>
      <c r="C312" s="8">
        <v>151</v>
      </c>
      <c r="D312" s="8" t="s">
        <v>674</v>
      </c>
      <c r="E312" s="8">
        <v>48</v>
      </c>
      <c r="F312" s="8">
        <v>50</v>
      </c>
      <c r="G312" s="8">
        <f>SUM(F312-E312)</f>
        <v>2</v>
      </c>
      <c r="H312" s="13">
        <v>9.5</v>
      </c>
      <c r="I312" s="8">
        <f>G312*H312</f>
        <v>19</v>
      </c>
      <c r="J312" s="8">
        <v>72527</v>
      </c>
      <c r="K312" s="8">
        <v>74165</v>
      </c>
      <c r="L312" s="8">
        <f>K312-J312</f>
        <v>1638</v>
      </c>
      <c r="M312" s="8">
        <v>1</v>
      </c>
      <c r="N312" s="8">
        <f>M312*L312</f>
        <v>1638</v>
      </c>
      <c r="O312" s="11">
        <v>1.03</v>
      </c>
      <c r="P312" s="12">
        <f>O312*N312</f>
        <v>1687.14</v>
      </c>
      <c r="Q312" s="8">
        <f>80*1.03</f>
        <v>82.4</v>
      </c>
      <c r="R312" s="12">
        <f>I312+P312+Q312</f>
        <v>1788.54</v>
      </c>
      <c r="S312" s="8">
        <v>1</v>
      </c>
      <c r="T312" s="13">
        <f>R312*S312</f>
        <v>1788.54</v>
      </c>
    </row>
    <row r="313" s="17" customFormat="1" spans="1:20">
      <c r="A313" s="8" t="s">
        <v>677</v>
      </c>
      <c r="B313" s="8" t="s">
        <v>678</v>
      </c>
      <c r="C313" s="8">
        <v>402</v>
      </c>
      <c r="D313" s="8" t="s">
        <v>674</v>
      </c>
      <c r="E313" s="8">
        <v>211</v>
      </c>
      <c r="F313" s="8">
        <v>211</v>
      </c>
      <c r="G313" s="8">
        <f>SUM(F313-E313)</f>
        <v>0</v>
      </c>
      <c r="H313" s="13">
        <v>9.5</v>
      </c>
      <c r="I313" s="8">
        <f>G313*H313</f>
        <v>0</v>
      </c>
      <c r="J313" s="8">
        <v>37590</v>
      </c>
      <c r="K313" s="8">
        <v>39155</v>
      </c>
      <c r="L313" s="8">
        <f>K313-J313</f>
        <v>1565</v>
      </c>
      <c r="M313" s="8">
        <v>1</v>
      </c>
      <c r="N313" s="8">
        <f>M313*L313</f>
        <v>1565</v>
      </c>
      <c r="O313" s="11">
        <v>1.03</v>
      </c>
      <c r="P313" s="12">
        <f>O313*N313</f>
        <v>1611.95</v>
      </c>
      <c r="Q313" s="8"/>
      <c r="R313" s="12">
        <f>I313+P313+Q313</f>
        <v>1611.95</v>
      </c>
      <c r="S313" s="8">
        <v>1</v>
      </c>
      <c r="T313" s="13">
        <f>R313*S313</f>
        <v>1611.95</v>
      </c>
    </row>
    <row r="314" s="17" customFormat="1" spans="1:20">
      <c r="A314" s="8" t="s">
        <v>25</v>
      </c>
      <c r="B314" s="8"/>
      <c r="C314" s="8"/>
      <c r="D314" s="8"/>
      <c r="E314" s="8"/>
      <c r="F314" s="8"/>
      <c r="G314" s="8"/>
      <c r="H314" s="13"/>
      <c r="I314" s="8"/>
      <c r="J314" s="8"/>
      <c r="K314" s="8"/>
      <c r="L314" s="8"/>
      <c r="M314" s="8"/>
      <c r="N314" s="16"/>
      <c r="O314" s="11"/>
      <c r="P314" s="12"/>
      <c r="Q314" s="8"/>
      <c r="R314" s="12"/>
      <c r="S314" s="8"/>
      <c r="T314" s="13">
        <f>SUM(T311:T313)</f>
        <v>3833.55</v>
      </c>
    </row>
    <row r="315" s="17" customFormat="1" ht="18" customHeight="1" spans="1:20">
      <c r="A315" s="49" t="s">
        <v>478</v>
      </c>
      <c r="B315" s="19"/>
      <c r="C315" s="19"/>
      <c r="D315" s="49" t="s">
        <v>506</v>
      </c>
      <c r="E315" s="229"/>
      <c r="F315" s="229"/>
      <c r="G315" s="229"/>
      <c r="H315" s="229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>
        <v>35922.81</v>
      </c>
    </row>
    <row r="316" s="17" customFormat="1" spans="1:20">
      <c r="A316" s="49" t="s">
        <v>480</v>
      </c>
      <c r="B316" s="49"/>
      <c r="C316" s="49"/>
      <c r="D316" s="19" t="s">
        <v>481</v>
      </c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>
        <f>T315-T314</f>
        <v>32089.26</v>
      </c>
    </row>
    <row r="317" s="17" customFormat="1"/>
    <row r="318" s="17" customFormat="1" ht="24" spans="1:20">
      <c r="A318" s="8" t="s">
        <v>312</v>
      </c>
      <c r="B318" s="8" t="s">
        <v>313</v>
      </c>
      <c r="C318" s="9" t="s">
        <v>2</v>
      </c>
      <c r="D318" s="9" t="s">
        <v>679</v>
      </c>
      <c r="E318" s="8" t="s">
        <v>18</v>
      </c>
      <c r="F318" s="8" t="s">
        <v>19</v>
      </c>
      <c r="G318" s="8" t="s">
        <v>7</v>
      </c>
      <c r="H318" s="13" t="s">
        <v>20</v>
      </c>
      <c r="I318" s="8" t="s">
        <v>21</v>
      </c>
      <c r="J318" s="8" t="s">
        <v>3</v>
      </c>
      <c r="K318" s="8" t="s">
        <v>4</v>
      </c>
      <c r="L318" s="8" t="s">
        <v>5</v>
      </c>
      <c r="M318" s="8" t="s">
        <v>6</v>
      </c>
      <c r="N318" s="8" t="s">
        <v>7</v>
      </c>
      <c r="O318" s="11"/>
      <c r="P318" s="12" t="s">
        <v>9</v>
      </c>
      <c r="Q318" s="8" t="s">
        <v>38</v>
      </c>
      <c r="R318" s="12" t="s">
        <v>25</v>
      </c>
      <c r="S318" s="8" t="s">
        <v>29</v>
      </c>
      <c r="T318" s="13" t="s">
        <v>39</v>
      </c>
    </row>
    <row r="319" s="17" customFormat="1" ht="19" customHeight="1" spans="1:20">
      <c r="A319" s="8" t="s">
        <v>680</v>
      </c>
      <c r="B319" s="8" t="s">
        <v>681</v>
      </c>
      <c r="C319" s="8">
        <v>404</v>
      </c>
      <c r="D319" s="8" t="s">
        <v>682</v>
      </c>
      <c r="E319" s="8">
        <v>42</v>
      </c>
      <c r="F319" s="8">
        <v>42</v>
      </c>
      <c r="G319" s="8">
        <f>SUM(F319-E319)</f>
        <v>0</v>
      </c>
      <c r="H319" s="13">
        <v>9.5</v>
      </c>
      <c r="I319" s="8">
        <f>G319*H319</f>
        <v>0</v>
      </c>
      <c r="J319" s="8">
        <v>30428</v>
      </c>
      <c r="K319" s="8">
        <v>30888</v>
      </c>
      <c r="L319" s="8">
        <f>K319-J319</f>
        <v>460</v>
      </c>
      <c r="M319" s="8">
        <v>1</v>
      </c>
      <c r="N319" s="8">
        <f>M319*L319</f>
        <v>460</v>
      </c>
      <c r="O319" s="11">
        <v>1.03</v>
      </c>
      <c r="P319" s="12">
        <f>O319*N319</f>
        <v>473.8</v>
      </c>
      <c r="Q319" s="8">
        <f>60*1.03</f>
        <v>61.8</v>
      </c>
      <c r="R319" s="12">
        <f>I319+P319+Q319</f>
        <v>535.6</v>
      </c>
      <c r="S319" s="8">
        <v>1</v>
      </c>
      <c r="T319" s="13">
        <f>R319*S319</f>
        <v>535.6</v>
      </c>
    </row>
    <row r="320" s="17" customFormat="1" ht="19" customHeight="1" spans="1:20">
      <c r="A320" s="8" t="s">
        <v>683</v>
      </c>
      <c r="B320" s="8" t="s">
        <v>684</v>
      </c>
      <c r="C320" s="8">
        <v>180</v>
      </c>
      <c r="D320" s="8" t="s">
        <v>685</v>
      </c>
      <c r="E320" s="8">
        <v>43</v>
      </c>
      <c r="F320" s="8">
        <v>43</v>
      </c>
      <c r="G320" s="8">
        <f>SUM(F320-E320)</f>
        <v>0</v>
      </c>
      <c r="H320" s="13">
        <v>9.5</v>
      </c>
      <c r="I320" s="8">
        <f>G320*H320</f>
        <v>0</v>
      </c>
      <c r="J320" s="8">
        <v>39503</v>
      </c>
      <c r="K320" s="8">
        <v>39881</v>
      </c>
      <c r="L320" s="8">
        <f>K320-J320</f>
        <v>378</v>
      </c>
      <c r="M320" s="8">
        <v>1</v>
      </c>
      <c r="N320" s="8">
        <f>M320*L320</f>
        <v>378</v>
      </c>
      <c r="O320" s="11">
        <v>1.03</v>
      </c>
      <c r="P320" s="12">
        <f>O320*N320</f>
        <v>389.34</v>
      </c>
      <c r="Q320" s="8">
        <f>40*1.03</f>
        <v>41.2</v>
      </c>
      <c r="R320" s="12">
        <f>I320+P320+Q320</f>
        <v>430.54</v>
      </c>
      <c r="S320" s="8">
        <v>1</v>
      </c>
      <c r="T320" s="13">
        <f>R320*S320</f>
        <v>430.54</v>
      </c>
    </row>
    <row r="321" s="17" customFormat="1" ht="19" customHeight="1" spans="1:20">
      <c r="A321" s="8" t="s">
        <v>686</v>
      </c>
      <c r="B321" s="8" t="s">
        <v>687</v>
      </c>
      <c r="C321" s="8">
        <v>487</v>
      </c>
      <c r="D321" s="8" t="s">
        <v>685</v>
      </c>
      <c r="E321" s="8">
        <v>13</v>
      </c>
      <c r="F321" s="8">
        <v>13</v>
      </c>
      <c r="G321" s="8">
        <f>SUM(F321-E321)</f>
        <v>0</v>
      </c>
      <c r="H321" s="13">
        <v>9.5</v>
      </c>
      <c r="I321" s="8">
        <f>G321*H321</f>
        <v>0</v>
      </c>
      <c r="J321" s="8">
        <v>1040</v>
      </c>
      <c r="K321" s="8">
        <v>1040</v>
      </c>
      <c r="L321" s="8">
        <f>K321-J321</f>
        <v>0</v>
      </c>
      <c r="M321" s="8">
        <v>1</v>
      </c>
      <c r="N321" s="8">
        <f>M321*L321</f>
        <v>0</v>
      </c>
      <c r="O321" s="11">
        <v>1.03</v>
      </c>
      <c r="P321" s="12">
        <f>O321*N321</f>
        <v>0</v>
      </c>
      <c r="Q321" s="8">
        <f>40*1.03</f>
        <v>41.2</v>
      </c>
      <c r="R321" s="12">
        <f>I321+P321+Q321</f>
        <v>41.2</v>
      </c>
      <c r="S321" s="8">
        <v>1</v>
      </c>
      <c r="T321" s="13">
        <f>R321*S321</f>
        <v>41.2</v>
      </c>
    </row>
    <row r="322" s="17" customFormat="1" spans="1:20">
      <c r="A322" s="49" t="s">
        <v>25</v>
      </c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>
        <f>SUM(T319:T321)</f>
        <v>1007.34</v>
      </c>
    </row>
    <row r="323" s="17" customFormat="1"/>
    <row r="324" s="17" customFormat="1"/>
  </sheetData>
  <mergeCells count="2">
    <mergeCell ref="A1:T1"/>
    <mergeCell ref="A14:T14"/>
  </mergeCells>
  <pageMargins left="0.75" right="0.75" top="1" bottom="1" header="0.5" footer="0.5"/>
  <pageSetup paperSize="9" orientation="portrait"/>
  <headerFooter/>
  <ignoredErrors>
    <ignoredError sqref="Q88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U315"/>
  <sheetViews>
    <sheetView zoomScale="70" zoomScaleNormal="70" topLeftCell="A85" workbookViewId="0">
      <selection activeCell="U227" sqref="U227"/>
    </sheetView>
  </sheetViews>
  <sheetFormatPr defaultColWidth="8.8" defaultRowHeight="14.25"/>
  <cols>
    <col min="1" max="1" width="17.5" style="17" customWidth="1"/>
    <col min="2" max="2" width="12.4666666666667" style="17" customWidth="1"/>
    <col min="3" max="3" width="7.8" style="17" customWidth="1"/>
    <col min="4" max="4" width="13.5" style="17" customWidth="1"/>
    <col min="5" max="5" width="10.5833333333333" style="17" customWidth="1"/>
    <col min="6" max="6" width="8.81666666666667" style="17" customWidth="1"/>
    <col min="7" max="7" width="8.8" style="17"/>
    <col min="8" max="8" width="7.625" style="17" customWidth="1"/>
    <col min="9" max="12" width="8.8" style="17"/>
    <col min="13" max="13" width="5" style="17" customWidth="1"/>
    <col min="14" max="14" width="12.5" style="17" customWidth="1"/>
    <col min="15" max="15" width="7.8" style="17" customWidth="1"/>
    <col min="16" max="16" width="16.3" style="17" customWidth="1"/>
    <col min="17" max="17" width="5.3" style="17" customWidth="1"/>
    <col min="18" max="18" width="16.9" style="17" customWidth="1"/>
    <col min="19" max="19" width="5.8" style="17" customWidth="1"/>
    <col min="20" max="20" width="14.6" style="17" customWidth="1"/>
    <col min="21" max="21" width="16.6" style="17" customWidth="1"/>
  </cols>
  <sheetData>
    <row r="1" s="17" customFormat="1" ht="25.5" spans="1:20">
      <c r="A1" s="93" t="s">
        <v>688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="17" customFormat="1" ht="34" customHeight="1" spans="1:20">
      <c r="A2" s="8" t="s">
        <v>312</v>
      </c>
      <c r="B2" s="8" t="s">
        <v>313</v>
      </c>
      <c r="C2" s="8" t="s">
        <v>2</v>
      </c>
      <c r="D2" s="22" t="s">
        <v>689</v>
      </c>
      <c r="E2" s="8" t="s">
        <v>18</v>
      </c>
      <c r="F2" s="8" t="s">
        <v>19</v>
      </c>
      <c r="G2" s="8" t="s">
        <v>7</v>
      </c>
      <c r="H2" s="13" t="s">
        <v>20</v>
      </c>
      <c r="I2" s="8" t="s">
        <v>21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11"/>
      <c r="P2" s="12" t="s">
        <v>9</v>
      </c>
      <c r="Q2" s="8" t="s">
        <v>38</v>
      </c>
      <c r="R2" s="12" t="s">
        <v>25</v>
      </c>
      <c r="S2" s="8" t="s">
        <v>29</v>
      </c>
      <c r="T2" s="13" t="s">
        <v>39</v>
      </c>
    </row>
    <row r="3" s="17" customFormat="1" spans="1:20">
      <c r="A3" s="45"/>
      <c r="B3" s="19"/>
      <c r="C3" s="19"/>
      <c r="D3" s="19"/>
      <c r="E3" s="19" t="s">
        <v>690</v>
      </c>
      <c r="F3" s="19"/>
      <c r="G3" s="19"/>
      <c r="H3" s="44"/>
      <c r="I3" s="19"/>
      <c r="J3" s="19"/>
      <c r="K3" s="19"/>
      <c r="L3" s="19"/>
      <c r="M3" s="19"/>
      <c r="N3" s="19"/>
      <c r="O3" s="19"/>
      <c r="P3" s="46"/>
      <c r="Q3" s="19"/>
      <c r="R3" s="46"/>
      <c r="S3" s="19"/>
      <c r="T3" s="44"/>
    </row>
    <row r="4" s="17" customFormat="1" spans="1:20">
      <c r="A4" s="19" t="s">
        <v>691</v>
      </c>
      <c r="B4" s="28" t="s">
        <v>692</v>
      </c>
      <c r="C4" s="19">
        <v>396</v>
      </c>
      <c r="D4" s="19" t="s">
        <v>693</v>
      </c>
      <c r="E4" s="19">
        <v>4622</v>
      </c>
      <c r="F4" s="19"/>
      <c r="G4" s="19"/>
      <c r="H4" s="44"/>
      <c r="I4" s="19"/>
      <c r="J4" s="19">
        <v>24223</v>
      </c>
      <c r="K4" s="19">
        <v>25716</v>
      </c>
      <c r="L4" s="19">
        <f>K4-J4</f>
        <v>1493</v>
      </c>
      <c r="M4" s="19">
        <v>30</v>
      </c>
      <c r="N4" s="19">
        <f>M4*L4</f>
        <v>44790</v>
      </c>
      <c r="O4" s="19">
        <v>1.03</v>
      </c>
      <c r="P4" s="46">
        <f t="shared" ref="P4:P9" si="0">O4*N4</f>
        <v>46133.7</v>
      </c>
      <c r="Q4" s="19"/>
      <c r="R4" s="46">
        <f t="shared" ref="R4:R9" si="1">I4+P4+Q4</f>
        <v>46133.7</v>
      </c>
      <c r="S4" s="19">
        <v>1</v>
      </c>
      <c r="T4" s="44">
        <f>R4*S4</f>
        <v>46133.7</v>
      </c>
    </row>
    <row r="5" s="17" customFormat="1" spans="1:20">
      <c r="A5" s="19" t="s">
        <v>694</v>
      </c>
      <c r="B5" s="19" t="s">
        <v>695</v>
      </c>
      <c r="C5" s="19">
        <v>262</v>
      </c>
      <c r="D5" s="19" t="s">
        <v>690</v>
      </c>
      <c r="E5" s="19">
        <v>18</v>
      </c>
      <c r="F5" s="19">
        <v>18</v>
      </c>
      <c r="G5" s="19">
        <f>F5-E5</f>
        <v>0</v>
      </c>
      <c r="H5" s="44">
        <v>9.5</v>
      </c>
      <c r="I5" s="19">
        <f>G5*H5</f>
        <v>0</v>
      </c>
      <c r="J5" s="19">
        <v>17404</v>
      </c>
      <c r="K5" s="19">
        <v>18022</v>
      </c>
      <c r="L5" s="19">
        <f>K5-J5</f>
        <v>618</v>
      </c>
      <c r="M5" s="19">
        <v>40</v>
      </c>
      <c r="N5" s="19">
        <f>L5*M5</f>
        <v>24720</v>
      </c>
      <c r="O5" s="19">
        <v>1.03</v>
      </c>
      <c r="P5" s="46">
        <f t="shared" si="0"/>
        <v>25461.6</v>
      </c>
      <c r="Q5" s="19"/>
      <c r="R5" s="46">
        <f t="shared" si="1"/>
        <v>25461.6</v>
      </c>
      <c r="S5" s="19">
        <v>0.5</v>
      </c>
      <c r="T5" s="44">
        <f>R5*S5</f>
        <v>12730.8</v>
      </c>
    </row>
    <row r="6" s="17" customFormat="1" spans="1:20">
      <c r="A6" s="19" t="s">
        <v>696</v>
      </c>
      <c r="B6" s="19" t="s">
        <v>697</v>
      </c>
      <c r="C6" s="19">
        <v>206</v>
      </c>
      <c r="D6" s="19" t="s">
        <v>693</v>
      </c>
      <c r="E6" s="19"/>
      <c r="F6" s="19"/>
      <c r="G6" s="19"/>
      <c r="H6" s="44"/>
      <c r="I6" s="19"/>
      <c r="J6" s="19">
        <v>72194</v>
      </c>
      <c r="K6" s="19">
        <v>77557</v>
      </c>
      <c r="L6" s="19">
        <f>K6-J6</f>
        <v>5363</v>
      </c>
      <c r="M6" s="19">
        <v>1</v>
      </c>
      <c r="N6" s="19">
        <f>M6*L6</f>
        <v>5363</v>
      </c>
      <c r="O6" s="19">
        <v>1.03</v>
      </c>
      <c r="P6" s="46">
        <f t="shared" si="0"/>
        <v>5523.89</v>
      </c>
      <c r="Q6" s="19"/>
      <c r="R6" s="46">
        <f t="shared" si="1"/>
        <v>5523.89</v>
      </c>
      <c r="S6" s="19">
        <v>1</v>
      </c>
      <c r="T6" s="44">
        <f>R6*S6</f>
        <v>5523.89</v>
      </c>
    </row>
    <row r="7" s="17" customFormat="1" spans="1:20">
      <c r="A7" s="19" t="s">
        <v>698</v>
      </c>
      <c r="B7" s="19" t="s">
        <v>699</v>
      </c>
      <c r="C7" s="19">
        <v>217</v>
      </c>
      <c r="D7" s="19" t="s">
        <v>693</v>
      </c>
      <c r="E7" s="19"/>
      <c r="F7" s="19"/>
      <c r="G7" s="19"/>
      <c r="H7" s="44"/>
      <c r="I7" s="19"/>
      <c r="J7" s="19">
        <v>152075</v>
      </c>
      <c r="K7" s="19">
        <v>158970</v>
      </c>
      <c r="L7" s="19">
        <f>K7-J7</f>
        <v>6895</v>
      </c>
      <c r="M7" s="19">
        <v>1</v>
      </c>
      <c r="N7" s="19">
        <f>M7*L7</f>
        <v>6895</v>
      </c>
      <c r="O7" s="19">
        <v>1.03</v>
      </c>
      <c r="P7" s="46">
        <f t="shared" si="0"/>
        <v>7101.85</v>
      </c>
      <c r="Q7" s="19"/>
      <c r="R7" s="46">
        <f t="shared" si="1"/>
        <v>7101.85</v>
      </c>
      <c r="S7" s="19">
        <v>1</v>
      </c>
      <c r="T7" s="44">
        <f>R7*S7</f>
        <v>7101.85</v>
      </c>
    </row>
    <row r="8" s="17" customFormat="1" spans="1:20">
      <c r="A8" s="19" t="s">
        <v>700</v>
      </c>
      <c r="B8" s="19" t="s">
        <v>701</v>
      </c>
      <c r="C8" s="19">
        <v>507</v>
      </c>
      <c r="D8" s="19" t="s">
        <v>693</v>
      </c>
      <c r="E8" s="19"/>
      <c r="F8" s="19"/>
      <c r="G8" s="19"/>
      <c r="H8" s="44"/>
      <c r="I8" s="19"/>
      <c r="J8" s="19">
        <v>5335</v>
      </c>
      <c r="K8" s="19">
        <v>6023</v>
      </c>
      <c r="L8" s="19">
        <f>K8-J8</f>
        <v>688</v>
      </c>
      <c r="M8" s="19">
        <v>80</v>
      </c>
      <c r="N8" s="19">
        <f>M8*L8</f>
        <v>55040</v>
      </c>
      <c r="O8" s="19">
        <v>1.03</v>
      </c>
      <c r="P8" s="46">
        <f t="shared" si="0"/>
        <v>56691.2</v>
      </c>
      <c r="Q8" s="19"/>
      <c r="R8" s="46">
        <f t="shared" si="1"/>
        <v>56691.2</v>
      </c>
      <c r="S8" s="19">
        <v>1</v>
      </c>
      <c r="T8" s="44">
        <f>R8*S8</f>
        <v>56691.2</v>
      </c>
    </row>
    <row r="9" s="17" customFormat="1" spans="1:20">
      <c r="A9" s="19" t="s">
        <v>25</v>
      </c>
      <c r="B9" s="19"/>
      <c r="C9" s="19"/>
      <c r="D9" s="19" t="s">
        <v>693</v>
      </c>
      <c r="E9" s="19"/>
      <c r="F9" s="19"/>
      <c r="G9" s="19"/>
      <c r="H9" s="44"/>
      <c r="I9" s="19"/>
      <c r="J9" s="19"/>
      <c r="K9" s="19"/>
      <c r="L9" s="19"/>
      <c r="M9" s="19"/>
      <c r="N9" s="19"/>
      <c r="O9" s="19"/>
      <c r="P9" s="46"/>
      <c r="Q9" s="19"/>
      <c r="R9" s="46"/>
      <c r="S9" s="19"/>
      <c r="T9" s="44">
        <f>SUM(T4:T8)</f>
        <v>128181.44</v>
      </c>
    </row>
    <row r="10" s="17" customFormat="1" spans="1:20">
      <c r="A10" s="49"/>
      <c r="B10" s="19"/>
      <c r="C10" s="19"/>
      <c r="D10" s="19"/>
      <c r="E10" s="19"/>
      <c r="F10" s="19"/>
      <c r="G10" s="19"/>
      <c r="H10" s="44"/>
      <c r="I10" s="19"/>
      <c r="J10" s="19"/>
      <c r="K10" s="19"/>
      <c r="L10" s="19"/>
      <c r="M10" s="19"/>
      <c r="N10" s="19"/>
      <c r="O10" s="19"/>
      <c r="P10" s="46"/>
      <c r="Q10" s="19"/>
      <c r="R10" s="46"/>
      <c r="S10" s="19"/>
      <c r="T10" s="49"/>
    </row>
    <row r="11" s="17" customFormat="1" spans="1:20">
      <c r="A11" s="146"/>
      <c r="B11" s="19"/>
      <c r="C11" s="19"/>
      <c r="D11" s="19"/>
      <c r="E11" s="19"/>
      <c r="F11" s="19"/>
      <c r="G11" s="19"/>
      <c r="H11" s="44"/>
      <c r="I11" s="19"/>
      <c r="J11" s="19"/>
      <c r="K11" s="19"/>
      <c r="L11" s="19"/>
      <c r="M11" s="19"/>
      <c r="N11" s="19"/>
      <c r="O11" s="19"/>
      <c r="P11" s="46"/>
      <c r="Q11" s="19"/>
      <c r="R11" s="46"/>
      <c r="S11" s="19"/>
      <c r="T11" s="49"/>
    </row>
    <row r="12" s="17" customFormat="1" spans="1:20">
      <c r="A12" s="68"/>
      <c r="B12" s="68"/>
      <c r="C12" s="68"/>
      <c r="D12" s="68"/>
      <c r="E12" s="68"/>
      <c r="F12" s="68"/>
      <c r="G12" s="68"/>
      <c r="H12" s="181"/>
      <c r="I12" s="68"/>
      <c r="J12" s="68"/>
      <c r="K12" s="68"/>
      <c r="L12" s="68"/>
      <c r="M12" s="68"/>
      <c r="N12" s="68"/>
      <c r="O12" s="68"/>
      <c r="P12" s="182"/>
      <c r="Q12" s="68"/>
      <c r="R12" s="182"/>
      <c r="S12" s="68"/>
      <c r="T12" s="181"/>
    </row>
    <row r="13" s="17" customFormat="1" ht="26.25" spans="1:20">
      <c r="A13" s="8" t="s">
        <v>312</v>
      </c>
      <c r="B13" s="8" t="s">
        <v>313</v>
      </c>
      <c r="C13" s="8" t="s">
        <v>2</v>
      </c>
      <c r="D13" s="183" t="s">
        <v>689</v>
      </c>
      <c r="E13" s="184" t="s">
        <v>18</v>
      </c>
      <c r="F13" s="184" t="s">
        <v>19</v>
      </c>
      <c r="G13" s="184" t="s">
        <v>7</v>
      </c>
      <c r="H13" s="185" t="s">
        <v>20</v>
      </c>
      <c r="I13" s="184" t="s">
        <v>21</v>
      </c>
      <c r="J13" s="184" t="s">
        <v>3</v>
      </c>
      <c r="K13" s="184" t="s">
        <v>4</v>
      </c>
      <c r="L13" s="184" t="s">
        <v>5</v>
      </c>
      <c r="M13" s="184" t="s">
        <v>6</v>
      </c>
      <c r="N13" s="184" t="s">
        <v>7</v>
      </c>
      <c r="O13" s="186"/>
      <c r="P13" s="187" t="s">
        <v>9</v>
      </c>
      <c r="Q13" s="184" t="s">
        <v>38</v>
      </c>
      <c r="R13" s="187" t="s">
        <v>25</v>
      </c>
      <c r="S13" s="184" t="s">
        <v>29</v>
      </c>
      <c r="T13" s="185" t="s">
        <v>39</v>
      </c>
    </row>
    <row r="14" s="17" customFormat="1" ht="20" customHeight="1" spans="1:20">
      <c r="A14" s="146" t="s">
        <v>702</v>
      </c>
      <c r="B14" s="146" t="s">
        <v>703</v>
      </c>
      <c r="C14" s="146">
        <v>536</v>
      </c>
      <c r="D14" s="146" t="s">
        <v>704</v>
      </c>
      <c r="E14" s="146"/>
      <c r="F14" s="146"/>
      <c r="G14" s="146">
        <v>0</v>
      </c>
      <c r="H14" s="179">
        <v>9.5</v>
      </c>
      <c r="I14" s="146">
        <f>G14*H14</f>
        <v>0</v>
      </c>
      <c r="J14" s="146">
        <v>62519</v>
      </c>
      <c r="K14" s="146">
        <v>107423</v>
      </c>
      <c r="L14" s="146">
        <f>K14-J14</f>
        <v>44904</v>
      </c>
      <c r="M14" s="146">
        <v>1</v>
      </c>
      <c r="N14" s="146">
        <f>M14*L14</f>
        <v>44904</v>
      </c>
      <c r="O14" s="146">
        <v>1.03</v>
      </c>
      <c r="P14" s="188">
        <f>O14*N14</f>
        <v>46251.12</v>
      </c>
      <c r="Q14" s="146"/>
      <c r="R14" s="188">
        <f>I14+P14+Q14</f>
        <v>46251.12</v>
      </c>
      <c r="S14" s="146">
        <v>1</v>
      </c>
      <c r="T14" s="179">
        <f>R14*S14</f>
        <v>46251.12</v>
      </c>
    </row>
    <row r="15" s="17" customFormat="1" spans="1:20">
      <c r="A15" s="19"/>
      <c r="B15" s="19"/>
      <c r="C15" s="19"/>
      <c r="D15" s="19"/>
      <c r="E15" s="19"/>
      <c r="F15" s="19"/>
      <c r="G15" s="19"/>
      <c r="H15" s="44"/>
      <c r="I15" s="19"/>
      <c r="J15" s="19"/>
      <c r="K15" s="19"/>
      <c r="L15" s="19"/>
      <c r="M15" s="19"/>
      <c r="N15" s="19"/>
      <c r="O15" s="19"/>
      <c r="P15" s="46"/>
      <c r="Q15" s="19"/>
      <c r="R15" s="46"/>
      <c r="S15" s="19"/>
      <c r="T15" s="44"/>
    </row>
    <row r="16" s="17" customFormat="1" spans="1:20">
      <c r="A16" s="68"/>
      <c r="B16" s="68"/>
      <c r="C16" s="68"/>
      <c r="D16" s="68"/>
      <c r="E16" s="68"/>
      <c r="F16" s="68"/>
      <c r="G16" s="68"/>
      <c r="H16" s="181"/>
      <c r="I16" s="68"/>
      <c r="J16" s="68"/>
      <c r="K16" s="68"/>
      <c r="L16" s="68"/>
      <c r="M16" s="68"/>
      <c r="N16" s="68"/>
      <c r="O16" s="68"/>
      <c r="P16" s="182"/>
      <c r="Q16" s="68"/>
      <c r="R16" s="182"/>
      <c r="S16" s="68"/>
      <c r="T16" s="181"/>
    </row>
    <row r="17" s="17" customFormat="1"/>
    <row r="18" s="17" customFormat="1" ht="34" customHeight="1" spans="1:20">
      <c r="A18" s="8" t="s">
        <v>312</v>
      </c>
      <c r="B18" s="8" t="s">
        <v>313</v>
      </c>
      <c r="C18" s="8" t="s">
        <v>2</v>
      </c>
      <c r="D18" s="22" t="s">
        <v>689</v>
      </c>
      <c r="E18" s="8" t="s">
        <v>18</v>
      </c>
      <c r="F18" s="8" t="s">
        <v>19</v>
      </c>
      <c r="G18" s="8" t="s">
        <v>7</v>
      </c>
      <c r="H18" s="13" t="s">
        <v>20</v>
      </c>
      <c r="I18" s="8" t="s">
        <v>21</v>
      </c>
      <c r="J18" s="8" t="s">
        <v>3</v>
      </c>
      <c r="K18" s="8" t="s">
        <v>4</v>
      </c>
      <c r="L18" s="8" t="s">
        <v>5</v>
      </c>
      <c r="M18" s="8" t="s">
        <v>6</v>
      </c>
      <c r="N18" s="8" t="s">
        <v>7</v>
      </c>
      <c r="O18" s="11"/>
      <c r="P18" s="12" t="s">
        <v>9</v>
      </c>
      <c r="Q18" s="8" t="s">
        <v>38</v>
      </c>
      <c r="R18" s="12" t="s">
        <v>25</v>
      </c>
      <c r="S18" s="8" t="s">
        <v>29</v>
      </c>
      <c r="T18" s="13" t="s">
        <v>39</v>
      </c>
    </row>
    <row r="19" s="17" customFormat="1" ht="30" customHeight="1" spans="1:20">
      <c r="A19" s="19" t="s">
        <v>705</v>
      </c>
      <c r="B19" s="19" t="s">
        <v>706</v>
      </c>
      <c r="C19" s="19">
        <v>276</v>
      </c>
      <c r="D19" s="19" t="s">
        <v>707</v>
      </c>
      <c r="E19" s="19"/>
      <c r="F19" s="19"/>
      <c r="G19" s="19"/>
      <c r="H19" s="44">
        <v>9.5</v>
      </c>
      <c r="I19" s="19"/>
      <c r="J19" s="19">
        <v>127023</v>
      </c>
      <c r="K19" s="19">
        <v>158970</v>
      </c>
      <c r="L19" s="19">
        <f>K19-J19</f>
        <v>31947</v>
      </c>
      <c r="M19" s="19">
        <v>1</v>
      </c>
      <c r="N19" s="19">
        <f>M19*L19</f>
        <v>31947</v>
      </c>
      <c r="O19" s="19">
        <v>1.03</v>
      </c>
      <c r="P19" s="46">
        <f>O19*N19</f>
        <v>32905.41</v>
      </c>
      <c r="Q19" s="19"/>
      <c r="R19" s="46">
        <f>I19+P19+Q19</f>
        <v>32905.41</v>
      </c>
      <c r="S19" s="19">
        <v>1</v>
      </c>
      <c r="T19" s="44">
        <f>R19*S19</f>
        <v>32905.41</v>
      </c>
    </row>
    <row r="20" s="17" customFormat="1" ht="21" customHeight="1" spans="1:20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="17" customFormat="1"/>
    <row r="22" s="17" customFormat="1"/>
    <row r="23" s="17" customFormat="1"/>
    <row r="24" s="17" customFormat="1" ht="26.25" spans="1:20">
      <c r="A24" s="8" t="s">
        <v>312</v>
      </c>
      <c r="B24" s="8" t="s">
        <v>313</v>
      </c>
      <c r="C24" s="8" t="s">
        <v>2</v>
      </c>
      <c r="D24" s="22" t="s">
        <v>689</v>
      </c>
      <c r="E24" s="19" t="s">
        <v>18</v>
      </c>
      <c r="F24" s="19" t="s">
        <v>19</v>
      </c>
      <c r="G24" s="19" t="s">
        <v>7</v>
      </c>
      <c r="H24" s="44" t="s">
        <v>20</v>
      </c>
      <c r="I24" s="19" t="s">
        <v>21</v>
      </c>
      <c r="J24" s="19" t="s">
        <v>3</v>
      </c>
      <c r="K24" s="19" t="s">
        <v>4</v>
      </c>
      <c r="L24" s="19" t="s">
        <v>5</v>
      </c>
      <c r="M24" s="19" t="s">
        <v>6</v>
      </c>
      <c r="N24" s="19" t="s">
        <v>7</v>
      </c>
      <c r="O24" s="19"/>
      <c r="P24" s="46" t="s">
        <v>9</v>
      </c>
      <c r="Q24" s="19" t="s">
        <v>38</v>
      </c>
      <c r="R24" s="46" t="s">
        <v>25</v>
      </c>
      <c r="S24" s="19" t="s">
        <v>29</v>
      </c>
      <c r="T24" s="44" t="s">
        <v>39</v>
      </c>
    </row>
    <row r="25" s="17" customFormat="1" spans="1:20">
      <c r="A25" s="19" t="s">
        <v>708</v>
      </c>
      <c r="B25" s="19" t="s">
        <v>709</v>
      </c>
      <c r="C25" s="19">
        <v>428</v>
      </c>
      <c r="D25" s="19" t="s">
        <v>690</v>
      </c>
      <c r="E25" s="19"/>
      <c r="F25" s="19"/>
      <c r="G25" s="19"/>
      <c r="H25" s="44"/>
      <c r="I25" s="19"/>
      <c r="J25" s="19">
        <v>31659</v>
      </c>
      <c r="K25" s="19">
        <v>32988</v>
      </c>
      <c r="L25" s="19">
        <f t="shared" ref="L25:L27" si="2">K25-J25</f>
        <v>1329</v>
      </c>
      <c r="M25" s="19">
        <v>1</v>
      </c>
      <c r="N25" s="19">
        <f t="shared" ref="N25:N27" si="3">M25*L25</f>
        <v>1329</v>
      </c>
      <c r="O25" s="19">
        <v>1.03</v>
      </c>
      <c r="P25" s="46">
        <f t="shared" ref="P25:P27" si="4">O25*N25</f>
        <v>1368.87</v>
      </c>
      <c r="Q25" s="19"/>
      <c r="R25" s="46">
        <f t="shared" ref="R25:R28" si="5">I25+P25+Q25</f>
        <v>1368.87</v>
      </c>
      <c r="S25" s="19">
        <v>1</v>
      </c>
      <c r="T25" s="44">
        <f t="shared" ref="T25:T27" si="6">R25*S25</f>
        <v>1368.87</v>
      </c>
    </row>
    <row r="26" s="17" customFormat="1" spans="1:20">
      <c r="A26" s="19" t="s">
        <v>710</v>
      </c>
      <c r="B26" s="19" t="s">
        <v>711</v>
      </c>
      <c r="C26" s="19">
        <v>258</v>
      </c>
      <c r="D26" s="19" t="s">
        <v>690</v>
      </c>
      <c r="E26" s="19">
        <v>38</v>
      </c>
      <c r="F26" s="19">
        <v>38</v>
      </c>
      <c r="G26" s="19">
        <f>SUM(F26-E26)</f>
        <v>0</v>
      </c>
      <c r="H26" s="44">
        <v>9.5</v>
      </c>
      <c r="I26" s="19">
        <f t="shared" ref="I26:I28" si="7">G26*H26</f>
        <v>0</v>
      </c>
      <c r="J26" s="19">
        <v>23267</v>
      </c>
      <c r="K26" s="19">
        <v>23995</v>
      </c>
      <c r="L26" s="19">
        <f t="shared" si="2"/>
        <v>728</v>
      </c>
      <c r="M26" s="19">
        <v>1</v>
      </c>
      <c r="N26" s="19">
        <f t="shared" si="3"/>
        <v>728</v>
      </c>
      <c r="O26" s="19">
        <v>1.03</v>
      </c>
      <c r="P26" s="46">
        <f t="shared" si="4"/>
        <v>749.84</v>
      </c>
      <c r="Q26" s="19">
        <f t="shared" ref="Q26:Q28" si="8">40*1.03</f>
        <v>41.2</v>
      </c>
      <c r="R26" s="46">
        <f t="shared" si="5"/>
        <v>791.04</v>
      </c>
      <c r="S26" s="19">
        <v>1</v>
      </c>
      <c r="T26" s="44">
        <f t="shared" si="6"/>
        <v>791.04</v>
      </c>
    </row>
    <row r="27" s="17" customFormat="1" spans="1:20">
      <c r="A27" s="19" t="s">
        <v>712</v>
      </c>
      <c r="B27" s="19" t="s">
        <v>713</v>
      </c>
      <c r="C27" s="19">
        <v>304</v>
      </c>
      <c r="D27" s="19" t="s">
        <v>693</v>
      </c>
      <c r="E27" s="19">
        <v>46</v>
      </c>
      <c r="F27" s="19">
        <v>46</v>
      </c>
      <c r="G27" s="19">
        <f>SUM(F27-E27)</f>
        <v>0</v>
      </c>
      <c r="H27" s="44">
        <v>9.5</v>
      </c>
      <c r="I27" s="19">
        <f t="shared" si="7"/>
        <v>0</v>
      </c>
      <c r="J27" s="19">
        <v>35047</v>
      </c>
      <c r="K27" s="19">
        <v>35047</v>
      </c>
      <c r="L27" s="19">
        <f t="shared" si="2"/>
        <v>0</v>
      </c>
      <c r="M27" s="19">
        <v>1</v>
      </c>
      <c r="N27" s="19">
        <f t="shared" si="3"/>
        <v>0</v>
      </c>
      <c r="O27" s="19">
        <v>1.03</v>
      </c>
      <c r="P27" s="46">
        <f t="shared" si="4"/>
        <v>0</v>
      </c>
      <c r="Q27" s="19">
        <f t="shared" si="8"/>
        <v>41.2</v>
      </c>
      <c r="R27" s="46">
        <f t="shared" si="5"/>
        <v>41.2</v>
      </c>
      <c r="S27" s="19">
        <v>1</v>
      </c>
      <c r="T27" s="44">
        <f t="shared" si="6"/>
        <v>41.2</v>
      </c>
    </row>
    <row r="28" s="17" customFormat="1" spans="1:20">
      <c r="A28" s="19" t="s">
        <v>25</v>
      </c>
      <c r="B28" s="19"/>
      <c r="C28" s="19"/>
      <c r="D28" s="19" t="s">
        <v>690</v>
      </c>
      <c r="E28" s="19"/>
      <c r="F28" s="19"/>
      <c r="G28" s="19"/>
      <c r="H28" s="44"/>
      <c r="I28" s="19"/>
      <c r="J28" s="19"/>
      <c r="K28" s="19"/>
      <c r="L28" s="19"/>
      <c r="M28" s="19"/>
      <c r="N28" s="47"/>
      <c r="O28" s="19"/>
      <c r="P28" s="46"/>
      <c r="Q28" s="19"/>
      <c r="R28" s="46"/>
      <c r="S28" s="19"/>
      <c r="T28" s="44">
        <f>SUM(T25:T27)</f>
        <v>2201.11</v>
      </c>
    </row>
    <row r="29" s="17" customFormat="1" spans="1:20">
      <c r="A29" s="49" t="s">
        <v>478</v>
      </c>
      <c r="B29" s="19"/>
      <c r="C29" s="19"/>
      <c r="D29" s="49" t="s">
        <v>506</v>
      </c>
      <c r="E29" s="19"/>
      <c r="F29" s="19"/>
      <c r="G29" s="19"/>
      <c r="H29" s="44"/>
      <c r="I29" s="19"/>
      <c r="J29" s="19"/>
      <c r="K29" s="19"/>
      <c r="L29" s="19"/>
      <c r="M29" s="19"/>
      <c r="N29" s="19"/>
      <c r="O29" s="19"/>
      <c r="P29" s="46"/>
      <c r="Q29" s="19"/>
      <c r="R29" s="46"/>
      <c r="S29" s="19"/>
      <c r="T29" s="44">
        <v>58039.22</v>
      </c>
    </row>
    <row r="30" s="17" customFormat="1" spans="1:20">
      <c r="A30" s="49" t="s">
        <v>480</v>
      </c>
      <c r="B30" s="49"/>
      <c r="C30" s="49"/>
      <c r="D30" s="49" t="s">
        <v>481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>
        <f>T29-T28</f>
        <v>55838.11</v>
      </c>
    </row>
    <row r="31" s="17" customFormat="1"/>
    <row r="32" s="17" customFormat="1"/>
    <row r="33" s="17" customFormat="1"/>
    <row r="34" s="17" customFormat="1" ht="26.25" spans="1:20">
      <c r="A34" s="8" t="s">
        <v>312</v>
      </c>
      <c r="B34" s="8" t="s">
        <v>313</v>
      </c>
      <c r="C34" s="8" t="s">
        <v>2</v>
      </c>
      <c r="D34" s="22" t="s">
        <v>714</v>
      </c>
      <c r="E34" s="19" t="s">
        <v>18</v>
      </c>
      <c r="F34" s="19" t="s">
        <v>19</v>
      </c>
      <c r="G34" s="19" t="s">
        <v>7</v>
      </c>
      <c r="H34" s="44" t="s">
        <v>20</v>
      </c>
      <c r="I34" s="19" t="s">
        <v>21</v>
      </c>
      <c r="J34" s="19" t="s">
        <v>3</v>
      </c>
      <c r="K34" s="19" t="s">
        <v>4</v>
      </c>
      <c r="L34" s="19" t="s">
        <v>5</v>
      </c>
      <c r="M34" s="19" t="s">
        <v>6</v>
      </c>
      <c r="N34" s="19" t="s">
        <v>7</v>
      </c>
      <c r="O34" s="19"/>
      <c r="P34" s="46" t="s">
        <v>9</v>
      </c>
      <c r="Q34" s="19" t="s">
        <v>38</v>
      </c>
      <c r="R34" s="46" t="s">
        <v>25</v>
      </c>
      <c r="S34" s="19" t="s">
        <v>29</v>
      </c>
      <c r="T34" s="44" t="s">
        <v>39</v>
      </c>
    </row>
    <row r="35" s="17" customFormat="1" spans="1:20">
      <c r="A35" s="19"/>
      <c r="B35" s="22"/>
      <c r="C35" s="22"/>
      <c r="D35" s="22" t="s">
        <v>715</v>
      </c>
      <c r="E35" s="19"/>
      <c r="F35" s="19"/>
      <c r="G35" s="19"/>
      <c r="H35" s="44"/>
      <c r="I35" s="19"/>
      <c r="J35" s="19"/>
      <c r="K35" s="19"/>
      <c r="L35" s="19"/>
      <c r="M35" s="19"/>
      <c r="N35" s="19"/>
      <c r="O35" s="19"/>
      <c r="P35" s="46"/>
      <c r="Q35" s="19"/>
      <c r="R35" s="46"/>
      <c r="S35" s="19"/>
      <c r="T35" s="44"/>
    </row>
    <row r="36" s="17" customFormat="1" spans="1:20">
      <c r="A36" s="19" t="s">
        <v>716</v>
      </c>
      <c r="B36" s="19" t="s">
        <v>717</v>
      </c>
      <c r="C36" s="19">
        <v>214</v>
      </c>
      <c r="D36" s="19" t="s">
        <v>718</v>
      </c>
      <c r="E36" s="19"/>
      <c r="F36" s="19"/>
      <c r="G36" s="19"/>
      <c r="H36" s="44"/>
      <c r="I36" s="19"/>
      <c r="J36" s="19">
        <v>969</v>
      </c>
      <c r="K36" s="19">
        <v>1343</v>
      </c>
      <c r="L36" s="19">
        <f t="shared" ref="L36:L42" si="9">K36-J36</f>
        <v>374</v>
      </c>
      <c r="M36" s="19">
        <v>1</v>
      </c>
      <c r="N36" s="19">
        <f t="shared" ref="N36:N42" si="10">M36*L36</f>
        <v>374</v>
      </c>
      <c r="O36" s="19">
        <v>1.03</v>
      </c>
      <c r="P36" s="46">
        <f t="shared" ref="P36:P42" si="11">O36*N36</f>
        <v>385.22</v>
      </c>
      <c r="Q36" s="19"/>
      <c r="R36" s="46">
        <f t="shared" ref="R36:R42" si="12">I36+P36+Q36</f>
        <v>385.22</v>
      </c>
      <c r="S36" s="19">
        <v>1</v>
      </c>
      <c r="T36" s="44">
        <f t="shared" ref="T36:T43" si="13">R36*S36</f>
        <v>385.22</v>
      </c>
    </row>
    <row r="37" s="17" customFormat="1" spans="1:20">
      <c r="A37" s="19" t="s">
        <v>719</v>
      </c>
      <c r="B37" s="19" t="s">
        <v>720</v>
      </c>
      <c r="C37" s="19">
        <v>215</v>
      </c>
      <c r="D37" s="19" t="s">
        <v>718</v>
      </c>
      <c r="E37" s="19"/>
      <c r="F37" s="19"/>
      <c r="G37" s="19"/>
      <c r="H37" s="44"/>
      <c r="I37" s="19"/>
      <c r="J37" s="19">
        <v>7242</v>
      </c>
      <c r="K37" s="19">
        <v>7242</v>
      </c>
      <c r="L37" s="19">
        <f t="shared" si="9"/>
        <v>0</v>
      </c>
      <c r="M37" s="19">
        <v>1</v>
      </c>
      <c r="N37" s="19">
        <f t="shared" si="10"/>
        <v>0</v>
      </c>
      <c r="O37" s="19">
        <v>1.03</v>
      </c>
      <c r="P37" s="46">
        <f t="shared" si="11"/>
        <v>0</v>
      </c>
      <c r="Q37" s="19"/>
      <c r="R37" s="46">
        <f t="shared" si="12"/>
        <v>0</v>
      </c>
      <c r="S37" s="19">
        <v>1</v>
      </c>
      <c r="T37" s="44">
        <f t="shared" si="13"/>
        <v>0</v>
      </c>
    </row>
    <row r="38" s="17" customFormat="1" spans="1:20">
      <c r="A38" s="189" t="s">
        <v>721</v>
      </c>
      <c r="B38" s="19" t="s">
        <v>722</v>
      </c>
      <c r="C38" s="19">
        <v>216</v>
      </c>
      <c r="D38" s="19" t="s">
        <v>718</v>
      </c>
      <c r="E38" s="19"/>
      <c r="F38" s="19"/>
      <c r="G38" s="19"/>
      <c r="H38" s="44"/>
      <c r="I38" s="19"/>
      <c r="J38" s="19">
        <v>49133</v>
      </c>
      <c r="K38" s="19">
        <v>49800</v>
      </c>
      <c r="L38" s="19">
        <f t="shared" si="9"/>
        <v>667</v>
      </c>
      <c r="M38" s="19">
        <v>1</v>
      </c>
      <c r="N38" s="19">
        <f t="shared" si="10"/>
        <v>667</v>
      </c>
      <c r="O38" s="19">
        <v>1.03</v>
      </c>
      <c r="P38" s="46">
        <f t="shared" si="11"/>
        <v>687.01</v>
      </c>
      <c r="Q38" s="19"/>
      <c r="R38" s="46">
        <f t="shared" si="12"/>
        <v>687.01</v>
      </c>
      <c r="S38" s="19">
        <v>1</v>
      </c>
      <c r="T38" s="44">
        <f t="shared" si="13"/>
        <v>687.01</v>
      </c>
    </row>
    <row r="39" s="17" customFormat="1" spans="1:20">
      <c r="A39" s="189" t="s">
        <v>723</v>
      </c>
      <c r="B39" s="19" t="s">
        <v>724</v>
      </c>
      <c r="C39" s="19">
        <v>269</v>
      </c>
      <c r="D39" s="19" t="s">
        <v>718</v>
      </c>
      <c r="E39" s="19"/>
      <c r="F39" s="19"/>
      <c r="G39" s="19"/>
      <c r="H39" s="44"/>
      <c r="I39" s="19"/>
      <c r="J39" s="19">
        <v>137479</v>
      </c>
      <c r="K39" s="19">
        <v>137523</v>
      </c>
      <c r="L39" s="19">
        <f t="shared" si="9"/>
        <v>44</v>
      </c>
      <c r="M39" s="19">
        <v>1</v>
      </c>
      <c r="N39" s="19">
        <f t="shared" si="10"/>
        <v>44</v>
      </c>
      <c r="O39" s="19">
        <v>1.03</v>
      </c>
      <c r="P39" s="46">
        <f t="shared" si="11"/>
        <v>45.32</v>
      </c>
      <c r="Q39" s="19"/>
      <c r="R39" s="46">
        <f t="shared" si="12"/>
        <v>45.32</v>
      </c>
      <c r="S39" s="19">
        <v>1</v>
      </c>
      <c r="T39" s="44">
        <f t="shared" si="13"/>
        <v>45.32</v>
      </c>
    </row>
    <row r="40" s="17" customFormat="1" spans="1:20">
      <c r="A40" s="19" t="s">
        <v>725</v>
      </c>
      <c r="B40" s="19" t="s">
        <v>726</v>
      </c>
      <c r="C40" s="19">
        <v>213</v>
      </c>
      <c r="D40" s="19" t="s">
        <v>718</v>
      </c>
      <c r="E40" s="19"/>
      <c r="F40" s="19"/>
      <c r="G40" s="19"/>
      <c r="H40" s="44"/>
      <c r="I40" s="19"/>
      <c r="J40" s="19">
        <v>24866</v>
      </c>
      <c r="K40" s="19">
        <v>25871</v>
      </c>
      <c r="L40" s="19">
        <f t="shared" si="9"/>
        <v>1005</v>
      </c>
      <c r="M40" s="19">
        <v>1</v>
      </c>
      <c r="N40" s="19">
        <f t="shared" si="10"/>
        <v>1005</v>
      </c>
      <c r="O40" s="19">
        <v>1.03</v>
      </c>
      <c r="P40" s="46">
        <f t="shared" si="11"/>
        <v>1035.15</v>
      </c>
      <c r="Q40" s="19"/>
      <c r="R40" s="46">
        <f t="shared" si="12"/>
        <v>1035.15</v>
      </c>
      <c r="S40" s="19">
        <v>1</v>
      </c>
      <c r="T40" s="44">
        <f t="shared" si="13"/>
        <v>1035.15</v>
      </c>
    </row>
    <row r="41" s="17" customFormat="1" spans="1:20">
      <c r="A41" s="19" t="s">
        <v>727</v>
      </c>
      <c r="B41" s="19" t="s">
        <v>728</v>
      </c>
      <c r="C41" s="19">
        <v>212</v>
      </c>
      <c r="D41" s="19" t="s">
        <v>718</v>
      </c>
      <c r="E41" s="19"/>
      <c r="F41" s="19"/>
      <c r="G41" s="19"/>
      <c r="H41" s="44"/>
      <c r="I41" s="19"/>
      <c r="J41" s="19">
        <v>17549</v>
      </c>
      <c r="K41" s="19">
        <v>20510</v>
      </c>
      <c r="L41" s="19">
        <f t="shared" si="9"/>
        <v>2961</v>
      </c>
      <c r="M41" s="19">
        <v>1</v>
      </c>
      <c r="N41" s="19">
        <f t="shared" si="10"/>
        <v>2961</v>
      </c>
      <c r="O41" s="19">
        <v>1.03</v>
      </c>
      <c r="P41" s="46">
        <f t="shared" si="11"/>
        <v>3049.83</v>
      </c>
      <c r="Q41" s="19"/>
      <c r="R41" s="46">
        <f t="shared" si="12"/>
        <v>3049.83</v>
      </c>
      <c r="S41" s="19">
        <v>1</v>
      </c>
      <c r="T41" s="44">
        <f t="shared" si="13"/>
        <v>3049.83</v>
      </c>
    </row>
    <row r="42" s="17" customFormat="1" spans="1:20">
      <c r="A42" s="19" t="s">
        <v>729</v>
      </c>
      <c r="B42" s="19" t="s">
        <v>730</v>
      </c>
      <c r="C42" s="19">
        <v>219</v>
      </c>
      <c r="D42" s="19" t="s">
        <v>718</v>
      </c>
      <c r="E42" s="19"/>
      <c r="F42" s="19"/>
      <c r="G42" s="19"/>
      <c r="H42" s="44"/>
      <c r="I42" s="19"/>
      <c r="J42" s="19">
        <v>11931</v>
      </c>
      <c r="K42" s="19">
        <v>13221</v>
      </c>
      <c r="L42" s="19">
        <f t="shared" si="9"/>
        <v>1290</v>
      </c>
      <c r="M42" s="19">
        <v>30</v>
      </c>
      <c r="N42" s="19">
        <f t="shared" si="10"/>
        <v>38700</v>
      </c>
      <c r="O42" s="19">
        <v>1.03</v>
      </c>
      <c r="P42" s="46">
        <f t="shared" si="11"/>
        <v>39861</v>
      </c>
      <c r="Q42" s="19"/>
      <c r="R42" s="46">
        <f t="shared" si="12"/>
        <v>39861</v>
      </c>
      <c r="S42" s="19">
        <v>1</v>
      </c>
      <c r="T42" s="44">
        <f t="shared" si="13"/>
        <v>39861</v>
      </c>
    </row>
    <row r="43" s="17" customFormat="1" spans="1:20">
      <c r="A43" s="19" t="s">
        <v>731</v>
      </c>
      <c r="B43" s="19"/>
      <c r="C43" s="19"/>
      <c r="D43" s="19" t="s">
        <v>732</v>
      </c>
      <c r="E43" s="19"/>
      <c r="F43" s="19"/>
      <c r="G43" s="19"/>
      <c r="H43" s="44"/>
      <c r="I43" s="19"/>
      <c r="J43" s="19"/>
      <c r="K43" s="19"/>
      <c r="L43" s="19"/>
      <c r="M43" s="19"/>
      <c r="N43" s="19"/>
      <c r="O43" s="19"/>
      <c r="P43" s="46"/>
      <c r="Q43" s="19"/>
      <c r="R43" s="46">
        <f>T121</f>
        <v>13380.73</v>
      </c>
      <c r="S43" s="19">
        <v>0.15</v>
      </c>
      <c r="T43" s="44">
        <f t="shared" si="13"/>
        <v>2007.1095</v>
      </c>
    </row>
    <row r="44" s="17" customFormat="1" spans="1:20">
      <c r="A44" s="19" t="s">
        <v>25</v>
      </c>
      <c r="B44" s="19"/>
      <c r="C44" s="19"/>
      <c r="D44" s="19" t="s">
        <v>718</v>
      </c>
      <c r="E44" s="19"/>
      <c r="F44" s="19"/>
      <c r="G44" s="19"/>
      <c r="H44" s="44"/>
      <c r="I44" s="19"/>
      <c r="J44" s="19"/>
      <c r="K44" s="19"/>
      <c r="L44" s="19"/>
      <c r="M44" s="19"/>
      <c r="N44" s="19"/>
      <c r="O44" s="19"/>
      <c r="P44" s="46"/>
      <c r="Q44" s="19"/>
      <c r="R44" s="46"/>
      <c r="S44" s="19"/>
      <c r="T44" s="44">
        <f>SUM(T36:T43)</f>
        <v>47070.6395</v>
      </c>
    </row>
    <row r="45" s="17" customFormat="1" spans="1:20">
      <c r="A45" s="49" t="s">
        <v>478</v>
      </c>
      <c r="B45" s="152"/>
      <c r="C45" s="152"/>
      <c r="D45" s="49" t="s">
        <v>506</v>
      </c>
      <c r="E45" s="19"/>
      <c r="F45" s="19"/>
      <c r="G45" s="19"/>
      <c r="H45" s="44"/>
      <c r="I45" s="19"/>
      <c r="J45" s="19"/>
      <c r="K45" s="19"/>
      <c r="L45" s="19"/>
      <c r="M45" s="19"/>
      <c r="N45" s="19"/>
      <c r="O45" s="19"/>
      <c r="P45" s="46"/>
      <c r="Q45" s="19"/>
      <c r="R45" s="46"/>
      <c r="S45" s="19"/>
      <c r="T45" s="44">
        <v>276875.561</v>
      </c>
    </row>
    <row r="46" s="17" customFormat="1" ht="19" customHeight="1" spans="1:20">
      <c r="A46" s="49" t="s">
        <v>480</v>
      </c>
      <c r="B46" s="49"/>
      <c r="C46" s="49"/>
      <c r="D46" s="49" t="s">
        <v>481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f>T45-T44</f>
        <v>229804.9215</v>
      </c>
    </row>
    <row r="47" s="17" customFormat="1" ht="19" customHeight="1"/>
    <row r="48" s="17" customFormat="1" ht="19" customHeight="1"/>
    <row r="49" s="17" customFormat="1" ht="26.25" spans="1:20">
      <c r="A49" s="8" t="s">
        <v>312</v>
      </c>
      <c r="B49" s="8" t="s">
        <v>313</v>
      </c>
      <c r="C49" s="8" t="s">
        <v>2</v>
      </c>
      <c r="D49" s="22" t="s">
        <v>733</v>
      </c>
      <c r="E49" s="19" t="s">
        <v>18</v>
      </c>
      <c r="F49" s="19" t="s">
        <v>19</v>
      </c>
      <c r="G49" s="19" t="s">
        <v>7</v>
      </c>
      <c r="H49" s="44" t="s">
        <v>20</v>
      </c>
      <c r="I49" s="19" t="s">
        <v>21</v>
      </c>
      <c r="J49" s="19" t="s">
        <v>3</v>
      </c>
      <c r="K49" s="19" t="s">
        <v>4</v>
      </c>
      <c r="L49" s="19" t="s">
        <v>5</v>
      </c>
      <c r="M49" s="19" t="s">
        <v>6</v>
      </c>
      <c r="N49" s="19" t="s">
        <v>7</v>
      </c>
      <c r="O49" s="19"/>
      <c r="P49" s="46" t="s">
        <v>9</v>
      </c>
      <c r="Q49" s="19" t="s">
        <v>38</v>
      </c>
      <c r="R49" s="46" t="s">
        <v>25</v>
      </c>
      <c r="S49" s="19" t="s">
        <v>29</v>
      </c>
      <c r="T49" s="44" t="s">
        <v>39</v>
      </c>
    </row>
    <row r="50" s="17" customFormat="1" spans="1:20">
      <c r="A50" s="19"/>
      <c r="B50" s="19"/>
      <c r="C50" s="19"/>
      <c r="D50" s="19"/>
      <c r="E50" s="19"/>
      <c r="F50" s="19"/>
      <c r="G50" s="19"/>
      <c r="H50" s="44"/>
      <c r="I50" s="19"/>
      <c r="J50" s="19"/>
      <c r="K50" s="19"/>
      <c r="L50" s="19"/>
      <c r="M50" s="19"/>
      <c r="N50" s="19"/>
      <c r="O50" s="19"/>
      <c r="P50" s="46"/>
      <c r="Q50" s="19"/>
      <c r="R50" s="46"/>
      <c r="S50" s="19"/>
      <c r="T50" s="44"/>
    </row>
    <row r="51" s="17" customFormat="1" spans="1:20">
      <c r="A51" s="19" t="s">
        <v>734</v>
      </c>
      <c r="B51" s="19" t="s">
        <v>735</v>
      </c>
      <c r="C51" s="19">
        <v>398</v>
      </c>
      <c r="D51" s="19" t="s">
        <v>736</v>
      </c>
      <c r="E51" s="19"/>
      <c r="F51" s="19"/>
      <c r="G51" s="19"/>
      <c r="H51" s="44"/>
      <c r="I51" s="19"/>
      <c r="J51" s="19">
        <v>21224</v>
      </c>
      <c r="K51" s="19">
        <v>22074</v>
      </c>
      <c r="L51" s="19">
        <f t="shared" ref="L51:L53" si="14">K51-J51</f>
        <v>850</v>
      </c>
      <c r="M51" s="19">
        <v>40</v>
      </c>
      <c r="N51" s="19">
        <f>L51*M51</f>
        <v>34000</v>
      </c>
      <c r="O51" s="19">
        <v>1.03</v>
      </c>
      <c r="P51" s="46">
        <f t="shared" ref="P51:P53" si="15">O51*N51</f>
        <v>35020</v>
      </c>
      <c r="Q51" s="19">
        <f>40*1.03</f>
        <v>41.2</v>
      </c>
      <c r="R51" s="46">
        <f t="shared" ref="R51:R53" si="16">I51+P51+Q51</f>
        <v>35061.2</v>
      </c>
      <c r="S51" s="19">
        <v>1</v>
      </c>
      <c r="T51" s="44">
        <f t="shared" ref="T51:T56" si="17">R51*S51</f>
        <v>35061.2</v>
      </c>
    </row>
    <row r="52" s="17" customFormat="1" spans="1:20">
      <c r="A52" s="19" t="s">
        <v>737</v>
      </c>
      <c r="B52" s="19" t="s">
        <v>737</v>
      </c>
      <c r="C52" s="19">
        <v>541</v>
      </c>
      <c r="D52" s="19" t="s">
        <v>736</v>
      </c>
      <c r="E52" s="19"/>
      <c r="F52" s="19"/>
      <c r="G52" s="19"/>
      <c r="H52" s="44"/>
      <c r="I52" s="19"/>
      <c r="J52" s="19">
        <v>25208</v>
      </c>
      <c r="K52" s="19">
        <v>25354</v>
      </c>
      <c r="L52" s="19">
        <f t="shared" si="14"/>
        <v>146</v>
      </c>
      <c r="M52" s="19">
        <v>40</v>
      </c>
      <c r="N52" s="19">
        <f>L52*M52</f>
        <v>5840</v>
      </c>
      <c r="O52" s="19">
        <v>1.03</v>
      </c>
      <c r="P52" s="46">
        <f t="shared" si="15"/>
        <v>6015.2</v>
      </c>
      <c r="Q52" s="19">
        <f>40*1.03</f>
        <v>41.2</v>
      </c>
      <c r="R52" s="46">
        <f t="shared" si="16"/>
        <v>6056.4</v>
      </c>
      <c r="S52" s="19">
        <v>1</v>
      </c>
      <c r="T52" s="44">
        <f t="shared" si="17"/>
        <v>6056.4</v>
      </c>
    </row>
    <row r="53" s="17" customFormat="1" spans="1:20">
      <c r="A53" s="19" t="s">
        <v>738</v>
      </c>
      <c r="B53" s="19" t="s">
        <v>739</v>
      </c>
      <c r="C53" s="19">
        <v>399</v>
      </c>
      <c r="D53" s="19" t="s">
        <v>736</v>
      </c>
      <c r="E53" s="19">
        <v>56</v>
      </c>
      <c r="F53" s="19">
        <v>56</v>
      </c>
      <c r="G53" s="19">
        <f>SUM(F53-E53)</f>
        <v>0</v>
      </c>
      <c r="H53" s="44">
        <v>9.5</v>
      </c>
      <c r="I53" s="19">
        <f>G53*H53</f>
        <v>0</v>
      </c>
      <c r="J53" s="19">
        <v>62207</v>
      </c>
      <c r="K53" s="19">
        <v>63058</v>
      </c>
      <c r="L53" s="19">
        <f t="shared" si="14"/>
        <v>851</v>
      </c>
      <c r="M53" s="19">
        <v>1</v>
      </c>
      <c r="N53" s="19">
        <f>M53*L53</f>
        <v>851</v>
      </c>
      <c r="O53" s="19">
        <v>1.03</v>
      </c>
      <c r="P53" s="46">
        <f t="shared" si="15"/>
        <v>876.53</v>
      </c>
      <c r="Q53" s="19">
        <f>40*1.03</f>
        <v>41.2</v>
      </c>
      <c r="R53" s="46">
        <f t="shared" si="16"/>
        <v>917.73</v>
      </c>
      <c r="S53" s="19">
        <v>1</v>
      </c>
      <c r="T53" s="44">
        <f t="shared" si="17"/>
        <v>917.73</v>
      </c>
    </row>
    <row r="54" s="17" customFormat="1" spans="1:20">
      <c r="A54" s="19" t="s">
        <v>731</v>
      </c>
      <c r="B54" s="19"/>
      <c r="C54" s="19"/>
      <c r="D54" s="19" t="s">
        <v>740</v>
      </c>
      <c r="E54" s="19"/>
      <c r="F54" s="19"/>
      <c r="G54" s="19"/>
      <c r="H54" s="44"/>
      <c r="I54" s="19"/>
      <c r="J54" s="19"/>
      <c r="K54" s="19"/>
      <c r="L54" s="19"/>
      <c r="M54" s="19"/>
      <c r="N54" s="19"/>
      <c r="O54" s="19"/>
      <c r="P54" s="46"/>
      <c r="Q54" s="19"/>
      <c r="R54" s="46">
        <f>T121</f>
        <v>13380.73</v>
      </c>
      <c r="S54" s="19">
        <v>0.042</v>
      </c>
      <c r="T54" s="44">
        <f t="shared" si="17"/>
        <v>561.99066</v>
      </c>
    </row>
    <row r="55" s="17" customFormat="1" spans="1:20">
      <c r="A55" s="19" t="s">
        <v>741</v>
      </c>
      <c r="B55" s="19"/>
      <c r="C55" s="19"/>
      <c r="D55" s="19" t="s">
        <v>736</v>
      </c>
      <c r="E55" s="19"/>
      <c r="F55" s="19"/>
      <c r="G55" s="19"/>
      <c r="H55" s="44"/>
      <c r="I55" s="8" t="s">
        <v>67</v>
      </c>
      <c r="J55" s="8"/>
      <c r="K55" s="8"/>
      <c r="L55" s="8"/>
      <c r="M55" s="8"/>
      <c r="N55" s="8"/>
      <c r="O55" s="11"/>
      <c r="P55" s="85"/>
      <c r="Q55" s="117"/>
      <c r="R55" s="85">
        <f>公寓等!I70</f>
        <v>2789.88716814159</v>
      </c>
      <c r="S55" s="8">
        <v>1</v>
      </c>
      <c r="T55" s="13">
        <f t="shared" si="17"/>
        <v>2789.88716814159</v>
      </c>
    </row>
    <row r="56" s="17" customFormat="1" spans="1:20">
      <c r="A56" s="19" t="s">
        <v>425</v>
      </c>
      <c r="B56" s="19" t="s">
        <v>233</v>
      </c>
      <c r="C56" s="19">
        <v>415</v>
      </c>
      <c r="D56" s="19" t="s">
        <v>736</v>
      </c>
      <c r="E56" s="19"/>
      <c r="F56" s="19"/>
      <c r="G56" s="19"/>
      <c r="H56" s="44">
        <v>9.5</v>
      </c>
      <c r="I56" s="19"/>
      <c r="J56" s="19">
        <v>24685</v>
      </c>
      <c r="K56" s="19">
        <v>24717</v>
      </c>
      <c r="L56" s="19">
        <f>K56-J56</f>
        <v>32</v>
      </c>
      <c r="M56" s="19">
        <v>1</v>
      </c>
      <c r="N56" s="19">
        <f>M56*L56</f>
        <v>32</v>
      </c>
      <c r="O56" s="19">
        <v>1.03</v>
      </c>
      <c r="P56" s="46">
        <f>O56*N56</f>
        <v>32.96</v>
      </c>
      <c r="Q56" s="19"/>
      <c r="R56" s="29">
        <f>P56</f>
        <v>32.96</v>
      </c>
      <c r="S56" s="19">
        <v>0.2222</v>
      </c>
      <c r="T56" s="29">
        <f t="shared" si="17"/>
        <v>7.323712</v>
      </c>
    </row>
    <row r="57" s="17" customFormat="1" spans="1:20">
      <c r="A57" s="19" t="s">
        <v>25</v>
      </c>
      <c r="B57" s="19"/>
      <c r="C57" s="19"/>
      <c r="D57" s="19"/>
      <c r="E57" s="19"/>
      <c r="F57" s="19"/>
      <c r="G57" s="19"/>
      <c r="H57" s="44"/>
      <c r="I57" s="19"/>
      <c r="J57" s="19"/>
      <c r="K57" s="19"/>
      <c r="L57" s="19"/>
      <c r="M57" s="19"/>
      <c r="N57" s="19"/>
      <c r="O57" s="19"/>
      <c r="P57" s="46"/>
      <c r="Q57" s="19"/>
      <c r="R57" s="46"/>
      <c r="S57" s="19"/>
      <c r="T57" s="44">
        <f>SUM(T51:T56)</f>
        <v>45394.5315401416</v>
      </c>
    </row>
    <row r="58" s="17" customFormat="1" spans="1:20">
      <c r="A58" s="49" t="s">
        <v>478</v>
      </c>
      <c r="B58" s="19"/>
      <c r="C58" s="19"/>
      <c r="D58" s="49" t="s">
        <v>506</v>
      </c>
      <c r="E58" s="19"/>
      <c r="F58" s="19"/>
      <c r="G58" s="19"/>
      <c r="H58" s="44"/>
      <c r="I58" s="19"/>
      <c r="J58" s="19"/>
      <c r="K58" s="19"/>
      <c r="L58" s="19"/>
      <c r="M58" s="19"/>
      <c r="N58" s="19"/>
      <c r="O58" s="19"/>
      <c r="P58" s="46"/>
      <c r="Q58" s="19"/>
      <c r="R58" s="44"/>
      <c r="S58" s="19"/>
      <c r="T58" s="44">
        <v>592168.05794</v>
      </c>
    </row>
    <row r="59" s="17" customFormat="1" spans="1:20">
      <c r="A59" s="49" t="s">
        <v>480</v>
      </c>
      <c r="B59" s="49"/>
      <c r="C59" s="49"/>
      <c r="D59" s="49" t="s">
        <v>481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20">
        <f>T58-T57</f>
        <v>546773.526399858</v>
      </c>
    </row>
    <row r="60" s="17" customFormat="1"/>
    <row r="61" s="17" customFormat="1"/>
    <row r="62" s="17" customFormat="1" ht="34" customHeight="1" spans="1:20">
      <c r="A62" s="8" t="s">
        <v>312</v>
      </c>
      <c r="B62" s="8" t="s">
        <v>313</v>
      </c>
      <c r="C62" s="8" t="s">
        <v>2</v>
      </c>
      <c r="D62" s="22" t="s">
        <v>733</v>
      </c>
      <c r="E62" s="19" t="s">
        <v>18</v>
      </c>
      <c r="F62" s="19" t="s">
        <v>19</v>
      </c>
      <c r="G62" s="19" t="s">
        <v>7</v>
      </c>
      <c r="H62" s="44" t="s">
        <v>20</v>
      </c>
      <c r="I62" s="19" t="s">
        <v>21</v>
      </c>
      <c r="J62" s="19" t="s">
        <v>3</v>
      </c>
      <c r="K62" s="19" t="s">
        <v>4</v>
      </c>
      <c r="L62" s="19" t="s">
        <v>5</v>
      </c>
      <c r="M62" s="19" t="s">
        <v>6</v>
      </c>
      <c r="N62" s="19" t="s">
        <v>7</v>
      </c>
      <c r="O62" s="19"/>
      <c r="P62" s="46" t="s">
        <v>9</v>
      </c>
      <c r="Q62" s="19" t="s">
        <v>38</v>
      </c>
      <c r="R62" s="46" t="s">
        <v>25</v>
      </c>
      <c r="S62" s="19" t="s">
        <v>29</v>
      </c>
      <c r="T62" s="44" t="s">
        <v>39</v>
      </c>
    </row>
    <row r="63" s="17" customFormat="1" spans="1:20">
      <c r="A63" s="19"/>
      <c r="B63" s="19"/>
      <c r="C63" s="19"/>
      <c r="D63" s="19">
        <v>4486</v>
      </c>
      <c r="E63" s="19"/>
      <c r="F63" s="19"/>
      <c r="G63" s="19"/>
      <c r="H63" s="44"/>
      <c r="I63" s="19"/>
      <c r="J63" s="19"/>
      <c r="K63" s="19"/>
      <c r="L63" s="19"/>
      <c r="M63" s="19"/>
      <c r="N63" s="19"/>
      <c r="O63" s="19"/>
      <c r="P63" s="46"/>
      <c r="Q63" s="19"/>
      <c r="R63" s="46"/>
      <c r="S63" s="19"/>
      <c r="T63" s="44"/>
    </row>
    <row r="64" s="17" customFormat="1" spans="1:20">
      <c r="A64" s="19" t="s">
        <v>742</v>
      </c>
      <c r="B64" s="19" t="s">
        <v>695</v>
      </c>
      <c r="C64" s="19">
        <v>262</v>
      </c>
      <c r="D64" s="19" t="s">
        <v>743</v>
      </c>
      <c r="E64" s="19">
        <v>18</v>
      </c>
      <c r="F64" s="19">
        <v>18</v>
      </c>
      <c r="G64" s="19">
        <f>F64-E64</f>
        <v>0</v>
      </c>
      <c r="H64" s="44">
        <v>9.5</v>
      </c>
      <c r="I64" s="19">
        <f>G64*H64</f>
        <v>0</v>
      </c>
      <c r="J64" s="19">
        <v>17404</v>
      </c>
      <c r="K64" s="19">
        <v>18022</v>
      </c>
      <c r="L64" s="19">
        <f>K64-J64</f>
        <v>618</v>
      </c>
      <c r="M64" s="19">
        <v>40</v>
      </c>
      <c r="N64" s="19">
        <f>L64*M64</f>
        <v>24720</v>
      </c>
      <c r="O64" s="19">
        <v>1.03</v>
      </c>
      <c r="P64" s="46">
        <f>O64*N64</f>
        <v>25461.6</v>
      </c>
      <c r="Q64" s="19"/>
      <c r="R64" s="46">
        <f>I64+P64+Q64</f>
        <v>25461.6</v>
      </c>
      <c r="S64" s="19">
        <v>0.5</v>
      </c>
      <c r="T64" s="44">
        <f>R64*S64</f>
        <v>12730.8</v>
      </c>
    </row>
    <row r="65" s="17" customFormat="1" spans="1:21">
      <c r="A65" s="19" t="s">
        <v>25</v>
      </c>
      <c r="B65" s="19"/>
      <c r="C65" s="19"/>
      <c r="D65" s="19" t="s">
        <v>743</v>
      </c>
      <c r="E65" s="19"/>
      <c r="F65" s="19"/>
      <c r="G65" s="19">
        <f>SUM(G64:G64)</f>
        <v>0</v>
      </c>
      <c r="H65" s="44">
        <v>9.5</v>
      </c>
      <c r="I65" s="19">
        <f>G65*H65</f>
        <v>0</v>
      </c>
      <c r="J65" s="19"/>
      <c r="K65" s="19"/>
      <c r="L65" s="19"/>
      <c r="M65" s="19"/>
      <c r="N65" s="19"/>
      <c r="O65" s="19"/>
      <c r="P65" s="46"/>
      <c r="Q65" s="19"/>
      <c r="R65" s="46"/>
      <c r="S65" s="19"/>
      <c r="T65" s="44">
        <f>SUM(T64:T64)</f>
        <v>12730.8</v>
      </c>
    </row>
    <row r="66" s="17" customFormat="1" spans="1:21">
      <c r="A66" s="49" t="s">
        <v>478</v>
      </c>
      <c r="B66" s="19"/>
      <c r="C66" s="19"/>
      <c r="D66" s="49" t="s">
        <v>506</v>
      </c>
      <c r="E66" s="19"/>
      <c r="F66" s="19"/>
      <c r="G66" s="19"/>
      <c r="H66" s="44"/>
      <c r="I66" s="19"/>
      <c r="J66" s="19"/>
      <c r="K66" s="19"/>
      <c r="L66" s="19"/>
      <c r="M66" s="19"/>
      <c r="N66" s="19"/>
      <c r="O66" s="19"/>
      <c r="P66" s="46"/>
      <c r="Q66" s="19"/>
      <c r="R66" s="46"/>
      <c r="S66" s="19"/>
      <c r="T66" s="44">
        <v>48148.91</v>
      </c>
    </row>
    <row r="67" s="17" customFormat="1" spans="1:21">
      <c r="A67" s="49" t="s">
        <v>480</v>
      </c>
      <c r="B67" s="49"/>
      <c r="C67" s="49"/>
      <c r="D67" s="49" t="s">
        <v>481</v>
      </c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>
        <f>T66-T65</f>
        <v>35418.11</v>
      </c>
    </row>
    <row r="68" s="17" customFormat="1"/>
    <row r="70" s="17" customFormat="1"/>
    <row r="71" s="17" customFormat="1" ht="32" customHeight="1" spans="1:21">
      <c r="A71" s="8" t="s">
        <v>312</v>
      </c>
      <c r="B71" s="8" t="s">
        <v>313</v>
      </c>
      <c r="C71" s="8" t="s">
        <v>2</v>
      </c>
      <c r="D71" s="22" t="s">
        <v>733</v>
      </c>
      <c r="E71" s="19" t="s">
        <v>18</v>
      </c>
      <c r="F71" s="19" t="s">
        <v>19</v>
      </c>
      <c r="G71" s="19" t="s">
        <v>7</v>
      </c>
      <c r="H71" s="44" t="s">
        <v>20</v>
      </c>
      <c r="I71" s="19" t="s">
        <v>21</v>
      </c>
      <c r="J71" s="19" t="s">
        <v>3</v>
      </c>
      <c r="K71" s="19" t="s">
        <v>4</v>
      </c>
      <c r="L71" s="19" t="s">
        <v>5</v>
      </c>
      <c r="M71" s="19" t="s">
        <v>6</v>
      </c>
      <c r="N71" s="19" t="s">
        <v>7</v>
      </c>
      <c r="O71" s="19"/>
      <c r="P71" s="46" t="s">
        <v>9</v>
      </c>
      <c r="Q71" s="19" t="s">
        <v>38</v>
      </c>
      <c r="R71" s="46" t="s">
        <v>25</v>
      </c>
      <c r="S71" s="19" t="s">
        <v>29</v>
      </c>
      <c r="T71" s="44" t="s">
        <v>39</v>
      </c>
    </row>
    <row r="72" s="17" customFormat="1" ht="17" customHeight="1" spans="1:21">
      <c r="A72" s="19" t="s">
        <v>744</v>
      </c>
      <c r="B72" s="19" t="s">
        <v>745</v>
      </c>
      <c r="C72" s="19">
        <v>453</v>
      </c>
      <c r="D72" s="19" t="s">
        <v>117</v>
      </c>
      <c r="E72" s="19"/>
      <c r="F72" s="19"/>
      <c r="G72" s="19"/>
      <c r="H72" s="44"/>
      <c r="I72" s="19"/>
      <c r="J72" s="19">
        <v>4651</v>
      </c>
      <c r="K72" s="19">
        <v>5061</v>
      </c>
      <c r="L72" s="19">
        <f>K72-J72</f>
        <v>410</v>
      </c>
      <c r="M72" s="19">
        <v>40</v>
      </c>
      <c r="N72" s="19">
        <f>L72*M72-N142-180</f>
        <v>15740</v>
      </c>
      <c r="O72" s="19">
        <v>1.03</v>
      </c>
      <c r="P72" s="46">
        <f>O72*N72</f>
        <v>16212.2</v>
      </c>
      <c r="Q72" s="19"/>
      <c r="R72" s="46">
        <f>P72-P142</f>
        <v>15717.8</v>
      </c>
      <c r="S72" s="19">
        <v>1</v>
      </c>
      <c r="T72" s="44">
        <f>R72*S72</f>
        <v>15717.8</v>
      </c>
      <c r="U72" s="17" t="s">
        <v>746</v>
      </c>
    </row>
    <row r="73" s="17" customFormat="1" ht="17" customHeight="1" spans="1:21">
      <c r="A73" s="49"/>
      <c r="B73" s="49"/>
      <c r="C73" s="49"/>
      <c r="D73" s="1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20"/>
    </row>
    <row r="74" s="17" customFormat="1" ht="17" customHeight="1" spans="1:21">
      <c r="D74" s="68"/>
      <c r="T74" s="190"/>
    </row>
    <row r="75" s="17" customFormat="1" ht="28" customHeight="1" spans="1:21">
      <c r="A75" s="8" t="s">
        <v>312</v>
      </c>
      <c r="B75" s="8" t="s">
        <v>313</v>
      </c>
      <c r="C75" s="8" t="s">
        <v>2</v>
      </c>
      <c r="D75" s="22" t="s">
        <v>733</v>
      </c>
      <c r="E75" s="19" t="s">
        <v>18</v>
      </c>
      <c r="F75" s="19" t="s">
        <v>19</v>
      </c>
      <c r="G75" s="19" t="s">
        <v>7</v>
      </c>
      <c r="H75" s="44" t="s">
        <v>20</v>
      </c>
      <c r="I75" s="19" t="s">
        <v>21</v>
      </c>
      <c r="J75" s="19" t="s">
        <v>3</v>
      </c>
      <c r="K75" s="19" t="s">
        <v>4</v>
      </c>
      <c r="L75" s="19" t="s">
        <v>5</v>
      </c>
      <c r="M75" s="19" t="s">
        <v>6</v>
      </c>
      <c r="N75" s="19" t="s">
        <v>7</v>
      </c>
      <c r="O75" s="19"/>
      <c r="P75" s="46" t="s">
        <v>9</v>
      </c>
      <c r="Q75" s="19" t="s">
        <v>38</v>
      </c>
      <c r="R75" s="46" t="s">
        <v>25</v>
      </c>
      <c r="S75" s="19" t="s">
        <v>29</v>
      </c>
      <c r="T75" s="44" t="s">
        <v>39</v>
      </c>
    </row>
    <row r="76" s="17" customFormat="1" ht="17" customHeight="1" spans="1:21">
      <c r="A76" s="19" t="s">
        <v>747</v>
      </c>
      <c r="B76" s="19" t="s">
        <v>748</v>
      </c>
      <c r="C76" s="19">
        <v>538</v>
      </c>
      <c r="D76" s="19" t="s">
        <v>749</v>
      </c>
      <c r="E76" s="19"/>
      <c r="F76" s="19"/>
      <c r="G76" s="19"/>
      <c r="H76" s="44"/>
      <c r="I76" s="19"/>
      <c r="J76" s="19">
        <v>2744</v>
      </c>
      <c r="K76" s="19">
        <v>5068</v>
      </c>
      <c r="L76" s="19">
        <f>K76-J76</f>
        <v>2324</v>
      </c>
      <c r="M76" s="19">
        <v>1</v>
      </c>
      <c r="N76" s="19">
        <f>L76*M76</f>
        <v>2324</v>
      </c>
      <c r="O76" s="19">
        <v>1.03</v>
      </c>
      <c r="P76" s="46">
        <f>O76*N76</f>
        <v>2393.72</v>
      </c>
      <c r="Q76" s="19">
        <f>40*1.03</f>
        <v>41.2</v>
      </c>
      <c r="R76" s="46">
        <f>I76+P76+Q76</f>
        <v>2434.92</v>
      </c>
      <c r="S76" s="19">
        <v>1</v>
      </c>
      <c r="T76" s="44">
        <f>R76*S76</f>
        <v>2434.92</v>
      </c>
    </row>
    <row r="77" s="17" customFormat="1" ht="17" customHeight="1" spans="1:21">
      <c r="A77" s="49"/>
      <c r="B77" s="49"/>
      <c r="C77" s="49"/>
      <c r="D77" s="1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20"/>
    </row>
    <row r="78" s="17" customFormat="1"/>
    <row r="79" s="17" customFormat="1" ht="26.25" spans="1:21">
      <c r="A79" s="8" t="s">
        <v>312</v>
      </c>
      <c r="B79" s="8" t="s">
        <v>313</v>
      </c>
      <c r="C79" s="8" t="s">
        <v>2</v>
      </c>
      <c r="D79" s="22" t="s">
        <v>750</v>
      </c>
      <c r="E79" s="19" t="s">
        <v>18</v>
      </c>
      <c r="F79" s="19" t="s">
        <v>19</v>
      </c>
      <c r="G79" s="19" t="s">
        <v>7</v>
      </c>
      <c r="H79" s="44" t="s">
        <v>20</v>
      </c>
      <c r="I79" s="19" t="s">
        <v>21</v>
      </c>
      <c r="J79" s="19" t="s">
        <v>3</v>
      </c>
      <c r="K79" s="19" t="s">
        <v>4</v>
      </c>
      <c r="L79" s="19" t="s">
        <v>5</v>
      </c>
      <c r="M79" s="19" t="s">
        <v>6</v>
      </c>
      <c r="N79" s="19" t="s">
        <v>7</v>
      </c>
      <c r="O79" s="19"/>
      <c r="P79" s="46" t="s">
        <v>9</v>
      </c>
      <c r="Q79" s="19" t="s">
        <v>38</v>
      </c>
      <c r="R79" s="46" t="s">
        <v>25</v>
      </c>
      <c r="S79" s="19" t="s">
        <v>29</v>
      </c>
      <c r="T79" s="44" t="s">
        <v>39</v>
      </c>
    </row>
    <row r="80" s="17" customFormat="1" spans="1:21">
      <c r="A80" s="19"/>
      <c r="B80" s="19"/>
      <c r="C80" s="19"/>
      <c r="D80" s="19" t="s">
        <v>751</v>
      </c>
      <c r="E80" s="19"/>
      <c r="F80" s="19"/>
      <c r="G80" s="19"/>
      <c r="H80" s="44"/>
      <c r="I80" s="19"/>
      <c r="J80" s="19"/>
      <c r="K80" s="19"/>
      <c r="L80" s="19"/>
      <c r="M80" s="19"/>
      <c r="N80" s="19"/>
      <c r="O80" s="19"/>
      <c r="P80" s="46"/>
      <c r="Q80" s="19"/>
      <c r="R80" s="46"/>
      <c r="S80" s="19"/>
      <c r="T80" s="44"/>
    </row>
    <row r="81" s="17" customFormat="1" spans="1:20">
      <c r="A81" s="19" t="s">
        <v>752</v>
      </c>
      <c r="B81" s="19" t="s">
        <v>753</v>
      </c>
      <c r="C81" s="19">
        <v>515</v>
      </c>
      <c r="D81" s="19" t="s">
        <v>754</v>
      </c>
      <c r="E81" s="19"/>
      <c r="F81" s="19"/>
      <c r="G81" s="19"/>
      <c r="H81" s="44"/>
      <c r="I81" s="19"/>
      <c r="J81" s="19">
        <v>584</v>
      </c>
      <c r="K81" s="19">
        <v>652</v>
      </c>
      <c r="L81" s="19">
        <f t="shared" ref="L81:L84" si="18">K81-J81</f>
        <v>68</v>
      </c>
      <c r="M81" s="19">
        <v>20</v>
      </c>
      <c r="N81" s="19">
        <f t="shared" ref="N81:N84" si="19">L81*M81</f>
        <v>1360</v>
      </c>
      <c r="O81" s="19">
        <v>1.03</v>
      </c>
      <c r="P81" s="19">
        <f t="shared" ref="P81:P85" si="20">N81*O81</f>
        <v>1400.8</v>
      </c>
      <c r="Q81" s="19"/>
      <c r="R81" s="19">
        <f>P81+I81</f>
        <v>1400.8</v>
      </c>
      <c r="S81" s="19">
        <v>1</v>
      </c>
      <c r="T81" s="19">
        <f>R81*S81</f>
        <v>1400.8</v>
      </c>
    </row>
    <row r="82" s="17" customFormat="1" spans="1:20">
      <c r="A82" s="19" t="s">
        <v>755</v>
      </c>
      <c r="B82" s="19" t="s">
        <v>756</v>
      </c>
      <c r="C82" s="19">
        <v>286</v>
      </c>
      <c r="D82" s="19" t="s">
        <v>757</v>
      </c>
      <c r="E82" s="19">
        <v>38</v>
      </c>
      <c r="F82" s="19">
        <v>38</v>
      </c>
      <c r="G82" s="19">
        <f>SUM(F82-E82)</f>
        <v>0</v>
      </c>
      <c r="H82" s="44">
        <v>9.5</v>
      </c>
      <c r="I82" s="19">
        <f>G82*H82</f>
        <v>0</v>
      </c>
      <c r="J82" s="19">
        <v>26123</v>
      </c>
      <c r="K82" s="19">
        <v>26595</v>
      </c>
      <c r="L82" s="19">
        <f t="shared" si="18"/>
        <v>472</v>
      </c>
      <c r="M82" s="19">
        <v>1</v>
      </c>
      <c r="N82" s="19">
        <f>M82*L82</f>
        <v>472</v>
      </c>
      <c r="O82" s="19">
        <v>1.03</v>
      </c>
      <c r="P82" s="46">
        <f>O82*N82</f>
        <v>486.16</v>
      </c>
      <c r="Q82" s="19">
        <f>40*1.03</f>
        <v>41.2</v>
      </c>
      <c r="R82" s="46">
        <f>I82+P82+Q82</f>
        <v>527.36</v>
      </c>
      <c r="S82" s="19">
        <v>1</v>
      </c>
      <c r="T82" s="44">
        <f>R82*S82</f>
        <v>527.36</v>
      </c>
    </row>
    <row r="83" s="17" customFormat="1" spans="1:20">
      <c r="A83" s="19" t="s">
        <v>758</v>
      </c>
      <c r="B83" s="19" t="s">
        <v>758</v>
      </c>
      <c r="C83" s="19">
        <v>460</v>
      </c>
      <c r="D83" s="19"/>
      <c r="E83" s="19"/>
      <c r="F83" s="19"/>
      <c r="G83" s="19"/>
      <c r="H83" s="44"/>
      <c r="I83" s="19"/>
      <c r="J83" s="19">
        <v>1973</v>
      </c>
      <c r="K83" s="19">
        <v>2188</v>
      </c>
      <c r="L83" s="19">
        <f t="shared" si="18"/>
        <v>215</v>
      </c>
      <c r="M83" s="19">
        <v>20</v>
      </c>
      <c r="N83" s="19">
        <f t="shared" si="19"/>
        <v>4300</v>
      </c>
      <c r="O83" s="19">
        <v>1.03</v>
      </c>
      <c r="P83" s="46">
        <f t="shared" si="20"/>
        <v>4429</v>
      </c>
      <c r="Q83" s="19"/>
      <c r="R83" s="46">
        <f>P83</f>
        <v>4429</v>
      </c>
      <c r="S83" s="19"/>
      <c r="T83" s="44">
        <f>R83</f>
        <v>4429</v>
      </c>
    </row>
    <row r="84" s="17" customFormat="1" spans="1:20">
      <c r="A84" s="19" t="s">
        <v>759</v>
      </c>
      <c r="B84" s="19" t="s">
        <v>759</v>
      </c>
      <c r="C84" s="19">
        <v>465</v>
      </c>
      <c r="D84" s="19"/>
      <c r="E84" s="19"/>
      <c r="F84" s="19"/>
      <c r="G84" s="19"/>
      <c r="H84" s="44"/>
      <c r="I84" s="19"/>
      <c r="J84" s="19">
        <v>3224</v>
      </c>
      <c r="K84" s="19">
        <v>3692</v>
      </c>
      <c r="L84" s="19">
        <f t="shared" si="18"/>
        <v>468</v>
      </c>
      <c r="M84" s="19">
        <v>20</v>
      </c>
      <c r="N84" s="19">
        <f t="shared" si="19"/>
        <v>9360</v>
      </c>
      <c r="O84" s="19">
        <v>1.03</v>
      </c>
      <c r="P84" s="46">
        <f t="shared" si="20"/>
        <v>9640.8</v>
      </c>
      <c r="Q84" s="19">
        <f>SUM(Q83:Q83)</f>
        <v>0</v>
      </c>
      <c r="R84" s="46">
        <f>P84</f>
        <v>9640.8</v>
      </c>
      <c r="S84" s="19"/>
      <c r="T84" s="44">
        <f>R84</f>
        <v>9640.8</v>
      </c>
    </row>
    <row r="85" s="17" customFormat="1" spans="1:20">
      <c r="A85" s="19" t="s">
        <v>25</v>
      </c>
      <c r="B85" s="19"/>
      <c r="C85" s="19"/>
      <c r="D85" s="19" t="s">
        <v>757</v>
      </c>
      <c r="E85" s="19"/>
      <c r="F85" s="19"/>
      <c r="G85" s="19"/>
      <c r="H85" s="44"/>
      <c r="I85" s="19"/>
      <c r="J85" s="19"/>
      <c r="K85" s="19"/>
      <c r="L85" s="19"/>
      <c r="M85" s="19"/>
      <c r="N85" s="19"/>
      <c r="O85" s="19"/>
      <c r="P85" s="46"/>
      <c r="Q85" s="19"/>
      <c r="R85" s="46"/>
      <c r="S85" s="19"/>
      <c r="T85" s="44">
        <f>SUM(T81:T84)</f>
        <v>15997.96</v>
      </c>
    </row>
    <row r="86" s="17" customFormat="1" spans="1:20">
      <c r="A86" s="49" t="s">
        <v>478</v>
      </c>
      <c r="B86" s="19"/>
      <c r="C86" s="19"/>
      <c r="D86" s="49" t="s">
        <v>506</v>
      </c>
      <c r="E86" s="19"/>
      <c r="F86" s="19"/>
      <c r="G86" s="19"/>
      <c r="H86" s="44"/>
      <c r="I86" s="19"/>
      <c r="J86" s="19"/>
      <c r="K86" s="19"/>
      <c r="L86" s="19"/>
      <c r="M86" s="19"/>
      <c r="N86" s="29"/>
      <c r="O86" s="19"/>
      <c r="P86" s="46"/>
      <c r="Q86" s="19"/>
      <c r="R86" s="46"/>
      <c r="S86" s="19"/>
      <c r="T86" s="44">
        <v>220438.05</v>
      </c>
    </row>
    <row r="87" s="17" customFormat="1" spans="1:20">
      <c r="A87" s="49" t="s">
        <v>480</v>
      </c>
      <c r="B87" s="49"/>
      <c r="C87" s="49"/>
      <c r="D87" s="49" t="s">
        <v>760</v>
      </c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>
        <f>T86-T85</f>
        <v>204440.09</v>
      </c>
    </row>
    <row r="88" s="17" customFormat="1"/>
    <row r="89" s="17" customFormat="1"/>
    <row r="90" s="17" customFormat="1" ht="26.25" spans="1:20">
      <c r="A90" s="8" t="s">
        <v>312</v>
      </c>
      <c r="B90" s="8" t="s">
        <v>313</v>
      </c>
      <c r="C90" s="8" t="s">
        <v>2</v>
      </c>
      <c r="D90" s="22" t="s">
        <v>761</v>
      </c>
      <c r="E90" s="19" t="s">
        <v>18</v>
      </c>
      <c r="F90" s="19" t="s">
        <v>19</v>
      </c>
      <c r="G90" s="19" t="s">
        <v>7</v>
      </c>
      <c r="H90" s="44" t="s">
        <v>20</v>
      </c>
      <c r="I90" s="19" t="s">
        <v>21</v>
      </c>
      <c r="J90" s="19" t="s">
        <v>3</v>
      </c>
      <c r="K90" s="19" t="s">
        <v>4</v>
      </c>
      <c r="L90" s="19" t="s">
        <v>5</v>
      </c>
      <c r="M90" s="19" t="s">
        <v>6</v>
      </c>
      <c r="N90" s="19" t="s">
        <v>7</v>
      </c>
      <c r="O90" s="19"/>
      <c r="P90" s="46" t="s">
        <v>9</v>
      </c>
      <c r="Q90" s="19" t="s">
        <v>38</v>
      </c>
      <c r="R90" s="46" t="s">
        <v>25</v>
      </c>
      <c r="S90" s="19" t="s">
        <v>29</v>
      </c>
      <c r="T90" s="44" t="s">
        <v>39</v>
      </c>
    </row>
    <row r="91" s="17" customFormat="1" spans="1:20">
      <c r="A91" s="68"/>
      <c r="B91" s="191"/>
      <c r="C91" s="191"/>
      <c r="D91" s="22" t="s">
        <v>715</v>
      </c>
      <c r="E91" s="19"/>
      <c r="F91" s="19"/>
      <c r="G91" s="19"/>
      <c r="H91" s="44"/>
      <c r="I91" s="19"/>
      <c r="J91" s="19"/>
      <c r="K91" s="19"/>
      <c r="L91" s="19"/>
      <c r="M91" s="19"/>
      <c r="N91" s="19"/>
      <c r="O91" s="19"/>
      <c r="P91" s="46"/>
      <c r="Q91" s="19"/>
      <c r="R91" s="46"/>
      <c r="S91" s="19"/>
      <c r="T91" s="44"/>
    </row>
    <row r="92" s="17" customFormat="1" spans="1:20">
      <c r="A92" s="19" t="s">
        <v>762</v>
      </c>
      <c r="B92" s="19" t="s">
        <v>763</v>
      </c>
      <c r="C92" s="19">
        <v>208</v>
      </c>
      <c r="D92" s="19" t="s">
        <v>764</v>
      </c>
      <c r="E92" s="19">
        <v>5237</v>
      </c>
      <c r="F92" s="19">
        <v>5237</v>
      </c>
      <c r="G92" s="19">
        <f t="shared" ref="G92:G96" si="21">SUM(F92-E92)</f>
        <v>0</v>
      </c>
      <c r="H92" s="44">
        <v>9.5</v>
      </c>
      <c r="I92" s="19">
        <f t="shared" ref="I92:I96" si="22">G92*H92</f>
        <v>0</v>
      </c>
      <c r="J92" s="19">
        <v>46092</v>
      </c>
      <c r="K92" s="19">
        <v>49553</v>
      </c>
      <c r="L92" s="19">
        <f t="shared" ref="L92:L97" si="23">K92-J92</f>
        <v>3461</v>
      </c>
      <c r="M92" s="19">
        <v>1</v>
      </c>
      <c r="N92" s="19">
        <f t="shared" ref="N92:N97" si="24">M92*L92</f>
        <v>3461</v>
      </c>
      <c r="O92" s="19">
        <v>1.03</v>
      </c>
      <c r="P92" s="46">
        <f t="shared" ref="P92:P97" si="25">O92*N92</f>
        <v>3564.83</v>
      </c>
      <c r="Q92" s="19"/>
      <c r="R92" s="46">
        <f t="shared" ref="R92:R97" si="26">I92+P92+Q92</f>
        <v>3564.83</v>
      </c>
      <c r="S92" s="19">
        <v>1</v>
      </c>
      <c r="T92" s="44">
        <f t="shared" ref="T92:T98" si="27">R92*S92</f>
        <v>3564.83</v>
      </c>
    </row>
    <row r="93" s="17" customFormat="1" spans="1:20">
      <c r="A93" s="19" t="s">
        <v>765</v>
      </c>
      <c r="B93" s="19" t="s">
        <v>766</v>
      </c>
      <c r="C93" s="19">
        <v>207</v>
      </c>
      <c r="D93" s="19" t="s">
        <v>764</v>
      </c>
      <c r="E93" s="19">
        <v>0</v>
      </c>
      <c r="F93" s="19"/>
      <c r="G93" s="19">
        <f t="shared" si="21"/>
        <v>0</v>
      </c>
      <c r="H93" s="44">
        <v>9.5</v>
      </c>
      <c r="I93" s="19">
        <f t="shared" si="22"/>
        <v>0</v>
      </c>
      <c r="J93" s="19">
        <v>57534</v>
      </c>
      <c r="K93" s="19">
        <v>60675</v>
      </c>
      <c r="L93" s="19">
        <f t="shared" si="23"/>
        <v>3141</v>
      </c>
      <c r="M93" s="19">
        <v>1</v>
      </c>
      <c r="N93" s="19">
        <f t="shared" si="24"/>
        <v>3141</v>
      </c>
      <c r="O93" s="19">
        <v>1.03</v>
      </c>
      <c r="P93" s="46">
        <f t="shared" si="25"/>
        <v>3235.23</v>
      </c>
      <c r="Q93" s="19"/>
      <c r="R93" s="46">
        <f t="shared" si="26"/>
        <v>3235.23</v>
      </c>
      <c r="S93" s="19">
        <v>1</v>
      </c>
      <c r="T93" s="44">
        <f t="shared" si="27"/>
        <v>3235.23</v>
      </c>
    </row>
    <row r="94" s="17" customFormat="1" spans="1:20">
      <c r="A94" s="19" t="s">
        <v>767</v>
      </c>
      <c r="B94" s="19" t="s">
        <v>768</v>
      </c>
      <c r="C94" s="19">
        <v>211</v>
      </c>
      <c r="D94" s="19" t="s">
        <v>764</v>
      </c>
      <c r="E94" s="19"/>
      <c r="F94" s="19"/>
      <c r="G94" s="19"/>
      <c r="H94" s="44"/>
      <c r="I94" s="19"/>
      <c r="J94" s="19">
        <v>3101</v>
      </c>
      <c r="K94" s="19">
        <v>3251</v>
      </c>
      <c r="L94" s="19">
        <f t="shared" si="23"/>
        <v>150</v>
      </c>
      <c r="M94" s="19">
        <v>40</v>
      </c>
      <c r="N94" s="19">
        <f t="shared" si="24"/>
        <v>6000</v>
      </c>
      <c r="O94" s="19">
        <v>1.03</v>
      </c>
      <c r="P94" s="46">
        <f t="shared" si="25"/>
        <v>6180</v>
      </c>
      <c r="Q94" s="19"/>
      <c r="R94" s="46">
        <f t="shared" si="26"/>
        <v>6180</v>
      </c>
      <c r="S94" s="19">
        <v>1</v>
      </c>
      <c r="T94" s="44">
        <f t="shared" si="27"/>
        <v>6180</v>
      </c>
    </row>
    <row r="95" s="17" customFormat="1" spans="1:20">
      <c r="A95" s="19" t="s">
        <v>769</v>
      </c>
      <c r="B95" s="19" t="s">
        <v>769</v>
      </c>
      <c r="C95" s="19">
        <v>577</v>
      </c>
      <c r="D95" s="19" t="s">
        <v>764</v>
      </c>
      <c r="E95" s="19"/>
      <c r="F95" s="19"/>
      <c r="G95" s="19"/>
      <c r="H95" s="44"/>
      <c r="I95" s="19"/>
      <c r="J95" s="192">
        <v>29252</v>
      </c>
      <c r="K95" s="192">
        <v>32296</v>
      </c>
      <c r="L95" s="19">
        <f t="shared" si="23"/>
        <v>3044</v>
      </c>
      <c r="M95" s="19">
        <v>80</v>
      </c>
      <c r="N95" s="19">
        <f t="shared" si="24"/>
        <v>243520</v>
      </c>
      <c r="O95" s="19">
        <v>1.03</v>
      </c>
      <c r="P95" s="46">
        <f t="shared" si="25"/>
        <v>250825.6</v>
      </c>
      <c r="Q95" s="19"/>
      <c r="R95" s="46">
        <f t="shared" si="26"/>
        <v>250825.6</v>
      </c>
      <c r="S95" s="19">
        <v>1</v>
      </c>
      <c r="T95" s="44">
        <f t="shared" si="27"/>
        <v>250825.6</v>
      </c>
    </row>
    <row r="96" s="180" customFormat="1" spans="1:20">
      <c r="A96" s="50" t="s">
        <v>770</v>
      </c>
      <c r="B96" s="50" t="s">
        <v>770</v>
      </c>
      <c r="C96" s="50">
        <v>593</v>
      </c>
      <c r="D96" s="50" t="s">
        <v>220</v>
      </c>
      <c r="E96" s="19">
        <v>11</v>
      </c>
      <c r="F96" s="19">
        <v>83</v>
      </c>
      <c r="G96" s="19">
        <f t="shared" si="21"/>
        <v>72</v>
      </c>
      <c r="H96" s="44">
        <v>9.5</v>
      </c>
      <c r="I96" s="19">
        <f t="shared" si="22"/>
        <v>684</v>
      </c>
      <c r="J96" s="19">
        <v>334</v>
      </c>
      <c r="K96" s="19">
        <v>1195</v>
      </c>
      <c r="L96" s="19">
        <f t="shared" si="23"/>
        <v>861</v>
      </c>
      <c r="M96" s="19">
        <v>80</v>
      </c>
      <c r="N96" s="19">
        <f t="shared" si="24"/>
        <v>68880</v>
      </c>
      <c r="O96" s="19">
        <v>1.03</v>
      </c>
      <c r="P96" s="46">
        <f t="shared" si="25"/>
        <v>70946.4</v>
      </c>
      <c r="Q96" s="19"/>
      <c r="R96" s="46">
        <f t="shared" si="26"/>
        <v>71630.4</v>
      </c>
      <c r="S96" s="19">
        <v>1</v>
      </c>
      <c r="T96" s="44">
        <f t="shared" si="27"/>
        <v>71630.4</v>
      </c>
    </row>
    <row r="97" s="17" customFormat="1" spans="1:20">
      <c r="A97" s="19" t="s">
        <v>771</v>
      </c>
      <c r="B97" s="19" t="s">
        <v>772</v>
      </c>
      <c r="C97" s="19">
        <v>506</v>
      </c>
      <c r="D97" s="19" t="s">
        <v>764</v>
      </c>
      <c r="E97" s="19"/>
      <c r="F97" s="19"/>
      <c r="G97" s="19"/>
      <c r="H97" s="44"/>
      <c r="I97" s="19"/>
      <c r="J97" s="19">
        <v>2382</v>
      </c>
      <c r="K97" s="19">
        <v>2979</v>
      </c>
      <c r="L97" s="19">
        <f t="shared" si="23"/>
        <v>597</v>
      </c>
      <c r="M97" s="19">
        <v>20</v>
      </c>
      <c r="N97" s="19">
        <f t="shared" si="24"/>
        <v>11940</v>
      </c>
      <c r="O97" s="19">
        <v>1.03</v>
      </c>
      <c r="P97" s="46">
        <f t="shared" si="25"/>
        <v>12298.2</v>
      </c>
      <c r="Q97" s="19"/>
      <c r="R97" s="46">
        <f t="shared" si="26"/>
        <v>12298.2</v>
      </c>
      <c r="S97" s="19">
        <v>1</v>
      </c>
      <c r="T97" s="44">
        <f t="shared" si="27"/>
        <v>12298.2</v>
      </c>
    </row>
    <row r="98" s="17" customFormat="1" spans="1:20">
      <c r="A98" s="193" t="s">
        <v>731</v>
      </c>
      <c r="B98" s="193" t="s">
        <v>731</v>
      </c>
      <c r="C98" s="193"/>
      <c r="D98" s="19" t="s">
        <v>764</v>
      </c>
      <c r="E98" s="193"/>
      <c r="F98" s="193"/>
      <c r="G98" s="193"/>
      <c r="H98" s="194"/>
      <c r="I98" s="193"/>
      <c r="J98" s="193"/>
      <c r="K98" s="193"/>
      <c r="L98" s="193"/>
      <c r="M98" s="193"/>
      <c r="N98" s="193"/>
      <c r="O98" s="193"/>
      <c r="P98" s="195"/>
      <c r="Q98" s="193"/>
      <c r="R98" s="195">
        <f>T121</f>
        <v>13380.73</v>
      </c>
      <c r="S98" s="193">
        <v>0.1</v>
      </c>
      <c r="T98" s="194">
        <f t="shared" si="27"/>
        <v>1338.073</v>
      </c>
    </row>
    <row r="99" s="17" customFormat="1" spans="1:20">
      <c r="A99" s="193" t="s">
        <v>25</v>
      </c>
      <c r="B99" s="193"/>
      <c r="C99" s="193"/>
      <c r="D99" s="193" t="s">
        <v>764</v>
      </c>
      <c r="E99" s="193"/>
      <c r="F99" s="193"/>
      <c r="G99" s="193"/>
      <c r="H99" s="194"/>
      <c r="I99" s="193"/>
      <c r="J99" s="193"/>
      <c r="K99" s="193"/>
      <c r="L99" s="193"/>
      <c r="M99" s="193"/>
      <c r="N99" s="193"/>
      <c r="O99" s="193"/>
      <c r="P99" s="195"/>
      <c r="Q99" s="193"/>
      <c r="R99" s="195"/>
      <c r="S99" s="193"/>
      <c r="T99" s="194">
        <f>SUM(T92:T98)</f>
        <v>349072.333</v>
      </c>
    </row>
    <row r="100" s="17" customFormat="1" spans="1:20">
      <c r="A100" s="49" t="s">
        <v>478</v>
      </c>
      <c r="B100" s="19"/>
      <c r="C100" s="19"/>
      <c r="D100" s="19" t="s">
        <v>506</v>
      </c>
      <c r="E100" s="19" t="s">
        <v>773</v>
      </c>
      <c r="F100" s="19"/>
      <c r="G100" s="19"/>
      <c r="H100" s="44"/>
      <c r="I100" s="19"/>
      <c r="J100" s="19"/>
      <c r="K100" s="19"/>
      <c r="L100" s="19"/>
      <c r="M100" s="19"/>
      <c r="N100" s="19"/>
      <c r="O100" s="19"/>
      <c r="P100" s="46"/>
      <c r="Q100" s="19"/>
      <c r="R100" s="46"/>
      <c r="S100" s="19"/>
      <c r="T100" s="49">
        <v>461292.45</v>
      </c>
    </row>
    <row r="101" s="17" customFormat="1" spans="1:20">
      <c r="A101" s="49" t="s">
        <v>480</v>
      </c>
      <c r="B101" s="49"/>
      <c r="C101" s="49"/>
      <c r="D101" s="49" t="s">
        <v>760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>
        <f>T100-T99</f>
        <v>112220.117</v>
      </c>
    </row>
    <row r="102" s="17" customFormat="1"/>
    <row r="103" s="17" customFormat="1"/>
    <row r="104" s="17" customFormat="1"/>
    <row r="105" s="17" customFormat="1" ht="33" customHeight="1" spans="1:20">
      <c r="A105" s="8" t="s">
        <v>312</v>
      </c>
      <c r="B105" s="8" t="s">
        <v>313</v>
      </c>
      <c r="C105" s="8" t="s">
        <v>2</v>
      </c>
      <c r="D105" s="22" t="s">
        <v>774</v>
      </c>
      <c r="E105" s="19" t="s">
        <v>18</v>
      </c>
      <c r="F105" s="19" t="s">
        <v>19</v>
      </c>
      <c r="G105" s="19" t="s">
        <v>7</v>
      </c>
      <c r="H105" s="44" t="s">
        <v>20</v>
      </c>
      <c r="I105" s="19" t="s">
        <v>21</v>
      </c>
      <c r="J105" s="19" t="s">
        <v>3</v>
      </c>
      <c r="K105" s="19" t="s">
        <v>4</v>
      </c>
      <c r="L105" s="19" t="s">
        <v>5</v>
      </c>
      <c r="M105" s="19" t="s">
        <v>6</v>
      </c>
      <c r="N105" s="19" t="s">
        <v>7</v>
      </c>
      <c r="O105" s="19"/>
      <c r="P105" s="46" t="s">
        <v>9</v>
      </c>
      <c r="Q105" s="19" t="s">
        <v>38</v>
      </c>
      <c r="R105" s="46" t="s">
        <v>25</v>
      </c>
      <c r="S105" s="19" t="s">
        <v>29</v>
      </c>
      <c r="T105" s="44" t="s">
        <v>39</v>
      </c>
    </row>
    <row r="106" s="17" customFormat="1" spans="1:20">
      <c r="A106" s="19" t="s">
        <v>775</v>
      </c>
      <c r="B106" s="19"/>
      <c r="C106" s="19"/>
      <c r="D106" s="19" t="s">
        <v>776</v>
      </c>
      <c r="E106" s="19">
        <v>4287</v>
      </c>
      <c r="F106" s="19" t="s">
        <v>715</v>
      </c>
      <c r="G106" s="19"/>
      <c r="H106" s="44"/>
      <c r="I106" s="19"/>
      <c r="J106" s="19"/>
      <c r="K106" s="19"/>
      <c r="L106" s="19"/>
      <c r="M106" s="19"/>
      <c r="N106" s="19"/>
      <c r="O106" s="19"/>
      <c r="P106" s="46"/>
      <c r="Q106" s="19"/>
      <c r="R106" s="46"/>
      <c r="S106" s="19"/>
      <c r="T106" s="44"/>
    </row>
    <row r="107" s="17" customFormat="1" spans="1:20">
      <c r="A107" s="19" t="s">
        <v>777</v>
      </c>
      <c r="B107" s="19" t="s">
        <v>778</v>
      </c>
      <c r="C107" s="19">
        <v>263</v>
      </c>
      <c r="D107" s="19" t="s">
        <v>776</v>
      </c>
      <c r="E107" s="19">
        <v>173</v>
      </c>
      <c r="F107" s="19">
        <v>173</v>
      </c>
      <c r="G107" s="19">
        <f>SUM(F107-E107)</f>
        <v>0</v>
      </c>
      <c r="H107" s="44">
        <v>9.5</v>
      </c>
      <c r="I107" s="19">
        <f>G107*H107</f>
        <v>0</v>
      </c>
      <c r="J107" s="19">
        <v>9970</v>
      </c>
      <c r="K107" s="19">
        <v>10107</v>
      </c>
      <c r="L107" s="19">
        <f t="shared" ref="L107:L112" si="28">K107-J107</f>
        <v>137</v>
      </c>
      <c r="M107" s="19">
        <v>1</v>
      </c>
      <c r="N107" s="19">
        <f>M107*L107</f>
        <v>137</v>
      </c>
      <c r="O107" s="19">
        <v>1.03</v>
      </c>
      <c r="P107" s="46">
        <f>O107*N107</f>
        <v>141.11</v>
      </c>
      <c r="Q107" s="19">
        <f>40*1.03</f>
        <v>41.2</v>
      </c>
      <c r="R107" s="46">
        <f>I107+P107+Q107</f>
        <v>182.31</v>
      </c>
      <c r="S107" s="19">
        <v>1</v>
      </c>
      <c r="T107" s="44">
        <f t="shared" ref="T107:T112" si="29">R107*S107</f>
        <v>182.31</v>
      </c>
    </row>
    <row r="108" s="17" customFormat="1" spans="1:20">
      <c r="A108" s="19" t="s">
        <v>779</v>
      </c>
      <c r="B108" s="19" t="s">
        <v>780</v>
      </c>
      <c r="C108" s="19">
        <v>265</v>
      </c>
      <c r="D108" s="19" t="s">
        <v>776</v>
      </c>
      <c r="E108" s="19"/>
      <c r="F108" s="19"/>
      <c r="G108" s="19"/>
      <c r="H108" s="44"/>
      <c r="I108" s="19"/>
      <c r="J108" s="19">
        <v>26412</v>
      </c>
      <c r="K108" s="19">
        <v>26652</v>
      </c>
      <c r="L108" s="19">
        <f t="shared" si="28"/>
        <v>240</v>
      </c>
      <c r="M108" s="19">
        <v>50</v>
      </c>
      <c r="N108" s="19">
        <f>M108*L108</f>
        <v>12000</v>
      </c>
      <c r="O108" s="19">
        <v>1.03</v>
      </c>
      <c r="P108" s="46">
        <f>O108*N108</f>
        <v>12360</v>
      </c>
      <c r="Q108" s="19"/>
      <c r="R108" s="46">
        <f>I108+P108+Q108</f>
        <v>12360</v>
      </c>
      <c r="S108" s="19">
        <v>1</v>
      </c>
      <c r="T108" s="44">
        <f t="shared" si="29"/>
        <v>12360</v>
      </c>
    </row>
    <row r="109" s="17" customFormat="1" spans="1:20">
      <c r="A109" s="19" t="s">
        <v>781</v>
      </c>
      <c r="B109" s="19" t="s">
        <v>782</v>
      </c>
      <c r="C109" s="19">
        <v>268</v>
      </c>
      <c r="D109" s="19" t="s">
        <v>776</v>
      </c>
      <c r="E109" s="19">
        <v>13</v>
      </c>
      <c r="F109" s="19">
        <v>13</v>
      </c>
      <c r="G109" s="19">
        <f>SUM(F109-E109)</f>
        <v>0</v>
      </c>
      <c r="H109" s="44">
        <v>9.5</v>
      </c>
      <c r="I109" s="19">
        <f>G109*H109</f>
        <v>0</v>
      </c>
      <c r="J109" s="19">
        <v>4622</v>
      </c>
      <c r="K109" s="19">
        <v>4945</v>
      </c>
      <c r="L109" s="19">
        <f t="shared" si="28"/>
        <v>323</v>
      </c>
      <c r="M109" s="19">
        <v>30</v>
      </c>
      <c r="N109" s="19">
        <f>M109*L109</f>
        <v>9690</v>
      </c>
      <c r="O109" s="19">
        <v>1.03</v>
      </c>
      <c r="P109" s="46">
        <f>O109*N109</f>
        <v>9980.7</v>
      </c>
      <c r="Q109" s="19"/>
      <c r="R109" s="46">
        <f>I109+P109+Q109</f>
        <v>9980.7</v>
      </c>
      <c r="S109" s="19">
        <v>1</v>
      </c>
      <c r="T109" s="44">
        <f t="shared" si="29"/>
        <v>9980.7</v>
      </c>
    </row>
    <row r="110" s="17" customFormat="1" spans="1:20">
      <c r="A110" s="19" t="s">
        <v>783</v>
      </c>
      <c r="B110" s="19" t="s">
        <v>784</v>
      </c>
      <c r="C110" s="19">
        <v>267</v>
      </c>
      <c r="D110" s="19" t="s">
        <v>776</v>
      </c>
      <c r="E110" s="19"/>
      <c r="F110" s="19"/>
      <c r="G110" s="19"/>
      <c r="H110" s="44"/>
      <c r="I110" s="19"/>
      <c r="J110" s="19">
        <v>16333</v>
      </c>
      <c r="K110" s="19">
        <v>16937</v>
      </c>
      <c r="L110" s="19">
        <f t="shared" si="28"/>
        <v>604</v>
      </c>
      <c r="M110" s="19">
        <v>1</v>
      </c>
      <c r="N110" s="19">
        <f>M110*L110</f>
        <v>604</v>
      </c>
      <c r="O110" s="19">
        <v>1.03</v>
      </c>
      <c r="P110" s="46">
        <f>O110*N110</f>
        <v>622.12</v>
      </c>
      <c r="Q110" s="19"/>
      <c r="R110" s="46">
        <f>I110+P110+Q110</f>
        <v>622.12</v>
      </c>
      <c r="S110" s="19">
        <v>1</v>
      </c>
      <c r="T110" s="44">
        <f t="shared" si="29"/>
        <v>622.12</v>
      </c>
    </row>
    <row r="111" s="17" customFormat="1" spans="1:20">
      <c r="A111" s="19" t="s">
        <v>785</v>
      </c>
      <c r="B111" s="19"/>
      <c r="C111" s="19">
        <v>510</v>
      </c>
      <c r="D111" s="19" t="s">
        <v>776</v>
      </c>
      <c r="E111" s="19" t="s">
        <v>786</v>
      </c>
      <c r="F111" s="19"/>
      <c r="G111" s="19"/>
      <c r="H111" s="44"/>
      <c r="I111" s="19"/>
      <c r="J111" s="19">
        <v>240231</v>
      </c>
      <c r="K111" s="19">
        <v>270183</v>
      </c>
      <c r="L111" s="19">
        <f t="shared" si="28"/>
        <v>29952</v>
      </c>
      <c r="M111" s="19">
        <v>1</v>
      </c>
      <c r="N111" s="19">
        <f>L111*M111</f>
        <v>29952</v>
      </c>
      <c r="O111" s="19">
        <v>1.03</v>
      </c>
      <c r="P111" s="46">
        <f>N111*O111</f>
        <v>30850.56</v>
      </c>
      <c r="Q111" s="19"/>
      <c r="R111" s="46">
        <f>P111</f>
        <v>30850.56</v>
      </c>
      <c r="S111" s="19">
        <v>1</v>
      </c>
      <c r="T111" s="44">
        <f t="shared" si="29"/>
        <v>30850.56</v>
      </c>
    </row>
    <row r="112" s="17" customFormat="1" spans="1:20">
      <c r="A112" s="19" t="s">
        <v>785</v>
      </c>
      <c r="B112" s="19"/>
      <c r="C112" s="19">
        <v>511</v>
      </c>
      <c r="D112" s="19" t="s">
        <v>776</v>
      </c>
      <c r="E112" s="19" t="s">
        <v>787</v>
      </c>
      <c r="F112" s="19"/>
      <c r="G112" s="19"/>
      <c r="H112" s="44"/>
      <c r="I112" s="19"/>
      <c r="J112" s="19">
        <v>188626</v>
      </c>
      <c r="K112" s="19">
        <v>217171</v>
      </c>
      <c r="L112" s="19">
        <f t="shared" si="28"/>
        <v>28545</v>
      </c>
      <c r="M112" s="19">
        <v>1</v>
      </c>
      <c r="N112" s="19">
        <f>L112*M112</f>
        <v>28545</v>
      </c>
      <c r="O112" s="19">
        <v>1.03</v>
      </c>
      <c r="P112" s="46">
        <f>N112*O112</f>
        <v>29401.35</v>
      </c>
      <c r="Q112" s="19"/>
      <c r="R112" s="46">
        <f>P112</f>
        <v>29401.35</v>
      </c>
      <c r="S112" s="19">
        <v>1</v>
      </c>
      <c r="T112" s="44">
        <f t="shared" si="29"/>
        <v>29401.35</v>
      </c>
    </row>
    <row r="113" s="17" customFormat="1" spans="1:20">
      <c r="A113" s="19" t="s">
        <v>25</v>
      </c>
      <c r="B113" s="19"/>
      <c r="C113" s="19"/>
      <c r="D113" s="19" t="s">
        <v>715</v>
      </c>
      <c r="E113" s="19"/>
      <c r="F113" s="19"/>
      <c r="G113" s="19"/>
      <c r="H113" s="44"/>
      <c r="I113" s="19"/>
      <c r="J113" s="19"/>
      <c r="K113" s="19"/>
      <c r="L113" s="19"/>
      <c r="M113" s="19"/>
      <c r="N113" s="19"/>
      <c r="O113" s="19"/>
      <c r="P113" s="46"/>
      <c r="Q113" s="19"/>
      <c r="R113" s="29"/>
      <c r="S113" s="19"/>
      <c r="T113" s="29">
        <f>SUM(T107:T112)</f>
        <v>83397.04</v>
      </c>
    </row>
    <row r="114" s="17" customFormat="1" spans="1:20">
      <c r="A114" s="19"/>
      <c r="B114" s="19"/>
      <c r="C114" s="19"/>
      <c r="D114" s="1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</row>
    <row r="115" s="17" customFormat="1"/>
    <row r="116" s="17" customFormat="1"/>
    <row r="117" s="17" customFormat="1"/>
    <row r="118" s="17" customFormat="1" spans="1:20">
      <c r="A118" s="19" t="s">
        <v>1</v>
      </c>
      <c r="B118" s="8"/>
      <c r="C118" s="8" t="s">
        <v>2</v>
      </c>
      <c r="D118" s="22" t="s">
        <v>69</v>
      </c>
      <c r="E118" s="19" t="s">
        <v>18</v>
      </c>
      <c r="F118" s="19" t="s">
        <v>19</v>
      </c>
      <c r="G118" s="19" t="s">
        <v>7</v>
      </c>
      <c r="H118" s="44" t="s">
        <v>20</v>
      </c>
      <c r="I118" s="19" t="s">
        <v>21</v>
      </c>
      <c r="J118" s="19" t="s">
        <v>3</v>
      </c>
      <c r="K118" s="19" t="s">
        <v>4</v>
      </c>
      <c r="L118" s="19" t="s">
        <v>5</v>
      </c>
      <c r="M118" s="19" t="s">
        <v>6</v>
      </c>
      <c r="N118" s="19" t="s">
        <v>7</v>
      </c>
      <c r="O118" s="19"/>
      <c r="P118" s="46" t="s">
        <v>9</v>
      </c>
      <c r="Q118" s="19" t="s">
        <v>38</v>
      </c>
      <c r="R118" s="46" t="s">
        <v>25</v>
      </c>
      <c r="S118" s="19" t="s">
        <v>29</v>
      </c>
      <c r="T118" s="44" t="s">
        <v>39</v>
      </c>
    </row>
    <row r="119" s="17" customFormat="1" spans="1:20">
      <c r="A119" s="19" t="s">
        <v>788</v>
      </c>
      <c r="B119" s="19"/>
      <c r="C119" s="19">
        <v>393</v>
      </c>
      <c r="D119" s="19" t="s">
        <v>789</v>
      </c>
      <c r="E119" s="19"/>
      <c r="F119" s="19">
        <v>0</v>
      </c>
      <c r="G119" s="19"/>
      <c r="H119" s="44"/>
      <c r="I119" s="19"/>
      <c r="J119" s="19">
        <v>23416</v>
      </c>
      <c r="K119" s="19">
        <v>23753</v>
      </c>
      <c r="L119" s="19">
        <f>K119-J119</f>
        <v>337</v>
      </c>
      <c r="M119" s="19">
        <v>40</v>
      </c>
      <c r="N119" s="19">
        <f>M119*L119</f>
        <v>13480</v>
      </c>
      <c r="O119" s="19">
        <v>1.03</v>
      </c>
      <c r="P119" s="46">
        <f>O119*N119</f>
        <v>13884.4</v>
      </c>
      <c r="Q119" s="19"/>
      <c r="R119" s="46">
        <f>I119+P119+Q119</f>
        <v>13884.4</v>
      </c>
      <c r="S119" s="19">
        <v>1</v>
      </c>
      <c r="T119" s="44">
        <f>R119*S119</f>
        <v>13884.4</v>
      </c>
    </row>
    <row r="120" s="17" customFormat="1" spans="1:20">
      <c r="A120" s="19" t="s">
        <v>790</v>
      </c>
      <c r="B120" s="19"/>
      <c r="C120" s="19">
        <v>392</v>
      </c>
      <c r="D120" s="19" t="s">
        <v>789</v>
      </c>
      <c r="E120" s="19"/>
      <c r="F120" s="19"/>
      <c r="G120" s="19"/>
      <c r="H120" s="44"/>
      <c r="I120" s="19"/>
      <c r="J120" s="19">
        <v>57916</v>
      </c>
      <c r="K120" s="19">
        <v>58405</v>
      </c>
      <c r="L120" s="19">
        <f>K120-J120</f>
        <v>489</v>
      </c>
      <c r="M120" s="19">
        <v>1</v>
      </c>
      <c r="N120" s="19">
        <f>M120*L120</f>
        <v>489</v>
      </c>
      <c r="O120" s="19">
        <v>1.03</v>
      </c>
      <c r="P120" s="46">
        <f>O120*N120</f>
        <v>503.67</v>
      </c>
      <c r="Q120" s="19"/>
      <c r="R120" s="46">
        <f>I120+P120+Q120</f>
        <v>503.67</v>
      </c>
      <c r="S120" s="19">
        <v>1</v>
      </c>
      <c r="T120" s="44">
        <f>R120*S120</f>
        <v>503.67</v>
      </c>
    </row>
    <row r="121" s="17" customFormat="1" spans="1:20">
      <c r="A121" s="19" t="s">
        <v>791</v>
      </c>
      <c r="B121" s="19"/>
      <c r="C121" s="19"/>
      <c r="D121" s="19"/>
      <c r="E121" s="19"/>
      <c r="F121" s="19"/>
      <c r="G121" s="19"/>
      <c r="H121" s="44"/>
      <c r="I121" s="19"/>
      <c r="J121" s="19"/>
      <c r="K121" s="19"/>
      <c r="L121" s="19"/>
      <c r="M121" s="19"/>
      <c r="N121" s="19"/>
      <c r="O121" s="19"/>
      <c r="P121" s="46"/>
      <c r="Q121" s="19"/>
      <c r="R121" s="46"/>
      <c r="S121" s="19"/>
      <c r="T121" s="44">
        <f>T119-T120</f>
        <v>13380.73</v>
      </c>
    </row>
    <row r="122" s="17" customFormat="1" spans="1:20">
      <c r="A122" s="68"/>
      <c r="B122" s="68"/>
      <c r="C122" s="68"/>
      <c r="D122" s="68"/>
      <c r="E122" s="68"/>
      <c r="F122" s="68"/>
      <c r="G122" s="68"/>
      <c r="H122" s="181"/>
      <c r="I122" s="68"/>
      <c r="J122" s="68"/>
      <c r="K122" s="68"/>
      <c r="L122" s="68"/>
      <c r="M122" s="68"/>
      <c r="N122" s="68"/>
      <c r="O122" s="68"/>
      <c r="P122" s="182"/>
      <c r="Q122" s="68"/>
      <c r="R122" s="182"/>
      <c r="S122" s="68"/>
      <c r="T122" s="181"/>
    </row>
    <row r="123" s="17" customFormat="1" spans="1:20">
      <c r="A123" s="68"/>
      <c r="B123" s="68"/>
      <c r="C123" s="68"/>
      <c r="D123" s="68"/>
      <c r="E123" s="68"/>
      <c r="F123" s="68"/>
      <c r="G123" s="68"/>
      <c r="H123" s="181"/>
      <c r="I123" s="68"/>
      <c r="J123" s="68"/>
      <c r="K123" s="68"/>
      <c r="L123" s="68"/>
      <c r="M123" s="68"/>
      <c r="N123" s="68"/>
      <c r="O123" s="68"/>
      <c r="P123" s="182"/>
      <c r="Q123" s="68"/>
      <c r="R123" s="182"/>
      <c r="S123" s="68"/>
      <c r="T123" s="181"/>
    </row>
    <row r="124" s="17" customFormat="1"/>
    <row r="125" s="17" customFormat="1"/>
    <row r="126" s="17" customFormat="1" ht="26.25" spans="1:20">
      <c r="A126" s="8" t="s">
        <v>312</v>
      </c>
      <c r="B126" s="8" t="s">
        <v>313</v>
      </c>
      <c r="C126" s="8" t="s">
        <v>2</v>
      </c>
      <c r="D126" s="22" t="s">
        <v>761</v>
      </c>
      <c r="E126" s="19" t="s">
        <v>18</v>
      </c>
      <c r="F126" s="19" t="s">
        <v>19</v>
      </c>
      <c r="G126" s="19" t="s">
        <v>7</v>
      </c>
      <c r="H126" s="44" t="s">
        <v>20</v>
      </c>
      <c r="I126" s="19" t="s">
        <v>21</v>
      </c>
      <c r="J126" s="19" t="s">
        <v>3</v>
      </c>
      <c r="K126" s="19" t="s">
        <v>4</v>
      </c>
      <c r="L126" s="19" t="s">
        <v>5</v>
      </c>
      <c r="M126" s="19" t="s">
        <v>6</v>
      </c>
      <c r="N126" s="19" t="s">
        <v>7</v>
      </c>
      <c r="O126" s="19"/>
      <c r="P126" s="46" t="s">
        <v>9</v>
      </c>
      <c r="Q126" s="19" t="s">
        <v>38</v>
      </c>
      <c r="R126" s="46" t="s">
        <v>25</v>
      </c>
      <c r="S126" s="19" t="s">
        <v>29</v>
      </c>
      <c r="T126" s="44" t="s">
        <v>39</v>
      </c>
    </row>
    <row r="127" s="17" customFormat="1" spans="1:20">
      <c r="A127" s="50" t="s">
        <v>792</v>
      </c>
      <c r="B127" s="50"/>
      <c r="C127" s="50"/>
      <c r="D127" s="19" t="s">
        <v>715</v>
      </c>
      <c r="E127" s="50"/>
      <c r="F127" s="50"/>
      <c r="G127" s="50"/>
      <c r="H127" s="160"/>
      <c r="I127" s="50"/>
      <c r="J127" s="50"/>
      <c r="K127" s="50"/>
      <c r="L127" s="50"/>
      <c r="M127" s="50"/>
      <c r="N127" s="50"/>
      <c r="O127" s="50"/>
      <c r="P127" s="161"/>
      <c r="Q127" s="50"/>
      <c r="R127" s="161"/>
      <c r="S127" s="50"/>
      <c r="T127" s="160"/>
    </row>
    <row r="128" s="17" customFormat="1" spans="1:20">
      <c r="A128" s="50" t="s">
        <v>793</v>
      </c>
      <c r="B128" s="50" t="s">
        <v>794</v>
      </c>
      <c r="C128" s="50">
        <v>308</v>
      </c>
      <c r="D128" s="50" t="s">
        <v>795</v>
      </c>
      <c r="E128" s="50">
        <v>55</v>
      </c>
      <c r="F128" s="50">
        <v>55</v>
      </c>
      <c r="G128" s="50">
        <f>SUM(F128-E128)</f>
        <v>0</v>
      </c>
      <c r="H128" s="160">
        <v>9.5</v>
      </c>
      <c r="I128" s="50">
        <f t="shared" ref="I128:I130" si="30">G128*H128</f>
        <v>0</v>
      </c>
      <c r="J128" s="50">
        <v>6551</v>
      </c>
      <c r="K128" s="50">
        <v>6724</v>
      </c>
      <c r="L128" s="50">
        <f>K128-J128</f>
        <v>173</v>
      </c>
      <c r="M128" s="50">
        <v>1</v>
      </c>
      <c r="N128" s="50">
        <f>M128*L128</f>
        <v>173</v>
      </c>
      <c r="O128" s="50">
        <v>1.03</v>
      </c>
      <c r="P128" s="161">
        <f>O128*N128</f>
        <v>178.19</v>
      </c>
      <c r="Q128" s="50">
        <f>40*1.03</f>
        <v>41.2</v>
      </c>
      <c r="R128" s="161">
        <f>I128+P128+Q128</f>
        <v>219.39</v>
      </c>
      <c r="S128" s="50">
        <v>1</v>
      </c>
      <c r="T128" s="160">
        <f>R128*S128</f>
        <v>219.39</v>
      </c>
    </row>
    <row r="129" s="17" customFormat="1" spans="1:20">
      <c r="A129" s="50" t="s">
        <v>796</v>
      </c>
      <c r="B129" s="50" t="s">
        <v>797</v>
      </c>
      <c r="C129" s="50">
        <v>260</v>
      </c>
      <c r="D129" s="50" t="s">
        <v>795</v>
      </c>
      <c r="E129" s="50">
        <v>7</v>
      </c>
      <c r="F129" s="50">
        <v>7</v>
      </c>
      <c r="G129" s="50">
        <f>SUM(F129-E129)</f>
        <v>0</v>
      </c>
      <c r="H129" s="160">
        <v>9.5</v>
      </c>
      <c r="I129" s="50">
        <f t="shared" si="30"/>
        <v>0</v>
      </c>
      <c r="J129" s="50">
        <v>8968</v>
      </c>
      <c r="K129" s="50">
        <v>9034</v>
      </c>
      <c r="L129" s="50">
        <f>K129-J129</f>
        <v>66</v>
      </c>
      <c r="M129" s="50">
        <v>20</v>
      </c>
      <c r="N129" s="50">
        <f>M129*L129</f>
        <v>1320</v>
      </c>
      <c r="O129" s="50">
        <v>1.03</v>
      </c>
      <c r="P129" s="161">
        <f>O129*N129</f>
        <v>1359.6</v>
      </c>
      <c r="Q129" s="50"/>
      <c r="R129" s="161">
        <f>I129+P129+Q129</f>
        <v>1359.6</v>
      </c>
      <c r="S129" s="50">
        <v>1</v>
      </c>
      <c r="T129" s="160">
        <f>R129*S129</f>
        <v>1359.6</v>
      </c>
    </row>
    <row r="130" s="17" customFormat="1" spans="1:20">
      <c r="A130" s="50" t="s">
        <v>25</v>
      </c>
      <c r="B130" s="50"/>
      <c r="C130" s="50"/>
      <c r="D130" s="50" t="s">
        <v>795</v>
      </c>
      <c r="E130" s="50"/>
      <c r="F130" s="50"/>
      <c r="G130" s="50"/>
      <c r="H130" s="160"/>
      <c r="I130" s="50"/>
      <c r="J130" s="50"/>
      <c r="K130" s="50"/>
      <c r="L130" s="50"/>
      <c r="M130" s="50"/>
      <c r="N130" s="50"/>
      <c r="O130" s="50"/>
      <c r="P130" s="161"/>
      <c r="Q130" s="50"/>
      <c r="R130" s="161"/>
      <c r="S130" s="50"/>
      <c r="T130" s="160">
        <f>SUM(T128:T129)</f>
        <v>1578.99</v>
      </c>
    </row>
    <row r="131" s="17" customFormat="1" spans="1:20">
      <c r="A131" s="19"/>
      <c r="B131" s="19"/>
      <c r="C131" s="19"/>
      <c r="D131" s="19"/>
      <c r="E131" s="19"/>
      <c r="F131" s="19"/>
      <c r="G131" s="19"/>
      <c r="H131" s="44"/>
      <c r="I131" s="19"/>
      <c r="J131" s="19"/>
      <c r="K131" s="19"/>
      <c r="L131" s="19"/>
      <c r="M131" s="19"/>
      <c r="N131" s="29"/>
      <c r="O131" s="19"/>
      <c r="P131" s="46"/>
      <c r="Q131" s="19"/>
      <c r="R131" s="46"/>
      <c r="S131" s="19"/>
      <c r="T131" s="44"/>
    </row>
    <row r="132" s="17" customFormat="1" spans="1:20">
      <c r="A132" s="19" t="s">
        <v>480</v>
      </c>
      <c r="B132" s="19"/>
      <c r="C132" s="19"/>
      <c r="D132" s="19" t="s">
        <v>506</v>
      </c>
      <c r="E132" s="19"/>
      <c r="F132" s="19"/>
      <c r="G132" s="19"/>
      <c r="H132" s="44"/>
      <c r="I132" s="19"/>
      <c r="J132" s="19"/>
      <c r="K132" s="19"/>
      <c r="L132" s="19"/>
      <c r="M132" s="19"/>
      <c r="N132" s="196"/>
      <c r="O132" s="19"/>
      <c r="P132" s="46"/>
      <c r="Q132" s="19"/>
      <c r="R132" s="46"/>
      <c r="S132" s="19"/>
      <c r="T132" s="44">
        <v>490382.93</v>
      </c>
    </row>
    <row r="133" s="17" customFormat="1" spans="1:20">
      <c r="A133" s="19" t="s">
        <v>480</v>
      </c>
      <c r="B133" s="49"/>
      <c r="C133" s="49"/>
      <c r="D133" s="49" t="s">
        <v>798</v>
      </c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>
        <f>T132-T130</f>
        <v>488803.94</v>
      </c>
    </row>
    <row r="134" s="17" customFormat="1"/>
    <row r="135" s="17" customFormat="1"/>
    <row r="136" s="17" customFormat="1"/>
    <row r="137" s="17" customFormat="1" ht="26.25" spans="1:20">
      <c r="A137" s="8" t="s">
        <v>312</v>
      </c>
      <c r="B137" s="8" t="s">
        <v>313</v>
      </c>
      <c r="C137" s="8" t="s">
        <v>2</v>
      </c>
      <c r="D137" s="22" t="s">
        <v>799</v>
      </c>
      <c r="E137" s="19" t="s">
        <v>18</v>
      </c>
      <c r="F137" s="19" t="s">
        <v>19</v>
      </c>
      <c r="G137" s="19" t="s">
        <v>7</v>
      </c>
      <c r="H137" s="44" t="s">
        <v>20</v>
      </c>
      <c r="I137" s="19" t="s">
        <v>21</v>
      </c>
      <c r="J137" s="19" t="s">
        <v>3</v>
      </c>
      <c r="K137" s="19" t="s">
        <v>4</v>
      </c>
      <c r="L137" s="19" t="s">
        <v>5</v>
      </c>
      <c r="M137" s="19" t="s">
        <v>6</v>
      </c>
      <c r="N137" s="19" t="s">
        <v>7</v>
      </c>
      <c r="O137" s="19"/>
      <c r="P137" s="46" t="s">
        <v>9</v>
      </c>
      <c r="Q137" s="19" t="s">
        <v>38</v>
      </c>
      <c r="R137" s="46" t="s">
        <v>25</v>
      </c>
      <c r="S137" s="19" t="s">
        <v>29</v>
      </c>
      <c r="T137" s="44" t="s">
        <v>39</v>
      </c>
    </row>
    <row r="138" s="17" customFormat="1" spans="1:20">
      <c r="A138" s="19"/>
      <c r="B138" s="19"/>
      <c r="C138" s="19"/>
      <c r="D138" s="19"/>
      <c r="E138" s="19"/>
      <c r="F138" s="19"/>
      <c r="G138" s="19"/>
      <c r="H138" s="44"/>
      <c r="I138" s="19"/>
      <c r="J138" s="19"/>
      <c r="K138" s="19"/>
      <c r="L138" s="19"/>
      <c r="M138" s="19"/>
      <c r="N138" s="19"/>
      <c r="O138" s="19"/>
      <c r="P138" s="46"/>
      <c r="Q138" s="19"/>
      <c r="R138" s="46"/>
      <c r="S138" s="19"/>
      <c r="T138" s="44"/>
    </row>
    <row r="139" s="17" customFormat="1" spans="1:20">
      <c r="A139" s="19" t="s">
        <v>800</v>
      </c>
      <c r="B139" s="19" t="s">
        <v>801</v>
      </c>
      <c r="C139" s="19">
        <v>229</v>
      </c>
      <c r="D139" s="19" t="s">
        <v>802</v>
      </c>
      <c r="E139" s="19">
        <v>12</v>
      </c>
      <c r="F139" s="19">
        <v>12</v>
      </c>
      <c r="G139" s="19">
        <f>SUM(F139-E139)</f>
        <v>0</v>
      </c>
      <c r="H139" s="44">
        <v>9.5</v>
      </c>
      <c r="I139" s="19">
        <f>G139*H139</f>
        <v>0</v>
      </c>
      <c r="J139" s="19">
        <v>17323</v>
      </c>
      <c r="K139" s="19">
        <v>19085</v>
      </c>
      <c r="L139" s="19">
        <f>K139-J139</f>
        <v>1762</v>
      </c>
      <c r="M139" s="19">
        <v>30</v>
      </c>
      <c r="N139" s="19">
        <f>M139*L139</f>
        <v>52860</v>
      </c>
      <c r="O139" s="19">
        <v>1.03</v>
      </c>
      <c r="P139" s="46">
        <f>O139*N139</f>
        <v>54445.8</v>
      </c>
      <c r="Q139" s="19">
        <f>30*1.03</f>
        <v>30.9</v>
      </c>
      <c r="R139" s="46">
        <f>I139+P139+Q139</f>
        <v>54476.7</v>
      </c>
      <c r="S139" s="19">
        <v>1</v>
      </c>
      <c r="T139" s="44">
        <f>R139*S139</f>
        <v>54476.7</v>
      </c>
    </row>
    <row r="140" s="17" customFormat="1" spans="1:20">
      <c r="A140" s="19" t="s">
        <v>803</v>
      </c>
      <c r="B140" s="19" t="s">
        <v>804</v>
      </c>
      <c r="C140" s="19">
        <v>263</v>
      </c>
      <c r="D140" s="19" t="s">
        <v>802</v>
      </c>
      <c r="E140" s="19">
        <v>54</v>
      </c>
      <c r="F140" s="19">
        <v>54</v>
      </c>
      <c r="G140" s="19">
        <f>SUM(F140-E140)</f>
        <v>0</v>
      </c>
      <c r="H140" s="44">
        <v>9.5</v>
      </c>
      <c r="I140" s="19">
        <f>G140*H140</f>
        <v>0</v>
      </c>
      <c r="J140" s="19">
        <v>1519</v>
      </c>
      <c r="K140" s="19">
        <v>1625</v>
      </c>
      <c r="L140" s="19">
        <f>K140-J140</f>
        <v>106</v>
      </c>
      <c r="M140" s="19">
        <v>1</v>
      </c>
      <c r="N140" s="19">
        <f>M140*L140</f>
        <v>106</v>
      </c>
      <c r="O140" s="19">
        <v>1.03</v>
      </c>
      <c r="P140" s="46">
        <f>O140*N140</f>
        <v>109.18</v>
      </c>
      <c r="Q140" s="19">
        <f>120*1.03</f>
        <v>123.6</v>
      </c>
      <c r="R140" s="46">
        <f>I140+P140+Q140</f>
        <v>232.78</v>
      </c>
      <c r="S140" s="19">
        <v>1</v>
      </c>
      <c r="T140" s="44">
        <f>R140*S140</f>
        <v>232.78</v>
      </c>
    </row>
    <row r="141" s="17" customFormat="1" ht="15" customHeight="1" spans="1:20">
      <c r="A141" s="19" t="s">
        <v>805</v>
      </c>
      <c r="B141" s="19" t="s">
        <v>806</v>
      </c>
      <c r="C141" s="19">
        <v>544</v>
      </c>
      <c r="D141" s="19" t="s">
        <v>802</v>
      </c>
      <c r="E141" s="19">
        <v>4983</v>
      </c>
      <c r="F141" s="19"/>
      <c r="G141" s="19"/>
      <c r="H141" s="44"/>
      <c r="I141" s="19"/>
      <c r="J141" s="19">
        <v>2025</v>
      </c>
      <c r="K141" s="19">
        <v>2174</v>
      </c>
      <c r="L141" s="19">
        <f>K141-J141</f>
        <v>149</v>
      </c>
      <c r="M141" s="19">
        <v>40</v>
      </c>
      <c r="N141" s="19">
        <f>M141*L141</f>
        <v>5960</v>
      </c>
      <c r="O141" s="19">
        <v>1.03</v>
      </c>
      <c r="P141" s="46">
        <f>O141*N141</f>
        <v>6138.8</v>
      </c>
      <c r="Q141" s="19"/>
      <c r="R141" s="46">
        <f>I141+P141+Q141</f>
        <v>6138.8</v>
      </c>
      <c r="S141" s="19">
        <v>1</v>
      </c>
      <c r="T141" s="44">
        <f>R141*S141</f>
        <v>6138.8</v>
      </c>
    </row>
    <row r="142" s="17" customFormat="1" spans="1:20">
      <c r="A142" s="19" t="s">
        <v>807</v>
      </c>
      <c r="B142" s="19" t="s">
        <v>808</v>
      </c>
      <c r="C142" s="19">
        <v>457</v>
      </c>
      <c r="D142" s="19" t="s">
        <v>802</v>
      </c>
      <c r="E142" s="19"/>
      <c r="F142" s="19"/>
      <c r="G142" s="19"/>
      <c r="H142" s="44"/>
      <c r="I142" s="19"/>
      <c r="J142" s="19">
        <v>422</v>
      </c>
      <c r="K142" s="19">
        <v>438</v>
      </c>
      <c r="L142" s="19">
        <f>K142-J142</f>
        <v>16</v>
      </c>
      <c r="M142" s="19">
        <v>30</v>
      </c>
      <c r="N142" s="19">
        <f>L142*M142</f>
        <v>480</v>
      </c>
      <c r="O142" s="19">
        <v>1.03</v>
      </c>
      <c r="P142" s="46">
        <f>N142*O142</f>
        <v>494.4</v>
      </c>
      <c r="Q142" s="19"/>
      <c r="R142" s="46"/>
      <c r="S142" s="19">
        <v>0.3</v>
      </c>
      <c r="T142" s="44">
        <f>P142*S142</f>
        <v>148.32</v>
      </c>
    </row>
    <row r="143" s="17" customFormat="1" spans="1:20">
      <c r="A143" s="19" t="s">
        <v>731</v>
      </c>
      <c r="B143" s="19" t="s">
        <v>731</v>
      </c>
      <c r="C143" s="19"/>
      <c r="D143" s="19" t="s">
        <v>802</v>
      </c>
      <c r="E143" s="19"/>
      <c r="F143" s="19"/>
      <c r="G143" s="19"/>
      <c r="H143" s="44"/>
      <c r="I143" s="19"/>
      <c r="J143" s="19"/>
      <c r="K143" s="19"/>
      <c r="L143" s="19"/>
      <c r="M143" s="19"/>
      <c r="N143" s="19"/>
      <c r="O143" s="19"/>
      <c r="P143" s="46"/>
      <c r="Q143" s="19"/>
      <c r="R143" s="46">
        <f>T121</f>
        <v>13380.73</v>
      </c>
      <c r="S143" s="19">
        <v>0.025</v>
      </c>
      <c r="T143" s="44">
        <f>R143*S143</f>
        <v>334.51825</v>
      </c>
    </row>
    <row r="144" s="17" customFormat="1" spans="1:20">
      <c r="A144" s="193" t="s">
        <v>25</v>
      </c>
      <c r="B144" s="193"/>
      <c r="C144" s="193"/>
      <c r="D144" s="193" t="s">
        <v>802</v>
      </c>
      <c r="E144" s="193"/>
      <c r="F144" s="193"/>
      <c r="G144" s="193"/>
      <c r="H144" s="194"/>
      <c r="I144" s="193"/>
      <c r="J144" s="193"/>
      <c r="K144" s="193"/>
      <c r="L144" s="193"/>
      <c r="M144" s="193"/>
      <c r="N144" s="193"/>
      <c r="O144" s="193"/>
      <c r="P144" s="195"/>
      <c r="Q144" s="193"/>
      <c r="R144" s="195"/>
      <c r="S144" s="193"/>
      <c r="T144" s="194">
        <f>SUM(T139:T143)</f>
        <v>61331.11825</v>
      </c>
    </row>
    <row r="145" s="17" customFormat="1" spans="1:20">
      <c r="A145" s="100"/>
      <c r="B145" s="100"/>
      <c r="C145" s="100"/>
      <c r="D145" s="19"/>
      <c r="E145" s="100"/>
      <c r="F145" s="100"/>
      <c r="G145" s="100"/>
      <c r="H145" s="131"/>
      <c r="I145" s="100"/>
      <c r="J145" s="100"/>
      <c r="K145" s="100"/>
      <c r="L145" s="100"/>
      <c r="M145" s="100"/>
      <c r="N145" s="100"/>
      <c r="O145" s="100"/>
      <c r="P145" s="197"/>
      <c r="Q145" s="100"/>
      <c r="R145" s="197"/>
      <c r="S145" s="100"/>
      <c r="T145" s="131"/>
    </row>
    <row r="146" s="17" customFormat="1" spans="1:20">
      <c r="A146" s="100"/>
      <c r="B146" s="100"/>
      <c r="C146" s="100"/>
      <c r="D146" s="100"/>
      <c r="E146" s="100"/>
      <c r="F146" s="100"/>
      <c r="G146" s="100"/>
      <c r="H146" s="131"/>
      <c r="I146" s="100"/>
      <c r="J146" s="100"/>
      <c r="K146" s="100"/>
      <c r="L146" s="100"/>
      <c r="M146" s="100"/>
      <c r="N146" s="100"/>
      <c r="O146" s="100"/>
      <c r="P146" s="197"/>
      <c r="Q146" s="100"/>
      <c r="R146" s="197"/>
      <c r="S146" s="100"/>
      <c r="T146" s="131"/>
    </row>
    <row r="147" s="17" customFormat="1" ht="26.25" spans="1:20">
      <c r="A147" s="8" t="s">
        <v>312</v>
      </c>
      <c r="B147" s="8" t="s">
        <v>313</v>
      </c>
      <c r="C147" s="8" t="s">
        <v>2</v>
      </c>
      <c r="D147" s="198" t="s">
        <v>799</v>
      </c>
      <c r="E147" s="100" t="s">
        <v>18</v>
      </c>
      <c r="F147" s="100" t="s">
        <v>19</v>
      </c>
      <c r="G147" s="100" t="s">
        <v>7</v>
      </c>
      <c r="H147" s="131" t="s">
        <v>20</v>
      </c>
      <c r="I147" s="100" t="s">
        <v>21</v>
      </c>
      <c r="J147" s="100" t="s">
        <v>3</v>
      </c>
      <c r="K147" s="100" t="s">
        <v>4</v>
      </c>
      <c r="L147" s="100" t="s">
        <v>5</v>
      </c>
      <c r="M147" s="100" t="s">
        <v>6</v>
      </c>
      <c r="N147" s="100" t="s">
        <v>7</v>
      </c>
      <c r="O147" s="100"/>
      <c r="P147" s="197" t="s">
        <v>9</v>
      </c>
      <c r="Q147" s="100" t="s">
        <v>38</v>
      </c>
      <c r="R147" s="197" t="s">
        <v>25</v>
      </c>
      <c r="S147" s="100" t="s">
        <v>29</v>
      </c>
      <c r="T147" s="131" t="s">
        <v>39</v>
      </c>
    </row>
    <row r="148" s="17" customFormat="1" spans="1:20">
      <c r="A148" s="19" t="s">
        <v>809</v>
      </c>
      <c r="B148" s="19" t="s">
        <v>810</v>
      </c>
      <c r="C148" s="19">
        <v>259</v>
      </c>
      <c r="D148" s="19" t="s">
        <v>811</v>
      </c>
      <c r="E148" s="19">
        <v>4247</v>
      </c>
      <c r="F148" s="19"/>
      <c r="G148" s="19"/>
      <c r="H148" s="44"/>
      <c r="I148" s="19"/>
      <c r="J148" s="19">
        <v>25514</v>
      </c>
      <c r="K148" s="19">
        <v>26108</v>
      </c>
      <c r="L148" s="19">
        <f>K148-J148</f>
        <v>594</v>
      </c>
      <c r="M148" s="19">
        <v>1</v>
      </c>
      <c r="N148" s="19">
        <f>M148*L148</f>
        <v>594</v>
      </c>
      <c r="O148" s="19">
        <v>1.03</v>
      </c>
      <c r="P148" s="46">
        <f>O148*N148</f>
        <v>611.82</v>
      </c>
      <c r="Q148" s="19">
        <f>40*1.03</f>
        <v>41.2</v>
      </c>
      <c r="R148" s="46">
        <f>I148+P148+Q148</f>
        <v>653.02</v>
      </c>
      <c r="S148" s="19">
        <v>1</v>
      </c>
      <c r="T148" s="44">
        <f>R148*S148</f>
        <v>653.02</v>
      </c>
    </row>
    <row r="149" s="17" customFormat="1" spans="1:20">
      <c r="A149" s="19" t="s">
        <v>812</v>
      </c>
      <c r="B149" s="19" t="s">
        <v>813</v>
      </c>
      <c r="C149" s="19">
        <v>549</v>
      </c>
      <c r="D149" s="19" t="s">
        <v>811</v>
      </c>
      <c r="E149" s="19"/>
      <c r="F149" s="19"/>
      <c r="G149" s="19"/>
      <c r="H149" s="44"/>
      <c r="I149" s="19"/>
      <c r="J149" s="19">
        <v>433</v>
      </c>
      <c r="K149" s="19">
        <v>634</v>
      </c>
      <c r="L149" s="19">
        <f>K149-J149</f>
        <v>201</v>
      </c>
      <c r="M149" s="19">
        <v>40</v>
      </c>
      <c r="N149" s="19">
        <f>L149*M149</f>
        <v>8040</v>
      </c>
      <c r="O149" s="19">
        <v>1.03</v>
      </c>
      <c r="P149" s="46">
        <f>O149*N149</f>
        <v>8281.2</v>
      </c>
      <c r="Q149" s="19"/>
      <c r="R149" s="46">
        <f>I149+P149+Q149</f>
        <v>8281.2</v>
      </c>
      <c r="S149" s="19">
        <v>1</v>
      </c>
      <c r="T149" s="44">
        <f>R149*S149</f>
        <v>8281.2</v>
      </c>
    </row>
    <row r="150" s="17" customFormat="1" spans="1:20">
      <c r="A150" s="19" t="s">
        <v>25</v>
      </c>
      <c r="B150" s="19"/>
      <c r="C150" s="19"/>
      <c r="D150" s="19"/>
      <c r="E150" s="19"/>
      <c r="F150" s="19"/>
      <c r="G150" s="19"/>
      <c r="H150" s="44"/>
      <c r="I150" s="19"/>
      <c r="J150" s="19"/>
      <c r="K150" s="19"/>
      <c r="L150" s="19"/>
      <c r="M150" s="19"/>
      <c r="N150" s="19"/>
      <c r="O150" s="19"/>
      <c r="P150" s="46"/>
      <c r="Q150" s="19"/>
      <c r="R150" s="46"/>
      <c r="S150" s="19"/>
      <c r="T150" s="44">
        <f>SUM(T148:T149)</f>
        <v>8934.22</v>
      </c>
    </row>
    <row r="151" s="17" customFormat="1" spans="1:20">
      <c r="A151" s="19"/>
      <c r="B151" s="19"/>
      <c r="C151" s="19"/>
      <c r="D151" s="19"/>
      <c r="E151" s="19"/>
      <c r="F151" s="19"/>
      <c r="G151" s="19"/>
      <c r="H151" s="44"/>
      <c r="I151" s="19"/>
      <c r="J151" s="19"/>
      <c r="K151" s="19"/>
      <c r="L151" s="19"/>
      <c r="M151" s="19"/>
      <c r="N151" s="19"/>
      <c r="O151" s="19"/>
      <c r="P151" s="46"/>
      <c r="Q151" s="19"/>
      <c r="R151" s="46"/>
      <c r="S151" s="19"/>
      <c r="T151" s="44"/>
    </row>
    <row r="152" s="17" customFormat="1" spans="1:20">
      <c r="A152" s="19"/>
      <c r="B152" s="19"/>
      <c r="C152" s="19"/>
      <c r="D152" s="19"/>
      <c r="E152" s="19"/>
      <c r="F152" s="19"/>
      <c r="G152" s="19"/>
      <c r="H152" s="44"/>
      <c r="I152" s="19"/>
      <c r="J152" s="19"/>
      <c r="K152" s="19"/>
      <c r="L152" s="19"/>
      <c r="M152" s="19"/>
      <c r="N152" s="19"/>
      <c r="O152" s="19"/>
      <c r="P152" s="46"/>
      <c r="Q152" s="19"/>
      <c r="R152" s="46"/>
      <c r="S152" s="19"/>
      <c r="T152" s="44"/>
    </row>
    <row r="153" s="17" customFormat="1" spans="1:20">
      <c r="A153" s="124"/>
      <c r="B153" s="68"/>
      <c r="C153" s="68"/>
      <c r="D153" s="68"/>
      <c r="E153" s="68"/>
      <c r="F153" s="68"/>
      <c r="G153" s="68"/>
      <c r="H153" s="181"/>
      <c r="I153" s="68"/>
      <c r="J153" s="68"/>
      <c r="K153" s="68"/>
      <c r="L153" s="68"/>
      <c r="M153" s="68"/>
      <c r="N153" s="68"/>
      <c r="O153" s="68"/>
      <c r="P153" s="182"/>
      <c r="Q153" s="68"/>
      <c r="R153" s="182"/>
      <c r="S153" s="68"/>
      <c r="T153" s="181"/>
    </row>
    <row r="154" s="17" customFormat="1" spans="1:20">
      <c r="A154" s="124"/>
    </row>
    <row r="155" s="17" customFormat="1" ht="26.25" spans="1:20">
      <c r="A155" s="8" t="s">
        <v>312</v>
      </c>
      <c r="B155" s="8" t="s">
        <v>313</v>
      </c>
      <c r="C155" s="8" t="s">
        <v>2</v>
      </c>
      <c r="D155" s="22" t="s">
        <v>799</v>
      </c>
      <c r="E155" s="19" t="s">
        <v>18</v>
      </c>
      <c r="F155" s="19" t="s">
        <v>19</v>
      </c>
      <c r="G155" s="19" t="s">
        <v>7</v>
      </c>
      <c r="H155" s="44" t="s">
        <v>20</v>
      </c>
      <c r="I155" s="19" t="s">
        <v>21</v>
      </c>
      <c r="J155" s="19" t="s">
        <v>3</v>
      </c>
      <c r="K155" s="19" t="s">
        <v>4</v>
      </c>
      <c r="L155" s="19" t="s">
        <v>5</v>
      </c>
      <c r="M155" s="19" t="s">
        <v>6</v>
      </c>
      <c r="N155" s="19" t="s">
        <v>7</v>
      </c>
      <c r="O155" s="19"/>
      <c r="P155" s="46" t="s">
        <v>9</v>
      </c>
      <c r="Q155" s="19" t="s">
        <v>38</v>
      </c>
      <c r="R155" s="46" t="s">
        <v>25</v>
      </c>
      <c r="S155" s="19" t="s">
        <v>29</v>
      </c>
      <c r="T155" s="44" t="s">
        <v>39</v>
      </c>
    </row>
    <row r="156" s="17" customFormat="1" spans="1:20">
      <c r="A156" s="19"/>
      <c r="B156" s="19"/>
      <c r="C156" s="19"/>
      <c r="D156" s="19" t="s">
        <v>814</v>
      </c>
      <c r="E156" s="19"/>
      <c r="F156" s="19"/>
      <c r="G156" s="19"/>
      <c r="H156" s="95"/>
      <c r="I156" s="19"/>
      <c r="J156" s="19"/>
      <c r="K156" s="19"/>
      <c r="L156" s="19"/>
      <c r="M156" s="19"/>
      <c r="N156" s="19"/>
      <c r="O156" s="19"/>
      <c r="P156" s="46"/>
      <c r="Q156" s="19"/>
      <c r="R156" s="46"/>
      <c r="S156" s="19"/>
      <c r="T156" s="44"/>
    </row>
    <row r="157" s="17" customFormat="1" spans="1:20">
      <c r="A157" s="19" t="s">
        <v>815</v>
      </c>
      <c r="B157" s="19" t="s">
        <v>816</v>
      </c>
      <c r="C157" s="19">
        <v>528</v>
      </c>
      <c r="D157" s="19" t="s">
        <v>814</v>
      </c>
      <c r="E157" s="19">
        <v>4533</v>
      </c>
      <c r="F157" s="19"/>
      <c r="G157" s="19"/>
      <c r="H157" s="44"/>
      <c r="I157" s="19"/>
      <c r="J157" s="19">
        <v>21441</v>
      </c>
      <c r="K157" s="19">
        <v>22046</v>
      </c>
      <c r="L157" s="19">
        <f t="shared" ref="L157:L159" si="31">K157-J157</f>
        <v>605</v>
      </c>
      <c r="M157" s="19">
        <v>1</v>
      </c>
      <c r="N157" s="19">
        <f>M157*L157</f>
        <v>605</v>
      </c>
      <c r="O157" s="19">
        <v>1.03</v>
      </c>
      <c r="P157" s="46">
        <f>O157*N157</f>
        <v>623.15</v>
      </c>
      <c r="Q157" s="19"/>
      <c r="R157" s="46">
        <f>I157+P157+Q157</f>
        <v>623.15</v>
      </c>
      <c r="S157" s="19">
        <v>1</v>
      </c>
      <c r="T157" s="44">
        <f t="shared" ref="T157:T159" si="32">R157*S157</f>
        <v>623.15</v>
      </c>
    </row>
    <row r="158" s="17" customFormat="1" spans="1:20">
      <c r="A158" s="19" t="s">
        <v>817</v>
      </c>
      <c r="B158" s="19" t="s">
        <v>818</v>
      </c>
      <c r="C158" s="19">
        <v>458</v>
      </c>
      <c r="D158" s="19" t="s">
        <v>814</v>
      </c>
      <c r="E158" s="19"/>
      <c r="F158" s="19"/>
      <c r="G158" s="19"/>
      <c r="H158" s="44"/>
      <c r="I158" s="19"/>
      <c r="J158" s="19">
        <v>3339</v>
      </c>
      <c r="K158" s="19">
        <v>4036</v>
      </c>
      <c r="L158" s="19">
        <f t="shared" si="31"/>
        <v>697</v>
      </c>
      <c r="M158" s="19">
        <v>80</v>
      </c>
      <c r="N158" s="19">
        <f>L158*M158</f>
        <v>55760</v>
      </c>
      <c r="O158" s="19">
        <v>1.03</v>
      </c>
      <c r="P158" s="46">
        <f>N158*O158</f>
        <v>57432.8</v>
      </c>
      <c r="Q158" s="19"/>
      <c r="R158" s="46">
        <f>P158+Q158</f>
        <v>57432.8</v>
      </c>
      <c r="S158" s="19">
        <v>1</v>
      </c>
      <c r="T158" s="44">
        <f t="shared" si="32"/>
        <v>57432.8</v>
      </c>
    </row>
    <row r="159" s="17" customFormat="1" spans="1:20">
      <c r="A159" s="19" t="s">
        <v>819</v>
      </c>
      <c r="B159" s="19" t="s">
        <v>820</v>
      </c>
      <c r="C159" s="19">
        <v>475</v>
      </c>
      <c r="D159" s="19" t="s">
        <v>814</v>
      </c>
      <c r="E159" s="19">
        <v>1</v>
      </c>
      <c r="F159" s="19">
        <v>1</v>
      </c>
      <c r="G159" s="19">
        <f>SUM(F159-E159)</f>
        <v>0</v>
      </c>
      <c r="H159" s="44">
        <v>9.5</v>
      </c>
      <c r="I159" s="19">
        <f>G159*H159</f>
        <v>0</v>
      </c>
      <c r="J159" s="19">
        <v>11849</v>
      </c>
      <c r="K159" s="19">
        <v>13433</v>
      </c>
      <c r="L159" s="19">
        <f t="shared" si="31"/>
        <v>1584</v>
      </c>
      <c r="M159" s="19">
        <v>1</v>
      </c>
      <c r="N159" s="19">
        <f>M159*L159</f>
        <v>1584</v>
      </c>
      <c r="O159" s="19">
        <v>1.03</v>
      </c>
      <c r="P159" s="46">
        <f>O159*N159</f>
        <v>1631.52</v>
      </c>
      <c r="Q159" s="19"/>
      <c r="R159" s="46">
        <f>I159+P159+Q159</f>
        <v>1631.52</v>
      </c>
      <c r="S159" s="19">
        <v>0.33</v>
      </c>
      <c r="T159" s="44">
        <f t="shared" si="32"/>
        <v>538.4016</v>
      </c>
    </row>
    <row r="160" s="17" customFormat="1" spans="1:20">
      <c r="A160" s="19" t="s">
        <v>25</v>
      </c>
      <c r="B160" s="19"/>
      <c r="C160" s="19"/>
      <c r="D160" s="19">
        <v>4515</v>
      </c>
      <c r="E160" s="19"/>
      <c r="F160" s="19"/>
      <c r="G160" s="19"/>
      <c r="H160" s="44"/>
      <c r="I160" s="19"/>
      <c r="J160" s="19"/>
      <c r="K160" s="19"/>
      <c r="L160" s="19"/>
      <c r="M160" s="19"/>
      <c r="N160" s="19"/>
      <c r="O160" s="19"/>
      <c r="P160" s="44"/>
      <c r="Q160" s="19"/>
      <c r="R160" s="19"/>
      <c r="S160" s="19"/>
      <c r="T160" s="44">
        <f>SUM(T157:T159)</f>
        <v>58594.3516</v>
      </c>
    </row>
    <row r="161" s="17" customFormat="1" spans="1:21">
      <c r="A161" s="19"/>
      <c r="B161" s="19"/>
      <c r="C161" s="19"/>
      <c r="D161" s="19"/>
      <c r="E161" s="19"/>
      <c r="F161" s="19"/>
      <c r="G161" s="19"/>
      <c r="H161" s="44"/>
      <c r="I161" s="19"/>
      <c r="J161" s="19"/>
      <c r="K161" s="19"/>
      <c r="L161" s="19"/>
      <c r="M161" s="19"/>
      <c r="N161" s="19"/>
      <c r="O161" s="19"/>
      <c r="P161" s="44"/>
      <c r="Q161" s="19"/>
      <c r="R161" s="19"/>
      <c r="S161" s="19"/>
      <c r="T161" s="44"/>
    </row>
    <row r="162" s="17" customFormat="1" ht="14" customHeight="1" spans="1:21">
      <c r="A162" s="19"/>
      <c r="B162" s="19"/>
      <c r="C162" s="19"/>
      <c r="D162" s="19"/>
      <c r="E162" s="19"/>
      <c r="F162" s="19"/>
      <c r="G162" s="19"/>
      <c r="H162" s="44"/>
      <c r="I162" s="19"/>
      <c r="J162" s="19"/>
      <c r="K162" s="19"/>
      <c r="L162" s="19"/>
      <c r="M162" s="19"/>
      <c r="N162" s="19"/>
      <c r="O162" s="19"/>
      <c r="P162" s="44"/>
      <c r="Q162" s="19"/>
      <c r="R162" s="19"/>
      <c r="S162" s="19"/>
      <c r="T162" s="44"/>
    </row>
    <row r="163" s="17" customFormat="1" spans="1:21">
      <c r="A163" s="68"/>
      <c r="B163" s="68"/>
      <c r="C163" s="68"/>
      <c r="D163" s="68"/>
      <c r="E163" s="68"/>
      <c r="F163" s="68"/>
      <c r="G163" s="68"/>
      <c r="H163" s="181"/>
      <c r="I163" s="68"/>
      <c r="J163" s="68"/>
      <c r="K163" s="68"/>
      <c r="L163" s="68"/>
      <c r="M163" s="68"/>
      <c r="N163" s="68"/>
      <c r="O163" s="68"/>
      <c r="P163" s="181"/>
      <c r="Q163" s="68"/>
      <c r="R163" s="68"/>
      <c r="S163" s="68"/>
      <c r="T163" s="181"/>
    </row>
    <row r="164" s="17" customFormat="1"/>
    <row r="165" s="17" customFormat="1" ht="26.25" spans="1:21">
      <c r="A165" s="8" t="s">
        <v>312</v>
      </c>
      <c r="B165" s="8" t="s">
        <v>313</v>
      </c>
      <c r="C165" s="8" t="s">
        <v>2</v>
      </c>
      <c r="D165" s="22" t="s">
        <v>799</v>
      </c>
      <c r="E165" s="19" t="s">
        <v>18</v>
      </c>
      <c r="F165" s="19" t="s">
        <v>19</v>
      </c>
      <c r="G165" s="19" t="s">
        <v>7</v>
      </c>
      <c r="H165" s="44" t="s">
        <v>20</v>
      </c>
      <c r="I165" s="19" t="s">
        <v>21</v>
      </c>
      <c r="J165" s="19" t="s">
        <v>3</v>
      </c>
      <c r="K165" s="19" t="s">
        <v>4</v>
      </c>
      <c r="L165" s="19" t="s">
        <v>5</v>
      </c>
      <c r="M165" s="19" t="s">
        <v>6</v>
      </c>
      <c r="N165" s="19" t="s">
        <v>7</v>
      </c>
      <c r="O165" s="19"/>
      <c r="P165" s="46" t="s">
        <v>9</v>
      </c>
      <c r="Q165" s="19" t="s">
        <v>38</v>
      </c>
      <c r="R165" s="46" t="s">
        <v>25</v>
      </c>
      <c r="S165" s="19" t="s">
        <v>29</v>
      </c>
      <c r="T165" s="44" t="s">
        <v>39</v>
      </c>
    </row>
    <row r="166" s="17" customFormat="1" spans="1:21">
      <c r="A166" s="19" t="s">
        <v>821</v>
      </c>
      <c r="B166" s="19" t="s">
        <v>822</v>
      </c>
      <c r="C166" s="19">
        <v>548</v>
      </c>
      <c r="D166" s="19" t="s">
        <v>823</v>
      </c>
      <c r="E166" s="19"/>
      <c r="F166" s="19"/>
      <c r="G166" s="19"/>
      <c r="H166" s="44"/>
      <c r="I166" s="19"/>
      <c r="J166" s="19">
        <v>1417</v>
      </c>
      <c r="K166" s="19">
        <v>3371</v>
      </c>
      <c r="L166" s="19">
        <f>K166-J166</f>
        <v>1954</v>
      </c>
      <c r="M166" s="19">
        <v>40</v>
      </c>
      <c r="N166" s="19">
        <f>L166*M166</f>
        <v>78160</v>
      </c>
      <c r="O166" s="19">
        <v>1.03</v>
      </c>
      <c r="P166" s="46">
        <f>O166*N166</f>
        <v>80504.8</v>
      </c>
      <c r="Q166" s="19"/>
      <c r="R166" s="46">
        <f>I166+P166+Q166</f>
        <v>80504.8</v>
      </c>
      <c r="S166" s="19">
        <v>1</v>
      </c>
      <c r="T166" s="44">
        <f>R166*S166</f>
        <v>80504.8</v>
      </c>
    </row>
    <row r="167" s="17" customFormat="1" spans="1:21">
      <c r="A167" s="19" t="s">
        <v>824</v>
      </c>
      <c r="B167" s="19" t="s">
        <v>825</v>
      </c>
      <c r="C167" s="19">
        <v>257</v>
      </c>
      <c r="D167" s="19" t="s">
        <v>823</v>
      </c>
      <c r="E167" s="19">
        <v>0</v>
      </c>
      <c r="F167" s="19">
        <v>0</v>
      </c>
      <c r="G167" s="19">
        <f>SUM(F167-E167)</f>
        <v>0</v>
      </c>
      <c r="H167" s="44">
        <v>9.5</v>
      </c>
      <c r="I167" s="19">
        <f>G167*H167</f>
        <v>0</v>
      </c>
      <c r="J167" s="19">
        <v>3</v>
      </c>
      <c r="K167" s="19">
        <v>3</v>
      </c>
      <c r="L167" s="19">
        <f>K167-J167</f>
        <v>0</v>
      </c>
      <c r="M167" s="19">
        <v>1</v>
      </c>
      <c r="N167" s="19">
        <f>M167*L167</f>
        <v>0</v>
      </c>
      <c r="O167" s="19">
        <v>1.03</v>
      </c>
      <c r="P167" s="46">
        <f>O167*N167</f>
        <v>0</v>
      </c>
      <c r="Q167" s="19">
        <f>40*1.03</f>
        <v>41.2</v>
      </c>
      <c r="R167" s="46">
        <f>I167+P167+Q167</f>
        <v>41.2</v>
      </c>
      <c r="S167" s="19">
        <v>0.5</v>
      </c>
      <c r="T167" s="44">
        <f>R167*S167</f>
        <v>20.6</v>
      </c>
    </row>
    <row r="168" s="17" customFormat="1" spans="1:21">
      <c r="A168" s="19" t="s">
        <v>25</v>
      </c>
      <c r="B168" s="19"/>
      <c r="C168" s="19"/>
      <c r="D168" s="19"/>
      <c r="E168" s="19"/>
      <c r="F168" s="19"/>
      <c r="G168" s="19"/>
      <c r="H168" s="44"/>
      <c r="I168" s="19"/>
      <c r="J168" s="19"/>
      <c r="K168" s="19"/>
      <c r="L168" s="19"/>
      <c r="M168" s="19"/>
      <c r="N168" s="19"/>
      <c r="O168" s="19"/>
      <c r="P168" s="46"/>
      <c r="Q168" s="19"/>
      <c r="R168" s="46"/>
      <c r="S168" s="19"/>
      <c r="T168" s="44">
        <f>SUM(T166:T167)</f>
        <v>80525.4</v>
      </c>
    </row>
    <row r="169" s="17" customFormat="1" spans="1:21">
      <c r="A169" s="19"/>
      <c r="B169" s="19"/>
      <c r="C169" s="19"/>
      <c r="D169" s="19"/>
      <c r="E169" s="19"/>
      <c r="F169" s="19"/>
      <c r="G169" s="19"/>
      <c r="H169" s="44"/>
      <c r="I169" s="19"/>
      <c r="J169" s="19"/>
      <c r="K169" s="19"/>
      <c r="L169" s="19"/>
      <c r="M169" s="19"/>
      <c r="N169" s="19"/>
      <c r="O169" s="19"/>
      <c r="P169" s="46"/>
      <c r="Q169" s="19"/>
      <c r="R169" s="46"/>
      <c r="S169" s="19"/>
      <c r="T169" s="44"/>
    </row>
    <row r="170" s="17" customFormat="1" spans="1:21">
      <c r="A170" s="68"/>
      <c r="B170" s="68"/>
      <c r="C170" s="68"/>
      <c r="D170" s="68"/>
      <c r="E170" s="68"/>
      <c r="F170" s="68"/>
      <c r="G170" s="68"/>
      <c r="H170" s="181"/>
      <c r="I170" s="68"/>
      <c r="J170" s="68"/>
      <c r="K170" s="68"/>
      <c r="L170" s="68"/>
      <c r="M170" s="68"/>
      <c r="N170" s="68"/>
      <c r="O170" s="68"/>
      <c r="P170" s="182"/>
      <c r="Q170" s="68"/>
      <c r="R170" s="182"/>
      <c r="S170" s="68"/>
      <c r="T170" s="181"/>
    </row>
    <row r="171" s="17" customFormat="1" ht="26.25" spans="1:21">
      <c r="A171" s="8" t="s">
        <v>312</v>
      </c>
      <c r="B171" s="8" t="s">
        <v>313</v>
      </c>
      <c r="C171" s="8" t="s">
        <v>2</v>
      </c>
      <c r="D171" s="22" t="s">
        <v>799</v>
      </c>
      <c r="E171" s="19" t="s">
        <v>18</v>
      </c>
      <c r="F171" s="19" t="s">
        <v>19</v>
      </c>
      <c r="G171" s="19" t="s">
        <v>7</v>
      </c>
      <c r="H171" s="44" t="s">
        <v>20</v>
      </c>
      <c r="I171" s="19" t="s">
        <v>21</v>
      </c>
      <c r="J171" s="19" t="s">
        <v>3</v>
      </c>
      <c r="K171" s="19" t="s">
        <v>4</v>
      </c>
      <c r="L171" s="19" t="s">
        <v>5</v>
      </c>
      <c r="M171" s="19" t="s">
        <v>6</v>
      </c>
      <c r="N171" s="19" t="s">
        <v>7</v>
      </c>
      <c r="O171" s="19"/>
      <c r="P171" s="46" t="s">
        <v>9</v>
      </c>
      <c r="Q171" s="19" t="s">
        <v>38</v>
      </c>
      <c r="R171" s="46" t="s">
        <v>25</v>
      </c>
      <c r="S171" s="19" t="s">
        <v>29</v>
      </c>
      <c r="T171" s="44" t="s">
        <v>39</v>
      </c>
    </row>
    <row r="172" s="17" customFormat="1" spans="1:21">
      <c r="A172" s="19" t="s">
        <v>826</v>
      </c>
      <c r="B172" s="19" t="s">
        <v>827</v>
      </c>
      <c r="C172" s="19">
        <v>494</v>
      </c>
      <c r="D172" s="19" t="s">
        <v>828</v>
      </c>
      <c r="E172" s="19"/>
      <c r="F172" s="19"/>
      <c r="G172" s="19"/>
      <c r="H172" s="44"/>
      <c r="I172" s="19"/>
      <c r="J172" s="8">
        <v>2928</v>
      </c>
      <c r="K172" s="8">
        <v>2944</v>
      </c>
      <c r="L172" s="8">
        <f>K172-J172</f>
        <v>16</v>
      </c>
      <c r="M172" s="8">
        <v>80</v>
      </c>
      <c r="N172" s="8">
        <f>M172*L172</f>
        <v>1280</v>
      </c>
      <c r="O172" s="11">
        <v>1.03</v>
      </c>
      <c r="P172" s="12">
        <f>O172*N172</f>
        <v>1318.4</v>
      </c>
      <c r="Q172" s="8"/>
      <c r="R172" s="12">
        <f>I172+P172+Q172</f>
        <v>1318.4</v>
      </c>
      <c r="S172" s="8">
        <v>1</v>
      </c>
      <c r="T172" s="13">
        <f>R172*S172</f>
        <v>1318.4</v>
      </c>
      <c r="U172" s="1"/>
    </row>
    <row r="173" s="17" customFormat="1" spans="1:21">
      <c r="A173" s="19" t="s">
        <v>25</v>
      </c>
      <c r="B173" s="19"/>
      <c r="C173" s="19"/>
      <c r="D173" s="19"/>
      <c r="E173" s="19"/>
      <c r="F173" s="19"/>
      <c r="G173" s="19"/>
      <c r="H173" s="44"/>
      <c r="I173" s="19"/>
      <c r="J173" s="19"/>
      <c r="K173" s="19"/>
      <c r="L173" s="19"/>
      <c r="M173" s="19"/>
      <c r="N173" s="19"/>
      <c r="O173" s="19"/>
      <c r="P173" s="46"/>
      <c r="Q173" s="19"/>
      <c r="R173" s="46"/>
      <c r="S173" s="19"/>
      <c r="T173" s="44">
        <f>SUM(T172:T172)</f>
        <v>1318.4</v>
      </c>
    </row>
    <row r="174" s="17" customFormat="1" spans="1:21">
      <c r="A174" s="19"/>
      <c r="B174" s="19"/>
      <c r="C174" s="19"/>
      <c r="D174" s="19"/>
      <c r="E174" s="19"/>
      <c r="F174" s="19"/>
      <c r="G174" s="19"/>
      <c r="H174" s="44"/>
      <c r="I174" s="19"/>
      <c r="J174" s="19"/>
      <c r="K174" s="19"/>
      <c r="L174" s="19"/>
      <c r="M174" s="19"/>
      <c r="N174" s="19"/>
      <c r="O174" s="19"/>
      <c r="P174" s="46"/>
      <c r="Q174" s="19"/>
      <c r="R174" s="46"/>
      <c r="S174" s="19"/>
      <c r="T174" s="44"/>
    </row>
    <row r="175" s="17" customFormat="1" spans="1:21">
      <c r="A175" s="19"/>
      <c r="B175" s="19"/>
      <c r="C175" s="19"/>
      <c r="D175" s="19"/>
      <c r="E175" s="19"/>
      <c r="F175" s="19"/>
      <c r="G175" s="19"/>
      <c r="H175" s="44"/>
      <c r="I175" s="19"/>
      <c r="J175" s="19"/>
      <c r="K175" s="19"/>
      <c r="L175" s="19"/>
      <c r="M175" s="19"/>
      <c r="N175" s="19"/>
      <c r="O175" s="19"/>
      <c r="P175" s="46"/>
      <c r="Q175" s="19"/>
      <c r="R175" s="46"/>
      <c r="S175" s="19"/>
      <c r="T175" s="44"/>
    </row>
    <row r="176" s="17" customFormat="1" ht="26.25" spans="1:21">
      <c r="A176" s="8" t="s">
        <v>312</v>
      </c>
      <c r="B176" s="8" t="s">
        <v>313</v>
      </c>
      <c r="C176" s="8" t="s">
        <v>2</v>
      </c>
      <c r="D176" s="22" t="s">
        <v>799</v>
      </c>
      <c r="E176" s="19" t="s">
        <v>18</v>
      </c>
      <c r="F176" s="19" t="s">
        <v>19</v>
      </c>
      <c r="G176" s="19" t="s">
        <v>7</v>
      </c>
      <c r="H176" s="44" t="s">
        <v>20</v>
      </c>
      <c r="I176" s="19" t="s">
        <v>21</v>
      </c>
      <c r="J176" s="19" t="s">
        <v>3</v>
      </c>
      <c r="K176" s="19" t="s">
        <v>4</v>
      </c>
      <c r="L176" s="19" t="s">
        <v>5</v>
      </c>
      <c r="M176" s="19" t="s">
        <v>6</v>
      </c>
      <c r="N176" s="19" t="s">
        <v>7</v>
      </c>
      <c r="O176" s="19"/>
      <c r="P176" s="46" t="s">
        <v>9</v>
      </c>
      <c r="Q176" s="19" t="s">
        <v>66</v>
      </c>
      <c r="R176" s="46" t="s">
        <v>25</v>
      </c>
      <c r="S176" s="19" t="s">
        <v>29</v>
      </c>
      <c r="T176" s="44" t="s">
        <v>39</v>
      </c>
    </row>
    <row r="177" s="17" customFormat="1" ht="21" customHeight="1" spans="1:21">
      <c r="A177" s="19" t="s">
        <v>829</v>
      </c>
      <c r="B177" s="19" t="s">
        <v>830</v>
      </c>
      <c r="C177" s="19"/>
      <c r="D177" s="19" t="s">
        <v>831</v>
      </c>
      <c r="E177" s="19"/>
      <c r="F177" s="19"/>
      <c r="G177" s="19"/>
      <c r="H177" s="44"/>
      <c r="I177" s="19"/>
      <c r="J177" s="8">
        <v>0</v>
      </c>
      <c r="K177" s="8">
        <v>0</v>
      </c>
      <c r="L177" s="8">
        <f>K177-J177</f>
        <v>0</v>
      </c>
      <c r="M177" s="8">
        <v>0</v>
      </c>
      <c r="N177" s="8">
        <f>M177*L177</f>
        <v>0</v>
      </c>
      <c r="O177" s="11">
        <v>1.03</v>
      </c>
      <c r="P177" s="12">
        <f>O177*N177</f>
        <v>0</v>
      </c>
      <c r="Q177" s="8"/>
      <c r="R177" s="12">
        <f>I177+P177+Q177</f>
        <v>0</v>
      </c>
      <c r="S177" s="8">
        <v>1</v>
      </c>
      <c r="T177" s="13">
        <f>R177*S177</f>
        <v>0</v>
      </c>
    </row>
    <row r="178" s="17" customFormat="1" ht="21" customHeight="1" spans="1:21">
      <c r="A178" s="19" t="s">
        <v>25</v>
      </c>
      <c r="B178" s="19"/>
      <c r="C178" s="19"/>
      <c r="D178" s="19"/>
      <c r="E178" s="19"/>
      <c r="F178" s="19"/>
      <c r="G178" s="19"/>
      <c r="H178" s="44"/>
      <c r="I178" s="19"/>
      <c r="J178" s="19"/>
      <c r="K178" s="19"/>
      <c r="L178" s="19"/>
      <c r="M178" s="19"/>
      <c r="N178" s="19"/>
      <c r="O178" s="19"/>
      <c r="P178" s="46"/>
      <c r="Q178" s="19"/>
      <c r="R178" s="46"/>
      <c r="S178" s="19"/>
      <c r="T178" s="44">
        <f>SUM(T177:T177)</f>
        <v>0</v>
      </c>
    </row>
    <row r="179" s="17" customFormat="1" spans="1:21">
      <c r="A179" s="19"/>
      <c r="B179" s="19"/>
      <c r="C179" s="19"/>
      <c r="D179" s="19"/>
      <c r="E179" s="19"/>
      <c r="F179" s="19"/>
      <c r="G179" s="19"/>
      <c r="H179" s="44"/>
      <c r="I179" s="19"/>
      <c r="J179" s="19"/>
      <c r="K179" s="19"/>
      <c r="L179" s="19"/>
      <c r="M179" s="19"/>
      <c r="N179" s="19"/>
      <c r="O179" s="19"/>
      <c r="P179" s="46"/>
      <c r="Q179" s="19"/>
      <c r="R179" s="46"/>
      <c r="S179" s="19"/>
      <c r="T179" s="44"/>
    </row>
    <row r="180" s="17" customFormat="1" spans="1:21">
      <c r="A180" s="19"/>
      <c r="B180" s="19"/>
      <c r="C180" s="19"/>
      <c r="D180" s="19"/>
      <c r="E180" s="19"/>
      <c r="F180" s="19"/>
      <c r="G180" s="19"/>
      <c r="H180" s="44"/>
      <c r="I180" s="19"/>
      <c r="J180" s="19"/>
      <c r="K180" s="19"/>
      <c r="L180" s="19"/>
      <c r="M180" s="19"/>
      <c r="N180" s="19"/>
      <c r="O180" s="19"/>
      <c r="P180" s="46"/>
      <c r="Q180" s="19"/>
      <c r="R180" s="46"/>
      <c r="S180" s="19"/>
      <c r="T180" s="44"/>
    </row>
    <row r="181" s="17" customFormat="1" spans="1:21">
      <c r="A181" s="19"/>
      <c r="B181" s="19"/>
      <c r="C181" s="19"/>
      <c r="D181" s="19"/>
      <c r="E181" s="19"/>
      <c r="F181" s="19"/>
      <c r="G181" s="19"/>
      <c r="H181" s="44"/>
      <c r="I181" s="19"/>
      <c r="J181" s="19"/>
      <c r="K181" s="19"/>
      <c r="L181" s="19"/>
      <c r="M181" s="19"/>
      <c r="N181" s="19"/>
      <c r="O181" s="19"/>
      <c r="P181" s="46"/>
      <c r="Q181" s="19"/>
      <c r="R181" s="46"/>
      <c r="S181" s="19"/>
      <c r="T181" s="44"/>
    </row>
    <row r="182" s="17" customFormat="1" spans="1:21">
      <c r="A182" s="19"/>
      <c r="B182" s="19"/>
      <c r="C182" s="19"/>
      <c r="D182" s="19"/>
      <c r="E182" s="19"/>
      <c r="F182" s="19"/>
      <c r="G182" s="19"/>
      <c r="H182" s="44"/>
      <c r="I182" s="19"/>
      <c r="J182" s="19"/>
      <c r="K182" s="19"/>
      <c r="L182" s="19"/>
      <c r="M182" s="19"/>
      <c r="N182" s="19"/>
      <c r="O182" s="19"/>
      <c r="P182" s="46"/>
      <c r="Q182" s="19"/>
      <c r="R182" s="46"/>
      <c r="S182" s="19"/>
      <c r="T182" s="44"/>
    </row>
    <row r="183" s="17" customFormat="1"/>
    <row r="184" s="17" customFormat="1" ht="37" customHeight="1" spans="1:21">
      <c r="A184" s="8" t="s">
        <v>312</v>
      </c>
      <c r="B184" s="8" t="s">
        <v>313</v>
      </c>
      <c r="C184" s="8" t="s">
        <v>2</v>
      </c>
      <c r="D184" s="22" t="s">
        <v>799</v>
      </c>
      <c r="E184" s="19" t="s">
        <v>18</v>
      </c>
      <c r="F184" s="19" t="s">
        <v>19</v>
      </c>
      <c r="G184" s="19" t="s">
        <v>7</v>
      </c>
      <c r="H184" s="44" t="s">
        <v>20</v>
      </c>
      <c r="I184" s="19" t="s">
        <v>21</v>
      </c>
      <c r="J184" s="19" t="s">
        <v>3</v>
      </c>
      <c r="K184" s="19" t="s">
        <v>4</v>
      </c>
      <c r="L184" s="19" t="s">
        <v>5</v>
      </c>
      <c r="M184" s="19" t="s">
        <v>6</v>
      </c>
      <c r="N184" s="19" t="s">
        <v>7</v>
      </c>
      <c r="O184" s="19"/>
      <c r="P184" s="46" t="s">
        <v>9</v>
      </c>
      <c r="Q184" s="19" t="s">
        <v>38</v>
      </c>
      <c r="R184" s="46" t="s">
        <v>25</v>
      </c>
      <c r="S184" s="19" t="s">
        <v>29</v>
      </c>
      <c r="T184" s="44" t="s">
        <v>39</v>
      </c>
    </row>
    <row r="185" s="17" customFormat="1" spans="1:21">
      <c r="A185" s="19" t="s">
        <v>832</v>
      </c>
      <c r="B185" s="49" t="s">
        <v>833</v>
      </c>
      <c r="C185" s="49">
        <v>283</v>
      </c>
      <c r="D185" s="49" t="s">
        <v>834</v>
      </c>
      <c r="E185" s="19">
        <v>0</v>
      </c>
      <c r="F185" s="19">
        <v>0</v>
      </c>
      <c r="G185" s="19">
        <f>SUM(F185-E185)</f>
        <v>0</v>
      </c>
      <c r="H185" s="44">
        <v>9.5</v>
      </c>
      <c r="I185" s="19">
        <f>G185*H185</f>
        <v>0</v>
      </c>
      <c r="J185" s="49">
        <v>1037</v>
      </c>
      <c r="K185" s="49">
        <v>2193</v>
      </c>
      <c r="L185" s="19">
        <f>K185-J185</f>
        <v>1156</v>
      </c>
      <c r="M185" s="19">
        <v>1</v>
      </c>
      <c r="N185" s="19">
        <f>M185*L185</f>
        <v>1156</v>
      </c>
      <c r="O185" s="19">
        <v>1.03</v>
      </c>
      <c r="P185" s="46">
        <f>O185*N185</f>
        <v>1190.68</v>
      </c>
      <c r="Q185" s="19"/>
      <c r="R185" s="46">
        <f>I185+P185+Q185</f>
        <v>1190.68</v>
      </c>
      <c r="S185" s="19">
        <v>1</v>
      </c>
      <c r="T185" s="44">
        <f>R185*S185</f>
        <v>1190.68</v>
      </c>
      <c r="U185" s="1"/>
    </row>
    <row r="186" s="17" customFormat="1" spans="1:21">
      <c r="A186" s="19" t="s">
        <v>835</v>
      </c>
      <c r="B186" s="49" t="s">
        <v>836</v>
      </c>
      <c r="C186" s="49">
        <v>209</v>
      </c>
      <c r="D186" s="49" t="s">
        <v>834</v>
      </c>
      <c r="E186" s="19"/>
      <c r="F186" s="19"/>
      <c r="G186" s="19"/>
      <c r="H186" s="44"/>
      <c r="I186" s="19"/>
      <c r="J186" s="19">
        <v>767</v>
      </c>
      <c r="K186" s="19">
        <v>937</v>
      </c>
      <c r="L186" s="19">
        <f>K186-J186</f>
        <v>170</v>
      </c>
      <c r="M186" s="19">
        <v>40</v>
      </c>
      <c r="N186" s="19">
        <f>M186*L186</f>
        <v>6800</v>
      </c>
      <c r="O186" s="19">
        <v>1.03</v>
      </c>
      <c r="P186" s="46">
        <f>O186*N186</f>
        <v>7004</v>
      </c>
      <c r="Q186" s="19"/>
      <c r="R186" s="46">
        <f>I186+P186+Q186</f>
        <v>7004</v>
      </c>
      <c r="S186" s="19">
        <v>1</v>
      </c>
      <c r="T186" s="44">
        <f>R186*S186</f>
        <v>7004</v>
      </c>
    </row>
    <row r="187" s="17" customFormat="1" spans="1:21">
      <c r="A187" s="49" t="s">
        <v>25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20">
        <f>SUM(T185:T186)</f>
        <v>8194.68</v>
      </c>
    </row>
    <row r="188" s="17" customFormat="1" spans="1:21">
      <c r="A188" s="1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</row>
    <row r="189" s="17" customFormat="1"/>
    <row r="190" s="17" customFormat="1" ht="26.25" spans="1:21">
      <c r="A190" s="8" t="s">
        <v>312</v>
      </c>
      <c r="B190" s="8" t="s">
        <v>313</v>
      </c>
      <c r="C190" s="8" t="s">
        <v>2</v>
      </c>
      <c r="D190" s="22" t="s">
        <v>837</v>
      </c>
      <c r="E190" s="19" t="s">
        <v>18</v>
      </c>
      <c r="F190" s="19" t="s">
        <v>19</v>
      </c>
      <c r="G190" s="19" t="s">
        <v>7</v>
      </c>
      <c r="H190" s="44" t="s">
        <v>20</v>
      </c>
      <c r="I190" s="19" t="s">
        <v>21</v>
      </c>
      <c r="J190" s="19" t="s">
        <v>3</v>
      </c>
      <c r="K190" s="19" t="s">
        <v>4</v>
      </c>
      <c r="L190" s="19" t="s">
        <v>5</v>
      </c>
      <c r="M190" s="19" t="s">
        <v>6</v>
      </c>
      <c r="N190" s="19" t="s">
        <v>7</v>
      </c>
      <c r="O190" s="19"/>
      <c r="P190" s="46" t="s">
        <v>9</v>
      </c>
      <c r="Q190" s="19" t="s">
        <v>38</v>
      </c>
      <c r="R190" s="46" t="s">
        <v>25</v>
      </c>
      <c r="S190" s="19" t="s">
        <v>29</v>
      </c>
      <c r="T190" s="44" t="s">
        <v>39</v>
      </c>
    </row>
    <row r="191" s="17" customFormat="1" spans="1:21">
      <c r="A191" s="19" t="s">
        <v>838</v>
      </c>
      <c r="B191" s="19" t="s">
        <v>839</v>
      </c>
      <c r="C191" s="19">
        <v>405</v>
      </c>
      <c r="D191" s="19" t="s">
        <v>840</v>
      </c>
      <c r="E191" s="19">
        <v>0</v>
      </c>
      <c r="F191" s="19"/>
      <c r="G191" s="19">
        <f>SUM(F191-E191)</f>
        <v>0</v>
      </c>
      <c r="H191" s="44">
        <v>9.5</v>
      </c>
      <c r="I191" s="19">
        <f>G191*H191</f>
        <v>0</v>
      </c>
      <c r="J191" s="19">
        <v>8862</v>
      </c>
      <c r="K191" s="19">
        <v>10943</v>
      </c>
      <c r="L191" s="19">
        <f t="shared" ref="L191:L195" si="33">K191-J191</f>
        <v>2081</v>
      </c>
      <c r="M191" s="19">
        <v>1</v>
      </c>
      <c r="N191" s="19">
        <f>L191*M191</f>
        <v>2081</v>
      </c>
      <c r="O191" s="19">
        <v>1.03</v>
      </c>
      <c r="P191" s="46">
        <f t="shared" ref="P191:P195" si="34">O191*N191</f>
        <v>2143.43</v>
      </c>
      <c r="Q191" s="19"/>
      <c r="R191" s="46">
        <f>I191+P191+Q191</f>
        <v>2143.43</v>
      </c>
      <c r="S191" s="19">
        <v>1</v>
      </c>
      <c r="T191" s="44">
        <f t="shared" ref="T191:T196" si="35">R191*S191</f>
        <v>2143.43</v>
      </c>
    </row>
    <row r="192" s="17" customFormat="1" spans="1:21">
      <c r="A192" s="19" t="s">
        <v>841</v>
      </c>
      <c r="B192" s="19" t="s">
        <v>842</v>
      </c>
      <c r="C192" s="19">
        <v>584</v>
      </c>
      <c r="D192" s="19" t="s">
        <v>840</v>
      </c>
      <c r="E192" s="19">
        <v>14</v>
      </c>
      <c r="F192" s="19">
        <v>14</v>
      </c>
      <c r="G192" s="19">
        <f>SUM(F192-E192)</f>
        <v>0</v>
      </c>
      <c r="H192" s="44">
        <v>9.5</v>
      </c>
      <c r="I192" s="19">
        <f>G192*H192</f>
        <v>0</v>
      </c>
      <c r="J192" s="19">
        <v>1739</v>
      </c>
      <c r="K192" s="19">
        <v>2527</v>
      </c>
      <c r="L192" s="19">
        <f t="shared" si="33"/>
        <v>788</v>
      </c>
      <c r="M192" s="19">
        <v>1</v>
      </c>
      <c r="N192" s="19">
        <f t="shared" ref="N192:N195" si="36">M192*L192</f>
        <v>788</v>
      </c>
      <c r="O192" s="19">
        <v>1.03</v>
      </c>
      <c r="P192" s="46">
        <f t="shared" si="34"/>
        <v>811.64</v>
      </c>
      <c r="Q192" s="19">
        <f>60*1.03</f>
        <v>61.8</v>
      </c>
      <c r="R192" s="46">
        <f>I192+P192+Q192</f>
        <v>873.44</v>
      </c>
      <c r="S192" s="19">
        <v>1</v>
      </c>
      <c r="T192" s="44">
        <f t="shared" si="35"/>
        <v>873.44</v>
      </c>
    </row>
    <row r="193" s="17" customFormat="1" spans="1:20">
      <c r="A193" s="19" t="s">
        <v>843</v>
      </c>
      <c r="B193" s="19" t="s">
        <v>844</v>
      </c>
      <c r="C193" s="19">
        <v>204</v>
      </c>
      <c r="D193" s="19" t="s">
        <v>840</v>
      </c>
      <c r="E193" s="19"/>
      <c r="F193" s="19"/>
      <c r="G193" s="19"/>
      <c r="H193" s="44"/>
      <c r="I193" s="19"/>
      <c r="J193" s="19">
        <v>10312</v>
      </c>
      <c r="K193" s="19">
        <v>11539</v>
      </c>
      <c r="L193" s="19">
        <f t="shared" si="33"/>
        <v>1227</v>
      </c>
      <c r="M193" s="19">
        <v>30</v>
      </c>
      <c r="N193" s="19">
        <f t="shared" si="36"/>
        <v>36810</v>
      </c>
      <c r="O193" s="19">
        <v>1.03</v>
      </c>
      <c r="P193" s="46">
        <f t="shared" si="34"/>
        <v>37914.3</v>
      </c>
      <c r="Q193" s="19"/>
      <c r="R193" s="46">
        <f>P193+Q193</f>
        <v>37914.3</v>
      </c>
      <c r="S193" s="19">
        <v>1</v>
      </c>
      <c r="T193" s="44">
        <f t="shared" si="35"/>
        <v>37914.3</v>
      </c>
    </row>
    <row r="194" s="17" customFormat="1" spans="1:20">
      <c r="A194" s="19" t="s">
        <v>845</v>
      </c>
      <c r="B194" s="19" t="s">
        <v>846</v>
      </c>
      <c r="C194" s="19">
        <v>579</v>
      </c>
      <c r="D194" s="19" t="s">
        <v>840</v>
      </c>
      <c r="E194" s="19"/>
      <c r="F194" s="19"/>
      <c r="G194" s="19"/>
      <c r="H194" s="44"/>
      <c r="I194" s="19"/>
      <c r="J194" s="19">
        <v>0</v>
      </c>
      <c r="K194" s="19">
        <v>0</v>
      </c>
      <c r="L194" s="19">
        <f t="shared" si="33"/>
        <v>0</v>
      </c>
      <c r="M194" s="19"/>
      <c r="N194" s="19">
        <f t="shared" si="36"/>
        <v>0</v>
      </c>
      <c r="O194" s="19">
        <v>1.03</v>
      </c>
      <c r="P194" s="46">
        <f t="shared" si="34"/>
        <v>0</v>
      </c>
      <c r="Q194" s="19"/>
      <c r="R194" s="46">
        <f>P194+Q194</f>
        <v>0</v>
      </c>
      <c r="S194" s="19">
        <v>1</v>
      </c>
      <c r="T194" s="44">
        <f t="shared" si="35"/>
        <v>0</v>
      </c>
    </row>
    <row r="195" s="17" customFormat="1" spans="1:20">
      <c r="A195" s="19" t="s">
        <v>425</v>
      </c>
      <c r="B195" s="19" t="s">
        <v>233</v>
      </c>
      <c r="C195" s="19">
        <v>415</v>
      </c>
      <c r="D195" s="19" t="s">
        <v>234</v>
      </c>
      <c r="E195" s="19"/>
      <c r="F195" s="19"/>
      <c r="G195" s="19"/>
      <c r="H195" s="44"/>
      <c r="I195" s="19"/>
      <c r="J195" s="19">
        <v>24685</v>
      </c>
      <c r="K195" s="19">
        <v>24717</v>
      </c>
      <c r="L195" s="19">
        <f t="shared" si="33"/>
        <v>32</v>
      </c>
      <c r="M195" s="19">
        <v>1</v>
      </c>
      <c r="N195" s="19">
        <f t="shared" si="36"/>
        <v>32</v>
      </c>
      <c r="O195" s="19">
        <v>1.03</v>
      </c>
      <c r="P195" s="46">
        <f t="shared" si="34"/>
        <v>32.96</v>
      </c>
      <c r="Q195" s="19"/>
      <c r="R195" s="29">
        <f>P195</f>
        <v>32.96</v>
      </c>
      <c r="S195" s="19">
        <v>0.2222</v>
      </c>
      <c r="T195" s="29">
        <f t="shared" si="35"/>
        <v>7.323712</v>
      </c>
    </row>
    <row r="196" s="17" customFormat="1" spans="1:20">
      <c r="A196" s="19" t="s">
        <v>731</v>
      </c>
      <c r="B196" s="19" t="s">
        <v>731</v>
      </c>
      <c r="C196" s="19"/>
      <c r="D196" s="19" t="s">
        <v>840</v>
      </c>
      <c r="E196" s="19"/>
      <c r="F196" s="19"/>
      <c r="G196" s="19"/>
      <c r="H196" s="44"/>
      <c r="I196" s="19"/>
      <c r="J196" s="19"/>
      <c r="K196" s="19"/>
      <c r="L196" s="19"/>
      <c r="M196" s="19"/>
      <c r="N196" s="19"/>
      <c r="O196" s="19"/>
      <c r="P196" s="46"/>
      <c r="Q196" s="19"/>
      <c r="R196" s="46">
        <f>T121</f>
        <v>13380.73</v>
      </c>
      <c r="S196" s="19">
        <v>0.11</v>
      </c>
      <c r="T196" s="44">
        <f t="shared" si="35"/>
        <v>1471.8803</v>
      </c>
    </row>
    <row r="197" s="17" customFormat="1" spans="1:20">
      <c r="A197" s="19" t="s">
        <v>25</v>
      </c>
      <c r="B197" s="19"/>
      <c r="C197" s="19"/>
      <c r="D197" s="19" t="s">
        <v>847</v>
      </c>
      <c r="E197" s="19"/>
      <c r="F197" s="19"/>
      <c r="G197" s="19"/>
      <c r="H197" s="44"/>
      <c r="I197" s="19"/>
      <c r="J197" s="19"/>
      <c r="K197" s="19"/>
      <c r="L197" s="19"/>
      <c r="M197" s="19"/>
      <c r="N197" s="19"/>
      <c r="O197" s="19"/>
      <c r="P197" s="46"/>
      <c r="Q197" s="19"/>
      <c r="R197" s="46"/>
      <c r="S197" s="19"/>
      <c r="T197" s="44">
        <f>SUM(T191:T196)</f>
        <v>42410.374012</v>
      </c>
    </row>
    <row r="198" s="17" customFormat="1" spans="1:20">
      <c r="A198" s="19" t="s">
        <v>478</v>
      </c>
      <c r="B198" s="19"/>
      <c r="C198" s="19"/>
      <c r="D198" s="19" t="s">
        <v>506</v>
      </c>
      <c r="E198" s="19"/>
      <c r="F198" s="19"/>
      <c r="G198" s="19"/>
      <c r="H198" s="44"/>
      <c r="I198" s="19"/>
      <c r="J198" s="19"/>
      <c r="K198" s="19"/>
      <c r="L198" s="19"/>
      <c r="M198" s="19"/>
      <c r="N198" s="29"/>
      <c r="O198" s="19"/>
      <c r="P198" s="29"/>
      <c r="Q198" s="19"/>
      <c r="R198" s="19"/>
      <c r="S198" s="19"/>
      <c r="T198" s="47">
        <v>94294.67722</v>
      </c>
    </row>
    <row r="199" s="17" customFormat="1" spans="1:20">
      <c r="A199" s="49" t="s">
        <v>480</v>
      </c>
      <c r="B199" s="49"/>
      <c r="C199" s="49"/>
      <c r="D199" s="49" t="s">
        <v>481</v>
      </c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20">
        <f>T198-T197</f>
        <v>51884.303208</v>
      </c>
    </row>
    <row r="200" s="17" customFormat="1"/>
    <row r="201" s="17" customFormat="1"/>
    <row r="202" s="17" customFormat="1" ht="26.25" spans="1:20">
      <c r="A202" s="8" t="s">
        <v>312</v>
      </c>
      <c r="B202" s="8" t="s">
        <v>313</v>
      </c>
      <c r="C202" s="8" t="s">
        <v>2</v>
      </c>
      <c r="D202" s="22" t="s">
        <v>848</v>
      </c>
      <c r="E202" s="19" t="s">
        <v>18</v>
      </c>
      <c r="F202" s="19" t="s">
        <v>19</v>
      </c>
      <c r="G202" s="19" t="s">
        <v>7</v>
      </c>
      <c r="H202" s="44" t="s">
        <v>20</v>
      </c>
      <c r="I202" s="19" t="s">
        <v>21</v>
      </c>
      <c r="J202" s="19" t="s">
        <v>3</v>
      </c>
      <c r="K202" s="19" t="s">
        <v>4</v>
      </c>
      <c r="L202" s="19" t="s">
        <v>5</v>
      </c>
      <c r="M202" s="19" t="s">
        <v>6</v>
      </c>
      <c r="N202" s="19" t="s">
        <v>7</v>
      </c>
      <c r="O202" s="19"/>
      <c r="P202" s="46" t="s">
        <v>9</v>
      </c>
      <c r="Q202" s="19" t="s">
        <v>38</v>
      </c>
      <c r="R202" s="46" t="s">
        <v>25</v>
      </c>
      <c r="S202" s="19" t="s">
        <v>29</v>
      </c>
      <c r="T202" s="44" t="s">
        <v>39</v>
      </c>
    </row>
    <row r="203" s="17" customFormat="1" spans="1:20">
      <c r="A203" s="100" t="s">
        <v>849</v>
      </c>
      <c r="B203" s="100" t="s">
        <v>850</v>
      </c>
      <c r="C203" s="100">
        <v>241</v>
      </c>
      <c r="D203" s="19" t="s">
        <v>851</v>
      </c>
      <c r="E203" s="100">
        <v>4998</v>
      </c>
      <c r="F203" s="100"/>
      <c r="G203" s="100"/>
      <c r="H203" s="131"/>
      <c r="I203" s="100"/>
      <c r="J203" s="100">
        <v>35496</v>
      </c>
      <c r="K203" s="100">
        <v>36128</v>
      </c>
      <c r="L203" s="100">
        <f>K203-J203</f>
        <v>632</v>
      </c>
      <c r="M203" s="100">
        <v>40</v>
      </c>
      <c r="N203" s="100">
        <f t="shared" ref="N203:N205" si="37">L203*M203</f>
        <v>25280</v>
      </c>
      <c r="O203" s="100">
        <v>1.03</v>
      </c>
      <c r="P203" s="197">
        <f>O203*N203</f>
        <v>26038.4</v>
      </c>
      <c r="Q203" s="100"/>
      <c r="R203" s="197">
        <f>I203+P203+Q203</f>
        <v>26038.4</v>
      </c>
      <c r="S203" s="100">
        <v>1</v>
      </c>
      <c r="T203" s="131">
        <f>R203*S203</f>
        <v>26038.4</v>
      </c>
    </row>
    <row r="204" s="17" customFormat="1" spans="1:20">
      <c r="A204" s="19" t="s">
        <v>852</v>
      </c>
      <c r="B204" s="100" t="s">
        <v>853</v>
      </c>
      <c r="C204" s="19">
        <v>423</v>
      </c>
      <c r="D204" s="19" t="s">
        <v>851</v>
      </c>
      <c r="E204" s="19"/>
      <c r="F204" s="19"/>
      <c r="G204" s="19"/>
      <c r="H204" s="44"/>
      <c r="I204" s="19"/>
      <c r="J204" s="19">
        <v>123995</v>
      </c>
      <c r="K204" s="19">
        <v>132985</v>
      </c>
      <c r="L204" s="19">
        <f>K204-J204</f>
        <v>8990</v>
      </c>
      <c r="M204" s="19">
        <v>1</v>
      </c>
      <c r="N204" s="19">
        <f t="shared" si="37"/>
        <v>8990</v>
      </c>
      <c r="O204" s="19">
        <v>1.03</v>
      </c>
      <c r="P204" s="46">
        <f>O204*N204</f>
        <v>9259.7</v>
      </c>
      <c r="Q204" s="19"/>
      <c r="R204" s="46">
        <f>I204+P204+Q204</f>
        <v>9259.7</v>
      </c>
      <c r="S204" s="19">
        <v>0.5</v>
      </c>
      <c r="T204" s="44">
        <f>R204*S204</f>
        <v>4629.85</v>
      </c>
    </row>
    <row r="205" s="17" customFormat="1" spans="1:20">
      <c r="A205" s="19" t="s">
        <v>854</v>
      </c>
      <c r="B205" s="19" t="s">
        <v>855</v>
      </c>
      <c r="C205" s="19">
        <v>239</v>
      </c>
      <c r="D205" s="19" t="s">
        <v>851</v>
      </c>
      <c r="E205" s="19"/>
      <c r="F205" s="19"/>
      <c r="G205" s="19"/>
      <c r="H205" s="44"/>
      <c r="I205" s="19"/>
      <c r="J205" s="19">
        <v>113512</v>
      </c>
      <c r="K205" s="19">
        <v>115485</v>
      </c>
      <c r="L205" s="19">
        <f>K205-J205</f>
        <v>1973</v>
      </c>
      <c r="M205" s="19">
        <v>1</v>
      </c>
      <c r="N205" s="19">
        <f t="shared" si="37"/>
        <v>1973</v>
      </c>
      <c r="O205" s="19">
        <v>1.03</v>
      </c>
      <c r="P205" s="46">
        <f>O205*N205</f>
        <v>2032.19</v>
      </c>
      <c r="Q205" s="19"/>
      <c r="R205" s="46">
        <f>I205+P205+Q205</f>
        <v>2032.19</v>
      </c>
      <c r="S205" s="19">
        <v>1</v>
      </c>
      <c r="T205" s="44">
        <f>R205*S205</f>
        <v>2032.19</v>
      </c>
    </row>
    <row r="206" s="17" customFormat="1" spans="1:20">
      <c r="A206" s="19" t="s">
        <v>856</v>
      </c>
      <c r="B206" s="19" t="s">
        <v>857</v>
      </c>
      <c r="C206" s="19">
        <v>240</v>
      </c>
      <c r="D206" s="19" t="s">
        <v>851</v>
      </c>
      <c r="E206" s="19"/>
      <c r="F206" s="19"/>
      <c r="G206" s="19"/>
      <c r="H206" s="44"/>
      <c r="I206" s="19"/>
      <c r="J206" s="19">
        <v>137644</v>
      </c>
      <c r="K206" s="19">
        <v>144027</v>
      </c>
      <c r="L206" s="19">
        <f>K206-J206</f>
        <v>6383</v>
      </c>
      <c r="M206" s="19">
        <v>1</v>
      </c>
      <c r="N206" s="19">
        <f t="shared" ref="N206:N211" si="38">M206*L206</f>
        <v>6383</v>
      </c>
      <c r="O206" s="19">
        <v>1.03</v>
      </c>
      <c r="P206" s="46">
        <f>O206*N206</f>
        <v>6574.49</v>
      </c>
      <c r="Q206" s="19"/>
      <c r="R206" s="46">
        <f>I206+P206+Q206</f>
        <v>6574.49</v>
      </c>
      <c r="S206" s="19">
        <v>1</v>
      </c>
      <c r="T206" s="44">
        <f>R206*S206</f>
        <v>6574.49</v>
      </c>
    </row>
    <row r="207" s="17" customFormat="1" spans="1:20">
      <c r="A207" s="19" t="s">
        <v>858</v>
      </c>
      <c r="B207" s="19" t="s">
        <v>859</v>
      </c>
      <c r="C207" s="19">
        <v>221</v>
      </c>
      <c r="D207" s="19" t="s">
        <v>851</v>
      </c>
      <c r="E207" s="19"/>
      <c r="F207" s="19"/>
      <c r="G207" s="19"/>
      <c r="H207" s="44"/>
      <c r="I207" s="19"/>
      <c r="J207" s="19">
        <v>163263</v>
      </c>
      <c r="K207" s="19">
        <v>173930</v>
      </c>
      <c r="L207" s="19">
        <f t="shared" ref="L207:L212" si="39">K207-J207</f>
        <v>10667</v>
      </c>
      <c r="M207" s="19">
        <v>1</v>
      </c>
      <c r="N207" s="19">
        <f t="shared" si="38"/>
        <v>10667</v>
      </c>
      <c r="O207" s="19">
        <v>1.03</v>
      </c>
      <c r="P207" s="46">
        <f t="shared" ref="P207:P213" si="40">O207*N207</f>
        <v>10987.01</v>
      </c>
      <c r="Q207" s="19"/>
      <c r="R207" s="46">
        <f t="shared" ref="R207:R213" si="41">I207+P207+Q207</f>
        <v>10987.01</v>
      </c>
      <c r="S207" s="19">
        <v>1</v>
      </c>
      <c r="T207" s="44">
        <f t="shared" ref="T207:T213" si="42">R207*S207</f>
        <v>10987.01</v>
      </c>
    </row>
    <row r="208" s="17" customFormat="1" spans="1:20">
      <c r="A208" s="19" t="s">
        <v>860</v>
      </c>
      <c r="B208" s="19" t="s">
        <v>860</v>
      </c>
      <c r="C208" s="19">
        <v>741</v>
      </c>
      <c r="D208" s="19" t="s">
        <v>851</v>
      </c>
      <c r="E208" s="19"/>
      <c r="F208" s="19"/>
      <c r="G208" s="19"/>
      <c r="H208" s="44"/>
      <c r="I208" s="19"/>
      <c r="J208" s="19">
        <v>36954</v>
      </c>
      <c r="K208" s="19">
        <v>38965</v>
      </c>
      <c r="L208" s="19">
        <f t="shared" si="39"/>
        <v>2011</v>
      </c>
      <c r="M208" s="19">
        <v>40</v>
      </c>
      <c r="N208" s="19">
        <f t="shared" si="38"/>
        <v>80440</v>
      </c>
      <c r="O208" s="19">
        <v>1.03</v>
      </c>
      <c r="P208" s="46">
        <f t="shared" si="40"/>
        <v>82853.2</v>
      </c>
      <c r="Q208" s="19"/>
      <c r="R208" s="46">
        <f t="shared" si="41"/>
        <v>82853.2</v>
      </c>
      <c r="S208" s="19">
        <v>1</v>
      </c>
      <c r="T208" s="44">
        <f t="shared" si="42"/>
        <v>82853.2</v>
      </c>
    </row>
    <row r="209" s="17" customFormat="1" spans="1:20">
      <c r="A209" s="19" t="s">
        <v>807</v>
      </c>
      <c r="B209" s="19" t="s">
        <v>808</v>
      </c>
      <c r="C209" s="19">
        <v>457</v>
      </c>
      <c r="D209" s="19" t="s">
        <v>851</v>
      </c>
      <c r="E209" s="19">
        <v>1</v>
      </c>
      <c r="F209" s="19">
        <v>1</v>
      </c>
      <c r="G209" s="19">
        <f>SUM(F209-E209)</f>
        <v>0</v>
      </c>
      <c r="H209" s="44">
        <v>9.5</v>
      </c>
      <c r="I209" s="19">
        <f>G209*H209</f>
        <v>0</v>
      </c>
      <c r="J209" s="19">
        <v>422</v>
      </c>
      <c r="K209" s="19">
        <v>438</v>
      </c>
      <c r="L209" s="19">
        <f t="shared" si="39"/>
        <v>16</v>
      </c>
      <c r="M209" s="19">
        <v>30</v>
      </c>
      <c r="N209" s="19">
        <f t="shared" si="38"/>
        <v>480</v>
      </c>
      <c r="O209" s="19">
        <v>1.03</v>
      </c>
      <c r="P209" s="46">
        <f t="shared" si="40"/>
        <v>494.4</v>
      </c>
      <c r="Q209" s="19"/>
      <c r="R209" s="46">
        <f t="shared" si="41"/>
        <v>494.4</v>
      </c>
      <c r="S209" s="19">
        <v>0.33</v>
      </c>
      <c r="T209" s="44">
        <f t="shared" si="42"/>
        <v>163.152</v>
      </c>
    </row>
    <row r="210" s="17" customFormat="1" spans="1:20">
      <c r="A210" s="19" t="s">
        <v>861</v>
      </c>
      <c r="B210" s="19" t="s">
        <v>862</v>
      </c>
      <c r="C210" s="19">
        <v>702</v>
      </c>
      <c r="D210" s="19" t="s">
        <v>851</v>
      </c>
      <c r="E210" s="19">
        <v>20</v>
      </c>
      <c r="F210" s="19">
        <v>20</v>
      </c>
      <c r="G210" s="19">
        <f>SUM(F210-E210)</f>
        <v>0</v>
      </c>
      <c r="H210" s="44">
        <v>9.5</v>
      </c>
      <c r="I210" s="19">
        <f>G210*H210</f>
        <v>0</v>
      </c>
      <c r="J210" s="19">
        <v>20698</v>
      </c>
      <c r="K210" s="19">
        <v>20755</v>
      </c>
      <c r="L210" s="19">
        <f t="shared" si="39"/>
        <v>57</v>
      </c>
      <c r="M210" s="19">
        <v>1</v>
      </c>
      <c r="N210" s="19">
        <f t="shared" si="38"/>
        <v>57</v>
      </c>
      <c r="O210" s="19">
        <v>1.03</v>
      </c>
      <c r="P210" s="46">
        <f t="shared" si="40"/>
        <v>58.71</v>
      </c>
      <c r="Q210" s="19"/>
      <c r="R210" s="46">
        <f t="shared" si="41"/>
        <v>58.71</v>
      </c>
      <c r="S210" s="19">
        <v>1</v>
      </c>
      <c r="T210" s="44">
        <f t="shared" si="42"/>
        <v>58.71</v>
      </c>
    </row>
    <row r="211" s="17" customFormat="1" spans="1:20">
      <c r="A211" s="19" t="s">
        <v>863</v>
      </c>
      <c r="B211" s="19" t="s">
        <v>864</v>
      </c>
      <c r="C211" s="19">
        <v>297</v>
      </c>
      <c r="D211" s="19" t="s">
        <v>851</v>
      </c>
      <c r="E211" s="19"/>
      <c r="F211" s="19"/>
      <c r="G211" s="19"/>
      <c r="H211" s="44">
        <v>9.5</v>
      </c>
      <c r="I211" s="19">
        <f>G211*H211</f>
        <v>0</v>
      </c>
      <c r="J211" s="19">
        <v>5420</v>
      </c>
      <c r="K211" s="19">
        <v>5601</v>
      </c>
      <c r="L211" s="19">
        <f t="shared" si="39"/>
        <v>181</v>
      </c>
      <c r="M211" s="19">
        <v>1</v>
      </c>
      <c r="N211" s="19">
        <f t="shared" si="38"/>
        <v>181</v>
      </c>
      <c r="O211" s="19">
        <v>1.03</v>
      </c>
      <c r="P211" s="46">
        <f t="shared" si="40"/>
        <v>186.43</v>
      </c>
      <c r="Q211" s="19"/>
      <c r="R211" s="46">
        <f t="shared" si="41"/>
        <v>186.43</v>
      </c>
      <c r="S211" s="19">
        <v>1</v>
      </c>
      <c r="T211" s="44">
        <f t="shared" si="42"/>
        <v>186.43</v>
      </c>
    </row>
    <row r="212" s="17" customFormat="1" spans="1:20">
      <c r="A212" s="19" t="s">
        <v>865</v>
      </c>
      <c r="B212" s="19" t="s">
        <v>865</v>
      </c>
      <c r="C212" s="19">
        <v>505</v>
      </c>
      <c r="D212" s="19" t="s">
        <v>851</v>
      </c>
      <c r="E212" s="19"/>
      <c r="F212" s="19"/>
      <c r="G212" s="19"/>
      <c r="H212" s="44"/>
      <c r="I212" s="19"/>
      <c r="J212" s="19">
        <v>479483</v>
      </c>
      <c r="K212" s="19">
        <v>516860</v>
      </c>
      <c r="L212" s="19">
        <f t="shared" si="39"/>
        <v>37377</v>
      </c>
      <c r="M212" s="19">
        <v>1</v>
      </c>
      <c r="N212" s="19">
        <f>L212*M212</f>
        <v>37377</v>
      </c>
      <c r="O212" s="19">
        <v>1.03</v>
      </c>
      <c r="P212" s="46">
        <f t="shared" si="40"/>
        <v>38498.31</v>
      </c>
      <c r="Q212" s="19"/>
      <c r="R212" s="46">
        <f t="shared" si="41"/>
        <v>38498.31</v>
      </c>
      <c r="S212" s="19">
        <v>1</v>
      </c>
      <c r="T212" s="44">
        <f t="shared" si="42"/>
        <v>38498.31</v>
      </c>
    </row>
    <row r="213" s="17" customFormat="1" spans="1:20">
      <c r="A213" s="19" t="s">
        <v>731</v>
      </c>
      <c r="B213" s="19" t="s">
        <v>731</v>
      </c>
      <c r="C213" s="19"/>
      <c r="D213" s="19" t="s">
        <v>851</v>
      </c>
      <c r="E213" s="19"/>
      <c r="F213" s="19"/>
      <c r="G213" s="19"/>
      <c r="H213" s="44"/>
      <c r="I213" s="19"/>
      <c r="J213" s="19"/>
      <c r="K213" s="19"/>
      <c r="L213" s="19"/>
      <c r="M213" s="19"/>
      <c r="N213" s="19"/>
      <c r="O213" s="19"/>
      <c r="P213" s="46"/>
      <c r="Q213" s="19"/>
      <c r="R213" s="46">
        <f>T121</f>
        <v>13380.73</v>
      </c>
      <c r="S213" s="19">
        <v>0.275</v>
      </c>
      <c r="T213" s="44">
        <f t="shared" si="42"/>
        <v>3679.70075</v>
      </c>
    </row>
    <row r="214" s="17" customFormat="1" spans="1:20">
      <c r="A214" s="19" t="s">
        <v>25</v>
      </c>
      <c r="B214" s="19"/>
      <c r="C214" s="19"/>
      <c r="D214" s="19" t="s">
        <v>851</v>
      </c>
      <c r="E214" s="19"/>
      <c r="F214" s="19"/>
      <c r="G214" s="19"/>
      <c r="H214" s="44"/>
      <c r="I214" s="19"/>
      <c r="J214" s="19"/>
      <c r="K214" s="19"/>
      <c r="L214" s="19"/>
      <c r="M214" s="19"/>
      <c r="N214" s="19"/>
      <c r="O214" s="19"/>
      <c r="P214" s="46"/>
      <c r="Q214" s="19"/>
      <c r="R214" s="46"/>
      <c r="S214" s="19"/>
      <c r="T214" s="44">
        <f>SUM(T203:T213)</f>
        <v>175701.44275</v>
      </c>
    </row>
    <row r="215" s="17" customFormat="1" spans="1:20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20"/>
    </row>
    <row r="216" s="17" customFormat="1"/>
    <row r="217" s="17" customFormat="1"/>
    <row r="218" s="17" customFormat="1" ht="26.25" spans="1:20">
      <c r="A218" s="8" t="s">
        <v>312</v>
      </c>
      <c r="B218" s="8" t="s">
        <v>313</v>
      </c>
      <c r="C218" s="8" t="s">
        <v>2</v>
      </c>
      <c r="D218" s="22" t="s">
        <v>866</v>
      </c>
      <c r="E218" s="19" t="s">
        <v>18</v>
      </c>
      <c r="F218" s="19" t="s">
        <v>19</v>
      </c>
      <c r="G218" s="19" t="s">
        <v>7</v>
      </c>
      <c r="H218" s="44" t="s">
        <v>20</v>
      </c>
      <c r="I218" s="19" t="s">
        <v>21</v>
      </c>
      <c r="J218" s="19" t="s">
        <v>3</v>
      </c>
      <c r="K218" s="19" t="s">
        <v>4</v>
      </c>
      <c r="L218" s="19" t="s">
        <v>5</v>
      </c>
      <c r="M218" s="19" t="s">
        <v>6</v>
      </c>
      <c r="N218" s="19" t="s">
        <v>7</v>
      </c>
      <c r="O218" s="19"/>
      <c r="P218" s="46" t="s">
        <v>9</v>
      </c>
      <c r="Q218" s="19" t="s">
        <v>38</v>
      </c>
      <c r="R218" s="46" t="s">
        <v>25</v>
      </c>
      <c r="S218" s="19" t="s">
        <v>29</v>
      </c>
      <c r="T218" s="44" t="s">
        <v>39</v>
      </c>
    </row>
    <row r="219" s="17" customFormat="1" spans="1:20">
      <c r="A219" s="19"/>
      <c r="B219" s="19"/>
      <c r="C219" s="19"/>
      <c r="D219" s="19" t="s">
        <v>867</v>
      </c>
      <c r="E219" s="19">
        <v>4254</v>
      </c>
      <c r="F219" s="19"/>
      <c r="G219" s="19"/>
      <c r="H219" s="44"/>
      <c r="I219" s="19"/>
      <c r="J219" s="19"/>
      <c r="K219" s="19"/>
      <c r="L219" s="19"/>
      <c r="M219" s="19"/>
      <c r="N219" s="19"/>
      <c r="O219" s="19"/>
      <c r="P219" s="46"/>
      <c r="Q219" s="19"/>
      <c r="R219" s="46"/>
      <c r="S219" s="19"/>
      <c r="T219" s="44"/>
    </row>
    <row r="220" s="17" customFormat="1" spans="1:20">
      <c r="A220" s="19" t="s">
        <v>868</v>
      </c>
      <c r="B220" s="19" t="s">
        <v>869</v>
      </c>
      <c r="C220" s="19">
        <v>255</v>
      </c>
      <c r="D220" s="19" t="s">
        <v>870</v>
      </c>
      <c r="E220" s="19"/>
      <c r="F220" s="19"/>
      <c r="G220" s="19"/>
      <c r="H220" s="44"/>
      <c r="I220" s="19"/>
      <c r="J220" s="19">
        <v>12381</v>
      </c>
      <c r="K220" s="19">
        <v>12470</v>
      </c>
      <c r="L220" s="19">
        <f t="shared" ref="L220:L226" si="43">K220-J220</f>
        <v>89</v>
      </c>
      <c r="M220" s="19">
        <v>40</v>
      </c>
      <c r="N220" s="19">
        <f t="shared" ref="N220:N226" si="44">M220*L220</f>
        <v>3560</v>
      </c>
      <c r="O220" s="19">
        <v>1.03</v>
      </c>
      <c r="P220" s="46">
        <f t="shared" ref="P220:P226" si="45">O220*N220</f>
        <v>3666.8</v>
      </c>
      <c r="Q220" s="19"/>
      <c r="R220" s="46">
        <f>I220+P220+Q220</f>
        <v>3666.8</v>
      </c>
      <c r="S220" s="19">
        <v>1</v>
      </c>
      <c r="T220" s="44">
        <f t="shared" ref="T220:T227" si="46">R220*S220</f>
        <v>3666.8</v>
      </c>
    </row>
    <row r="221" s="17" customFormat="1" spans="1:20">
      <c r="A221" s="19" t="s">
        <v>871</v>
      </c>
      <c r="B221" s="19" t="s">
        <v>872</v>
      </c>
      <c r="C221" s="19">
        <v>256</v>
      </c>
      <c r="D221" s="19" t="s">
        <v>870</v>
      </c>
      <c r="E221" s="19"/>
      <c r="F221" s="19"/>
      <c r="G221" s="19"/>
      <c r="H221" s="44"/>
      <c r="I221" s="19"/>
      <c r="J221" s="19">
        <v>1721</v>
      </c>
      <c r="K221" s="19">
        <v>1758</v>
      </c>
      <c r="L221" s="19">
        <f t="shared" si="43"/>
        <v>37</v>
      </c>
      <c r="M221" s="19">
        <v>30</v>
      </c>
      <c r="N221" s="19">
        <f t="shared" si="44"/>
        <v>1110</v>
      </c>
      <c r="O221" s="19">
        <v>1.03</v>
      </c>
      <c r="P221" s="46">
        <f t="shared" si="45"/>
        <v>1143.3</v>
      </c>
      <c r="Q221" s="19">
        <f>80*1.03</f>
        <v>82.4</v>
      </c>
      <c r="R221" s="46">
        <f>I221+P221+Q221</f>
        <v>1225.7</v>
      </c>
      <c r="S221" s="19">
        <v>1</v>
      </c>
      <c r="T221" s="44">
        <f t="shared" si="46"/>
        <v>1225.7</v>
      </c>
    </row>
    <row r="222" s="17" customFormat="1" spans="1:20">
      <c r="A222" s="19" t="s">
        <v>873</v>
      </c>
      <c r="B222" s="19" t="s">
        <v>874</v>
      </c>
      <c r="C222" s="19">
        <v>266</v>
      </c>
      <c r="D222" s="19" t="s">
        <v>870</v>
      </c>
      <c r="E222" s="19">
        <v>15</v>
      </c>
      <c r="F222" s="19">
        <v>15</v>
      </c>
      <c r="G222" s="19">
        <f>SUM(F222-E222)</f>
        <v>0</v>
      </c>
      <c r="H222" s="44">
        <v>9.5</v>
      </c>
      <c r="I222" s="19">
        <f>G222*H222</f>
        <v>0</v>
      </c>
      <c r="J222" s="19">
        <v>63327</v>
      </c>
      <c r="K222" s="19">
        <v>65163</v>
      </c>
      <c r="L222" s="19">
        <f t="shared" si="43"/>
        <v>1836</v>
      </c>
      <c r="M222" s="19">
        <v>1</v>
      </c>
      <c r="N222" s="19">
        <f t="shared" si="44"/>
        <v>1836</v>
      </c>
      <c r="O222" s="19">
        <v>1.03</v>
      </c>
      <c r="P222" s="46">
        <f t="shared" si="45"/>
        <v>1891.08</v>
      </c>
      <c r="Q222" s="19">
        <f>80*1.03</f>
        <v>82.4</v>
      </c>
      <c r="R222" s="46">
        <f>P222+Q222</f>
        <v>1973.48</v>
      </c>
      <c r="S222" s="19">
        <v>1</v>
      </c>
      <c r="T222" s="44">
        <f t="shared" si="46"/>
        <v>1973.48</v>
      </c>
    </row>
    <row r="223" s="17" customFormat="1" spans="1:20">
      <c r="A223" s="19" t="s">
        <v>875</v>
      </c>
      <c r="B223" s="19" t="s">
        <v>876</v>
      </c>
      <c r="C223" s="19">
        <v>270</v>
      </c>
      <c r="D223" s="19" t="s">
        <v>870</v>
      </c>
      <c r="E223" s="19">
        <v>6320</v>
      </c>
      <c r="F223" s="19">
        <v>6320</v>
      </c>
      <c r="G223" s="19">
        <f t="shared" ref="G223:G226" si="47">SUM(F223-E223)</f>
        <v>0</v>
      </c>
      <c r="H223" s="44">
        <v>9.5</v>
      </c>
      <c r="I223" s="19">
        <f t="shared" ref="I223:I227" si="48">G223*H223</f>
        <v>0</v>
      </c>
      <c r="J223" s="19">
        <v>42937</v>
      </c>
      <c r="K223" s="19">
        <v>43972</v>
      </c>
      <c r="L223" s="19">
        <f t="shared" si="43"/>
        <v>1035</v>
      </c>
      <c r="M223" s="19">
        <v>1</v>
      </c>
      <c r="N223" s="19">
        <f t="shared" si="44"/>
        <v>1035</v>
      </c>
      <c r="O223" s="19">
        <v>1.03</v>
      </c>
      <c r="P223" s="46">
        <f t="shared" si="45"/>
        <v>1066.05</v>
      </c>
      <c r="Q223" s="19">
        <f>70*1.03</f>
        <v>72.1</v>
      </c>
      <c r="R223" s="46">
        <f>I223+P223+Q223</f>
        <v>1138.15</v>
      </c>
      <c r="S223" s="19">
        <v>1</v>
      </c>
      <c r="T223" s="44">
        <f t="shared" si="46"/>
        <v>1138.15</v>
      </c>
    </row>
    <row r="224" s="17" customFormat="1" spans="1:20">
      <c r="A224" s="19" t="s">
        <v>877</v>
      </c>
      <c r="B224" s="19" t="s">
        <v>878</v>
      </c>
      <c r="C224" s="19">
        <v>427</v>
      </c>
      <c r="D224" s="19" t="s">
        <v>870</v>
      </c>
      <c r="E224" s="19">
        <v>34</v>
      </c>
      <c r="F224" s="19">
        <v>34</v>
      </c>
      <c r="G224" s="19">
        <f t="shared" si="47"/>
        <v>0</v>
      </c>
      <c r="H224" s="44">
        <v>9.5</v>
      </c>
      <c r="I224" s="19">
        <f t="shared" si="48"/>
        <v>0</v>
      </c>
      <c r="J224" s="19">
        <v>42334</v>
      </c>
      <c r="K224" s="19">
        <v>42652</v>
      </c>
      <c r="L224" s="19">
        <f t="shared" si="43"/>
        <v>318</v>
      </c>
      <c r="M224" s="19">
        <v>1</v>
      </c>
      <c r="N224" s="19">
        <f t="shared" si="44"/>
        <v>318</v>
      </c>
      <c r="O224" s="19">
        <v>1.03</v>
      </c>
      <c r="P224" s="46">
        <f t="shared" si="45"/>
        <v>327.54</v>
      </c>
      <c r="Q224" s="19">
        <f>40*1.03</f>
        <v>41.2</v>
      </c>
      <c r="R224" s="46">
        <f>I224+P224+Q224</f>
        <v>368.74</v>
      </c>
      <c r="S224" s="19">
        <v>1</v>
      </c>
      <c r="T224" s="44">
        <f t="shared" si="46"/>
        <v>368.74</v>
      </c>
    </row>
    <row r="225" s="17" customFormat="1" spans="1:20">
      <c r="A225" s="19" t="s">
        <v>879</v>
      </c>
      <c r="B225" s="19" t="s">
        <v>880</v>
      </c>
      <c r="C225" s="19">
        <v>550</v>
      </c>
      <c r="D225" s="19" t="s">
        <v>870</v>
      </c>
      <c r="E225" s="19"/>
      <c r="F225" s="19"/>
      <c r="G225" s="19"/>
      <c r="H225" s="44"/>
      <c r="I225" s="19"/>
      <c r="J225" s="19">
        <v>52221</v>
      </c>
      <c r="K225" s="19">
        <v>55670</v>
      </c>
      <c r="L225" s="19">
        <f t="shared" si="43"/>
        <v>3449</v>
      </c>
      <c r="M225" s="19">
        <v>1</v>
      </c>
      <c r="N225" s="19">
        <f t="shared" si="44"/>
        <v>3449</v>
      </c>
      <c r="O225" s="19">
        <v>1.03</v>
      </c>
      <c r="P225" s="46">
        <f t="shared" si="45"/>
        <v>3552.47</v>
      </c>
      <c r="Q225" s="19">
        <f>40*1.03</f>
        <v>41.2</v>
      </c>
      <c r="R225" s="46">
        <f>I225+P225+Q225</f>
        <v>3593.67</v>
      </c>
      <c r="S225" s="19">
        <v>1</v>
      </c>
      <c r="T225" s="44">
        <f t="shared" si="46"/>
        <v>3593.67</v>
      </c>
    </row>
    <row r="226" s="17" customFormat="1" spans="1:20">
      <c r="A226" s="19" t="s">
        <v>881</v>
      </c>
      <c r="B226" s="19" t="s">
        <v>882</v>
      </c>
      <c r="C226" s="19">
        <v>242</v>
      </c>
      <c r="D226" s="19" t="s">
        <v>870</v>
      </c>
      <c r="E226" s="19"/>
      <c r="F226" s="19"/>
      <c r="G226" s="19"/>
      <c r="H226" s="44"/>
      <c r="I226" s="19"/>
      <c r="J226" s="19">
        <v>12666</v>
      </c>
      <c r="K226" s="19">
        <v>12714</v>
      </c>
      <c r="L226" s="19">
        <f t="shared" si="43"/>
        <v>48</v>
      </c>
      <c r="M226" s="19">
        <v>50</v>
      </c>
      <c r="N226" s="19">
        <f t="shared" si="44"/>
        <v>2400</v>
      </c>
      <c r="O226" s="19">
        <v>1.03</v>
      </c>
      <c r="P226" s="46">
        <f t="shared" si="45"/>
        <v>2472</v>
      </c>
      <c r="Q226" s="19"/>
      <c r="R226" s="46">
        <f>I226+P226+Q226</f>
        <v>2472</v>
      </c>
      <c r="S226" s="19">
        <v>1</v>
      </c>
      <c r="T226" s="44">
        <f t="shared" si="46"/>
        <v>2472</v>
      </c>
    </row>
    <row r="227" s="17" customFormat="1" spans="1:20">
      <c r="A227" s="19" t="s">
        <v>25</v>
      </c>
      <c r="B227" s="19"/>
      <c r="C227" s="19"/>
      <c r="D227" s="19" t="s">
        <v>870</v>
      </c>
      <c r="E227" s="19"/>
      <c r="F227" s="19"/>
      <c r="G227" s="19"/>
      <c r="H227" s="44"/>
      <c r="I227" s="19"/>
      <c r="J227" s="19"/>
      <c r="K227" s="19"/>
      <c r="L227" s="19"/>
      <c r="M227" s="19"/>
      <c r="N227" s="19"/>
      <c r="O227" s="19"/>
      <c r="P227" s="46"/>
      <c r="Q227" s="19"/>
      <c r="R227" s="46"/>
      <c r="S227" s="19"/>
      <c r="T227" s="44">
        <f>SUM(T220:T226)</f>
        <v>14438.54</v>
      </c>
    </row>
    <row r="228" s="17" customFormat="1" spans="1:20">
      <c r="A228" s="19"/>
      <c r="B228" s="19"/>
      <c r="C228" s="19"/>
      <c r="D228" s="19"/>
      <c r="E228" s="19"/>
      <c r="F228" s="19"/>
      <c r="G228" s="19"/>
      <c r="H228" s="44"/>
      <c r="I228" s="19"/>
      <c r="J228" s="19"/>
      <c r="K228" s="19"/>
      <c r="L228" s="19"/>
      <c r="M228" s="19"/>
      <c r="N228" s="29"/>
      <c r="O228" s="19"/>
      <c r="P228" s="46"/>
      <c r="Q228" s="19"/>
      <c r="R228" s="46"/>
      <c r="S228" s="19"/>
      <c r="T228" s="44"/>
    </row>
    <row r="229" s="17" customFormat="1" spans="1:20">
      <c r="A229" s="19"/>
      <c r="B229" s="19"/>
      <c r="C229" s="19"/>
      <c r="D229" s="19"/>
      <c r="E229" s="19"/>
      <c r="F229" s="19"/>
      <c r="G229" s="19"/>
      <c r="H229" s="44"/>
      <c r="I229" s="19"/>
      <c r="J229" s="19"/>
      <c r="K229" s="19"/>
      <c r="L229" s="19"/>
      <c r="M229" s="19"/>
      <c r="N229" s="29"/>
      <c r="O229" s="19"/>
      <c r="P229" s="46"/>
      <c r="Q229" s="19"/>
      <c r="R229" s="46"/>
      <c r="S229" s="19"/>
      <c r="T229" s="44"/>
    </row>
    <row r="230" s="17" customFormat="1" spans="1:20">
      <c r="A230" s="19"/>
      <c r="B230" s="19"/>
      <c r="C230" s="19"/>
      <c r="D230" s="19"/>
      <c r="E230" s="19"/>
      <c r="F230" s="19"/>
      <c r="G230" s="19"/>
      <c r="H230" s="44"/>
      <c r="I230" s="19"/>
      <c r="J230" s="19"/>
      <c r="K230" s="19"/>
      <c r="L230" s="19"/>
      <c r="M230" s="19"/>
      <c r="N230" s="29"/>
      <c r="O230" s="19"/>
      <c r="P230" s="46"/>
      <c r="Q230" s="19"/>
      <c r="R230" s="46"/>
      <c r="S230" s="19"/>
      <c r="T230" s="44"/>
    </row>
    <row r="231" s="17" customFormat="1" spans="1:20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</row>
    <row r="232" s="17" customFormat="1"/>
    <row r="233" s="17" customFormat="1"/>
    <row r="234" s="17" customFormat="1" ht="26.25" spans="1:20">
      <c r="A234" s="8" t="s">
        <v>312</v>
      </c>
      <c r="B234" s="8" t="s">
        <v>313</v>
      </c>
      <c r="C234" s="8" t="s">
        <v>2</v>
      </c>
      <c r="D234" s="22" t="s">
        <v>883</v>
      </c>
      <c r="E234" s="19" t="s">
        <v>18</v>
      </c>
      <c r="F234" s="19" t="s">
        <v>19</v>
      </c>
      <c r="G234" s="19" t="s">
        <v>7</v>
      </c>
      <c r="H234" s="44" t="s">
        <v>20</v>
      </c>
      <c r="I234" s="19" t="s">
        <v>21</v>
      </c>
      <c r="J234" s="19" t="s">
        <v>3</v>
      </c>
      <c r="K234" s="19" t="s">
        <v>4</v>
      </c>
      <c r="L234" s="19" t="s">
        <v>5</v>
      </c>
      <c r="M234" s="19" t="s">
        <v>6</v>
      </c>
      <c r="N234" s="19" t="s">
        <v>7</v>
      </c>
      <c r="O234" s="19"/>
      <c r="P234" s="46" t="s">
        <v>9</v>
      </c>
      <c r="Q234" s="19" t="s">
        <v>38</v>
      </c>
      <c r="R234" s="46" t="s">
        <v>25</v>
      </c>
      <c r="S234" s="19" t="s">
        <v>29</v>
      </c>
      <c r="T234" s="44" t="s">
        <v>39</v>
      </c>
    </row>
    <row r="235" s="17" customFormat="1" spans="1:20">
      <c r="A235" s="19" t="s">
        <v>884</v>
      </c>
      <c r="B235" s="19" t="s">
        <v>885</v>
      </c>
      <c r="C235" s="19">
        <v>490</v>
      </c>
      <c r="D235" s="19" t="s">
        <v>74</v>
      </c>
      <c r="E235" s="19"/>
      <c r="F235" s="19"/>
      <c r="G235" s="19"/>
      <c r="H235" s="44"/>
      <c r="I235" s="19"/>
      <c r="J235" s="19">
        <v>1431</v>
      </c>
      <c r="K235" s="19">
        <v>1763</v>
      </c>
      <c r="L235" s="19">
        <f t="shared" ref="L235:L238" si="49">K235-J235</f>
        <v>332</v>
      </c>
      <c r="M235" s="19">
        <v>20</v>
      </c>
      <c r="N235" s="47">
        <f>L235*M235</f>
        <v>6640</v>
      </c>
      <c r="O235" s="19">
        <v>1.03</v>
      </c>
      <c r="P235" s="46">
        <f>N235*O235</f>
        <v>6839.2</v>
      </c>
      <c r="Q235" s="19"/>
      <c r="R235" s="46">
        <f>P235+I235+Q235</f>
        <v>6839.2</v>
      </c>
      <c r="S235" s="19">
        <v>1</v>
      </c>
      <c r="T235" s="44">
        <f t="shared" ref="T235:T239" si="50">R235*S235</f>
        <v>6839.2</v>
      </c>
    </row>
    <row r="236" s="17" customFormat="1" spans="1:20">
      <c r="A236" s="19" t="s">
        <v>886</v>
      </c>
      <c r="B236" s="19" t="s">
        <v>887</v>
      </c>
      <c r="C236" s="19">
        <v>491</v>
      </c>
      <c r="D236" s="19" t="s">
        <v>74</v>
      </c>
      <c r="E236" s="19"/>
      <c r="F236" s="19"/>
      <c r="G236" s="19"/>
      <c r="H236" s="44"/>
      <c r="I236" s="19"/>
      <c r="J236" s="19">
        <v>2005</v>
      </c>
      <c r="K236" s="19">
        <v>2723</v>
      </c>
      <c r="L236" s="19">
        <f t="shared" si="49"/>
        <v>718</v>
      </c>
      <c r="M236" s="19">
        <v>40</v>
      </c>
      <c r="N236" s="47">
        <f>L236*M236</f>
        <v>28720</v>
      </c>
      <c r="O236" s="19">
        <v>1.03</v>
      </c>
      <c r="P236" s="46">
        <f>N236*O236</f>
        <v>29581.6</v>
      </c>
      <c r="Q236" s="19"/>
      <c r="R236" s="46">
        <f>P236+I236+Q236</f>
        <v>29581.6</v>
      </c>
      <c r="S236" s="19">
        <v>1</v>
      </c>
      <c r="T236" s="44">
        <f t="shared" si="50"/>
        <v>29581.6</v>
      </c>
    </row>
    <row r="237" s="17" customFormat="1" spans="1:20">
      <c r="A237" s="19" t="s">
        <v>888</v>
      </c>
      <c r="B237" s="19" t="s">
        <v>888</v>
      </c>
      <c r="C237" s="19"/>
      <c r="D237" s="19" t="s">
        <v>74</v>
      </c>
      <c r="E237" s="19"/>
      <c r="F237" s="19"/>
      <c r="G237" s="19"/>
      <c r="H237" s="44"/>
      <c r="I237" s="19"/>
      <c r="J237" s="19"/>
      <c r="K237" s="19"/>
      <c r="L237" s="19"/>
      <c r="M237" s="19"/>
      <c r="N237" s="29"/>
      <c r="O237" s="19"/>
      <c r="P237" s="46"/>
      <c r="Q237" s="19"/>
      <c r="R237" s="46">
        <f>公寓等!F57</f>
        <v>2029.00884955752</v>
      </c>
      <c r="S237" s="19">
        <v>1</v>
      </c>
      <c r="T237" s="44">
        <f t="shared" si="50"/>
        <v>2029.00884955752</v>
      </c>
    </row>
    <row r="238" s="17" customFormat="1" spans="1:20">
      <c r="A238" s="19" t="s">
        <v>824</v>
      </c>
      <c r="B238" s="19" t="s">
        <v>825</v>
      </c>
      <c r="C238" s="19">
        <v>257</v>
      </c>
      <c r="D238" s="19" t="s">
        <v>74</v>
      </c>
      <c r="E238" s="19">
        <v>0</v>
      </c>
      <c r="F238" s="19">
        <v>0</v>
      </c>
      <c r="G238" s="19">
        <f>SUM(F238-E238)</f>
        <v>0</v>
      </c>
      <c r="H238" s="44">
        <v>9.5</v>
      </c>
      <c r="I238" s="19">
        <f>G238*H238</f>
        <v>0</v>
      </c>
      <c r="J238" s="19">
        <v>3</v>
      </c>
      <c r="K238" s="19">
        <v>3</v>
      </c>
      <c r="L238" s="19">
        <f t="shared" si="49"/>
        <v>0</v>
      </c>
      <c r="M238" s="19">
        <v>1</v>
      </c>
      <c r="N238" s="19">
        <f>M238*L238</f>
        <v>0</v>
      </c>
      <c r="O238" s="19">
        <v>1.03</v>
      </c>
      <c r="P238" s="46">
        <f>O238*N238</f>
        <v>0</v>
      </c>
      <c r="Q238" s="19">
        <f>40*1.03</f>
        <v>41.2</v>
      </c>
      <c r="R238" s="46">
        <f>I238+P238+Q238</f>
        <v>41.2</v>
      </c>
      <c r="S238" s="19">
        <v>0.5</v>
      </c>
      <c r="T238" s="44">
        <f t="shared" si="50"/>
        <v>20.6</v>
      </c>
    </row>
    <row r="239" s="17" customFormat="1" spans="1:20">
      <c r="A239" s="19" t="s">
        <v>731</v>
      </c>
      <c r="B239" s="19" t="s">
        <v>731</v>
      </c>
      <c r="C239" s="19" t="s">
        <v>731</v>
      </c>
      <c r="D239" s="19"/>
      <c r="E239" s="19"/>
      <c r="F239" s="19"/>
      <c r="G239" s="19"/>
      <c r="H239" s="44"/>
      <c r="I239" s="19"/>
      <c r="J239" s="19"/>
      <c r="K239" s="19"/>
      <c r="L239" s="19"/>
      <c r="M239" s="19"/>
      <c r="N239" s="29"/>
      <c r="O239" s="19"/>
      <c r="P239" s="46"/>
      <c r="Q239" s="19"/>
      <c r="R239" s="46">
        <f>T121</f>
        <v>13380.73</v>
      </c>
      <c r="S239" s="19">
        <v>0.042</v>
      </c>
      <c r="T239" s="44">
        <f t="shared" si="50"/>
        <v>561.99066</v>
      </c>
    </row>
    <row r="240" s="17" customFormat="1" spans="1:20">
      <c r="A240" s="19" t="s">
        <v>25</v>
      </c>
      <c r="B240" s="19"/>
      <c r="C240" s="19"/>
      <c r="D240" s="19"/>
      <c r="E240" s="19"/>
      <c r="F240" s="19"/>
      <c r="G240" s="19"/>
      <c r="H240" s="44"/>
      <c r="I240" s="19"/>
      <c r="J240" s="19"/>
      <c r="K240" s="19"/>
      <c r="L240" s="19"/>
      <c r="M240" s="19"/>
      <c r="N240" s="29"/>
      <c r="O240" s="19"/>
      <c r="P240" s="46"/>
      <c r="Q240" s="19"/>
      <c r="R240" s="46"/>
      <c r="S240" s="19"/>
      <c r="T240" s="44">
        <f>SUM(T235:T239)</f>
        <v>39032.3995095575</v>
      </c>
    </row>
    <row r="241" s="17" customFormat="1" spans="1:20">
      <c r="A241" s="49"/>
      <c r="B241" s="19"/>
      <c r="C241" s="19"/>
      <c r="D241" s="19"/>
      <c r="E241" s="19"/>
      <c r="F241" s="19"/>
      <c r="G241" s="19"/>
      <c r="H241" s="44"/>
      <c r="I241" s="19"/>
      <c r="J241" s="19"/>
      <c r="K241" s="19"/>
      <c r="L241" s="19"/>
      <c r="M241" s="19"/>
      <c r="N241" s="29"/>
      <c r="O241" s="19"/>
      <c r="P241" s="46"/>
      <c r="Q241" s="19"/>
      <c r="R241" s="46"/>
      <c r="S241" s="19"/>
      <c r="T241" s="44"/>
    </row>
    <row r="242" s="17" customFormat="1"/>
    <row r="243" s="17" customFormat="1"/>
    <row r="244" s="17" customFormat="1"/>
    <row r="245" s="17" customFormat="1"/>
    <row r="246" s="17" customFormat="1" ht="30" customHeight="1" spans="1:20">
      <c r="A246" s="8" t="s">
        <v>312</v>
      </c>
      <c r="B246" s="8" t="s">
        <v>313</v>
      </c>
      <c r="C246" s="8" t="s">
        <v>2</v>
      </c>
      <c r="D246" s="22" t="s">
        <v>889</v>
      </c>
      <c r="E246" s="19" t="s">
        <v>18</v>
      </c>
      <c r="F246" s="19" t="s">
        <v>19</v>
      </c>
      <c r="G246" s="19" t="s">
        <v>7</v>
      </c>
      <c r="H246" s="44" t="s">
        <v>20</v>
      </c>
      <c r="I246" s="19" t="s">
        <v>21</v>
      </c>
      <c r="J246" s="19" t="s">
        <v>3</v>
      </c>
      <c r="K246" s="19" t="s">
        <v>4</v>
      </c>
      <c r="L246" s="19" t="s">
        <v>5</v>
      </c>
      <c r="M246" s="19" t="s">
        <v>6</v>
      </c>
      <c r="N246" s="19" t="s">
        <v>7</v>
      </c>
      <c r="O246" s="19"/>
      <c r="P246" s="46" t="s">
        <v>9</v>
      </c>
      <c r="Q246" s="19" t="s">
        <v>38</v>
      </c>
      <c r="R246" s="46" t="s">
        <v>25</v>
      </c>
      <c r="S246" s="19" t="s">
        <v>29</v>
      </c>
      <c r="T246" s="44" t="s">
        <v>39</v>
      </c>
    </row>
    <row r="247" s="17" customFormat="1" spans="1:20">
      <c r="A247" s="49" t="s">
        <v>890</v>
      </c>
      <c r="B247" s="199" t="s">
        <v>891</v>
      </c>
      <c r="C247" s="49">
        <v>595</v>
      </c>
      <c r="D247" s="49" t="s">
        <v>892</v>
      </c>
      <c r="E247" s="49"/>
      <c r="F247" s="49"/>
      <c r="G247" s="49"/>
      <c r="H247" s="49"/>
      <c r="I247" s="49"/>
      <c r="J247" s="19">
        <v>538</v>
      </c>
      <c r="K247" s="19">
        <v>1621</v>
      </c>
      <c r="L247" s="19">
        <f>K247-J247</f>
        <v>1083</v>
      </c>
      <c r="M247" s="19">
        <v>1</v>
      </c>
      <c r="N247" s="47">
        <f>L247*M247</f>
        <v>1083</v>
      </c>
      <c r="O247" s="19">
        <v>1.03</v>
      </c>
      <c r="P247" s="46">
        <f>N247*O247</f>
        <v>1115.49</v>
      </c>
      <c r="Q247" s="19"/>
      <c r="R247" s="46">
        <f>P247+I247+Q247</f>
        <v>1115.49</v>
      </c>
      <c r="S247" s="19">
        <v>1</v>
      </c>
      <c r="T247" s="44">
        <f>R247*S247</f>
        <v>1115.49</v>
      </c>
    </row>
    <row r="248" s="17" customFormat="1" spans="1:20">
      <c r="A248" s="49" t="s">
        <v>893</v>
      </c>
      <c r="B248" s="49" t="s">
        <v>894</v>
      </c>
      <c r="C248" s="49">
        <v>605</v>
      </c>
      <c r="D248" s="49"/>
      <c r="E248" s="49"/>
      <c r="F248" s="49"/>
      <c r="G248" s="49"/>
      <c r="H248" s="49"/>
      <c r="I248" s="49"/>
      <c r="J248" s="19">
        <v>6083</v>
      </c>
      <c r="K248" s="19">
        <v>13927</v>
      </c>
      <c r="L248" s="19">
        <f>K248-J248</f>
        <v>7844</v>
      </c>
      <c r="M248" s="19">
        <v>1</v>
      </c>
      <c r="N248" s="47">
        <f>L248*M248</f>
        <v>7844</v>
      </c>
      <c r="O248" s="19">
        <v>1.03</v>
      </c>
      <c r="P248" s="46">
        <f>N248*O248</f>
        <v>8079.32</v>
      </c>
      <c r="Q248" s="19"/>
      <c r="R248" s="46">
        <f>P248+I248+Q248</f>
        <v>8079.32</v>
      </c>
      <c r="S248" s="19">
        <v>1</v>
      </c>
      <c r="T248" s="44">
        <f>R248*S248</f>
        <v>8079.32</v>
      </c>
    </row>
    <row r="249" s="17" customFormat="1" spans="1:20">
      <c r="A249" s="22" t="s">
        <v>895</v>
      </c>
      <c r="B249" s="19"/>
      <c r="C249" s="19"/>
      <c r="D249" s="19"/>
      <c r="E249" s="19"/>
      <c r="F249" s="19"/>
      <c r="G249" s="19"/>
      <c r="H249" s="44"/>
      <c r="I249" s="8"/>
      <c r="J249" s="8"/>
      <c r="K249" s="8"/>
      <c r="L249" s="8"/>
      <c r="M249" s="8"/>
      <c r="N249" s="8"/>
      <c r="O249" s="19">
        <v>1.03</v>
      </c>
      <c r="P249" s="85"/>
      <c r="Q249" s="117"/>
      <c r="R249" s="69">
        <f>公寓等!I61</f>
        <v>2029.00884955752</v>
      </c>
      <c r="S249" s="19">
        <v>0.5</v>
      </c>
      <c r="T249" s="44">
        <f>R249*S249</f>
        <v>1014.50442477876</v>
      </c>
    </row>
    <row r="250" s="17" customFormat="1" spans="1:20">
      <c r="A250" s="49" t="s">
        <v>731</v>
      </c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>
        <f>T121</f>
        <v>13380.73</v>
      </c>
      <c r="S250" s="49">
        <v>0.042</v>
      </c>
      <c r="T250" s="20">
        <f>R250*S250</f>
        <v>561.99066</v>
      </c>
    </row>
    <row r="251" s="17" customFormat="1" ht="26" customHeight="1" spans="1:20">
      <c r="A251" s="49" t="s">
        <v>25</v>
      </c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20">
        <f>SUM(T247:T250)</f>
        <v>10771.3050847788</v>
      </c>
    </row>
    <row r="252" s="17" customFormat="1" spans="1:20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</row>
    <row r="253" s="17" customFormat="1" ht="29" customHeight="1"/>
    <row r="254" s="17" customFormat="1"/>
    <row r="255" s="17" customFormat="1"/>
    <row r="256" s="17" customFormat="1" ht="26.25" spans="1:20">
      <c r="A256" s="8" t="s">
        <v>312</v>
      </c>
      <c r="B256" s="8" t="s">
        <v>313</v>
      </c>
      <c r="C256" s="8" t="s">
        <v>2</v>
      </c>
      <c r="D256" s="22" t="s">
        <v>896</v>
      </c>
      <c r="E256" s="19" t="s">
        <v>18</v>
      </c>
      <c r="F256" s="19" t="s">
        <v>19</v>
      </c>
      <c r="G256" s="19" t="s">
        <v>7</v>
      </c>
      <c r="H256" s="44" t="s">
        <v>20</v>
      </c>
      <c r="I256" s="19" t="s">
        <v>21</v>
      </c>
      <c r="J256" s="19" t="s">
        <v>3</v>
      </c>
      <c r="K256" s="19" t="s">
        <v>4</v>
      </c>
      <c r="L256" s="19" t="s">
        <v>5</v>
      </c>
      <c r="M256" s="19" t="s">
        <v>6</v>
      </c>
      <c r="N256" s="19" t="s">
        <v>7</v>
      </c>
      <c r="O256" s="19"/>
      <c r="P256" s="46" t="s">
        <v>9</v>
      </c>
      <c r="Q256" s="19" t="s">
        <v>38</v>
      </c>
      <c r="R256" s="46" t="s">
        <v>25</v>
      </c>
      <c r="S256" s="19" t="s">
        <v>29</v>
      </c>
      <c r="T256" s="44" t="s">
        <v>39</v>
      </c>
    </row>
    <row r="257" s="17" customFormat="1" spans="1:20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</row>
    <row r="258" s="17" customFormat="1" spans="1:20">
      <c r="A258" s="22" t="s">
        <v>895</v>
      </c>
      <c r="B258" s="19"/>
      <c r="C258" s="19"/>
      <c r="D258" s="19"/>
      <c r="E258" s="19"/>
      <c r="F258" s="19"/>
      <c r="G258" s="19"/>
      <c r="H258" s="44"/>
      <c r="I258" s="19" t="s">
        <v>67</v>
      </c>
      <c r="J258" s="19"/>
      <c r="K258" s="19"/>
      <c r="L258" s="19"/>
      <c r="M258" s="19"/>
      <c r="N258" s="19"/>
      <c r="O258" s="19">
        <v>1.03</v>
      </c>
      <c r="P258" s="69"/>
      <c r="Q258" s="70"/>
      <c r="R258" s="69">
        <f>公寓等!F61</f>
        <v>2029.00884955752</v>
      </c>
      <c r="S258" s="19">
        <v>0.5</v>
      </c>
      <c r="T258" s="44">
        <f>R258*S258</f>
        <v>1014.50442477876</v>
      </c>
    </row>
    <row r="259" s="17" customFormat="1" spans="1:20">
      <c r="A259" s="22"/>
      <c r="B259" s="19"/>
      <c r="C259" s="19"/>
      <c r="D259" s="19"/>
      <c r="E259" s="19"/>
      <c r="F259" s="19"/>
      <c r="G259" s="19"/>
      <c r="H259" s="44"/>
      <c r="I259" s="19"/>
      <c r="J259" s="19"/>
      <c r="K259" s="19"/>
      <c r="L259" s="19"/>
      <c r="M259" s="19"/>
      <c r="N259" s="19"/>
      <c r="O259" s="19"/>
      <c r="P259" s="69"/>
      <c r="Q259" s="70"/>
      <c r="R259" s="69"/>
      <c r="S259" s="19"/>
      <c r="T259" s="44"/>
    </row>
    <row r="260" s="17" customFormat="1" ht="30" customHeight="1" spans="1:20">
      <c r="A260" s="8" t="s">
        <v>312</v>
      </c>
      <c r="B260" s="8" t="s">
        <v>313</v>
      </c>
      <c r="C260" s="8" t="s">
        <v>2</v>
      </c>
      <c r="D260" s="22" t="s">
        <v>896</v>
      </c>
      <c r="E260" s="19" t="s">
        <v>18</v>
      </c>
      <c r="F260" s="19" t="s">
        <v>19</v>
      </c>
      <c r="G260" s="19" t="s">
        <v>7</v>
      </c>
      <c r="H260" s="44" t="s">
        <v>20</v>
      </c>
      <c r="I260" s="19" t="s">
        <v>21</v>
      </c>
      <c r="J260" s="19" t="s">
        <v>3</v>
      </c>
      <c r="K260" s="19" t="s">
        <v>4</v>
      </c>
      <c r="L260" s="19" t="s">
        <v>5</v>
      </c>
      <c r="M260" s="19" t="s">
        <v>6</v>
      </c>
      <c r="N260" s="19" t="s">
        <v>7</v>
      </c>
      <c r="O260" s="19"/>
      <c r="P260" s="46" t="s">
        <v>9</v>
      </c>
      <c r="Q260" s="19" t="s">
        <v>38</v>
      </c>
      <c r="R260" s="46" t="s">
        <v>25</v>
      </c>
      <c r="S260" s="19" t="s">
        <v>29</v>
      </c>
      <c r="T260" s="44" t="s">
        <v>39</v>
      </c>
    </row>
    <row r="261" s="17" customFormat="1" ht="30" customHeight="1" spans="1:20">
      <c r="A261" s="19" t="s">
        <v>897</v>
      </c>
      <c r="B261" s="19" t="s">
        <v>898</v>
      </c>
      <c r="C261" s="19">
        <v>535</v>
      </c>
      <c r="D261" s="19" t="s">
        <v>899</v>
      </c>
      <c r="E261" s="19">
        <v>198</v>
      </c>
      <c r="F261" s="19">
        <v>198</v>
      </c>
      <c r="G261" s="19">
        <f>SUM(F261-E261)</f>
        <v>0</v>
      </c>
      <c r="H261" s="44">
        <v>9.5</v>
      </c>
      <c r="I261" s="19">
        <f>G261*H261</f>
        <v>0</v>
      </c>
      <c r="J261" s="19">
        <v>2660</v>
      </c>
      <c r="K261" s="19">
        <v>3356</v>
      </c>
      <c r="L261" s="19">
        <f>K261-J261</f>
        <v>696</v>
      </c>
      <c r="M261" s="19">
        <v>20</v>
      </c>
      <c r="N261" s="19">
        <f>M261*L261</f>
        <v>13920</v>
      </c>
      <c r="O261" s="19">
        <v>1.03</v>
      </c>
      <c r="P261" s="46">
        <f>O261*N261</f>
        <v>14337.6</v>
      </c>
      <c r="Q261" s="19"/>
      <c r="R261" s="46">
        <f>I261+P261+Q261</f>
        <v>14337.6</v>
      </c>
      <c r="S261" s="19">
        <v>1</v>
      </c>
      <c r="T261" s="44">
        <f>R261*S261</f>
        <v>14337.6</v>
      </c>
    </row>
    <row r="262" s="17" customFormat="1" spans="1:20">
      <c r="A262" s="49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1"/>
    </row>
    <row r="263" s="17" customFormat="1"/>
    <row r="264" s="17" customFormat="1"/>
    <row r="265" s="17" customFormat="1"/>
    <row r="266" s="17" customFormat="1"/>
    <row r="267" s="17" customFormat="1" ht="26.25" spans="1:20">
      <c r="A267" s="8" t="s">
        <v>312</v>
      </c>
      <c r="B267" s="8" t="s">
        <v>313</v>
      </c>
      <c r="C267" s="8" t="s">
        <v>2</v>
      </c>
      <c r="D267" s="22" t="s">
        <v>900</v>
      </c>
      <c r="E267" s="19" t="s">
        <v>18</v>
      </c>
      <c r="F267" s="19" t="s">
        <v>19</v>
      </c>
      <c r="G267" s="19" t="s">
        <v>7</v>
      </c>
      <c r="H267" s="95" t="s">
        <v>20</v>
      </c>
      <c r="I267" s="19" t="s">
        <v>21</v>
      </c>
      <c r="J267" s="19" t="s">
        <v>3</v>
      </c>
      <c r="K267" s="19" t="s">
        <v>4</v>
      </c>
      <c r="L267" s="19" t="s">
        <v>5</v>
      </c>
      <c r="M267" s="19" t="s">
        <v>6</v>
      </c>
      <c r="N267" s="19" t="s">
        <v>7</v>
      </c>
      <c r="O267" s="19"/>
      <c r="P267" s="46" t="s">
        <v>9</v>
      </c>
      <c r="Q267" s="19" t="s">
        <v>38</v>
      </c>
      <c r="R267" s="46" t="s">
        <v>25</v>
      </c>
      <c r="S267" s="19" t="s">
        <v>29</v>
      </c>
      <c r="T267" s="44" t="s">
        <v>39</v>
      </c>
    </row>
    <row r="268" s="17" customFormat="1" spans="1:20">
      <c r="A268" s="19" t="s">
        <v>901</v>
      </c>
      <c r="B268" s="19" t="s">
        <v>902</v>
      </c>
      <c r="C268" s="19">
        <v>230</v>
      </c>
      <c r="D268" s="19" t="s">
        <v>903</v>
      </c>
      <c r="E268" s="19">
        <v>40</v>
      </c>
      <c r="F268" s="19">
        <v>40</v>
      </c>
      <c r="G268" s="19">
        <f t="shared" ref="G268:G275" si="51">SUM(F268-E268)</f>
        <v>0</v>
      </c>
      <c r="H268" s="44">
        <v>9.5</v>
      </c>
      <c r="I268" s="19">
        <f t="shared" ref="I268:I275" si="52">G268*H268</f>
        <v>0</v>
      </c>
      <c r="J268" s="19">
        <v>284182</v>
      </c>
      <c r="K268" s="19">
        <v>297692</v>
      </c>
      <c r="L268" s="19">
        <f t="shared" ref="L268:L278" si="53">K268-J268</f>
        <v>13510</v>
      </c>
      <c r="M268" s="19">
        <v>1</v>
      </c>
      <c r="N268" s="19">
        <f t="shared" ref="N268:N278" si="54">M268*L268</f>
        <v>13510</v>
      </c>
      <c r="O268" s="19">
        <v>1.03</v>
      </c>
      <c r="P268" s="46">
        <f t="shared" ref="P268:P278" si="55">O268*N268</f>
        <v>13915.3</v>
      </c>
      <c r="Q268" s="19">
        <f>80*1.03</f>
        <v>82.4</v>
      </c>
      <c r="R268" s="46">
        <f t="shared" ref="R268:R279" si="56">I268+P268+Q268</f>
        <v>13997.7</v>
      </c>
      <c r="S268" s="19">
        <v>1</v>
      </c>
      <c r="T268" s="44">
        <f t="shared" ref="T268:T278" si="57">R268*S268</f>
        <v>13997.7</v>
      </c>
    </row>
    <row r="269" s="17" customFormat="1" spans="1:20">
      <c r="A269" s="19" t="s">
        <v>904</v>
      </c>
      <c r="B269" s="19" t="s">
        <v>905</v>
      </c>
      <c r="C269" s="19">
        <v>231</v>
      </c>
      <c r="D269" s="19" t="s">
        <v>906</v>
      </c>
      <c r="E269" s="19"/>
      <c r="F269" s="19"/>
      <c r="G269" s="19"/>
      <c r="H269" s="44"/>
      <c r="I269" s="19"/>
      <c r="J269" s="19">
        <v>39466</v>
      </c>
      <c r="K269" s="19">
        <v>41648</v>
      </c>
      <c r="L269" s="19">
        <f t="shared" si="53"/>
        <v>2182</v>
      </c>
      <c r="M269" s="19">
        <v>1</v>
      </c>
      <c r="N269" s="19">
        <f t="shared" si="54"/>
        <v>2182</v>
      </c>
      <c r="O269" s="19">
        <v>1.03</v>
      </c>
      <c r="P269" s="46">
        <f t="shared" si="55"/>
        <v>2247.46</v>
      </c>
      <c r="Q269" s="19"/>
      <c r="R269" s="46">
        <f t="shared" si="56"/>
        <v>2247.46</v>
      </c>
      <c r="S269" s="19">
        <v>1</v>
      </c>
      <c r="T269" s="44">
        <f t="shared" si="57"/>
        <v>2247.46</v>
      </c>
    </row>
    <row r="270" s="17" customFormat="1" spans="1:20">
      <c r="A270" s="19" t="s">
        <v>907</v>
      </c>
      <c r="B270" s="19" t="s">
        <v>908</v>
      </c>
      <c r="C270" s="19">
        <v>295</v>
      </c>
      <c r="D270" s="19" t="s">
        <v>906</v>
      </c>
      <c r="E270" s="19"/>
      <c r="F270" s="19"/>
      <c r="G270" s="19"/>
      <c r="H270" s="44"/>
      <c r="I270" s="19"/>
      <c r="J270" s="19">
        <v>39670</v>
      </c>
      <c r="K270" s="19">
        <v>39670</v>
      </c>
      <c r="L270" s="19">
        <f t="shared" si="53"/>
        <v>0</v>
      </c>
      <c r="M270" s="19">
        <v>1</v>
      </c>
      <c r="N270" s="19">
        <f t="shared" si="54"/>
        <v>0</v>
      </c>
      <c r="O270" s="19">
        <v>1.03</v>
      </c>
      <c r="P270" s="46">
        <f t="shared" si="55"/>
        <v>0</v>
      </c>
      <c r="Q270" s="19"/>
      <c r="R270" s="46">
        <f t="shared" si="56"/>
        <v>0</v>
      </c>
      <c r="S270" s="19">
        <v>1</v>
      </c>
      <c r="T270" s="44">
        <f t="shared" si="57"/>
        <v>0</v>
      </c>
    </row>
    <row r="271" s="17" customFormat="1" spans="1:20">
      <c r="A271" s="19" t="s">
        <v>909</v>
      </c>
      <c r="B271" s="19" t="s">
        <v>910</v>
      </c>
      <c r="C271" s="19">
        <v>305</v>
      </c>
      <c r="D271" s="19" t="s">
        <v>906</v>
      </c>
      <c r="E271" s="19">
        <v>102</v>
      </c>
      <c r="F271" s="19">
        <v>102</v>
      </c>
      <c r="G271" s="19">
        <f t="shared" si="51"/>
        <v>0</v>
      </c>
      <c r="H271" s="44">
        <v>9.5</v>
      </c>
      <c r="I271" s="19">
        <f t="shared" si="52"/>
        <v>0</v>
      </c>
      <c r="J271" s="19">
        <v>24518</v>
      </c>
      <c r="K271" s="19">
        <v>25359</v>
      </c>
      <c r="L271" s="19">
        <f t="shared" si="53"/>
        <v>841</v>
      </c>
      <c r="M271" s="19">
        <v>1</v>
      </c>
      <c r="N271" s="19">
        <f t="shared" si="54"/>
        <v>841</v>
      </c>
      <c r="O271" s="19">
        <v>1.03</v>
      </c>
      <c r="P271" s="46">
        <f t="shared" si="55"/>
        <v>866.23</v>
      </c>
      <c r="Q271" s="19"/>
      <c r="R271" s="46">
        <f t="shared" si="56"/>
        <v>866.23</v>
      </c>
      <c r="S271" s="19">
        <v>1</v>
      </c>
      <c r="T271" s="44">
        <f t="shared" si="57"/>
        <v>866.23</v>
      </c>
    </row>
    <row r="272" s="17" customFormat="1" spans="1:20">
      <c r="A272" s="19" t="s">
        <v>911</v>
      </c>
      <c r="B272" s="19" t="s">
        <v>912</v>
      </c>
      <c r="C272" s="19">
        <v>282</v>
      </c>
      <c r="D272" s="19" t="s">
        <v>906</v>
      </c>
      <c r="E272" s="19">
        <v>42</v>
      </c>
      <c r="F272" s="19">
        <v>42</v>
      </c>
      <c r="G272" s="19">
        <f>F272-E272</f>
        <v>0</v>
      </c>
      <c r="H272" s="44">
        <v>9.5</v>
      </c>
      <c r="I272" s="19">
        <f t="shared" si="52"/>
        <v>0</v>
      </c>
      <c r="J272" s="19">
        <v>334291</v>
      </c>
      <c r="K272" s="19">
        <v>348336</v>
      </c>
      <c r="L272" s="19">
        <f t="shared" si="53"/>
        <v>14045</v>
      </c>
      <c r="M272" s="19">
        <v>1</v>
      </c>
      <c r="N272" s="19">
        <f t="shared" si="54"/>
        <v>14045</v>
      </c>
      <c r="O272" s="19">
        <v>1.03</v>
      </c>
      <c r="P272" s="46">
        <f t="shared" si="55"/>
        <v>14466.35</v>
      </c>
      <c r="Q272" s="19">
        <f>40*1.03</f>
        <v>41.2</v>
      </c>
      <c r="R272" s="46">
        <f t="shared" si="56"/>
        <v>14507.55</v>
      </c>
      <c r="S272" s="19">
        <v>1</v>
      </c>
      <c r="T272" s="44">
        <f t="shared" si="57"/>
        <v>14507.55</v>
      </c>
    </row>
    <row r="273" s="17" customFormat="1" spans="1:20">
      <c r="A273" s="19" t="s">
        <v>913</v>
      </c>
      <c r="B273" s="19" t="s">
        <v>914</v>
      </c>
      <c r="C273" s="19">
        <v>306</v>
      </c>
      <c r="D273" s="19" t="s">
        <v>906</v>
      </c>
      <c r="E273" s="19">
        <v>108</v>
      </c>
      <c r="F273" s="19">
        <v>108</v>
      </c>
      <c r="G273" s="19">
        <f t="shared" si="51"/>
        <v>0</v>
      </c>
      <c r="H273" s="44">
        <v>9.5</v>
      </c>
      <c r="I273" s="19">
        <f t="shared" si="52"/>
        <v>0</v>
      </c>
      <c r="J273" s="19">
        <v>77345</v>
      </c>
      <c r="K273" s="19">
        <v>79404</v>
      </c>
      <c r="L273" s="19">
        <f t="shared" si="53"/>
        <v>2059</v>
      </c>
      <c r="M273" s="19">
        <v>1</v>
      </c>
      <c r="N273" s="19">
        <f t="shared" si="54"/>
        <v>2059</v>
      </c>
      <c r="O273" s="19">
        <v>1.03</v>
      </c>
      <c r="P273" s="46">
        <f t="shared" si="55"/>
        <v>2120.77</v>
      </c>
      <c r="Q273" s="19">
        <f>80*1.03</f>
        <v>82.4</v>
      </c>
      <c r="R273" s="46">
        <f t="shared" si="56"/>
        <v>2203.17</v>
      </c>
      <c r="S273" s="19">
        <v>1</v>
      </c>
      <c r="T273" s="44">
        <f t="shared" si="57"/>
        <v>2203.17</v>
      </c>
    </row>
    <row r="274" s="17" customFormat="1" spans="1:20">
      <c r="A274" s="19" t="s">
        <v>915</v>
      </c>
      <c r="B274" s="19" t="s">
        <v>916</v>
      </c>
      <c r="C274" s="19">
        <v>277</v>
      </c>
      <c r="D274" s="19" t="s">
        <v>906</v>
      </c>
      <c r="E274" s="19">
        <v>157</v>
      </c>
      <c r="F274" s="19">
        <v>157</v>
      </c>
      <c r="G274" s="19">
        <f t="shared" si="51"/>
        <v>0</v>
      </c>
      <c r="H274" s="44">
        <v>9.5</v>
      </c>
      <c r="I274" s="19">
        <f t="shared" si="52"/>
        <v>0</v>
      </c>
      <c r="J274" s="19">
        <v>18473</v>
      </c>
      <c r="K274" s="19">
        <v>22012</v>
      </c>
      <c r="L274" s="19">
        <f t="shared" si="53"/>
        <v>3539</v>
      </c>
      <c r="M274" s="19">
        <v>1</v>
      </c>
      <c r="N274" s="19">
        <f t="shared" si="54"/>
        <v>3539</v>
      </c>
      <c r="O274" s="19">
        <v>1.03</v>
      </c>
      <c r="P274" s="46">
        <f t="shared" si="55"/>
        <v>3645.17</v>
      </c>
      <c r="Q274" s="19">
        <f>80*1.03</f>
        <v>82.4</v>
      </c>
      <c r="R274" s="46">
        <f t="shared" si="56"/>
        <v>3727.57</v>
      </c>
      <c r="S274" s="19">
        <v>1</v>
      </c>
      <c r="T274" s="44">
        <f t="shared" si="57"/>
        <v>3727.57</v>
      </c>
    </row>
    <row r="275" s="17" customFormat="1" spans="1:20">
      <c r="A275" s="19" t="s">
        <v>917</v>
      </c>
      <c r="B275" s="19" t="s">
        <v>918</v>
      </c>
      <c r="C275" s="19">
        <v>275</v>
      </c>
      <c r="D275" s="19" t="s">
        <v>906</v>
      </c>
      <c r="E275" s="19">
        <v>156</v>
      </c>
      <c r="F275" s="19">
        <v>156</v>
      </c>
      <c r="G275" s="19">
        <f t="shared" si="51"/>
        <v>0</v>
      </c>
      <c r="H275" s="44">
        <v>9.5</v>
      </c>
      <c r="I275" s="19">
        <f t="shared" si="52"/>
        <v>0</v>
      </c>
      <c r="J275" s="19">
        <v>382128</v>
      </c>
      <c r="K275" s="19">
        <v>403040</v>
      </c>
      <c r="L275" s="19">
        <f t="shared" si="53"/>
        <v>20912</v>
      </c>
      <c r="M275" s="19">
        <v>1</v>
      </c>
      <c r="N275" s="19">
        <f t="shared" si="54"/>
        <v>20912</v>
      </c>
      <c r="O275" s="19">
        <v>1.03</v>
      </c>
      <c r="P275" s="46">
        <f t="shared" si="55"/>
        <v>21539.36</v>
      </c>
      <c r="Q275" s="19">
        <f>140*1.03</f>
        <v>144.2</v>
      </c>
      <c r="R275" s="46">
        <f t="shared" si="56"/>
        <v>21683.56</v>
      </c>
      <c r="S275" s="19">
        <v>0.25</v>
      </c>
      <c r="T275" s="44">
        <f t="shared" si="57"/>
        <v>5420.89</v>
      </c>
    </row>
    <row r="276" s="17" customFormat="1" spans="1:20">
      <c r="A276" s="19" t="s">
        <v>919</v>
      </c>
      <c r="B276" s="19" t="s">
        <v>920</v>
      </c>
      <c r="C276" s="19">
        <v>298</v>
      </c>
      <c r="D276" s="19" t="s">
        <v>906</v>
      </c>
      <c r="E276" s="19"/>
      <c r="F276" s="19"/>
      <c r="G276" s="19"/>
      <c r="H276" s="44"/>
      <c r="I276" s="19"/>
      <c r="J276" s="19">
        <v>67252</v>
      </c>
      <c r="K276" s="19">
        <v>68515</v>
      </c>
      <c r="L276" s="19">
        <f t="shared" si="53"/>
        <v>1263</v>
      </c>
      <c r="M276" s="19">
        <v>1</v>
      </c>
      <c r="N276" s="19">
        <f t="shared" si="54"/>
        <v>1263</v>
      </c>
      <c r="O276" s="19">
        <v>1.03</v>
      </c>
      <c r="P276" s="46">
        <f t="shared" si="55"/>
        <v>1300.89</v>
      </c>
      <c r="Q276" s="19"/>
      <c r="R276" s="46">
        <f t="shared" si="56"/>
        <v>1300.89</v>
      </c>
      <c r="S276" s="19">
        <v>0.25</v>
      </c>
      <c r="T276" s="44">
        <f t="shared" si="57"/>
        <v>325.2225</v>
      </c>
    </row>
    <row r="277" s="17" customFormat="1" spans="1:20">
      <c r="A277" s="19" t="s">
        <v>921</v>
      </c>
      <c r="B277" s="19" t="s">
        <v>922</v>
      </c>
      <c r="C277" s="19">
        <v>307</v>
      </c>
      <c r="D277" s="19" t="s">
        <v>906</v>
      </c>
      <c r="E277" s="19">
        <v>162</v>
      </c>
      <c r="F277" s="19">
        <v>162</v>
      </c>
      <c r="G277" s="19">
        <f>SUM(F277-E277)</f>
        <v>0</v>
      </c>
      <c r="H277" s="44">
        <v>9.5</v>
      </c>
      <c r="I277" s="19">
        <f>G277*H277</f>
        <v>0</v>
      </c>
      <c r="J277" s="19">
        <v>93378</v>
      </c>
      <c r="K277" s="19">
        <v>96998</v>
      </c>
      <c r="L277" s="19">
        <f t="shared" si="53"/>
        <v>3620</v>
      </c>
      <c r="M277" s="19">
        <v>1</v>
      </c>
      <c r="N277" s="19">
        <f t="shared" si="54"/>
        <v>3620</v>
      </c>
      <c r="O277" s="19">
        <v>1.03</v>
      </c>
      <c r="P277" s="46">
        <f t="shared" si="55"/>
        <v>3728.6</v>
      </c>
      <c r="Q277" s="19">
        <f>80*1.03</f>
        <v>82.4</v>
      </c>
      <c r="R277" s="46">
        <f t="shared" si="56"/>
        <v>3811</v>
      </c>
      <c r="S277" s="19">
        <v>0.75</v>
      </c>
      <c r="T277" s="44">
        <f t="shared" si="57"/>
        <v>2858.25</v>
      </c>
    </row>
    <row r="278" s="17" customFormat="1" ht="28.5" spans="1:20">
      <c r="A278" s="22" t="s">
        <v>923</v>
      </c>
      <c r="B278" s="19"/>
      <c r="C278" s="19">
        <v>344</v>
      </c>
      <c r="D278" s="19" t="s">
        <v>906</v>
      </c>
      <c r="E278" s="19"/>
      <c r="F278" s="19"/>
      <c r="G278" s="19"/>
      <c r="H278" s="44"/>
      <c r="I278" s="19"/>
      <c r="J278" s="19">
        <v>324</v>
      </c>
      <c r="K278" s="19">
        <v>325</v>
      </c>
      <c r="L278" s="19">
        <f t="shared" si="53"/>
        <v>1</v>
      </c>
      <c r="M278" s="19">
        <v>40</v>
      </c>
      <c r="N278" s="19">
        <f t="shared" si="54"/>
        <v>40</v>
      </c>
      <c r="O278" s="19">
        <v>1.03</v>
      </c>
      <c r="P278" s="46">
        <f t="shared" si="55"/>
        <v>41.2</v>
      </c>
      <c r="Q278" s="19"/>
      <c r="R278" s="46">
        <f t="shared" si="56"/>
        <v>41.2</v>
      </c>
      <c r="S278" s="19">
        <v>1</v>
      </c>
      <c r="T278" s="44">
        <f t="shared" si="57"/>
        <v>41.2</v>
      </c>
    </row>
    <row r="279" s="17" customFormat="1" ht="18.75" spans="1:20">
      <c r="A279" s="202" t="s">
        <v>25</v>
      </c>
      <c r="B279" s="203"/>
      <c r="C279" s="203"/>
      <c r="D279" s="203" t="s">
        <v>906</v>
      </c>
      <c r="E279" s="203"/>
      <c r="F279" s="203"/>
      <c r="G279" s="19"/>
      <c r="H279" s="44"/>
      <c r="I279" s="19"/>
      <c r="J279" s="19"/>
      <c r="K279" s="19"/>
      <c r="L279" s="19"/>
      <c r="M279" s="19"/>
      <c r="N279" s="19"/>
      <c r="O279" s="19"/>
      <c r="P279" s="204"/>
      <c r="Q279" s="19"/>
      <c r="R279" s="46"/>
      <c r="S279" s="19"/>
      <c r="T279" s="44">
        <f>SUM(T268:T278)</f>
        <v>46195.2425</v>
      </c>
    </row>
    <row r="280" s="17" customFormat="1" ht="18.75" spans="1:20">
      <c r="A280" s="49" t="s">
        <v>478</v>
      </c>
      <c r="B280" s="203"/>
      <c r="C280" s="49" t="s">
        <v>798</v>
      </c>
      <c r="D280" s="49"/>
      <c r="E280" s="203"/>
      <c r="F280" s="19"/>
      <c r="G280" s="203"/>
      <c r="H280" s="44"/>
      <c r="I280" s="19"/>
      <c r="J280" s="19"/>
      <c r="K280" s="19"/>
      <c r="L280" s="19"/>
      <c r="M280" s="19"/>
      <c r="N280" s="19"/>
      <c r="O280" s="19"/>
      <c r="P280" s="46"/>
      <c r="Q280" s="19"/>
      <c r="R280" s="46"/>
      <c r="S280" s="19"/>
      <c r="T280" s="44">
        <v>96822.2375</v>
      </c>
    </row>
    <row r="281" s="17" customFormat="1" spans="1:20">
      <c r="A281" s="49" t="s">
        <v>480</v>
      </c>
      <c r="B281" s="49"/>
      <c r="C281" s="49" t="s">
        <v>481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20">
        <f>T280-T279</f>
        <v>50626.995</v>
      </c>
    </row>
    <row r="282" s="17" customFormat="1"/>
    <row r="283" s="17" customFormat="1" ht="26.25" spans="1:20">
      <c r="A283" s="8" t="s">
        <v>312</v>
      </c>
      <c r="B283" s="8" t="s">
        <v>313</v>
      </c>
      <c r="C283" s="8" t="s">
        <v>2</v>
      </c>
      <c r="D283" s="22" t="s">
        <v>924</v>
      </c>
      <c r="E283" s="24" t="s">
        <v>18</v>
      </c>
      <c r="F283" s="24" t="s">
        <v>19</v>
      </c>
      <c r="G283" s="24" t="s">
        <v>7</v>
      </c>
      <c r="H283" s="25" t="s">
        <v>20</v>
      </c>
      <c r="I283" s="24" t="s">
        <v>21</v>
      </c>
      <c r="J283" s="24" t="s">
        <v>3</v>
      </c>
      <c r="K283" s="24" t="s">
        <v>4</v>
      </c>
      <c r="L283" s="24" t="s">
        <v>5</v>
      </c>
      <c r="M283" s="24" t="s">
        <v>6</v>
      </c>
      <c r="N283" s="24" t="s">
        <v>7</v>
      </c>
      <c r="O283" s="26" t="s">
        <v>925</v>
      </c>
      <c r="P283" s="27" t="s">
        <v>9</v>
      </c>
      <c r="Q283" s="24" t="s">
        <v>38</v>
      </c>
      <c r="R283" s="27" t="s">
        <v>25</v>
      </c>
      <c r="S283" s="24" t="s">
        <v>29</v>
      </c>
      <c r="T283" s="25" t="s">
        <v>39</v>
      </c>
    </row>
    <row r="284" s="17" customFormat="1" spans="1:20">
      <c r="A284" s="24"/>
      <c r="B284" s="24"/>
      <c r="C284" s="24"/>
      <c r="D284" s="24" t="s">
        <v>926</v>
      </c>
      <c r="E284" s="24">
        <v>4450</v>
      </c>
      <c r="F284" s="24"/>
      <c r="G284" s="24"/>
      <c r="H284" s="25"/>
      <c r="I284" s="24"/>
      <c r="J284" s="24"/>
      <c r="K284" s="24"/>
      <c r="L284" s="24"/>
      <c r="M284" s="24"/>
      <c r="N284" s="24"/>
      <c r="O284" s="26"/>
      <c r="P284" s="27"/>
      <c r="Q284" s="24"/>
      <c r="R284" s="27"/>
      <c r="S284" s="24"/>
      <c r="T284" s="25"/>
    </row>
    <row r="285" s="17" customFormat="1" spans="1:20">
      <c r="A285" s="205" t="s">
        <v>927</v>
      </c>
      <c r="B285" s="205" t="s">
        <v>928</v>
      </c>
      <c r="C285" s="205">
        <v>249</v>
      </c>
      <c r="D285" s="205" t="s">
        <v>929</v>
      </c>
      <c r="E285" s="205">
        <v>16976</v>
      </c>
      <c r="F285" s="205">
        <v>16976</v>
      </c>
      <c r="G285" s="205">
        <f>F285-E285</f>
        <v>0</v>
      </c>
      <c r="H285" s="206">
        <v>9.5</v>
      </c>
      <c r="I285" s="205">
        <f>G285*H285</f>
        <v>0</v>
      </c>
      <c r="J285" s="205">
        <v>54234</v>
      </c>
      <c r="K285" s="205">
        <v>54653</v>
      </c>
      <c r="L285" s="205">
        <f>K285-J285</f>
        <v>419</v>
      </c>
      <c r="M285" s="205">
        <v>30</v>
      </c>
      <c r="N285" s="205">
        <f>L285*M285</f>
        <v>12570</v>
      </c>
      <c r="O285" s="205">
        <v>1.03</v>
      </c>
      <c r="P285" s="207">
        <f>N285*O285</f>
        <v>12947.1</v>
      </c>
      <c r="Q285" s="205"/>
      <c r="R285" s="207">
        <f>I285+P285+Q285</f>
        <v>12947.1</v>
      </c>
      <c r="S285" s="205">
        <v>1</v>
      </c>
      <c r="T285" s="206">
        <f>R285*S285</f>
        <v>12947.1</v>
      </c>
    </row>
    <row r="286" s="17" customFormat="1" spans="1:20">
      <c r="A286" s="205" t="s">
        <v>930</v>
      </c>
      <c r="B286" s="205" t="s">
        <v>931</v>
      </c>
      <c r="C286" s="205">
        <v>247</v>
      </c>
      <c r="D286" s="205" t="s">
        <v>929</v>
      </c>
      <c r="E286" s="205">
        <v>97</v>
      </c>
      <c r="F286" s="205">
        <v>97</v>
      </c>
      <c r="G286" s="205">
        <f t="shared" ref="G286:G291" si="58">F286-E286</f>
        <v>0</v>
      </c>
      <c r="H286" s="206">
        <v>9.5</v>
      </c>
      <c r="I286" s="205">
        <f t="shared" ref="I286:I291" si="59">G286*H286</f>
        <v>0</v>
      </c>
      <c r="J286" s="205">
        <v>41506</v>
      </c>
      <c r="K286" s="205">
        <v>41743</v>
      </c>
      <c r="L286" s="205">
        <f t="shared" ref="L286:L297" si="60">K286-J286</f>
        <v>237</v>
      </c>
      <c r="M286" s="205">
        <v>1</v>
      </c>
      <c r="N286" s="205">
        <f t="shared" ref="N286:N297" si="61">L286*M286</f>
        <v>237</v>
      </c>
      <c r="O286" s="205">
        <v>1.03</v>
      </c>
      <c r="P286" s="207">
        <f t="shared" ref="P286:P297" si="62">N286*O286</f>
        <v>244.11</v>
      </c>
      <c r="Q286" s="205">
        <f>40*1.03</f>
        <v>41.2</v>
      </c>
      <c r="R286" s="207">
        <f t="shared" ref="R286:R297" si="63">I286+P286+Q286</f>
        <v>285.31</v>
      </c>
      <c r="S286" s="205">
        <v>1</v>
      </c>
      <c r="T286" s="206">
        <f t="shared" ref="T286:T297" si="64">R286*S286</f>
        <v>285.31</v>
      </c>
    </row>
    <row r="287" s="17" customFormat="1" spans="1:20">
      <c r="A287" s="205" t="s">
        <v>932</v>
      </c>
      <c r="B287" s="205" t="s">
        <v>933</v>
      </c>
      <c r="C287" s="205">
        <v>246</v>
      </c>
      <c r="D287" s="205" t="s">
        <v>929</v>
      </c>
      <c r="E287" s="205">
        <v>649</v>
      </c>
      <c r="F287" s="205">
        <v>649</v>
      </c>
      <c r="G287" s="205">
        <f t="shared" si="58"/>
        <v>0</v>
      </c>
      <c r="H287" s="206">
        <v>9.5</v>
      </c>
      <c r="I287" s="205">
        <f t="shared" si="59"/>
        <v>0</v>
      </c>
      <c r="J287" s="205">
        <v>1860</v>
      </c>
      <c r="K287" s="205">
        <v>1873</v>
      </c>
      <c r="L287" s="205">
        <f t="shared" si="60"/>
        <v>13</v>
      </c>
      <c r="M287" s="205">
        <v>1</v>
      </c>
      <c r="N287" s="205">
        <f t="shared" si="61"/>
        <v>13</v>
      </c>
      <c r="O287" s="205">
        <v>1.03</v>
      </c>
      <c r="P287" s="207">
        <f t="shared" si="62"/>
        <v>13.39</v>
      </c>
      <c r="Q287" s="205">
        <f>40*1.03</f>
        <v>41.2</v>
      </c>
      <c r="R287" s="207">
        <f t="shared" si="63"/>
        <v>54.59</v>
      </c>
      <c r="S287" s="205">
        <v>1</v>
      </c>
      <c r="T287" s="206">
        <f t="shared" si="64"/>
        <v>54.59</v>
      </c>
    </row>
    <row r="288" s="17" customFormat="1" spans="1:20">
      <c r="A288" s="205" t="s">
        <v>934</v>
      </c>
      <c r="B288" s="205" t="s">
        <v>935</v>
      </c>
      <c r="C288" s="205">
        <v>292</v>
      </c>
      <c r="D288" s="205" t="s">
        <v>929</v>
      </c>
      <c r="E288" s="205">
        <v>124</v>
      </c>
      <c r="F288" s="205">
        <v>124</v>
      </c>
      <c r="G288" s="205">
        <f t="shared" si="58"/>
        <v>0</v>
      </c>
      <c r="H288" s="206">
        <v>9.5</v>
      </c>
      <c r="I288" s="205">
        <f t="shared" si="59"/>
        <v>0</v>
      </c>
      <c r="J288" s="205">
        <v>9363</v>
      </c>
      <c r="K288" s="205">
        <v>9436</v>
      </c>
      <c r="L288" s="205">
        <f t="shared" si="60"/>
        <v>73</v>
      </c>
      <c r="M288" s="205">
        <v>1</v>
      </c>
      <c r="N288" s="205">
        <f t="shared" si="61"/>
        <v>73</v>
      </c>
      <c r="O288" s="205">
        <v>1.03</v>
      </c>
      <c r="P288" s="207">
        <f t="shared" si="62"/>
        <v>75.19</v>
      </c>
      <c r="Q288" s="205">
        <f>80*1.03</f>
        <v>82.4</v>
      </c>
      <c r="R288" s="207">
        <f t="shared" si="63"/>
        <v>157.59</v>
      </c>
      <c r="S288" s="205">
        <v>1</v>
      </c>
      <c r="T288" s="206">
        <f t="shared" si="64"/>
        <v>157.59</v>
      </c>
    </row>
    <row r="289" s="17" customFormat="1" spans="1:20">
      <c r="A289" s="205" t="s">
        <v>936</v>
      </c>
      <c r="B289" s="205" t="s">
        <v>937</v>
      </c>
      <c r="C289" s="205">
        <v>293</v>
      </c>
      <c r="D289" s="205" t="s">
        <v>929</v>
      </c>
      <c r="E289" s="205">
        <v>124</v>
      </c>
      <c r="F289" s="205">
        <v>125</v>
      </c>
      <c r="G289" s="205">
        <f t="shared" si="58"/>
        <v>1</v>
      </c>
      <c r="H289" s="206">
        <v>9.5</v>
      </c>
      <c r="I289" s="205">
        <f t="shared" si="59"/>
        <v>9.5</v>
      </c>
      <c r="J289" s="205">
        <v>14652</v>
      </c>
      <c r="K289" s="205">
        <v>14767</v>
      </c>
      <c r="L289" s="205">
        <f t="shared" si="60"/>
        <v>115</v>
      </c>
      <c r="M289" s="205">
        <v>1</v>
      </c>
      <c r="N289" s="205">
        <f t="shared" si="61"/>
        <v>115</v>
      </c>
      <c r="O289" s="205">
        <v>1.03</v>
      </c>
      <c r="P289" s="207">
        <f t="shared" si="62"/>
        <v>118.45</v>
      </c>
      <c r="Q289" s="205">
        <f>40*1.03</f>
        <v>41.2</v>
      </c>
      <c r="R289" s="207">
        <f t="shared" si="63"/>
        <v>169.15</v>
      </c>
      <c r="S289" s="205">
        <v>1</v>
      </c>
      <c r="T289" s="206">
        <f t="shared" si="64"/>
        <v>169.15</v>
      </c>
    </row>
    <row r="290" s="17" customFormat="1" spans="1:20">
      <c r="A290" s="205" t="s">
        <v>938</v>
      </c>
      <c r="B290" s="205" t="s">
        <v>939</v>
      </c>
      <c r="C290" s="205">
        <v>287</v>
      </c>
      <c r="D290" s="205" t="s">
        <v>929</v>
      </c>
      <c r="E290" s="205">
        <v>118</v>
      </c>
      <c r="F290" s="205">
        <v>118</v>
      </c>
      <c r="G290" s="205">
        <f t="shared" si="58"/>
        <v>0</v>
      </c>
      <c r="H290" s="206">
        <v>9.5</v>
      </c>
      <c r="I290" s="205">
        <f t="shared" si="59"/>
        <v>0</v>
      </c>
      <c r="J290" s="205">
        <v>26751</v>
      </c>
      <c r="K290" s="205">
        <v>27266</v>
      </c>
      <c r="L290" s="205">
        <f t="shared" si="60"/>
        <v>515</v>
      </c>
      <c r="M290" s="205">
        <v>1</v>
      </c>
      <c r="N290" s="205">
        <f t="shared" si="61"/>
        <v>515</v>
      </c>
      <c r="O290" s="205">
        <v>1.03</v>
      </c>
      <c r="P290" s="207">
        <f t="shared" si="62"/>
        <v>530.45</v>
      </c>
      <c r="Q290" s="205">
        <f>20*1.03</f>
        <v>20.6</v>
      </c>
      <c r="R290" s="207">
        <f t="shared" si="63"/>
        <v>551.05</v>
      </c>
      <c r="S290" s="205">
        <v>1</v>
      </c>
      <c r="T290" s="206">
        <f t="shared" si="64"/>
        <v>551.05</v>
      </c>
    </row>
    <row r="291" s="17" customFormat="1" spans="1:20">
      <c r="A291" s="205" t="s">
        <v>940</v>
      </c>
      <c r="B291" s="205" t="s">
        <v>941</v>
      </c>
      <c r="C291" s="205">
        <v>285</v>
      </c>
      <c r="D291" s="205" t="s">
        <v>929</v>
      </c>
      <c r="E291" s="205">
        <v>162</v>
      </c>
      <c r="F291" s="205">
        <v>162</v>
      </c>
      <c r="G291" s="205">
        <f t="shared" si="58"/>
        <v>0</v>
      </c>
      <c r="H291" s="206">
        <v>9.5</v>
      </c>
      <c r="I291" s="205">
        <f t="shared" si="59"/>
        <v>0</v>
      </c>
      <c r="J291" s="205">
        <v>41603</v>
      </c>
      <c r="K291" s="205">
        <v>42419</v>
      </c>
      <c r="L291" s="205">
        <f t="shared" si="60"/>
        <v>816</v>
      </c>
      <c r="M291" s="205">
        <v>1</v>
      </c>
      <c r="N291" s="205">
        <f t="shared" si="61"/>
        <v>816</v>
      </c>
      <c r="O291" s="205">
        <v>1.03</v>
      </c>
      <c r="P291" s="207">
        <f t="shared" si="62"/>
        <v>840.48</v>
      </c>
      <c r="Q291" s="205">
        <f>80*1.03</f>
        <v>82.4</v>
      </c>
      <c r="R291" s="207">
        <f t="shared" si="63"/>
        <v>922.88</v>
      </c>
      <c r="S291" s="205">
        <v>1</v>
      </c>
      <c r="T291" s="206">
        <f t="shared" si="64"/>
        <v>922.88</v>
      </c>
    </row>
    <row r="292" s="17" customFormat="1" spans="1:20">
      <c r="A292" s="205" t="s">
        <v>942</v>
      </c>
      <c r="B292" s="205" t="s">
        <v>943</v>
      </c>
      <c r="C292" s="205">
        <v>309</v>
      </c>
      <c r="D292" s="205" t="s">
        <v>929</v>
      </c>
      <c r="E292" s="205"/>
      <c r="F292" s="205"/>
      <c r="G292" s="205"/>
      <c r="H292" s="206"/>
      <c r="I292" s="205"/>
      <c r="J292" s="205">
        <v>26313</v>
      </c>
      <c r="K292" s="205">
        <v>26818</v>
      </c>
      <c r="L292" s="205">
        <f t="shared" si="60"/>
        <v>505</v>
      </c>
      <c r="M292" s="205">
        <v>1</v>
      </c>
      <c r="N292" s="205">
        <f t="shared" si="61"/>
        <v>505</v>
      </c>
      <c r="O292" s="205">
        <v>1.03</v>
      </c>
      <c r="P292" s="207">
        <f t="shared" si="62"/>
        <v>520.15</v>
      </c>
      <c r="Q292" s="205">
        <f>40*1.03</f>
        <v>41.2</v>
      </c>
      <c r="R292" s="207">
        <f t="shared" si="63"/>
        <v>561.35</v>
      </c>
      <c r="S292" s="205">
        <v>1</v>
      </c>
      <c r="T292" s="206">
        <f t="shared" si="64"/>
        <v>561.35</v>
      </c>
    </row>
    <row r="293" s="17" customFormat="1" spans="1:20">
      <c r="A293" s="205" t="s">
        <v>944</v>
      </c>
      <c r="B293" s="205" t="s">
        <v>945</v>
      </c>
      <c r="C293" s="205">
        <v>705</v>
      </c>
      <c r="D293" s="205" t="s">
        <v>929</v>
      </c>
      <c r="E293" s="205"/>
      <c r="F293" s="205"/>
      <c r="G293" s="205"/>
      <c r="H293" s="206"/>
      <c r="I293" s="205"/>
      <c r="J293" s="205">
        <v>5277</v>
      </c>
      <c r="K293" s="205">
        <v>5277</v>
      </c>
      <c r="L293" s="205">
        <f t="shared" si="60"/>
        <v>0</v>
      </c>
      <c r="M293" s="205">
        <v>1</v>
      </c>
      <c r="N293" s="205">
        <f t="shared" si="61"/>
        <v>0</v>
      </c>
      <c r="O293" s="205">
        <v>1.03</v>
      </c>
      <c r="P293" s="207">
        <f t="shared" si="62"/>
        <v>0</v>
      </c>
      <c r="Q293" s="205">
        <f>30*1.03</f>
        <v>30.9</v>
      </c>
      <c r="R293" s="207">
        <f t="shared" si="63"/>
        <v>30.9</v>
      </c>
      <c r="S293" s="205">
        <v>1</v>
      </c>
      <c r="T293" s="206">
        <f t="shared" si="64"/>
        <v>30.9</v>
      </c>
    </row>
    <row r="294" s="17" customFormat="1" spans="1:20">
      <c r="A294" s="205" t="s">
        <v>946</v>
      </c>
      <c r="B294" s="205" t="s">
        <v>832</v>
      </c>
      <c r="C294" s="205">
        <v>291</v>
      </c>
      <c r="D294" s="205" t="s">
        <v>929</v>
      </c>
      <c r="E294" s="205">
        <v>150</v>
      </c>
      <c r="F294" s="205">
        <v>153</v>
      </c>
      <c r="G294" s="205">
        <f>F294-E294</f>
        <v>3</v>
      </c>
      <c r="H294" s="206">
        <v>9.5</v>
      </c>
      <c r="I294" s="205">
        <f>G294*H294</f>
        <v>28.5</v>
      </c>
      <c r="J294" s="205">
        <v>117759</v>
      </c>
      <c r="K294" s="205">
        <v>122848</v>
      </c>
      <c r="L294" s="205">
        <f t="shared" si="60"/>
        <v>5089</v>
      </c>
      <c r="M294" s="205">
        <v>1</v>
      </c>
      <c r="N294" s="205">
        <f t="shared" si="61"/>
        <v>5089</v>
      </c>
      <c r="O294" s="205">
        <v>1.03</v>
      </c>
      <c r="P294" s="207">
        <f t="shared" si="62"/>
        <v>5241.67</v>
      </c>
      <c r="Q294" s="205">
        <f>40*1.03</f>
        <v>41.2</v>
      </c>
      <c r="R294" s="207">
        <f t="shared" si="63"/>
        <v>5311.37</v>
      </c>
      <c r="S294" s="205">
        <v>1</v>
      </c>
      <c r="T294" s="206">
        <f t="shared" si="64"/>
        <v>5311.37</v>
      </c>
    </row>
    <row r="295" s="17" customFormat="1" spans="1:20">
      <c r="A295" s="208" t="s">
        <v>25</v>
      </c>
      <c r="B295" s="209"/>
      <c r="C295" s="209"/>
      <c r="D295" s="205"/>
      <c r="E295" s="205"/>
      <c r="F295" s="205"/>
      <c r="G295" s="205"/>
      <c r="H295" s="206"/>
      <c r="I295" s="205"/>
      <c r="J295" s="205"/>
      <c r="K295" s="205"/>
      <c r="L295" s="205"/>
      <c r="M295" s="205"/>
      <c r="N295" s="205"/>
      <c r="O295" s="205"/>
      <c r="P295" s="207"/>
      <c r="Q295" s="205"/>
      <c r="R295" s="207"/>
      <c r="S295" s="205"/>
      <c r="T295" s="206">
        <f>SUM(T285:T294)</f>
        <v>20991.29</v>
      </c>
    </row>
    <row r="296" s="17" customFormat="1" spans="1:20">
      <c r="A296" s="208"/>
      <c r="B296" s="209"/>
      <c r="C296" s="209"/>
      <c r="D296" s="205"/>
      <c r="E296" s="205"/>
      <c r="F296" s="205"/>
      <c r="G296" s="205"/>
      <c r="H296" s="206"/>
      <c r="I296" s="205"/>
      <c r="J296" s="205"/>
      <c r="K296" s="205"/>
      <c r="L296" s="205"/>
      <c r="M296" s="205"/>
      <c r="N296" s="205"/>
      <c r="O296" s="205"/>
      <c r="P296" s="207"/>
      <c r="Q296" s="205"/>
      <c r="R296" s="207"/>
      <c r="S296" s="205"/>
      <c r="T296" s="206"/>
    </row>
    <row r="297" s="17" customFormat="1" spans="1:20">
      <c r="A297" s="24"/>
      <c r="B297" s="24"/>
      <c r="C297" s="24"/>
      <c r="D297" s="24"/>
      <c r="E297" s="24"/>
      <c r="F297" s="24"/>
      <c r="G297" s="24"/>
      <c r="H297" s="25"/>
      <c r="I297" s="24"/>
      <c r="J297" s="24"/>
      <c r="K297" s="24"/>
      <c r="L297" s="24"/>
      <c r="M297" s="24"/>
      <c r="N297" s="24"/>
      <c r="O297" s="26"/>
      <c r="P297" s="27"/>
      <c r="Q297" s="24"/>
      <c r="R297" s="27"/>
      <c r="S297" s="24"/>
      <c r="T297" s="25"/>
    </row>
    <row r="298" s="17" customFormat="1" spans="1:20">
      <c r="A298" s="24"/>
      <c r="B298" s="24"/>
      <c r="C298" s="24"/>
      <c r="D298" s="24"/>
      <c r="E298" s="24"/>
      <c r="F298" s="24"/>
      <c r="G298" s="24"/>
      <c r="H298" s="25"/>
      <c r="I298" s="24"/>
      <c r="J298" s="24"/>
      <c r="K298" s="24"/>
      <c r="L298" s="24"/>
      <c r="M298" s="24"/>
      <c r="N298" s="24"/>
      <c r="O298" s="26"/>
      <c r="P298" s="27"/>
      <c r="Q298" s="24"/>
      <c r="R298" s="27"/>
      <c r="S298" s="24"/>
      <c r="T298" s="25"/>
    </row>
    <row r="299" s="17" customFormat="1" spans="1:20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</row>
    <row r="300" s="17" customFormat="1"/>
    <row r="301" s="17" customFormat="1"/>
    <row r="302" s="17" customFormat="1" ht="26.25" spans="1:20">
      <c r="A302" s="8" t="s">
        <v>312</v>
      </c>
      <c r="B302" s="8" t="s">
        <v>313</v>
      </c>
      <c r="C302" s="8" t="s">
        <v>2</v>
      </c>
      <c r="D302" s="22" t="s">
        <v>947</v>
      </c>
      <c r="E302" s="19" t="s">
        <v>18</v>
      </c>
      <c r="F302" s="19" t="s">
        <v>19</v>
      </c>
      <c r="G302" s="19" t="s">
        <v>7</v>
      </c>
      <c r="H302" s="44" t="s">
        <v>20</v>
      </c>
      <c r="I302" s="19" t="s">
        <v>21</v>
      </c>
      <c r="J302" s="19" t="s">
        <v>3</v>
      </c>
      <c r="K302" s="19" t="s">
        <v>4</v>
      </c>
      <c r="L302" s="19" t="s">
        <v>5</v>
      </c>
      <c r="M302" s="19" t="s">
        <v>6</v>
      </c>
      <c r="N302" s="19" t="s">
        <v>7</v>
      </c>
      <c r="O302" s="19"/>
      <c r="P302" s="46" t="s">
        <v>9</v>
      </c>
      <c r="Q302" s="19" t="s">
        <v>38</v>
      </c>
      <c r="R302" s="46" t="s">
        <v>25</v>
      </c>
      <c r="S302" s="19" t="s">
        <v>29</v>
      </c>
      <c r="T302" s="44" t="s">
        <v>39</v>
      </c>
    </row>
    <row r="303" s="17" customFormat="1" spans="1:20">
      <c r="A303" s="19" t="s">
        <v>948</v>
      </c>
      <c r="B303" s="19" t="s">
        <v>949</v>
      </c>
      <c r="C303" s="19">
        <v>186</v>
      </c>
      <c r="D303" s="19" t="s">
        <v>950</v>
      </c>
      <c r="E303" s="19">
        <v>0</v>
      </c>
      <c r="F303" s="19">
        <v>0</v>
      </c>
      <c r="G303" s="19">
        <f t="shared" ref="G303:G308" si="65">SUM(F303-E303)</f>
        <v>0</v>
      </c>
      <c r="H303" s="44">
        <v>9.5</v>
      </c>
      <c r="I303" s="19">
        <f t="shared" ref="I303:I308" si="66">G303*H303</f>
        <v>0</v>
      </c>
      <c r="J303" s="19">
        <v>14979</v>
      </c>
      <c r="K303" s="19">
        <v>14979</v>
      </c>
      <c r="L303" s="19">
        <f t="shared" ref="L303:L310" si="67">K303-J303</f>
        <v>0</v>
      </c>
      <c r="M303" s="19">
        <v>1</v>
      </c>
      <c r="N303" s="19">
        <f t="shared" ref="N303:N310" si="68">M303*L303</f>
        <v>0</v>
      </c>
      <c r="O303" s="19">
        <v>1.03</v>
      </c>
      <c r="P303" s="46">
        <f t="shared" ref="P303:P310" si="69">O303*N303</f>
        <v>0</v>
      </c>
      <c r="Q303" s="19">
        <f t="shared" ref="Q303:Q307" si="70">80*1.03</f>
        <v>82.4</v>
      </c>
      <c r="R303" s="46">
        <f t="shared" ref="R303:R310" si="71">I303+P303+Q303</f>
        <v>82.4</v>
      </c>
      <c r="S303" s="19">
        <v>1</v>
      </c>
      <c r="T303" s="44">
        <f t="shared" ref="T303:T310" si="72">R303*S303</f>
        <v>82.4</v>
      </c>
    </row>
    <row r="304" s="17" customFormat="1" spans="1:20">
      <c r="A304" s="19" t="s">
        <v>951</v>
      </c>
      <c r="B304" s="19" t="s">
        <v>952</v>
      </c>
      <c r="C304" s="19">
        <v>482</v>
      </c>
      <c r="D304" s="19" t="s">
        <v>950</v>
      </c>
      <c r="E304" s="19">
        <v>0</v>
      </c>
      <c r="F304" s="19">
        <v>0</v>
      </c>
      <c r="G304" s="19">
        <f t="shared" si="65"/>
        <v>0</v>
      </c>
      <c r="H304" s="44">
        <v>9.5</v>
      </c>
      <c r="I304" s="19">
        <f t="shared" si="66"/>
        <v>0</v>
      </c>
      <c r="J304" s="19">
        <v>6000</v>
      </c>
      <c r="K304" s="19">
        <v>7124</v>
      </c>
      <c r="L304" s="19">
        <f t="shared" si="67"/>
        <v>1124</v>
      </c>
      <c r="M304" s="19">
        <v>1</v>
      </c>
      <c r="N304" s="19">
        <f t="shared" si="68"/>
        <v>1124</v>
      </c>
      <c r="O304" s="19">
        <v>1.03</v>
      </c>
      <c r="P304" s="46">
        <f t="shared" si="69"/>
        <v>1157.72</v>
      </c>
      <c r="Q304" s="19">
        <f t="shared" si="70"/>
        <v>82.4</v>
      </c>
      <c r="R304" s="46">
        <f t="shared" si="71"/>
        <v>1240.12</v>
      </c>
      <c r="S304" s="19">
        <v>1</v>
      </c>
      <c r="T304" s="44">
        <f t="shared" si="72"/>
        <v>1240.12</v>
      </c>
    </row>
    <row r="305" s="17" customFormat="1" spans="1:20">
      <c r="A305" s="19" t="s">
        <v>953</v>
      </c>
      <c r="B305" s="19" t="s">
        <v>954</v>
      </c>
      <c r="C305" s="19">
        <v>530</v>
      </c>
      <c r="D305" s="19" t="s">
        <v>950</v>
      </c>
      <c r="E305" s="19">
        <v>0</v>
      </c>
      <c r="F305" s="19">
        <v>0</v>
      </c>
      <c r="G305" s="19">
        <f t="shared" si="65"/>
        <v>0</v>
      </c>
      <c r="H305" s="44">
        <v>9.5</v>
      </c>
      <c r="I305" s="19">
        <f t="shared" si="66"/>
        <v>0</v>
      </c>
      <c r="J305" s="19">
        <v>25247</v>
      </c>
      <c r="K305" s="19">
        <v>48496</v>
      </c>
      <c r="L305" s="19">
        <f t="shared" si="67"/>
        <v>23249</v>
      </c>
      <c r="M305" s="19">
        <v>1</v>
      </c>
      <c r="N305" s="19">
        <f t="shared" si="68"/>
        <v>23249</v>
      </c>
      <c r="O305" s="19">
        <v>1.03</v>
      </c>
      <c r="P305" s="46">
        <f t="shared" si="69"/>
        <v>23946.47</v>
      </c>
      <c r="Q305" s="19">
        <f t="shared" si="70"/>
        <v>82.4</v>
      </c>
      <c r="R305" s="46">
        <f t="shared" si="71"/>
        <v>24028.87</v>
      </c>
      <c r="S305" s="19">
        <v>1</v>
      </c>
      <c r="T305" s="44">
        <f t="shared" si="72"/>
        <v>24028.87</v>
      </c>
    </row>
    <row r="306" s="17" customFormat="1" spans="1:20">
      <c r="A306" s="19" t="s">
        <v>955</v>
      </c>
      <c r="B306" s="19" t="s">
        <v>956</v>
      </c>
      <c r="C306" s="19">
        <v>478</v>
      </c>
      <c r="D306" s="19" t="s">
        <v>950</v>
      </c>
      <c r="E306" s="19">
        <v>154</v>
      </c>
      <c r="F306" s="19">
        <v>154</v>
      </c>
      <c r="G306" s="19">
        <f t="shared" si="65"/>
        <v>0</v>
      </c>
      <c r="H306" s="44">
        <v>9.5</v>
      </c>
      <c r="I306" s="19">
        <f t="shared" si="66"/>
        <v>0</v>
      </c>
      <c r="J306" s="19">
        <v>55149</v>
      </c>
      <c r="K306" s="19">
        <v>67470</v>
      </c>
      <c r="L306" s="19">
        <f t="shared" si="67"/>
        <v>12321</v>
      </c>
      <c r="M306" s="19">
        <v>1</v>
      </c>
      <c r="N306" s="19">
        <f t="shared" si="68"/>
        <v>12321</v>
      </c>
      <c r="O306" s="19">
        <v>1.03</v>
      </c>
      <c r="P306" s="46">
        <f t="shared" si="69"/>
        <v>12690.63</v>
      </c>
      <c r="Q306" s="19">
        <f t="shared" si="70"/>
        <v>82.4</v>
      </c>
      <c r="R306" s="46">
        <f t="shared" si="71"/>
        <v>12773.03</v>
      </c>
      <c r="S306" s="19">
        <v>1</v>
      </c>
      <c r="T306" s="44">
        <f t="shared" si="72"/>
        <v>12773.03</v>
      </c>
    </row>
    <row r="307" s="17" customFormat="1" spans="1:20">
      <c r="A307" s="19" t="s">
        <v>957</v>
      </c>
      <c r="B307" s="19" t="s">
        <v>958</v>
      </c>
      <c r="C307" s="19">
        <v>477</v>
      </c>
      <c r="D307" s="19" t="s">
        <v>950</v>
      </c>
      <c r="E307" s="19">
        <v>154</v>
      </c>
      <c r="F307" s="19">
        <v>154</v>
      </c>
      <c r="G307" s="19">
        <f t="shared" si="65"/>
        <v>0</v>
      </c>
      <c r="H307" s="44">
        <v>9.5</v>
      </c>
      <c r="I307" s="19">
        <f t="shared" si="66"/>
        <v>0</v>
      </c>
      <c r="J307" s="19">
        <v>195464</v>
      </c>
      <c r="K307" s="19">
        <v>265977</v>
      </c>
      <c r="L307" s="19">
        <f t="shared" si="67"/>
        <v>70513</v>
      </c>
      <c r="M307" s="19">
        <v>1</v>
      </c>
      <c r="N307" s="19">
        <f t="shared" si="68"/>
        <v>70513</v>
      </c>
      <c r="O307" s="19">
        <v>1.03</v>
      </c>
      <c r="P307" s="46">
        <f t="shared" si="69"/>
        <v>72628.39</v>
      </c>
      <c r="Q307" s="19">
        <f t="shared" si="70"/>
        <v>82.4</v>
      </c>
      <c r="R307" s="46">
        <f t="shared" si="71"/>
        <v>72710.79</v>
      </c>
      <c r="S307" s="19">
        <v>1</v>
      </c>
      <c r="T307" s="44">
        <f t="shared" si="72"/>
        <v>72710.79</v>
      </c>
    </row>
    <row r="308" s="17" customFormat="1" spans="1:20">
      <c r="A308" s="19" t="s">
        <v>917</v>
      </c>
      <c r="B308" s="19" t="s">
        <v>918</v>
      </c>
      <c r="C308" s="19">
        <v>275</v>
      </c>
      <c r="D308" s="19" t="s">
        <v>950</v>
      </c>
      <c r="E308" s="19">
        <v>156</v>
      </c>
      <c r="F308" s="19">
        <v>156</v>
      </c>
      <c r="G308" s="19">
        <f t="shared" si="65"/>
        <v>0</v>
      </c>
      <c r="H308" s="44">
        <v>9.5</v>
      </c>
      <c r="I308" s="19">
        <f t="shared" si="66"/>
        <v>0</v>
      </c>
      <c r="J308" s="19">
        <v>382128</v>
      </c>
      <c r="K308" s="19">
        <v>403040</v>
      </c>
      <c r="L308" s="19">
        <f t="shared" si="67"/>
        <v>20912</v>
      </c>
      <c r="M308" s="19">
        <v>1</v>
      </c>
      <c r="N308" s="19">
        <f t="shared" si="68"/>
        <v>20912</v>
      </c>
      <c r="O308" s="19">
        <v>1.03</v>
      </c>
      <c r="P308" s="46">
        <f t="shared" si="69"/>
        <v>21539.36</v>
      </c>
      <c r="Q308" s="19">
        <f>140*1.03</f>
        <v>144.2</v>
      </c>
      <c r="R308" s="46">
        <f t="shared" si="71"/>
        <v>21683.56</v>
      </c>
      <c r="S308" s="19">
        <v>0.75</v>
      </c>
      <c r="T308" s="44">
        <f t="shared" si="72"/>
        <v>16262.67</v>
      </c>
    </row>
    <row r="309" s="17" customFormat="1" spans="1:20">
      <c r="A309" s="19" t="s">
        <v>919</v>
      </c>
      <c r="B309" s="19" t="s">
        <v>920</v>
      </c>
      <c r="C309" s="19">
        <v>298</v>
      </c>
      <c r="D309" s="19" t="s">
        <v>950</v>
      </c>
      <c r="E309" s="19"/>
      <c r="F309" s="19"/>
      <c r="G309" s="19"/>
      <c r="H309" s="44"/>
      <c r="I309" s="19"/>
      <c r="J309" s="19">
        <v>67252</v>
      </c>
      <c r="K309" s="19">
        <v>68515</v>
      </c>
      <c r="L309" s="19">
        <f t="shared" si="67"/>
        <v>1263</v>
      </c>
      <c r="M309" s="19">
        <v>1</v>
      </c>
      <c r="N309" s="19">
        <f t="shared" si="68"/>
        <v>1263</v>
      </c>
      <c r="O309" s="19">
        <v>1.03</v>
      </c>
      <c r="P309" s="46">
        <f t="shared" si="69"/>
        <v>1300.89</v>
      </c>
      <c r="Q309" s="19"/>
      <c r="R309" s="46">
        <f t="shared" si="71"/>
        <v>1300.89</v>
      </c>
      <c r="S309" s="19">
        <v>0.75</v>
      </c>
      <c r="T309" s="44">
        <f t="shared" si="72"/>
        <v>975.6675</v>
      </c>
    </row>
    <row r="310" s="17" customFormat="1" spans="1:20">
      <c r="A310" s="8" t="s">
        <v>921</v>
      </c>
      <c r="B310" s="19" t="s">
        <v>922</v>
      </c>
      <c r="C310" s="19">
        <v>307</v>
      </c>
      <c r="D310" s="19" t="s">
        <v>950</v>
      </c>
      <c r="E310" s="19">
        <v>162</v>
      </c>
      <c r="F310" s="19">
        <v>162</v>
      </c>
      <c r="G310" s="19">
        <f>SUM(F310-E310)</f>
        <v>0</v>
      </c>
      <c r="H310" s="44">
        <v>9.5</v>
      </c>
      <c r="I310" s="19">
        <f>G310*H310</f>
        <v>0</v>
      </c>
      <c r="J310" s="19">
        <v>93378</v>
      </c>
      <c r="K310" s="19">
        <v>96998</v>
      </c>
      <c r="L310" s="19">
        <f t="shared" si="67"/>
        <v>3620</v>
      </c>
      <c r="M310" s="19">
        <v>1</v>
      </c>
      <c r="N310" s="19">
        <f t="shared" si="68"/>
        <v>3620</v>
      </c>
      <c r="O310" s="19">
        <v>1.03</v>
      </c>
      <c r="P310" s="46">
        <f t="shared" si="69"/>
        <v>3728.6</v>
      </c>
      <c r="Q310" s="19">
        <f>80*1.03</f>
        <v>82.4</v>
      </c>
      <c r="R310" s="46">
        <f t="shared" si="71"/>
        <v>3811</v>
      </c>
      <c r="S310" s="19">
        <v>0.25</v>
      </c>
      <c r="T310" s="44">
        <f t="shared" si="72"/>
        <v>952.75</v>
      </c>
    </row>
    <row r="311" s="17" customFormat="1" ht="18.75" spans="1:20">
      <c r="A311" s="202" t="s">
        <v>25</v>
      </c>
      <c r="B311" s="203"/>
      <c r="C311" s="203"/>
      <c r="D311" s="203" t="s">
        <v>950</v>
      </c>
      <c r="E311" s="203"/>
      <c r="F311" s="203"/>
      <c r="G311" s="203"/>
      <c r="H311" s="210"/>
      <c r="I311" s="203"/>
      <c r="J311" s="203"/>
      <c r="K311" s="203"/>
      <c r="L311" s="203"/>
      <c r="M311" s="203"/>
      <c r="N311" s="203"/>
      <c r="O311" s="203"/>
      <c r="P311" s="211"/>
      <c r="Q311" s="203"/>
      <c r="R311" s="211"/>
      <c r="S311" s="203"/>
      <c r="T311" s="210">
        <f>SUM(T303:T310)</f>
        <v>129026.2975</v>
      </c>
    </row>
    <row r="312" s="17" customFormat="1" ht="18.75" spans="1:20">
      <c r="A312" s="49" t="s">
        <v>478</v>
      </c>
      <c r="B312" s="19"/>
      <c r="C312" s="49" t="s">
        <v>959</v>
      </c>
      <c r="D312" s="8"/>
      <c r="E312" s="8"/>
      <c r="F312" s="13"/>
      <c r="G312" s="8"/>
      <c r="H312" s="13"/>
      <c r="I312" s="8"/>
      <c r="J312" s="8"/>
      <c r="K312" s="8"/>
      <c r="L312" s="8"/>
      <c r="M312" s="8"/>
      <c r="N312" s="8"/>
      <c r="O312" s="11"/>
      <c r="P312" s="12"/>
      <c r="Q312" s="8"/>
      <c r="R312" s="12"/>
      <c r="S312" s="8"/>
      <c r="T312" s="210">
        <v>48928.7925</v>
      </c>
    </row>
    <row r="313" s="17" customFormat="1" spans="1:20">
      <c r="A313" s="49" t="s">
        <v>480</v>
      </c>
      <c r="B313" s="49"/>
      <c r="C313" s="49" t="s">
        <v>481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20">
        <f>T312-T311</f>
        <v>-80097.505</v>
      </c>
    </row>
    <row r="314" s="17" customFormat="1"/>
    <row r="315" s="17" customFormat="1"/>
  </sheetData>
  <mergeCells count="1">
    <mergeCell ref="A1:T1"/>
  </mergeCells>
  <hyperlinks>
    <hyperlink ref="A38" r:id="rId3" display="2#-303B#右"/>
  </hyperlink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O372"/>
  <sheetViews>
    <sheetView zoomScale="85" zoomScaleNormal="85" topLeftCell="A333" workbookViewId="0">
      <selection activeCell="A30" sqref="A30:T30"/>
    </sheetView>
  </sheetViews>
  <sheetFormatPr defaultColWidth="9" defaultRowHeight="14.25"/>
  <cols>
    <col min="1" max="1" width="13" style="1" customWidth="1"/>
    <col min="2" max="2" width="11.5833333333333" style="1" customWidth="1"/>
    <col min="3" max="3" width="9.06666666666667" style="1" customWidth="1"/>
    <col min="4" max="4" width="12.6" style="1" customWidth="1"/>
    <col min="5" max="5" width="12.0416666666667" style="1" customWidth="1"/>
    <col min="6" max="6" width="10.9333333333333" style="1" customWidth="1"/>
    <col min="7" max="7" width="10.4" style="1" customWidth="1"/>
    <col min="8" max="8" width="5.60833333333333" style="1" customWidth="1"/>
    <col min="9" max="9" width="10.4666666666667" style="1" customWidth="1"/>
    <col min="10" max="10" width="10.7" style="1" customWidth="1"/>
    <col min="11" max="11" width="10.5" style="1" customWidth="1"/>
    <col min="12" max="12" width="7.9" style="1" customWidth="1"/>
    <col min="13" max="13" width="4.10833333333333" style="1" customWidth="1"/>
    <col min="14" max="14" width="14.75" style="1" customWidth="1"/>
    <col min="15" max="15" width="5.10833333333333" style="1" customWidth="1"/>
    <col min="16" max="16" width="15.625" style="1" customWidth="1"/>
    <col min="17" max="17" width="4.94166666666667" style="1" customWidth="1"/>
    <col min="18" max="18" width="16" style="1" customWidth="1"/>
    <col min="19" max="19" width="8.64166666666667" style="1" customWidth="1"/>
    <col min="20" max="20" width="14.1" style="1" customWidth="1"/>
    <col min="21" max="22" width="9" style="4"/>
    <col min="23" max="23" width="6.375" style="4" customWidth="1"/>
    <col min="24" max="24" width="11.75" style="4" customWidth="1"/>
    <col min="25" max="25" width="4.75" style="4" customWidth="1"/>
    <col min="26" max="26" width="13" style="4" customWidth="1"/>
    <col min="27" max="27" width="5.625" style="4" customWidth="1"/>
    <col min="28" max="28" width="11.125" style="4" customWidth="1"/>
    <col min="29" max="16384" width="9" style="4"/>
  </cols>
  <sheetData>
    <row r="1" s="1" customFormat="1" ht="22.5" spans="1:20">
      <c r="A1" s="122" t="s">
        <v>298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="1" customFormat="1" spans="1:20">
      <c r="A2" s="8" t="s">
        <v>1</v>
      </c>
      <c r="B2" s="22"/>
      <c r="C2" s="22" t="s">
        <v>2</v>
      </c>
      <c r="D2" s="8" t="s">
        <v>69</v>
      </c>
      <c r="E2" s="8" t="s">
        <v>18</v>
      </c>
      <c r="F2" s="8" t="s">
        <v>19</v>
      </c>
      <c r="G2" s="8" t="s">
        <v>7</v>
      </c>
      <c r="H2" s="13" t="s">
        <v>20</v>
      </c>
      <c r="I2" s="8" t="s">
        <v>21</v>
      </c>
      <c r="J2" s="8" t="s">
        <v>3</v>
      </c>
      <c r="K2" s="8" t="s">
        <v>4</v>
      </c>
      <c r="L2" s="8" t="s">
        <v>5</v>
      </c>
      <c r="M2" s="8" t="s">
        <v>6</v>
      </c>
      <c r="N2" s="8" t="s">
        <v>7</v>
      </c>
      <c r="O2" s="11" t="s">
        <v>8</v>
      </c>
      <c r="P2" s="12" t="s">
        <v>9</v>
      </c>
      <c r="Q2" s="8" t="s">
        <v>38</v>
      </c>
      <c r="R2" s="12" t="s">
        <v>25</v>
      </c>
      <c r="S2" s="8" t="s">
        <v>29</v>
      </c>
      <c r="T2" s="13" t="s">
        <v>39</v>
      </c>
    </row>
    <row r="3" s="1" customFormat="1" spans="1:20">
      <c r="A3" s="8" t="s">
        <v>299</v>
      </c>
      <c r="B3" s="19"/>
      <c r="C3" s="19">
        <v>337</v>
      </c>
      <c r="D3" s="19" t="s">
        <v>300</v>
      </c>
      <c r="E3" s="8"/>
      <c r="F3" s="8"/>
      <c r="G3" s="8"/>
      <c r="H3" s="10"/>
      <c r="I3" s="8"/>
      <c r="J3" s="32">
        <v>4251</v>
      </c>
      <c r="K3" s="32">
        <v>4352</v>
      </c>
      <c r="L3" s="8">
        <f t="shared" ref="L3:L9" si="0">K3-J3</f>
        <v>101</v>
      </c>
      <c r="M3" s="8">
        <v>20</v>
      </c>
      <c r="N3" s="8">
        <f t="shared" ref="N3:N9" si="1">M3*L3</f>
        <v>2020</v>
      </c>
      <c r="O3" s="11">
        <v>1.03</v>
      </c>
      <c r="P3" s="12">
        <f t="shared" ref="P3:P9" si="2">O3*N3</f>
        <v>2080.6</v>
      </c>
      <c r="Q3" s="8"/>
      <c r="R3" s="12">
        <f t="shared" ref="R3:R10" si="3">I3+P3+Q3</f>
        <v>2080.6</v>
      </c>
      <c r="S3" s="8">
        <v>1</v>
      </c>
      <c r="T3" s="13">
        <f t="shared" ref="T3:T11" si="4">R3*S3</f>
        <v>2080.6</v>
      </c>
    </row>
    <row r="4" s="1" customFormat="1" spans="1:20">
      <c r="A4" s="8" t="s">
        <v>301</v>
      </c>
      <c r="B4" s="19"/>
      <c r="C4" s="19">
        <v>329</v>
      </c>
      <c r="D4" s="19" t="s">
        <v>302</v>
      </c>
      <c r="E4" s="8"/>
      <c r="F4" s="8"/>
      <c r="G4" s="8"/>
      <c r="H4" s="10"/>
      <c r="I4" s="8"/>
      <c r="J4" s="32">
        <v>760</v>
      </c>
      <c r="K4" s="32">
        <v>798</v>
      </c>
      <c r="L4" s="8">
        <f t="shared" si="0"/>
        <v>38</v>
      </c>
      <c r="M4" s="8">
        <v>20</v>
      </c>
      <c r="N4" s="8">
        <f t="shared" si="1"/>
        <v>760</v>
      </c>
      <c r="O4" s="11">
        <v>1.03</v>
      </c>
      <c r="P4" s="12">
        <f t="shared" si="2"/>
        <v>782.8</v>
      </c>
      <c r="Q4" s="8"/>
      <c r="R4" s="12">
        <f t="shared" si="3"/>
        <v>782.8</v>
      </c>
      <c r="S4" s="8">
        <v>1</v>
      </c>
      <c r="T4" s="13">
        <f t="shared" si="4"/>
        <v>782.8</v>
      </c>
    </row>
    <row r="5" s="1" customFormat="1" spans="1:20">
      <c r="A5" s="8" t="s">
        <v>303</v>
      </c>
      <c r="B5" s="19"/>
      <c r="C5" s="19">
        <v>334</v>
      </c>
      <c r="D5" s="19" t="s">
        <v>304</v>
      </c>
      <c r="E5" s="8"/>
      <c r="F5" s="8"/>
      <c r="G5" s="8"/>
      <c r="H5" s="10"/>
      <c r="I5" s="8"/>
      <c r="J5" s="32">
        <v>603</v>
      </c>
      <c r="K5" s="32">
        <v>610</v>
      </c>
      <c r="L5" s="8">
        <f t="shared" si="0"/>
        <v>7</v>
      </c>
      <c r="M5" s="8">
        <v>40</v>
      </c>
      <c r="N5" s="8">
        <f t="shared" si="1"/>
        <v>280</v>
      </c>
      <c r="O5" s="11">
        <v>1.03</v>
      </c>
      <c r="P5" s="12">
        <f t="shared" si="2"/>
        <v>288.4</v>
      </c>
      <c r="Q5" s="8"/>
      <c r="R5" s="12">
        <f t="shared" si="3"/>
        <v>288.4</v>
      </c>
      <c r="S5" s="8">
        <v>1</v>
      </c>
      <c r="T5" s="13">
        <f t="shared" si="4"/>
        <v>288.4</v>
      </c>
    </row>
    <row r="6" s="1" customFormat="1" spans="1:20">
      <c r="A6" s="8" t="s">
        <v>305</v>
      </c>
      <c r="B6" s="19"/>
      <c r="C6" s="19">
        <v>333</v>
      </c>
      <c r="D6" s="19" t="s">
        <v>960</v>
      </c>
      <c r="E6" s="8"/>
      <c r="F6" s="8"/>
      <c r="G6" s="8"/>
      <c r="H6" s="10"/>
      <c r="I6" s="8"/>
      <c r="J6" s="32">
        <v>6628</v>
      </c>
      <c r="K6" s="32">
        <v>7747</v>
      </c>
      <c r="L6" s="8">
        <f t="shared" si="0"/>
        <v>1119</v>
      </c>
      <c r="M6" s="8">
        <v>80</v>
      </c>
      <c r="N6" s="8">
        <f t="shared" si="1"/>
        <v>89520</v>
      </c>
      <c r="O6" s="11">
        <v>1.03</v>
      </c>
      <c r="P6" s="12">
        <f t="shared" si="2"/>
        <v>92205.6</v>
      </c>
      <c r="Q6" s="8"/>
      <c r="R6" s="12">
        <f t="shared" si="3"/>
        <v>92205.6</v>
      </c>
      <c r="S6" s="8">
        <v>1</v>
      </c>
      <c r="T6" s="13">
        <f t="shared" si="4"/>
        <v>92205.6</v>
      </c>
    </row>
    <row r="7" s="1" customFormat="1" spans="1:20">
      <c r="A7" s="8" t="s">
        <v>306</v>
      </c>
      <c r="B7" s="19"/>
      <c r="C7" s="19">
        <v>332</v>
      </c>
      <c r="D7" s="19" t="s">
        <v>307</v>
      </c>
      <c r="E7" s="8"/>
      <c r="F7" s="8"/>
      <c r="G7" s="8"/>
      <c r="H7" s="10"/>
      <c r="I7" s="8"/>
      <c r="J7" s="32">
        <v>6595</v>
      </c>
      <c r="K7" s="32">
        <v>7209</v>
      </c>
      <c r="L7" s="8">
        <f t="shared" si="0"/>
        <v>614</v>
      </c>
      <c r="M7" s="8">
        <v>80</v>
      </c>
      <c r="N7" s="8">
        <f t="shared" si="1"/>
        <v>49120</v>
      </c>
      <c r="O7" s="11">
        <v>1.03</v>
      </c>
      <c r="P7" s="12">
        <f t="shared" si="2"/>
        <v>50593.6</v>
      </c>
      <c r="Q7" s="8"/>
      <c r="R7" s="12">
        <f t="shared" si="3"/>
        <v>50593.6</v>
      </c>
      <c r="S7" s="8">
        <v>1</v>
      </c>
      <c r="T7" s="13">
        <f t="shared" si="4"/>
        <v>50593.6</v>
      </c>
    </row>
    <row r="8" s="1" customFormat="1" spans="1:20">
      <c r="A8" s="8" t="s">
        <v>308</v>
      </c>
      <c r="B8" s="19"/>
      <c r="C8" s="19">
        <v>330</v>
      </c>
      <c r="D8" s="19" t="s">
        <v>234</v>
      </c>
      <c r="E8" s="8"/>
      <c r="F8" s="8"/>
      <c r="G8" s="8"/>
      <c r="H8" s="10"/>
      <c r="I8" s="8"/>
      <c r="J8" s="32">
        <v>41607</v>
      </c>
      <c r="K8" s="32">
        <v>43000</v>
      </c>
      <c r="L8" s="8">
        <f t="shared" si="0"/>
        <v>1393</v>
      </c>
      <c r="M8" s="8">
        <v>50</v>
      </c>
      <c r="N8" s="8">
        <f t="shared" si="1"/>
        <v>69650</v>
      </c>
      <c r="O8" s="11">
        <v>1.03</v>
      </c>
      <c r="P8" s="12">
        <f t="shared" si="2"/>
        <v>71739.5</v>
      </c>
      <c r="Q8" s="8"/>
      <c r="R8" s="12">
        <f t="shared" si="3"/>
        <v>71739.5</v>
      </c>
      <c r="S8" s="8">
        <v>1</v>
      </c>
      <c r="T8" s="13">
        <f t="shared" si="4"/>
        <v>71739.5</v>
      </c>
    </row>
    <row r="9" s="1" customFormat="1" spans="1:20">
      <c r="A9" s="8" t="s">
        <v>961</v>
      </c>
      <c r="B9" s="19"/>
      <c r="C9" s="19">
        <v>331</v>
      </c>
      <c r="D9" s="19" t="s">
        <v>234</v>
      </c>
      <c r="E9" s="8"/>
      <c r="F9" s="8"/>
      <c r="G9" s="8"/>
      <c r="H9" s="10"/>
      <c r="I9" s="8"/>
      <c r="J9" s="32">
        <v>141157</v>
      </c>
      <c r="K9" s="32">
        <v>145730</v>
      </c>
      <c r="L9" s="8">
        <f t="shared" si="0"/>
        <v>4573</v>
      </c>
      <c r="M9" s="8">
        <v>1</v>
      </c>
      <c r="N9" s="8">
        <f t="shared" si="1"/>
        <v>4573</v>
      </c>
      <c r="O9" s="11">
        <v>1.03</v>
      </c>
      <c r="P9" s="12">
        <f t="shared" si="2"/>
        <v>4710.19</v>
      </c>
      <c r="Q9" s="8"/>
      <c r="R9" s="12">
        <f t="shared" si="3"/>
        <v>4710.19</v>
      </c>
      <c r="S9" s="8">
        <v>1</v>
      </c>
      <c r="T9" s="13">
        <f t="shared" si="4"/>
        <v>4710.19</v>
      </c>
    </row>
    <row r="10" s="1" customFormat="1" spans="1:20">
      <c r="A10" s="8" t="s">
        <v>310</v>
      </c>
      <c r="B10" s="19"/>
      <c r="C10" s="19"/>
      <c r="D10" s="19" t="s">
        <v>234</v>
      </c>
      <c r="E10" s="8">
        <v>2151</v>
      </c>
      <c r="F10" s="8">
        <v>2151</v>
      </c>
      <c r="G10" s="8">
        <f>SUM(F10-E10)</f>
        <v>0</v>
      </c>
      <c r="H10" s="13">
        <v>9.5</v>
      </c>
      <c r="I10" s="8">
        <f>G10*H10</f>
        <v>0</v>
      </c>
      <c r="J10" s="8"/>
      <c r="K10" s="8"/>
      <c r="L10" s="8"/>
      <c r="M10" s="8"/>
      <c r="N10" s="8"/>
      <c r="O10" s="11"/>
      <c r="P10" s="12"/>
      <c r="Q10" s="8"/>
      <c r="R10" s="12">
        <f t="shared" si="3"/>
        <v>0</v>
      </c>
      <c r="S10" s="8">
        <v>1</v>
      </c>
      <c r="T10" s="13">
        <f t="shared" si="4"/>
        <v>0</v>
      </c>
    </row>
    <row r="11" s="1" customFormat="1" spans="1:20">
      <c r="A11" s="8" t="s">
        <v>25</v>
      </c>
      <c r="B11" s="57"/>
      <c r="C11" s="57"/>
      <c r="D11" s="57"/>
      <c r="E11" s="8"/>
      <c r="F11" s="8"/>
      <c r="G11" s="8"/>
      <c r="H11" s="10"/>
      <c r="I11" s="8"/>
      <c r="J11" s="8"/>
      <c r="K11" s="8"/>
      <c r="L11" s="8"/>
      <c r="M11" s="8"/>
      <c r="N11" s="8">
        <f>SUM(N3:N10)</f>
        <v>215923</v>
      </c>
      <c r="O11" s="11">
        <v>1.03</v>
      </c>
      <c r="P11" s="12">
        <f>N11*O11</f>
        <v>222400.69</v>
      </c>
      <c r="Q11" s="8"/>
      <c r="R11" s="12">
        <f>I10+P11+I11</f>
        <v>222400.69</v>
      </c>
      <c r="S11" s="8">
        <v>1</v>
      </c>
      <c r="T11" s="13">
        <f t="shared" si="4"/>
        <v>222400.69</v>
      </c>
    </row>
    <row r="12" s="1" customFormat="1" spans="1:20">
      <c r="A12" s="8"/>
      <c r="B12" s="57"/>
      <c r="C12" s="57"/>
      <c r="D12" s="57"/>
      <c r="E12" s="8"/>
      <c r="F12" s="8"/>
      <c r="G12" s="8"/>
      <c r="H12" s="10"/>
      <c r="I12" s="8"/>
      <c r="J12" s="8"/>
      <c r="K12" s="8"/>
      <c r="L12" s="8"/>
      <c r="M12" s="8"/>
      <c r="N12" s="8"/>
      <c r="O12" s="11"/>
      <c r="P12" s="12"/>
      <c r="Q12" s="8"/>
      <c r="R12" s="12"/>
      <c r="S12" s="8"/>
      <c r="T12" s="13"/>
    </row>
    <row r="13" s="1" customFormat="1" ht="25.5" spans="1:20">
      <c r="A13" s="93" t="s">
        <v>962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  <row r="14" s="1" customFormat="1" spans="1:20">
      <c r="A14" s="8"/>
      <c r="B14" s="57"/>
      <c r="C14" s="57"/>
      <c r="D14" s="57"/>
      <c r="E14" s="8"/>
      <c r="F14" s="8"/>
      <c r="G14" s="8"/>
      <c r="H14" s="10"/>
      <c r="I14" s="8"/>
      <c r="J14" s="8"/>
      <c r="K14" s="8"/>
      <c r="L14" s="8"/>
      <c r="M14" s="8"/>
      <c r="N14" s="8"/>
      <c r="O14" s="11"/>
      <c r="P14" s="12"/>
      <c r="Q14" s="8"/>
      <c r="R14" s="12"/>
      <c r="S14" s="8"/>
      <c r="T14" s="13"/>
    </row>
    <row r="15" s="1" customFormat="1" ht="34" customHeight="1" spans="1:20">
      <c r="A15" s="8" t="s">
        <v>312</v>
      </c>
      <c r="B15" s="8" t="s">
        <v>313</v>
      </c>
      <c r="C15" s="22" t="s">
        <v>2</v>
      </c>
      <c r="D15" s="22" t="s">
        <v>963</v>
      </c>
      <c r="E15" s="19" t="s">
        <v>18</v>
      </c>
      <c r="F15" s="19" t="s">
        <v>19</v>
      </c>
      <c r="G15" s="19" t="s">
        <v>7</v>
      </c>
      <c r="H15" s="44" t="s">
        <v>20</v>
      </c>
      <c r="I15" s="19" t="s">
        <v>21</v>
      </c>
      <c r="J15" s="19" t="s">
        <v>3</v>
      </c>
      <c r="K15" s="19" t="s">
        <v>4</v>
      </c>
      <c r="L15" s="19" t="s">
        <v>5</v>
      </c>
      <c r="M15" s="19" t="s">
        <v>6</v>
      </c>
      <c r="N15" s="19" t="s">
        <v>7</v>
      </c>
      <c r="O15" s="19" t="s">
        <v>8</v>
      </c>
      <c r="P15" s="46" t="s">
        <v>9</v>
      </c>
      <c r="Q15" s="19" t="s">
        <v>38</v>
      </c>
      <c r="R15" s="46" t="s">
        <v>25</v>
      </c>
      <c r="S15" s="19" t="s">
        <v>29</v>
      </c>
      <c r="T15" s="44" t="s">
        <v>39</v>
      </c>
    </row>
    <row r="16" s="53" customFormat="1" ht="19.5" customHeight="1" spans="1:20">
      <c r="A16" s="19"/>
      <c r="B16" s="19"/>
      <c r="C16" s="19"/>
      <c r="D16" s="19" t="s">
        <v>964</v>
      </c>
      <c r="E16" s="19"/>
      <c r="F16" s="19"/>
      <c r="G16" s="19"/>
      <c r="H16" s="95"/>
      <c r="I16" s="19"/>
      <c r="J16" s="19"/>
      <c r="K16" s="19"/>
      <c r="L16" s="19"/>
      <c r="M16" s="19"/>
      <c r="N16" s="19"/>
      <c r="O16" s="19"/>
      <c r="P16" s="46"/>
      <c r="Q16" s="19"/>
      <c r="R16" s="46"/>
      <c r="S16" s="19"/>
      <c r="T16" s="44"/>
    </row>
    <row r="17" s="53" customFormat="1" spans="1:20">
      <c r="A17" s="19" t="s">
        <v>965</v>
      </c>
      <c r="B17" s="19" t="s">
        <v>966</v>
      </c>
      <c r="C17" s="19">
        <v>111</v>
      </c>
      <c r="D17" s="19" t="s">
        <v>258</v>
      </c>
      <c r="E17" s="19">
        <v>3</v>
      </c>
      <c r="F17" s="19">
        <v>3</v>
      </c>
      <c r="G17" s="19">
        <f>SUM(F17-E17)</f>
        <v>0</v>
      </c>
      <c r="H17" s="44">
        <v>9.5</v>
      </c>
      <c r="I17" s="19">
        <f>G17*H17</f>
        <v>0</v>
      </c>
      <c r="J17" s="19">
        <v>1550</v>
      </c>
      <c r="K17" s="19">
        <v>1550</v>
      </c>
      <c r="L17" s="19">
        <f t="shared" ref="L17:L24" si="5">K17-J17</f>
        <v>0</v>
      </c>
      <c r="M17" s="19">
        <v>30</v>
      </c>
      <c r="N17" s="19">
        <f t="shared" ref="N17:N24" si="6">M17*L17</f>
        <v>0</v>
      </c>
      <c r="O17" s="19">
        <v>1.03</v>
      </c>
      <c r="P17" s="46">
        <f t="shared" ref="P17:P24" si="7">O17*N17</f>
        <v>0</v>
      </c>
      <c r="Q17" s="19">
        <f>80*1.03</f>
        <v>82.4</v>
      </c>
      <c r="R17" s="46">
        <f t="shared" ref="R17:R24" si="8">I17+P17+Q17</f>
        <v>82.4</v>
      </c>
      <c r="S17" s="19">
        <v>1</v>
      </c>
      <c r="T17" s="44">
        <f t="shared" ref="T17:T24" si="9">R17*S17</f>
        <v>82.4</v>
      </c>
    </row>
    <row r="18" s="53" customFormat="1" ht="28.5" spans="1:20">
      <c r="A18" s="19" t="s">
        <v>967</v>
      </c>
      <c r="B18" s="22" t="s">
        <v>968</v>
      </c>
      <c r="C18" s="19">
        <v>434</v>
      </c>
      <c r="D18" s="19" t="s">
        <v>258</v>
      </c>
      <c r="E18" s="19"/>
      <c r="F18" s="19"/>
      <c r="G18" s="19"/>
      <c r="H18" s="44"/>
      <c r="I18" s="19"/>
      <c r="J18" s="19">
        <v>20880</v>
      </c>
      <c r="K18" s="19">
        <v>20880</v>
      </c>
      <c r="L18" s="19">
        <f t="shared" si="5"/>
        <v>0</v>
      </c>
      <c r="M18" s="19">
        <v>1</v>
      </c>
      <c r="N18" s="19">
        <f t="shared" si="6"/>
        <v>0</v>
      </c>
      <c r="O18" s="19">
        <v>1.03</v>
      </c>
      <c r="P18" s="46">
        <f t="shared" si="7"/>
        <v>0</v>
      </c>
      <c r="Q18" s="19"/>
      <c r="R18" s="46">
        <f t="shared" si="8"/>
        <v>0</v>
      </c>
      <c r="S18" s="19">
        <v>1</v>
      </c>
      <c r="T18" s="44">
        <f t="shared" si="9"/>
        <v>0</v>
      </c>
    </row>
    <row r="19" s="53" customFormat="1" spans="1:20">
      <c r="A19" s="8" t="s">
        <v>969</v>
      </c>
      <c r="B19" s="8" t="s">
        <v>970</v>
      </c>
      <c r="C19" s="8">
        <v>178</v>
      </c>
      <c r="D19" s="8" t="s">
        <v>971</v>
      </c>
      <c r="E19" s="8"/>
      <c r="F19" s="8"/>
      <c r="G19" s="8"/>
      <c r="H19" s="13"/>
      <c r="I19" s="8"/>
      <c r="J19" s="8">
        <v>58074</v>
      </c>
      <c r="K19" s="8">
        <v>58074</v>
      </c>
      <c r="L19" s="8">
        <f t="shared" si="5"/>
        <v>0</v>
      </c>
      <c r="M19" s="8">
        <v>1</v>
      </c>
      <c r="N19" s="8">
        <f t="shared" si="6"/>
        <v>0</v>
      </c>
      <c r="O19" s="11">
        <v>1.03</v>
      </c>
      <c r="P19" s="12">
        <f t="shared" si="7"/>
        <v>0</v>
      </c>
      <c r="Q19" s="8">
        <f>40*1.03</f>
        <v>41.2</v>
      </c>
      <c r="R19" s="12">
        <f t="shared" si="8"/>
        <v>41.2</v>
      </c>
      <c r="S19" s="8">
        <v>1</v>
      </c>
      <c r="T19" s="13">
        <f t="shared" si="9"/>
        <v>41.2</v>
      </c>
    </row>
    <row r="20" s="53" customFormat="1" spans="1:20">
      <c r="A20" s="8" t="s">
        <v>972</v>
      </c>
      <c r="B20" s="8" t="s">
        <v>973</v>
      </c>
      <c r="C20" s="8">
        <v>101</v>
      </c>
      <c r="D20" s="8" t="s">
        <v>971</v>
      </c>
      <c r="E20" s="8"/>
      <c r="F20" s="8"/>
      <c r="G20" s="8"/>
      <c r="H20" s="13"/>
      <c r="I20" s="8"/>
      <c r="J20" s="8">
        <v>99811</v>
      </c>
      <c r="K20" s="8">
        <v>101216</v>
      </c>
      <c r="L20" s="8">
        <f t="shared" si="5"/>
        <v>1405</v>
      </c>
      <c r="M20" s="8">
        <v>1</v>
      </c>
      <c r="N20" s="8">
        <f t="shared" si="6"/>
        <v>1405</v>
      </c>
      <c r="O20" s="11">
        <v>1.03</v>
      </c>
      <c r="P20" s="12">
        <f t="shared" si="7"/>
        <v>1447.15</v>
      </c>
      <c r="Q20" s="8"/>
      <c r="R20" s="12">
        <f t="shared" si="8"/>
        <v>1447.15</v>
      </c>
      <c r="S20" s="8">
        <v>1</v>
      </c>
      <c r="T20" s="13">
        <f t="shared" si="9"/>
        <v>1447.15</v>
      </c>
    </row>
    <row r="21" s="53" customFormat="1" spans="1:20">
      <c r="A21" s="19" t="s">
        <v>974</v>
      </c>
      <c r="B21" s="19" t="s">
        <v>975</v>
      </c>
      <c r="C21" s="19">
        <v>174</v>
      </c>
      <c r="D21" s="19" t="s">
        <v>258</v>
      </c>
      <c r="E21" s="19">
        <v>207</v>
      </c>
      <c r="F21" s="19">
        <v>207</v>
      </c>
      <c r="G21" s="19">
        <f>SUM(F21-E21)</f>
        <v>0</v>
      </c>
      <c r="H21" s="44">
        <v>9.5</v>
      </c>
      <c r="I21" s="19">
        <f>G21*H21</f>
        <v>0</v>
      </c>
      <c r="J21" s="19">
        <v>25092</v>
      </c>
      <c r="K21" s="19">
        <v>25092</v>
      </c>
      <c r="L21" s="19">
        <f t="shared" si="5"/>
        <v>0</v>
      </c>
      <c r="M21" s="19">
        <v>1</v>
      </c>
      <c r="N21" s="19">
        <f t="shared" si="6"/>
        <v>0</v>
      </c>
      <c r="O21" s="19">
        <v>1.03</v>
      </c>
      <c r="P21" s="46">
        <f t="shared" si="7"/>
        <v>0</v>
      </c>
      <c r="Q21" s="8">
        <f>40*1.03</f>
        <v>41.2</v>
      </c>
      <c r="R21" s="46">
        <f t="shared" si="8"/>
        <v>41.2</v>
      </c>
      <c r="S21" s="19">
        <v>1</v>
      </c>
      <c r="T21" s="44">
        <f t="shared" si="9"/>
        <v>41.2</v>
      </c>
    </row>
    <row r="22" s="53" customFormat="1" spans="1:20">
      <c r="A22" s="19" t="s">
        <v>976</v>
      </c>
      <c r="B22" s="19" t="s">
        <v>977</v>
      </c>
      <c r="C22" s="19"/>
      <c r="D22" s="19" t="s">
        <v>258</v>
      </c>
      <c r="E22" s="19"/>
      <c r="F22" s="19"/>
      <c r="G22" s="19"/>
      <c r="H22" s="44"/>
      <c r="I22" s="19"/>
      <c r="J22" s="19">
        <v>36089</v>
      </c>
      <c r="K22" s="19">
        <v>36089</v>
      </c>
      <c r="L22" s="19">
        <f t="shared" si="5"/>
        <v>0</v>
      </c>
      <c r="M22" s="19">
        <v>1</v>
      </c>
      <c r="N22" s="19">
        <f t="shared" si="6"/>
        <v>0</v>
      </c>
      <c r="O22" s="19">
        <v>1.03</v>
      </c>
      <c r="P22" s="46">
        <f t="shared" si="7"/>
        <v>0</v>
      </c>
      <c r="Q22" s="8">
        <f>40*1.03</f>
        <v>41.2</v>
      </c>
      <c r="R22" s="46">
        <f t="shared" si="8"/>
        <v>41.2</v>
      </c>
      <c r="S22" s="19">
        <v>1</v>
      </c>
      <c r="T22" s="44">
        <f t="shared" si="9"/>
        <v>41.2</v>
      </c>
    </row>
    <row r="23" s="53" customFormat="1" spans="1:20">
      <c r="A23" s="19" t="s">
        <v>978</v>
      </c>
      <c r="B23" s="19" t="s">
        <v>979</v>
      </c>
      <c r="C23" s="19">
        <v>479</v>
      </c>
      <c r="D23" s="19" t="s">
        <v>258</v>
      </c>
      <c r="E23" s="19"/>
      <c r="F23" s="19"/>
      <c r="G23" s="19"/>
      <c r="H23" s="44"/>
      <c r="I23" s="19"/>
      <c r="J23" s="19">
        <v>3743</v>
      </c>
      <c r="K23" s="19">
        <v>4818</v>
      </c>
      <c r="L23" s="19">
        <f t="shared" si="5"/>
        <v>1075</v>
      </c>
      <c r="M23" s="19">
        <v>1</v>
      </c>
      <c r="N23" s="19">
        <f t="shared" si="6"/>
        <v>1075</v>
      </c>
      <c r="O23" s="19">
        <v>1.03</v>
      </c>
      <c r="P23" s="46">
        <f t="shared" si="7"/>
        <v>1107.25</v>
      </c>
      <c r="Q23" s="8">
        <f>40*1.03</f>
        <v>41.2</v>
      </c>
      <c r="R23" s="46">
        <f t="shared" si="8"/>
        <v>1148.45</v>
      </c>
      <c r="S23" s="19">
        <v>1</v>
      </c>
      <c r="T23" s="44">
        <f t="shared" si="9"/>
        <v>1148.45</v>
      </c>
    </row>
    <row r="24" s="53" customFormat="1" spans="1:20">
      <c r="A24" s="19" t="s">
        <v>980</v>
      </c>
      <c r="B24" s="19" t="s">
        <v>981</v>
      </c>
      <c r="C24" s="19">
        <v>581</v>
      </c>
      <c r="D24" s="19" t="s">
        <v>258</v>
      </c>
      <c r="E24" s="19"/>
      <c r="F24" s="19"/>
      <c r="G24" s="19"/>
      <c r="H24" s="44"/>
      <c r="I24" s="19"/>
      <c r="J24" s="19">
        <v>231340</v>
      </c>
      <c r="K24" s="19">
        <v>247866</v>
      </c>
      <c r="L24" s="19">
        <f t="shared" si="5"/>
        <v>16526</v>
      </c>
      <c r="M24" s="19">
        <v>1</v>
      </c>
      <c r="N24" s="19">
        <f t="shared" si="6"/>
        <v>16526</v>
      </c>
      <c r="O24" s="19">
        <v>1.03</v>
      </c>
      <c r="P24" s="46">
        <f t="shared" si="7"/>
        <v>17021.78</v>
      </c>
      <c r="Q24" s="8">
        <f>40*1.03</f>
        <v>41.2</v>
      </c>
      <c r="R24" s="46">
        <f t="shared" si="8"/>
        <v>17062.98</v>
      </c>
      <c r="S24" s="19">
        <v>1</v>
      </c>
      <c r="T24" s="44">
        <f t="shared" si="9"/>
        <v>17062.98</v>
      </c>
    </row>
    <row r="25" s="1" customFormat="1" ht="19.5" customHeight="1" spans="1:20">
      <c r="A25" s="19" t="s">
        <v>982</v>
      </c>
      <c r="B25" s="19" t="s">
        <v>982</v>
      </c>
      <c r="C25" s="19">
        <v>706</v>
      </c>
      <c r="D25" s="19" t="s">
        <v>258</v>
      </c>
      <c r="E25" s="19"/>
      <c r="F25" s="19"/>
      <c r="G25" s="19"/>
      <c r="H25" s="44"/>
      <c r="I25" s="19"/>
      <c r="J25" s="19">
        <v>1640</v>
      </c>
      <c r="K25" s="19">
        <v>1706</v>
      </c>
      <c r="L25" s="19">
        <f t="shared" ref="L25:L29" si="10">K25-J25</f>
        <v>66</v>
      </c>
      <c r="M25" s="19">
        <v>80</v>
      </c>
      <c r="N25" s="19">
        <f t="shared" ref="N25:N29" si="11">M25*L25</f>
        <v>5280</v>
      </c>
      <c r="O25" s="19">
        <v>1.03</v>
      </c>
      <c r="P25" s="46">
        <f t="shared" ref="P25:P29" si="12">O25*N25</f>
        <v>5438.4</v>
      </c>
      <c r="Q25" s="19"/>
      <c r="R25" s="46">
        <f t="shared" ref="R25:R29" si="13">I25+P25+Q25</f>
        <v>5438.4</v>
      </c>
      <c r="S25" s="19">
        <v>1</v>
      </c>
      <c r="T25" s="44">
        <f t="shared" ref="T25:T29" si="14">R25*S25</f>
        <v>5438.4</v>
      </c>
    </row>
    <row r="26" s="1" customFormat="1" ht="21.75" customHeight="1" spans="1:20">
      <c r="A26" s="19" t="s">
        <v>983</v>
      </c>
      <c r="B26" s="19" t="s">
        <v>983</v>
      </c>
      <c r="C26" s="19">
        <v>707</v>
      </c>
      <c r="D26" s="19" t="s">
        <v>258</v>
      </c>
      <c r="E26" s="19"/>
      <c r="F26" s="19"/>
      <c r="G26" s="19"/>
      <c r="H26" s="95"/>
      <c r="I26" s="19"/>
      <c r="J26" s="19">
        <v>6267</v>
      </c>
      <c r="K26" s="19">
        <v>7074</v>
      </c>
      <c r="L26" s="19">
        <f t="shared" si="10"/>
        <v>807</v>
      </c>
      <c r="M26" s="19">
        <v>80</v>
      </c>
      <c r="N26" s="19">
        <f t="shared" si="11"/>
        <v>64560</v>
      </c>
      <c r="O26" s="19">
        <v>1.03</v>
      </c>
      <c r="P26" s="46">
        <f t="shared" si="12"/>
        <v>66496.8</v>
      </c>
      <c r="Q26" s="19"/>
      <c r="R26" s="46">
        <f t="shared" si="13"/>
        <v>66496.8</v>
      </c>
      <c r="S26" s="19">
        <v>1</v>
      </c>
      <c r="T26" s="44">
        <f t="shared" si="14"/>
        <v>66496.8</v>
      </c>
    </row>
    <row r="27" s="1" customFormat="1" ht="16.5" customHeight="1" spans="1:20">
      <c r="A27" s="19" t="s">
        <v>984</v>
      </c>
      <c r="B27" s="19" t="s">
        <v>984</v>
      </c>
      <c r="C27" s="19">
        <v>711</v>
      </c>
      <c r="D27" s="19" t="s">
        <v>258</v>
      </c>
      <c r="E27" s="19"/>
      <c r="F27" s="19"/>
      <c r="G27" s="19"/>
      <c r="H27" s="95"/>
      <c r="I27" s="19"/>
      <c r="J27" s="19">
        <v>7978</v>
      </c>
      <c r="K27" s="19">
        <v>8885</v>
      </c>
      <c r="L27" s="19">
        <f t="shared" si="10"/>
        <v>907</v>
      </c>
      <c r="M27" s="19">
        <v>40</v>
      </c>
      <c r="N27" s="19">
        <f t="shared" si="11"/>
        <v>36280</v>
      </c>
      <c r="O27" s="19">
        <v>1.03</v>
      </c>
      <c r="P27" s="46">
        <f t="shared" si="12"/>
        <v>37368.4</v>
      </c>
      <c r="Q27" s="19"/>
      <c r="R27" s="46">
        <f t="shared" si="13"/>
        <v>37368.4</v>
      </c>
      <c r="S27" s="19">
        <v>1</v>
      </c>
      <c r="T27" s="44">
        <f t="shared" si="14"/>
        <v>37368.4</v>
      </c>
    </row>
    <row r="28" s="1" customFormat="1" ht="26.25" customHeight="1" spans="1:20">
      <c r="A28" s="19" t="s">
        <v>985</v>
      </c>
      <c r="B28" s="19" t="s">
        <v>985</v>
      </c>
      <c r="C28" s="19">
        <v>712</v>
      </c>
      <c r="D28" s="19" t="s">
        <v>258</v>
      </c>
      <c r="E28" s="19"/>
      <c r="F28" s="19"/>
      <c r="G28" s="19"/>
      <c r="H28" s="95"/>
      <c r="I28" s="19"/>
      <c r="J28" s="19">
        <v>26282</v>
      </c>
      <c r="K28" s="19">
        <v>27840</v>
      </c>
      <c r="L28" s="19">
        <f t="shared" si="10"/>
        <v>1558</v>
      </c>
      <c r="M28" s="19">
        <v>50</v>
      </c>
      <c r="N28" s="19">
        <f t="shared" si="11"/>
        <v>77900</v>
      </c>
      <c r="O28" s="19">
        <v>1.03</v>
      </c>
      <c r="P28" s="46">
        <f t="shared" si="12"/>
        <v>80237</v>
      </c>
      <c r="Q28" s="19"/>
      <c r="R28" s="46">
        <f t="shared" si="13"/>
        <v>80237</v>
      </c>
      <c r="S28" s="19">
        <v>1</v>
      </c>
      <c r="T28" s="44">
        <f t="shared" si="14"/>
        <v>80237</v>
      </c>
    </row>
    <row r="29" s="1" customFormat="1" ht="15.75" customHeight="1" spans="1:20">
      <c r="A29" s="19" t="s">
        <v>986</v>
      </c>
      <c r="B29" s="19" t="s">
        <v>986</v>
      </c>
      <c r="C29" s="19">
        <v>713</v>
      </c>
      <c r="D29" s="19" t="s">
        <v>258</v>
      </c>
      <c r="E29" s="19"/>
      <c r="F29" s="19"/>
      <c r="G29" s="19"/>
      <c r="H29" s="95"/>
      <c r="I29" s="19"/>
      <c r="J29" s="19">
        <v>89491</v>
      </c>
      <c r="K29" s="19">
        <v>92017</v>
      </c>
      <c r="L29" s="19">
        <f t="shared" si="10"/>
        <v>2526</v>
      </c>
      <c r="M29" s="19">
        <v>1</v>
      </c>
      <c r="N29" s="19">
        <f t="shared" si="11"/>
        <v>2526</v>
      </c>
      <c r="O29" s="19">
        <v>1.03</v>
      </c>
      <c r="P29" s="46">
        <f t="shared" si="12"/>
        <v>2601.78</v>
      </c>
      <c r="Q29" s="19"/>
      <c r="R29" s="46">
        <f t="shared" si="13"/>
        <v>2601.78</v>
      </c>
      <c r="S29" s="19">
        <v>1</v>
      </c>
      <c r="T29" s="44">
        <f t="shared" si="14"/>
        <v>2601.78</v>
      </c>
    </row>
    <row r="30" s="1" customFormat="1" ht="19.5" customHeight="1" spans="1:20">
      <c r="A30" s="19" t="s">
        <v>987</v>
      </c>
      <c r="B30" s="19" t="s">
        <v>987</v>
      </c>
      <c r="C30" s="19"/>
      <c r="D30" s="19" t="s">
        <v>258</v>
      </c>
      <c r="E30" s="8">
        <v>3053</v>
      </c>
      <c r="F30" s="8">
        <v>3144</v>
      </c>
      <c r="G30" s="19">
        <f>SUM(F30-E30)</f>
        <v>91</v>
      </c>
      <c r="H30" s="44">
        <v>9.5</v>
      </c>
      <c r="I30" s="19">
        <f>G30*H30</f>
        <v>864.5</v>
      </c>
      <c r="J30" s="19"/>
      <c r="K30" s="19"/>
      <c r="L30" s="19"/>
      <c r="M30" s="19"/>
      <c r="N30" s="19"/>
      <c r="O30" s="19"/>
      <c r="P30" s="46"/>
      <c r="Q30" s="19"/>
      <c r="R30" s="46"/>
      <c r="S30" s="19">
        <v>0.5</v>
      </c>
      <c r="T30" s="44">
        <f>I30*S30</f>
        <v>432.25</v>
      </c>
    </row>
    <row r="31" s="1" customFormat="1" ht="19" customHeight="1" spans="1:20">
      <c r="A31" s="8" t="s">
        <v>988</v>
      </c>
      <c r="B31" s="8" t="s">
        <v>988</v>
      </c>
      <c r="C31" s="19"/>
      <c r="D31" s="19" t="s">
        <v>258</v>
      </c>
      <c r="E31" s="19" t="s">
        <v>202</v>
      </c>
      <c r="F31" s="8"/>
      <c r="G31" s="8"/>
      <c r="H31" s="13"/>
      <c r="I31" s="8"/>
      <c r="J31" s="8"/>
      <c r="K31" s="8"/>
      <c r="L31" s="8"/>
      <c r="M31" s="8"/>
      <c r="N31" s="8"/>
      <c r="O31" s="11"/>
      <c r="P31" s="12"/>
      <c r="Q31" s="8"/>
      <c r="R31" s="12"/>
      <c r="S31" s="8">
        <v>1</v>
      </c>
      <c r="T31" s="13">
        <f>'5#楼'!Y21</f>
        <v>798.48473967684</v>
      </c>
    </row>
    <row r="32" s="1" customFormat="1" ht="19" customHeight="1" spans="1:20">
      <c r="A32" s="8" t="s">
        <v>989</v>
      </c>
      <c r="B32" s="8" t="s">
        <v>989</v>
      </c>
      <c r="C32" s="19"/>
      <c r="D32" s="19" t="s">
        <v>258</v>
      </c>
      <c r="E32" s="19"/>
      <c r="F32" s="8"/>
      <c r="G32" s="8"/>
      <c r="H32" s="13"/>
      <c r="I32" s="8"/>
      <c r="J32" s="19">
        <v>10804</v>
      </c>
      <c r="K32" s="19">
        <v>20823</v>
      </c>
      <c r="L32" s="19">
        <f>K32-J32</f>
        <v>10019</v>
      </c>
      <c r="M32" s="19">
        <v>1</v>
      </c>
      <c r="N32" s="19">
        <f>M32*L32</f>
        <v>10019</v>
      </c>
      <c r="O32" s="19">
        <v>1.03</v>
      </c>
      <c r="P32" s="46">
        <f>O32*N32</f>
        <v>10319.57</v>
      </c>
      <c r="Q32" s="19"/>
      <c r="R32" s="46">
        <f>I32+P32+Q32</f>
        <v>10319.57</v>
      </c>
      <c r="S32" s="19">
        <v>1</v>
      </c>
      <c r="T32" s="44">
        <f>R32*S32</f>
        <v>10319.57</v>
      </c>
    </row>
    <row r="33" s="1" customFormat="1" ht="24" customHeight="1" spans="1:37">
      <c r="A33" s="19" t="s">
        <v>990</v>
      </c>
      <c r="B33" s="19" t="s">
        <v>990</v>
      </c>
      <c r="C33" s="19">
        <v>417</v>
      </c>
      <c r="D33" s="19" t="s">
        <v>258</v>
      </c>
      <c r="E33" s="19">
        <v>0</v>
      </c>
      <c r="F33" s="19">
        <v>0</v>
      </c>
      <c r="G33" s="19">
        <f>SUM(F33-E33)</f>
        <v>0</v>
      </c>
      <c r="H33" s="44">
        <v>9.5</v>
      </c>
      <c r="I33" s="19">
        <f>G33*H33</f>
        <v>0</v>
      </c>
      <c r="J33" s="19">
        <v>21917</v>
      </c>
      <c r="K33" s="19">
        <v>23268</v>
      </c>
      <c r="L33" s="19">
        <f>K33-J33</f>
        <v>1351</v>
      </c>
      <c r="M33" s="19">
        <v>80</v>
      </c>
      <c r="N33" s="19">
        <f>M33*L33</f>
        <v>108080</v>
      </c>
      <c r="O33" s="19">
        <v>1.03</v>
      </c>
      <c r="P33" s="46">
        <f>O33*N33</f>
        <v>111322.4</v>
      </c>
      <c r="Q33" s="19"/>
      <c r="R33" s="46">
        <f>I33+P33+Q33</f>
        <v>111322.4</v>
      </c>
      <c r="S33" s="19">
        <v>1</v>
      </c>
      <c r="T33" s="44">
        <f>R33*S33</f>
        <v>111322.4</v>
      </c>
    </row>
    <row r="34" s="1" customFormat="1" ht="24.75" customHeight="1" spans="1:37">
      <c r="A34" s="19" t="s">
        <v>25</v>
      </c>
      <c r="B34" s="19"/>
      <c r="C34" s="19"/>
      <c r="D34" s="19" t="s">
        <v>258</v>
      </c>
      <c r="E34" s="19"/>
      <c r="F34" s="19"/>
      <c r="G34" s="19"/>
      <c r="H34" s="44"/>
      <c r="I34" s="47">
        <f>(I30+I21+I17)*S30</f>
        <v>432.25</v>
      </c>
      <c r="J34" s="19"/>
      <c r="K34" s="19"/>
      <c r="L34" s="19"/>
      <c r="M34" s="19"/>
      <c r="N34" s="19"/>
      <c r="O34" s="19"/>
      <c r="P34" s="46"/>
      <c r="Q34" s="19"/>
      <c r="R34" s="46"/>
      <c r="S34" s="19"/>
      <c r="T34" s="44">
        <f>SUM(T17:T33)</f>
        <v>334879.664739677</v>
      </c>
    </row>
    <row r="35" s="1" customFormat="1" spans="1:37">
      <c r="A35" s="19" t="s">
        <v>478</v>
      </c>
      <c r="B35" s="19"/>
      <c r="C35" s="19"/>
      <c r="D35" s="19" t="s">
        <v>991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44">
        <v>768531.630393587</v>
      </c>
    </row>
    <row r="36" s="1" customFormat="1" spans="1:37">
      <c r="A36" s="19" t="s">
        <v>480</v>
      </c>
      <c r="B36" s="19"/>
      <c r="C36" s="19"/>
      <c r="D36" s="19" t="s">
        <v>481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44">
        <f>T35-T34</f>
        <v>433651.96565391</v>
      </c>
    </row>
    <row r="37" s="1" customFormat="1" spans="1:37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4"/>
      <c r="R37" s="124"/>
      <c r="S37" s="124"/>
      <c r="T37" s="125"/>
    </row>
    <row r="38" s="1" customFormat="1" spans="1:37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4"/>
      <c r="R38" s="124"/>
      <c r="S38" s="124"/>
      <c r="T38" s="125"/>
    </row>
    <row r="39" s="1" customFormat="1" spans="1:37">
      <c r="A39" s="12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127"/>
      <c r="Q39" s="38"/>
      <c r="R39" s="38"/>
      <c r="S39" s="38"/>
      <c r="T39" s="128"/>
    </row>
    <row r="40" s="119" customFormat="1" ht="28.5" spans="1:37">
      <c r="A40" s="8" t="s">
        <v>312</v>
      </c>
      <c r="B40" s="8" t="s">
        <v>313</v>
      </c>
      <c r="C40" s="22" t="s">
        <v>2</v>
      </c>
      <c r="D40" s="129" t="s">
        <v>992</v>
      </c>
      <c r="E40" s="130" t="s">
        <v>18</v>
      </c>
      <c r="F40" s="130" t="s">
        <v>19</v>
      </c>
      <c r="G40" s="130" t="s">
        <v>7</v>
      </c>
      <c r="H40" s="131" t="s">
        <v>20</v>
      </c>
      <c r="I40" s="130" t="s">
        <v>21</v>
      </c>
      <c r="J40" s="130" t="s">
        <v>3</v>
      </c>
      <c r="K40" s="130" t="s">
        <v>4</v>
      </c>
      <c r="L40" s="130" t="s">
        <v>5</v>
      </c>
      <c r="M40" s="130" t="s">
        <v>6</v>
      </c>
      <c r="N40" s="130" t="s">
        <v>7</v>
      </c>
      <c r="O40" s="130"/>
      <c r="P40" s="132" t="s">
        <v>9</v>
      </c>
      <c r="Q40" s="130" t="s">
        <v>38</v>
      </c>
      <c r="R40" s="132" t="s">
        <v>25</v>
      </c>
      <c r="S40" s="130" t="s">
        <v>29</v>
      </c>
      <c r="T40" s="131" t="s">
        <v>39</v>
      </c>
    </row>
    <row r="41" s="119" customFormat="1" spans="1:37">
      <c r="A41" s="133"/>
      <c r="B41" s="133"/>
      <c r="C41" s="133"/>
      <c r="D41" s="133" t="s">
        <v>993</v>
      </c>
      <c r="E41" s="133"/>
      <c r="F41" s="133">
        <v>4228</v>
      </c>
      <c r="G41" s="133" t="s">
        <v>994</v>
      </c>
      <c r="H41" s="125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</row>
    <row r="42" s="53" customFormat="1" spans="1:37">
      <c r="A42" s="19" t="s">
        <v>995</v>
      </c>
      <c r="B42" s="45" t="s">
        <v>996</v>
      </c>
      <c r="C42" s="45">
        <v>80</v>
      </c>
      <c r="D42" s="45" t="s">
        <v>997</v>
      </c>
      <c r="E42" s="19"/>
      <c r="F42" s="19"/>
      <c r="G42" s="19"/>
      <c r="H42" s="95"/>
      <c r="I42" s="19"/>
      <c r="J42" s="19">
        <v>57538</v>
      </c>
      <c r="K42" s="19">
        <v>63239</v>
      </c>
      <c r="L42" s="19">
        <f>K42-J42</f>
        <v>5701</v>
      </c>
      <c r="M42" s="19">
        <v>1</v>
      </c>
      <c r="N42" s="19">
        <f>M42*L42</f>
        <v>5701</v>
      </c>
      <c r="O42" s="19">
        <v>1.03</v>
      </c>
      <c r="P42" s="46">
        <f>O42*N42</f>
        <v>5872.03</v>
      </c>
      <c r="Q42" s="19"/>
      <c r="R42" s="46">
        <f>I42+P42+Q42</f>
        <v>5872.03</v>
      </c>
      <c r="S42" s="19">
        <v>1</v>
      </c>
      <c r="T42" s="44">
        <f>R42*S42</f>
        <v>5872.03</v>
      </c>
      <c r="U42" s="1"/>
      <c r="V42" s="1"/>
      <c r="W42" s="123"/>
      <c r="X42" s="123"/>
      <c r="Y42" s="123"/>
      <c r="Z42" s="123"/>
      <c r="AA42" s="123"/>
      <c r="AB42" s="123"/>
      <c r="AC42" s="123"/>
      <c r="AD42" s="1"/>
      <c r="AE42" s="1"/>
      <c r="AF42" s="1"/>
      <c r="AG42" s="1"/>
      <c r="AH42" s="1"/>
      <c r="AI42" s="1"/>
      <c r="AJ42" s="1"/>
      <c r="AK42" s="1"/>
    </row>
    <row r="43" s="53" customFormat="1" spans="1:37">
      <c r="A43" s="19" t="s">
        <v>998</v>
      </c>
      <c r="B43" s="45" t="s">
        <v>998</v>
      </c>
      <c r="C43" s="45">
        <v>25</v>
      </c>
      <c r="D43" s="45" t="s">
        <v>997</v>
      </c>
      <c r="E43" s="19"/>
      <c r="F43" s="19"/>
      <c r="G43" s="19"/>
      <c r="H43" s="95"/>
      <c r="I43" s="19"/>
      <c r="J43" s="19">
        <v>9094</v>
      </c>
      <c r="K43" s="19">
        <v>9094</v>
      </c>
      <c r="L43" s="19">
        <f>K43-J43</f>
        <v>0</v>
      </c>
      <c r="M43" s="19">
        <v>1</v>
      </c>
      <c r="N43" s="19">
        <f>M43*L43</f>
        <v>0</v>
      </c>
      <c r="O43" s="19">
        <v>1.03</v>
      </c>
      <c r="P43" s="46">
        <f>O43*N43</f>
        <v>0</v>
      </c>
      <c r="Q43" s="19"/>
      <c r="R43" s="46">
        <f>I43+P43+Q43</f>
        <v>0</v>
      </c>
      <c r="S43" s="19">
        <v>1</v>
      </c>
      <c r="T43" s="44">
        <f>R43*S43</f>
        <v>0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="53" customFormat="1" spans="1:37">
      <c r="A44" s="19" t="s">
        <v>999</v>
      </c>
      <c r="B44" s="45" t="s">
        <v>1000</v>
      </c>
      <c r="C44" s="45">
        <v>587</v>
      </c>
      <c r="D44" s="45" t="s">
        <v>997</v>
      </c>
      <c r="E44" s="19"/>
      <c r="F44" s="19"/>
      <c r="G44" s="19"/>
      <c r="H44" s="95"/>
      <c r="I44" s="19"/>
      <c r="J44" s="19">
        <v>17795</v>
      </c>
      <c r="K44" s="19">
        <v>26774</v>
      </c>
      <c r="L44" s="19">
        <f>K44-J44</f>
        <v>8979</v>
      </c>
      <c r="M44" s="19">
        <v>1</v>
      </c>
      <c r="N44" s="19">
        <f>M44*L44</f>
        <v>8979</v>
      </c>
      <c r="O44" s="19">
        <v>1.03</v>
      </c>
      <c r="P44" s="46">
        <f>O44*N44</f>
        <v>9248.37</v>
      </c>
      <c r="Q44" s="19"/>
      <c r="R44" s="46">
        <f>I44+P44+Q44</f>
        <v>9248.37</v>
      </c>
      <c r="S44" s="19">
        <v>1</v>
      </c>
      <c r="T44" s="44">
        <f>R44*S44</f>
        <v>9248.37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="53" customFormat="1" spans="1:37">
      <c r="A45" s="19" t="s">
        <v>25</v>
      </c>
      <c r="B45" s="45"/>
      <c r="C45" s="45"/>
      <c r="D45" s="45"/>
      <c r="E45" s="19"/>
      <c r="F45" s="19"/>
      <c r="G45" s="19"/>
      <c r="H45" s="95"/>
      <c r="I45" s="19"/>
      <c r="J45" s="19"/>
      <c r="K45" s="19"/>
      <c r="L45" s="19"/>
      <c r="M45" s="19"/>
      <c r="N45" s="19"/>
      <c r="O45" s="19"/>
      <c r="P45" s="46"/>
      <c r="Q45" s="19"/>
      <c r="R45" s="46"/>
      <c r="S45" s="19"/>
      <c r="T45" s="44">
        <f>SUM(T42:T44)</f>
        <v>15120.4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="1" customFormat="1" spans="1:37">
      <c r="A46" s="134"/>
      <c r="B46" s="45"/>
      <c r="C46" s="45"/>
      <c r="D46" s="45"/>
      <c r="E46" s="45"/>
      <c r="F46" s="45"/>
      <c r="G46" s="45"/>
      <c r="H46" s="44"/>
      <c r="I46" s="45"/>
      <c r="J46" s="45"/>
      <c r="K46" s="45"/>
      <c r="L46" s="45"/>
      <c r="M46" s="45"/>
      <c r="N46" s="45"/>
      <c r="O46" s="45"/>
      <c r="P46" s="29"/>
      <c r="Q46" s="45"/>
      <c r="R46" s="29"/>
      <c r="S46" s="45"/>
      <c r="T46" s="44"/>
    </row>
    <row r="47" s="1" customFormat="1" spans="1:37">
      <c r="A47" s="45"/>
      <c r="B47" s="45"/>
      <c r="C47" s="45"/>
      <c r="D47" s="45"/>
      <c r="E47" s="45"/>
      <c r="F47" s="45"/>
      <c r="G47" s="45"/>
      <c r="H47" s="44"/>
      <c r="I47" s="45"/>
      <c r="J47" s="45"/>
      <c r="K47" s="45"/>
      <c r="L47" s="45"/>
      <c r="M47" s="45"/>
      <c r="N47" s="45"/>
      <c r="O47" s="45"/>
      <c r="P47" s="29"/>
      <c r="Q47" s="45"/>
      <c r="R47" s="29"/>
      <c r="S47" s="45"/>
      <c r="T47" s="44"/>
    </row>
    <row r="48" s="1" customFormat="1" ht="28.5" spans="1:37">
      <c r="A48" s="8" t="s">
        <v>312</v>
      </c>
      <c r="B48" s="8" t="s">
        <v>313</v>
      </c>
      <c r="C48" s="22" t="s">
        <v>2</v>
      </c>
      <c r="D48" s="129" t="s">
        <v>992</v>
      </c>
      <c r="E48" s="130" t="s">
        <v>18</v>
      </c>
      <c r="F48" s="130" t="s">
        <v>19</v>
      </c>
      <c r="G48" s="130" t="s">
        <v>7</v>
      </c>
      <c r="H48" s="131" t="s">
        <v>20</v>
      </c>
      <c r="I48" s="130" t="s">
        <v>21</v>
      </c>
      <c r="J48" s="130" t="s">
        <v>3</v>
      </c>
      <c r="K48" s="130" t="s">
        <v>4</v>
      </c>
      <c r="L48" s="130" t="s">
        <v>5</v>
      </c>
      <c r="M48" s="130" t="s">
        <v>6</v>
      </c>
      <c r="N48" s="130" t="s">
        <v>7</v>
      </c>
      <c r="O48" s="130"/>
      <c r="P48" s="132" t="s">
        <v>9</v>
      </c>
      <c r="Q48" s="130" t="s">
        <v>38</v>
      </c>
      <c r="R48" s="132" t="s">
        <v>25</v>
      </c>
      <c r="S48" s="130" t="s">
        <v>29</v>
      </c>
      <c r="T48" s="131" t="s">
        <v>39</v>
      </c>
    </row>
    <row r="49" s="1" customFormat="1" spans="1:41">
      <c r="A49" s="45" t="s">
        <v>1001</v>
      </c>
      <c r="B49" s="45" t="s">
        <v>1002</v>
      </c>
      <c r="C49" s="45">
        <v>177</v>
      </c>
      <c r="D49" s="45" t="s">
        <v>122</v>
      </c>
      <c r="E49" s="45"/>
      <c r="F49" s="45"/>
      <c r="G49" s="45"/>
      <c r="H49" s="44"/>
      <c r="I49" s="45"/>
      <c r="J49" s="45">
        <v>23575</v>
      </c>
      <c r="K49" s="45">
        <v>26074</v>
      </c>
      <c r="L49" s="45">
        <f t="shared" ref="L49:L58" si="15">K49-J49</f>
        <v>2499</v>
      </c>
      <c r="M49" s="45">
        <v>1</v>
      </c>
      <c r="N49" s="45">
        <f t="shared" ref="N49:N58" si="16">M49*L49</f>
        <v>2499</v>
      </c>
      <c r="O49" s="45">
        <v>1.03</v>
      </c>
      <c r="P49" s="29">
        <f t="shared" ref="P49:P59" si="17">O49*N49</f>
        <v>2573.97</v>
      </c>
      <c r="Q49" s="45"/>
      <c r="R49" s="29">
        <f t="shared" ref="R49:R59" si="18">I49+P49+Q49</f>
        <v>2573.97</v>
      </c>
      <c r="S49" s="45">
        <v>1</v>
      </c>
      <c r="T49" s="44">
        <f t="shared" ref="T49:T58" si="19">R49*S49</f>
        <v>2573.97</v>
      </c>
    </row>
    <row r="50" s="1" customFormat="1" spans="1:41">
      <c r="A50" s="45" t="s">
        <v>1003</v>
      </c>
      <c r="B50" s="45" t="s">
        <v>1004</v>
      </c>
      <c r="C50" s="45">
        <v>181</v>
      </c>
      <c r="D50" s="45" t="s">
        <v>122</v>
      </c>
      <c r="E50" s="45"/>
      <c r="F50" s="45"/>
      <c r="G50" s="45"/>
      <c r="H50" s="44"/>
      <c r="I50" s="45"/>
      <c r="J50" s="45">
        <v>72182</v>
      </c>
      <c r="K50" s="45">
        <v>72924</v>
      </c>
      <c r="L50" s="45">
        <f t="shared" si="15"/>
        <v>742</v>
      </c>
      <c r="M50" s="45">
        <v>1</v>
      </c>
      <c r="N50" s="45">
        <f t="shared" si="16"/>
        <v>742</v>
      </c>
      <c r="O50" s="45">
        <v>1.03</v>
      </c>
      <c r="P50" s="29">
        <f t="shared" si="17"/>
        <v>764.26</v>
      </c>
      <c r="Q50" s="45"/>
      <c r="R50" s="29">
        <f t="shared" si="18"/>
        <v>764.26</v>
      </c>
      <c r="S50" s="45">
        <v>1</v>
      </c>
      <c r="T50" s="44">
        <f t="shared" si="19"/>
        <v>764.26</v>
      </c>
    </row>
    <row r="51" s="1" customFormat="1" spans="1:41">
      <c r="A51" s="45" t="s">
        <v>1005</v>
      </c>
      <c r="B51" s="45" t="s">
        <v>1006</v>
      </c>
      <c r="C51" s="45">
        <v>540</v>
      </c>
      <c r="D51" s="45" t="s">
        <v>122</v>
      </c>
      <c r="E51" s="45"/>
      <c r="F51" s="45"/>
      <c r="G51" s="45"/>
      <c r="H51" s="44"/>
      <c r="I51" s="45"/>
      <c r="J51" s="45">
        <v>8486</v>
      </c>
      <c r="K51" s="45">
        <v>9364</v>
      </c>
      <c r="L51" s="45">
        <f t="shared" si="15"/>
        <v>878</v>
      </c>
      <c r="M51" s="45">
        <v>30</v>
      </c>
      <c r="N51" s="45">
        <f t="shared" si="16"/>
        <v>26340</v>
      </c>
      <c r="O51" s="45">
        <v>1.03</v>
      </c>
      <c r="P51" s="29">
        <f t="shared" si="17"/>
        <v>27130.2</v>
      </c>
      <c r="Q51" s="45">
        <f>80*1.03</f>
        <v>82.4</v>
      </c>
      <c r="R51" s="29">
        <f t="shared" si="18"/>
        <v>27212.6</v>
      </c>
      <c r="S51" s="45">
        <v>1</v>
      </c>
      <c r="T51" s="44">
        <f t="shared" si="19"/>
        <v>27212.6</v>
      </c>
    </row>
    <row r="52" s="1" customFormat="1" spans="1:41">
      <c r="A52" s="21" t="s">
        <v>1007</v>
      </c>
      <c r="B52" s="45" t="s">
        <v>1008</v>
      </c>
      <c r="C52" s="45">
        <v>717</v>
      </c>
      <c r="D52" s="45" t="s">
        <v>122</v>
      </c>
      <c r="E52" s="21"/>
      <c r="F52" s="21"/>
      <c r="G52" s="21"/>
      <c r="H52" s="13"/>
      <c r="I52" s="21"/>
      <c r="J52" s="21">
        <v>147268</v>
      </c>
      <c r="K52" s="21">
        <v>161032</v>
      </c>
      <c r="L52" s="21">
        <f t="shared" si="15"/>
        <v>13764</v>
      </c>
      <c r="M52" s="21">
        <v>1</v>
      </c>
      <c r="N52" s="21">
        <f t="shared" si="16"/>
        <v>13764</v>
      </c>
      <c r="O52" s="135">
        <v>1.03</v>
      </c>
      <c r="P52" s="16">
        <f t="shared" si="17"/>
        <v>14176.92</v>
      </c>
      <c r="Q52" s="45">
        <f>80*1.03</f>
        <v>82.4</v>
      </c>
      <c r="R52" s="16">
        <f t="shared" si="18"/>
        <v>14259.32</v>
      </c>
      <c r="S52" s="21">
        <v>1</v>
      </c>
      <c r="T52" s="13">
        <f t="shared" si="19"/>
        <v>14259.32</v>
      </c>
    </row>
    <row r="53" s="1" customFormat="1" spans="1:41">
      <c r="A53" s="21" t="s">
        <v>1009</v>
      </c>
      <c r="B53" s="45" t="s">
        <v>1010</v>
      </c>
      <c r="C53" s="45">
        <v>182</v>
      </c>
      <c r="D53" s="45" t="s">
        <v>122</v>
      </c>
      <c r="E53" s="21"/>
      <c r="F53" s="21"/>
      <c r="G53" s="21"/>
      <c r="H53" s="13"/>
      <c r="I53" s="21"/>
      <c r="J53" s="21">
        <v>15135</v>
      </c>
      <c r="K53" s="21">
        <v>15401</v>
      </c>
      <c r="L53" s="21">
        <f t="shared" si="15"/>
        <v>266</v>
      </c>
      <c r="M53" s="21">
        <v>1</v>
      </c>
      <c r="N53" s="21">
        <f t="shared" si="16"/>
        <v>266</v>
      </c>
      <c r="O53" s="135">
        <v>1.03</v>
      </c>
      <c r="P53" s="16">
        <f t="shared" si="17"/>
        <v>273.98</v>
      </c>
      <c r="Q53" s="21"/>
      <c r="R53" s="16">
        <f t="shared" si="18"/>
        <v>273.98</v>
      </c>
      <c r="S53" s="21">
        <v>1</v>
      </c>
      <c r="T53" s="13">
        <f t="shared" si="19"/>
        <v>273.98</v>
      </c>
    </row>
    <row r="54" s="1" customFormat="1" spans="1:41">
      <c r="A54" s="21" t="s">
        <v>1011</v>
      </c>
      <c r="B54" s="45" t="s">
        <v>1012</v>
      </c>
      <c r="C54" s="45">
        <v>77</v>
      </c>
      <c r="D54" s="45" t="s">
        <v>122</v>
      </c>
      <c r="E54" s="21"/>
      <c r="F54" s="21"/>
      <c r="G54" s="21"/>
      <c r="H54" s="13"/>
      <c r="I54" s="21"/>
      <c r="J54" s="21">
        <v>26855</v>
      </c>
      <c r="K54" s="21">
        <v>28091</v>
      </c>
      <c r="L54" s="21">
        <f t="shared" si="15"/>
        <v>1236</v>
      </c>
      <c r="M54" s="21">
        <v>1</v>
      </c>
      <c r="N54" s="21">
        <f t="shared" si="16"/>
        <v>1236</v>
      </c>
      <c r="O54" s="135">
        <v>1.03</v>
      </c>
      <c r="P54" s="16">
        <f t="shared" si="17"/>
        <v>1273.08</v>
      </c>
      <c r="Q54" s="21"/>
      <c r="R54" s="16">
        <f t="shared" si="18"/>
        <v>1273.08</v>
      </c>
      <c r="S54" s="21">
        <v>1</v>
      </c>
      <c r="T54" s="13">
        <f t="shared" si="19"/>
        <v>1273.08</v>
      </c>
    </row>
    <row r="55" s="1" customFormat="1" spans="1:41">
      <c r="A55" s="21" t="s">
        <v>1013</v>
      </c>
      <c r="B55" s="21" t="s">
        <v>1013</v>
      </c>
      <c r="C55" s="45">
        <v>380</v>
      </c>
      <c r="D55" s="45" t="s">
        <v>122</v>
      </c>
      <c r="E55" s="21"/>
      <c r="F55" s="21"/>
      <c r="G55" s="21"/>
      <c r="H55" s="13"/>
      <c r="I55" s="21"/>
      <c r="J55" s="21">
        <v>0</v>
      </c>
      <c r="K55" s="21">
        <v>299</v>
      </c>
      <c r="L55" s="21">
        <f t="shared" si="15"/>
        <v>299</v>
      </c>
      <c r="M55" s="21">
        <v>40</v>
      </c>
      <c r="N55" s="21">
        <f t="shared" si="16"/>
        <v>11960</v>
      </c>
      <c r="O55" s="135">
        <v>1.03</v>
      </c>
      <c r="P55" s="16">
        <f t="shared" si="17"/>
        <v>12318.8</v>
      </c>
      <c r="Q55" s="21"/>
      <c r="R55" s="16">
        <f t="shared" si="18"/>
        <v>12318.8</v>
      </c>
      <c r="S55" s="21">
        <v>1</v>
      </c>
      <c r="T55" s="13">
        <f t="shared" si="19"/>
        <v>12318.8</v>
      </c>
    </row>
    <row r="56" s="1" customFormat="1" spans="1:41">
      <c r="A56" s="8" t="s">
        <v>1014</v>
      </c>
      <c r="B56" s="8" t="s">
        <v>1014</v>
      </c>
      <c r="C56" s="19">
        <v>618</v>
      </c>
      <c r="D56" s="45" t="s">
        <v>122</v>
      </c>
      <c r="E56" s="19"/>
      <c r="F56" s="8"/>
      <c r="G56" s="8"/>
      <c r="H56" s="13"/>
      <c r="I56" s="8"/>
      <c r="J56" s="19">
        <v>3986</v>
      </c>
      <c r="K56" s="19">
        <v>6306</v>
      </c>
      <c r="L56" s="19">
        <f t="shared" si="15"/>
        <v>2320</v>
      </c>
      <c r="M56" s="19">
        <v>1</v>
      </c>
      <c r="N56" s="19">
        <f t="shared" si="16"/>
        <v>2320</v>
      </c>
      <c r="O56" s="19">
        <v>1.03</v>
      </c>
      <c r="P56" s="46">
        <f t="shared" si="17"/>
        <v>2389.6</v>
      </c>
      <c r="Q56" s="19"/>
      <c r="R56" s="46">
        <f t="shared" si="18"/>
        <v>2389.6</v>
      </c>
      <c r="S56" s="19">
        <v>1</v>
      </c>
      <c r="T56" s="44">
        <f t="shared" si="19"/>
        <v>2389.6</v>
      </c>
    </row>
    <row r="57" s="1" customFormat="1" spans="1:41">
      <c r="A57" s="21" t="s">
        <v>1015</v>
      </c>
      <c r="B57" s="21" t="s">
        <v>1015</v>
      </c>
      <c r="C57" s="45">
        <v>621</v>
      </c>
      <c r="D57" s="45" t="s">
        <v>122</v>
      </c>
      <c r="E57" s="21"/>
      <c r="F57" s="21"/>
      <c r="G57" s="21"/>
      <c r="H57" s="13"/>
      <c r="I57" s="21"/>
      <c r="J57" s="21">
        <v>1584</v>
      </c>
      <c r="K57" s="21">
        <v>2649</v>
      </c>
      <c r="L57" s="21">
        <f t="shared" si="15"/>
        <v>1065</v>
      </c>
      <c r="M57" s="21">
        <v>1</v>
      </c>
      <c r="N57" s="21">
        <f t="shared" si="16"/>
        <v>1065</v>
      </c>
      <c r="O57" s="135">
        <v>1.03</v>
      </c>
      <c r="P57" s="16">
        <f t="shared" si="17"/>
        <v>1096.95</v>
      </c>
      <c r="Q57" s="21"/>
      <c r="R57" s="16">
        <f t="shared" si="18"/>
        <v>1096.95</v>
      </c>
      <c r="S57" s="21">
        <v>1</v>
      </c>
      <c r="T57" s="13">
        <f t="shared" si="19"/>
        <v>1096.95</v>
      </c>
    </row>
    <row r="58" s="1" customFormat="1" spans="1:41">
      <c r="A58" s="21" t="s">
        <v>1016</v>
      </c>
      <c r="B58" s="45" t="s">
        <v>236</v>
      </c>
      <c r="C58" s="45">
        <v>509</v>
      </c>
      <c r="D58" s="45" t="s">
        <v>122</v>
      </c>
      <c r="E58" s="21"/>
      <c r="F58" s="21"/>
      <c r="G58" s="21"/>
      <c r="H58" s="13"/>
      <c r="I58" s="21"/>
      <c r="J58" s="21">
        <v>351988</v>
      </c>
      <c r="K58" s="21">
        <v>352102</v>
      </c>
      <c r="L58" s="21">
        <f t="shared" si="15"/>
        <v>114</v>
      </c>
      <c r="M58" s="21">
        <v>1</v>
      </c>
      <c r="N58" s="21">
        <f t="shared" si="16"/>
        <v>114</v>
      </c>
      <c r="O58" s="135">
        <v>1.03</v>
      </c>
      <c r="P58" s="16">
        <f t="shared" si="17"/>
        <v>117.42</v>
      </c>
      <c r="Q58" s="21"/>
      <c r="R58" s="16">
        <f t="shared" si="18"/>
        <v>117.42</v>
      </c>
      <c r="S58" s="21">
        <v>1</v>
      </c>
      <c r="T58" s="13">
        <f t="shared" si="19"/>
        <v>117.42</v>
      </c>
    </row>
    <row r="59" s="53" customFormat="1" spans="1:41">
      <c r="A59" s="136" t="s">
        <v>25</v>
      </c>
      <c r="B59" s="137"/>
      <c r="C59" s="137"/>
      <c r="D59" s="137" t="s">
        <v>122</v>
      </c>
      <c r="E59" s="136"/>
      <c r="F59" s="136"/>
      <c r="G59" s="136"/>
      <c r="H59" s="113"/>
      <c r="I59" s="136"/>
      <c r="J59" s="136"/>
      <c r="K59" s="136"/>
      <c r="L59" s="136"/>
      <c r="M59" s="136"/>
      <c r="N59" s="136">
        <f>SUM(N42:N58)</f>
        <v>74986</v>
      </c>
      <c r="O59" s="138">
        <v>1.03</v>
      </c>
      <c r="P59" s="139">
        <f t="shared" si="17"/>
        <v>77235.58</v>
      </c>
      <c r="Q59" s="136">
        <f>SUM(Q50:Q53)</f>
        <v>164.8</v>
      </c>
      <c r="R59" s="139">
        <f t="shared" si="18"/>
        <v>77400.38</v>
      </c>
      <c r="S59" s="136">
        <v>1</v>
      </c>
      <c r="T59" s="113">
        <f>SUM(T49:T58)</f>
        <v>62279.98</v>
      </c>
    </row>
    <row r="60" s="1" customFormat="1" ht="16" customHeight="1" spans="1:41">
      <c r="A60" s="19"/>
      <c r="B60" s="137"/>
      <c r="C60" s="137"/>
      <c r="D60" s="137"/>
      <c r="E60" s="45"/>
      <c r="F60" s="45"/>
      <c r="G60" s="45"/>
      <c r="H60" s="45"/>
      <c r="I60" s="45"/>
      <c r="J60" s="45"/>
      <c r="K60" s="45"/>
      <c r="L60" s="45"/>
      <c r="M60" s="45"/>
      <c r="N60" s="29"/>
      <c r="O60" s="45"/>
      <c r="P60" s="29"/>
      <c r="Q60" s="45"/>
      <c r="R60" s="45"/>
      <c r="S60" s="45"/>
      <c r="T60" s="45"/>
    </row>
    <row r="61" s="1" customFormat="1" ht="16" customHeight="1" spans="1:41">
      <c r="A61" s="140"/>
      <c r="B61" s="137"/>
      <c r="C61" s="137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29"/>
      <c r="O61" s="45"/>
      <c r="P61" s="29"/>
      <c r="Q61" s="45"/>
      <c r="R61" s="45"/>
      <c r="S61" s="45"/>
      <c r="T61" s="45"/>
    </row>
    <row r="62" s="1" customFormat="1" ht="16" customHeight="1" spans="1:41">
      <c r="A62" s="1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29"/>
      <c r="O62" s="45"/>
      <c r="P62" s="29"/>
      <c r="Q62" s="45"/>
      <c r="R62" s="45"/>
      <c r="S62" s="45"/>
      <c r="T62" s="45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</row>
    <row r="63" s="63" customFormat="1" spans="1:4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41"/>
    </row>
    <row r="64" s="120" customFormat="1" ht="28.5" spans="1:41">
      <c r="A64" s="8" t="s">
        <v>312</v>
      </c>
      <c r="B64" s="8" t="s">
        <v>313</v>
      </c>
      <c r="C64" s="22" t="s">
        <v>2</v>
      </c>
      <c r="D64" s="94" t="s">
        <v>1017</v>
      </c>
      <c r="E64" s="45" t="s">
        <v>18</v>
      </c>
      <c r="F64" s="45" t="s">
        <v>19</v>
      </c>
      <c r="G64" s="45" t="s">
        <v>7</v>
      </c>
      <c r="H64" s="44" t="s">
        <v>20</v>
      </c>
      <c r="I64" s="45" t="s">
        <v>21</v>
      </c>
      <c r="J64" s="45" t="s">
        <v>3</v>
      </c>
      <c r="K64" s="45" t="s">
        <v>4</v>
      </c>
      <c r="L64" s="45" t="s">
        <v>5</v>
      </c>
      <c r="M64" s="45" t="s">
        <v>6</v>
      </c>
      <c r="N64" s="45" t="s">
        <v>7</v>
      </c>
      <c r="O64" s="45"/>
      <c r="P64" s="29" t="s">
        <v>9</v>
      </c>
      <c r="Q64" s="45" t="s">
        <v>38</v>
      </c>
      <c r="R64" s="29" t="s">
        <v>25</v>
      </c>
      <c r="S64" s="45" t="s">
        <v>29</v>
      </c>
      <c r="T64" s="44" t="s">
        <v>39</v>
      </c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3"/>
    </row>
    <row r="65" s="14" customFormat="1" spans="1:41">
      <c r="A65" s="45"/>
      <c r="B65" s="45"/>
      <c r="C65" s="45"/>
      <c r="D65" s="45" t="s">
        <v>1018</v>
      </c>
      <c r="E65" s="45"/>
      <c r="F65" s="45"/>
      <c r="G65" s="45"/>
      <c r="H65" s="44"/>
      <c r="I65" s="45"/>
      <c r="J65" s="45"/>
      <c r="K65" s="45"/>
      <c r="L65" s="45"/>
      <c r="M65" s="45"/>
      <c r="N65" s="45"/>
      <c r="O65" s="45"/>
      <c r="P65" s="29"/>
      <c r="Q65" s="45"/>
      <c r="R65" s="29"/>
      <c r="S65" s="45"/>
      <c r="T65" s="44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</row>
    <row r="66" s="14" customFormat="1" spans="1:41">
      <c r="A66" s="45" t="s">
        <v>1019</v>
      </c>
      <c r="B66" s="45" t="s">
        <v>1020</v>
      </c>
      <c r="C66" s="45">
        <v>336</v>
      </c>
      <c r="D66" s="19" t="s">
        <v>252</v>
      </c>
      <c r="E66" s="45"/>
      <c r="F66" s="45"/>
      <c r="G66" s="45"/>
      <c r="H66" s="44"/>
      <c r="I66" s="45"/>
      <c r="J66" s="45">
        <v>1366</v>
      </c>
      <c r="K66" s="45">
        <v>1449</v>
      </c>
      <c r="L66" s="45">
        <f>K66-J66</f>
        <v>83</v>
      </c>
      <c r="M66" s="45">
        <v>60</v>
      </c>
      <c r="N66" s="45">
        <f>M66*L66</f>
        <v>4980</v>
      </c>
      <c r="O66" s="45">
        <v>1.03</v>
      </c>
      <c r="P66" s="29">
        <f>O66*N66</f>
        <v>5129.4</v>
      </c>
      <c r="Q66" s="45"/>
      <c r="R66" s="29">
        <f>I66+P66+Q66</f>
        <v>5129.4</v>
      </c>
      <c r="S66" s="45">
        <v>1</v>
      </c>
      <c r="T66" s="144">
        <f>R66*S66</f>
        <v>5129.4</v>
      </c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</row>
    <row r="67" s="1" customFormat="1" spans="1:41">
      <c r="A67" s="8" t="s">
        <v>1021</v>
      </c>
      <c r="B67" s="19" t="s">
        <v>1022</v>
      </c>
      <c r="C67" s="19"/>
      <c r="D67" s="19" t="s">
        <v>252</v>
      </c>
      <c r="E67" s="8" t="s">
        <v>286</v>
      </c>
      <c r="F67" s="8"/>
      <c r="G67" s="19" t="s">
        <v>202</v>
      </c>
      <c r="H67" s="19"/>
      <c r="I67" s="8"/>
      <c r="J67" s="8"/>
      <c r="K67" s="8"/>
      <c r="L67" s="8"/>
      <c r="M67" s="8"/>
      <c r="N67" s="8"/>
      <c r="O67" s="11"/>
      <c r="P67" s="12"/>
      <c r="Q67" s="8"/>
      <c r="R67" s="12"/>
      <c r="S67" s="8"/>
      <c r="T67" s="144">
        <f>'5#楼'!S38</f>
        <v>1084.89526209677</v>
      </c>
      <c r="U67" s="145"/>
      <c r="V67" s="145"/>
      <c r="W67" s="145"/>
      <c r="X67" s="145"/>
      <c r="Y67" s="145"/>
      <c r="Z67" s="145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</row>
    <row r="68" s="1" customFormat="1" spans="1:41">
      <c r="A68" s="8" t="s">
        <v>1023</v>
      </c>
      <c r="B68" s="19" t="s">
        <v>1024</v>
      </c>
      <c r="C68" s="19"/>
      <c r="D68" s="19" t="s">
        <v>252</v>
      </c>
      <c r="E68" s="8" t="s">
        <v>286</v>
      </c>
      <c r="F68" s="8"/>
      <c r="G68" s="19" t="s">
        <v>202</v>
      </c>
      <c r="H68" s="19"/>
      <c r="I68" s="8"/>
      <c r="J68" s="8"/>
      <c r="K68" s="8"/>
      <c r="L68" s="8"/>
      <c r="M68" s="8"/>
      <c r="N68" s="8"/>
      <c r="O68" s="11"/>
      <c r="P68" s="12"/>
      <c r="Q68" s="8"/>
      <c r="R68" s="12"/>
      <c r="S68" s="8"/>
      <c r="T68" s="144">
        <f>'5#楼'!S39</f>
        <v>1394.15276209677</v>
      </c>
      <c r="U68" s="145"/>
      <c r="V68" s="145"/>
      <c r="W68" s="145"/>
      <c r="X68" s="145"/>
      <c r="Y68" s="145"/>
      <c r="Z68" s="145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</row>
    <row r="69" s="1" customFormat="1" spans="1:41">
      <c r="A69" s="8" t="s">
        <v>290</v>
      </c>
      <c r="B69" s="19" t="s">
        <v>1025</v>
      </c>
      <c r="C69" s="19"/>
      <c r="D69" s="19" t="s">
        <v>252</v>
      </c>
      <c r="E69" s="8" t="s">
        <v>286</v>
      </c>
      <c r="F69" s="8"/>
      <c r="G69" s="19" t="s">
        <v>202</v>
      </c>
      <c r="H69" s="19"/>
      <c r="I69" s="8"/>
      <c r="J69" s="8"/>
      <c r="K69" s="8"/>
      <c r="L69" s="8"/>
      <c r="M69" s="8"/>
      <c r="N69" s="8"/>
      <c r="O69" s="11"/>
      <c r="P69" s="12"/>
      <c r="Q69" s="8"/>
      <c r="R69" s="12"/>
      <c r="S69" s="8"/>
      <c r="T69" s="144">
        <f>'5#楼'!S41</f>
        <v>513.311618363684</v>
      </c>
      <c r="U69" s="145"/>
      <c r="V69" s="145"/>
      <c r="W69" s="145"/>
      <c r="X69" s="145"/>
      <c r="Y69" s="145"/>
      <c r="Z69" s="145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</row>
    <row r="70" s="1" customFormat="1" spans="1:41">
      <c r="A70" s="146" t="s">
        <v>1026</v>
      </c>
      <c r="B70" s="146" t="s">
        <v>1027</v>
      </c>
      <c r="C70" s="31">
        <v>612</v>
      </c>
      <c r="D70" s="19" t="s">
        <v>252</v>
      </c>
      <c r="E70" s="32"/>
      <c r="F70" s="31"/>
      <c r="G70" s="31"/>
      <c r="H70" s="31"/>
      <c r="I70" s="31"/>
      <c r="J70" s="31">
        <v>2031</v>
      </c>
      <c r="K70" s="31">
        <v>5002</v>
      </c>
      <c r="L70" s="31">
        <f>K70-J70</f>
        <v>2971</v>
      </c>
      <c r="M70" s="31">
        <v>70</v>
      </c>
      <c r="N70" s="31">
        <f>M70*L70</f>
        <v>207970</v>
      </c>
      <c r="O70" s="31">
        <v>1.03</v>
      </c>
      <c r="P70" s="106">
        <f>O70*N70</f>
        <v>214209.1</v>
      </c>
      <c r="Q70" s="31"/>
      <c r="R70" s="106">
        <f>I70+P70+Q70</f>
        <v>214209.1</v>
      </c>
      <c r="S70" s="31">
        <v>1</v>
      </c>
      <c r="T70" s="144">
        <f>R70*S70</f>
        <v>214209.1</v>
      </c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</row>
    <row r="71" s="1" customFormat="1" spans="1:41">
      <c r="A71" s="146" t="s">
        <v>1028</v>
      </c>
      <c r="B71" s="146" t="s">
        <v>1029</v>
      </c>
      <c r="C71" s="31">
        <v>354</v>
      </c>
      <c r="D71" s="19" t="s">
        <v>1030</v>
      </c>
      <c r="E71" s="32"/>
      <c r="F71" s="31"/>
      <c r="G71" s="31"/>
      <c r="H71" s="31"/>
      <c r="I71" s="31"/>
      <c r="J71" s="31">
        <v>410559</v>
      </c>
      <c r="K71" s="31">
        <v>433006</v>
      </c>
      <c r="L71" s="31">
        <f>K71-J71</f>
        <v>22447</v>
      </c>
      <c r="M71" s="31">
        <v>1</v>
      </c>
      <c r="N71" s="31">
        <f>M71*L71</f>
        <v>22447</v>
      </c>
      <c r="O71" s="31">
        <v>1.03</v>
      </c>
      <c r="P71" s="106">
        <f>O71*N71</f>
        <v>23120.41</v>
      </c>
      <c r="Q71" s="31"/>
      <c r="R71" s="106">
        <f>I71+P71+Q71</f>
        <v>23120.41</v>
      </c>
      <c r="S71" s="31">
        <v>0.25</v>
      </c>
      <c r="T71" s="144">
        <f>R71*S71</f>
        <v>5780.1025</v>
      </c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</row>
    <row r="72" s="1" customFormat="1" spans="1:41">
      <c r="A72" s="146" t="s">
        <v>1031</v>
      </c>
      <c r="B72" s="146" t="s">
        <v>1032</v>
      </c>
      <c r="C72" s="31"/>
      <c r="D72" s="19" t="s">
        <v>252</v>
      </c>
      <c r="E72" s="32"/>
      <c r="F72" s="31"/>
      <c r="G72" s="31"/>
      <c r="H72" s="31"/>
      <c r="I72" s="31"/>
      <c r="J72" s="31">
        <v>0</v>
      </c>
      <c r="K72" s="31">
        <v>132</v>
      </c>
      <c r="L72" s="31">
        <f>K72-J72</f>
        <v>132</v>
      </c>
      <c r="M72" s="31">
        <v>30</v>
      </c>
      <c r="N72" s="31">
        <f>M72*L72</f>
        <v>3960</v>
      </c>
      <c r="O72" s="31">
        <v>1.03</v>
      </c>
      <c r="P72" s="106">
        <f>O72*N72</f>
        <v>4078.8</v>
      </c>
      <c r="Q72" s="31"/>
      <c r="R72" s="106">
        <f>I72+P72+Q72</f>
        <v>4078.8</v>
      </c>
      <c r="S72" s="31">
        <v>1</v>
      </c>
      <c r="T72" s="144">
        <f>R72*S72</f>
        <v>4078.8</v>
      </c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</row>
    <row r="73" s="1" customFormat="1" ht="19" customHeight="1" spans="1:41">
      <c r="A73" s="147" t="s">
        <v>25</v>
      </c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8"/>
      <c r="Q73" s="147"/>
      <c r="R73" s="148"/>
      <c r="S73" s="147"/>
      <c r="T73" s="144">
        <f>SUM(T66:T72)</f>
        <v>232189.762142557</v>
      </c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</row>
    <row r="74" s="63" customFormat="1" spans="1:41">
      <c r="A74" s="92"/>
      <c r="B74" s="92"/>
      <c r="C74" s="92"/>
      <c r="D74" s="92"/>
      <c r="E74" s="45"/>
      <c r="F74" s="92"/>
      <c r="G74" s="92"/>
      <c r="H74" s="45"/>
      <c r="I74" s="45"/>
      <c r="J74" s="45"/>
      <c r="K74" s="45"/>
      <c r="L74" s="45"/>
      <c r="M74" s="45"/>
      <c r="N74" s="29"/>
      <c r="O74" s="45"/>
      <c r="P74" s="29"/>
      <c r="Q74" s="45"/>
      <c r="R74" s="45"/>
      <c r="S74" s="45"/>
      <c r="T74" s="47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41"/>
    </row>
    <row r="75" s="63" customFormat="1" spans="1:41">
      <c r="A75" s="19" t="s">
        <v>478</v>
      </c>
      <c r="B75" s="92"/>
      <c r="C75" s="92"/>
      <c r="D75" s="31" t="s">
        <v>252</v>
      </c>
      <c r="E75" s="31"/>
      <c r="F75" s="92" t="s">
        <v>1033</v>
      </c>
      <c r="G75" s="92"/>
      <c r="H75" s="45"/>
      <c r="I75" s="45"/>
      <c r="J75" s="45"/>
      <c r="K75" s="45"/>
      <c r="L75" s="45"/>
      <c r="M75" s="45"/>
      <c r="N75" s="29"/>
      <c r="O75" s="45"/>
      <c r="P75" s="29"/>
      <c r="Q75" s="45"/>
      <c r="R75" s="45"/>
      <c r="S75" s="45"/>
      <c r="T75" s="91">
        <v>199045.365947386</v>
      </c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41"/>
    </row>
    <row r="76" s="1" customFormat="1" spans="1:41">
      <c r="A76" s="63" t="s">
        <v>480</v>
      </c>
      <c r="B76" s="63"/>
      <c r="C76" s="63"/>
      <c r="D76" s="63"/>
      <c r="E76" s="63"/>
      <c r="F76" s="63" t="s">
        <v>481</v>
      </c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4">
        <f>T75-T73</f>
        <v>-33144.3961951713</v>
      </c>
    </row>
    <row r="77" s="119" customFormat="1" spans="1:4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="119" customFormat="1" ht="28.5" spans="1:41">
      <c r="A78" s="8" t="s">
        <v>312</v>
      </c>
      <c r="B78" s="8" t="s">
        <v>313</v>
      </c>
      <c r="C78" s="22" t="s">
        <v>2</v>
      </c>
      <c r="D78" s="94" t="s">
        <v>1034</v>
      </c>
      <c r="E78" s="8" t="s">
        <v>18</v>
      </c>
      <c r="F78" s="8" t="s">
        <v>19</v>
      </c>
      <c r="G78" s="8" t="s">
        <v>7</v>
      </c>
      <c r="H78" s="13" t="s">
        <v>20</v>
      </c>
      <c r="I78" s="8" t="s">
        <v>21</v>
      </c>
      <c r="J78" s="8" t="s">
        <v>3</v>
      </c>
      <c r="K78" s="8" t="s">
        <v>4</v>
      </c>
      <c r="L78" s="8" t="s">
        <v>5</v>
      </c>
      <c r="M78" s="8" t="s">
        <v>6</v>
      </c>
      <c r="N78" s="8" t="s">
        <v>7</v>
      </c>
      <c r="O78" s="11"/>
      <c r="P78" s="12" t="s">
        <v>9</v>
      </c>
      <c r="Q78" s="8" t="s">
        <v>38</v>
      </c>
      <c r="R78" s="12" t="s">
        <v>25</v>
      </c>
      <c r="S78" s="8" t="s">
        <v>29</v>
      </c>
      <c r="T78" s="13" t="s">
        <v>39</v>
      </c>
    </row>
    <row r="79" s="119" customFormat="1" spans="1:41">
      <c r="A79" s="8"/>
      <c r="B79" s="8"/>
      <c r="C79" s="22"/>
      <c r="D79" s="94" t="s">
        <v>1035</v>
      </c>
      <c r="E79" s="8"/>
      <c r="F79" s="8"/>
      <c r="G79" s="8"/>
      <c r="H79" s="13"/>
      <c r="I79" s="8"/>
      <c r="J79" s="8"/>
      <c r="K79" s="8"/>
      <c r="L79" s="8"/>
      <c r="M79" s="8"/>
      <c r="N79" s="8"/>
      <c r="O79" s="11"/>
      <c r="P79" s="12"/>
      <c r="Q79" s="8"/>
      <c r="R79" s="12"/>
      <c r="S79" s="8"/>
      <c r="T79" s="13"/>
    </row>
    <row r="80" s="119" customFormat="1" spans="1:41">
      <c r="A80" s="8" t="s">
        <v>1036</v>
      </c>
      <c r="B80" s="8" t="s">
        <v>1037</v>
      </c>
      <c r="C80" s="8">
        <v>821</v>
      </c>
      <c r="D80" s="8" t="s">
        <v>307</v>
      </c>
      <c r="E80" s="8"/>
      <c r="F80" s="8"/>
      <c r="G80" s="8"/>
      <c r="H80" s="13"/>
      <c r="I80" s="8"/>
      <c r="J80" s="8">
        <v>1671595</v>
      </c>
      <c r="K80" s="8">
        <v>1732131</v>
      </c>
      <c r="L80" s="8">
        <f t="shared" ref="L80:L90" si="20">K80-J80</f>
        <v>60536</v>
      </c>
      <c r="M80" s="8">
        <v>1</v>
      </c>
      <c r="N80" s="8">
        <f t="shared" ref="N80:N90" si="21">M80*L80</f>
        <v>60536</v>
      </c>
      <c r="O80" s="11">
        <v>1.03</v>
      </c>
      <c r="P80" s="12">
        <f t="shared" ref="P80:P90" si="22">O80*N80</f>
        <v>62352.08</v>
      </c>
      <c r="Q80" s="8"/>
      <c r="R80" s="12">
        <f t="shared" ref="R80:R91" si="23">I80+P80+Q80</f>
        <v>62352.08</v>
      </c>
      <c r="S80" s="8">
        <v>1</v>
      </c>
      <c r="T80" s="13">
        <f t="shared" ref="T80:T90" si="24">R80*S80</f>
        <v>62352.08</v>
      </c>
    </row>
    <row r="81" s="1" customFormat="1" spans="1:22">
      <c r="A81" s="8" t="s">
        <v>1038</v>
      </c>
      <c r="B81" s="8" t="s">
        <v>1039</v>
      </c>
      <c r="C81" s="8">
        <v>722</v>
      </c>
      <c r="D81" s="8" t="s">
        <v>307</v>
      </c>
      <c r="E81" s="8"/>
      <c r="F81" s="8"/>
      <c r="G81" s="8"/>
      <c r="H81" s="13"/>
      <c r="I81" s="8"/>
      <c r="J81" s="8">
        <v>9275</v>
      </c>
      <c r="K81" s="8">
        <v>10345</v>
      </c>
      <c r="L81" s="8">
        <f t="shared" si="20"/>
        <v>1070</v>
      </c>
      <c r="M81" s="8">
        <v>40</v>
      </c>
      <c r="N81" s="8">
        <f t="shared" si="21"/>
        <v>42800</v>
      </c>
      <c r="O81" s="11">
        <v>1.03</v>
      </c>
      <c r="P81" s="12">
        <f t="shared" si="22"/>
        <v>44084</v>
      </c>
      <c r="Q81" s="8"/>
      <c r="R81" s="12">
        <f t="shared" si="23"/>
        <v>44084</v>
      </c>
      <c r="S81" s="8">
        <v>1</v>
      </c>
      <c r="T81" s="13">
        <f t="shared" si="24"/>
        <v>44084</v>
      </c>
    </row>
    <row r="82" s="119" customFormat="1" spans="1:22">
      <c r="A82" s="8" t="s">
        <v>1040</v>
      </c>
      <c r="B82" s="8" t="s">
        <v>1041</v>
      </c>
      <c r="C82" s="8">
        <v>723</v>
      </c>
      <c r="D82" s="8" t="s">
        <v>307</v>
      </c>
      <c r="E82" s="8"/>
      <c r="F82" s="8"/>
      <c r="G82" s="8"/>
      <c r="H82" s="13"/>
      <c r="I82" s="8"/>
      <c r="J82" s="8">
        <v>22197</v>
      </c>
      <c r="K82" s="8">
        <v>25299</v>
      </c>
      <c r="L82" s="8">
        <f t="shared" si="20"/>
        <v>3102</v>
      </c>
      <c r="M82" s="8">
        <v>40</v>
      </c>
      <c r="N82" s="8">
        <f t="shared" si="21"/>
        <v>124080</v>
      </c>
      <c r="O82" s="11">
        <v>1.03</v>
      </c>
      <c r="P82" s="12">
        <f t="shared" si="22"/>
        <v>127802.4</v>
      </c>
      <c r="Q82" s="8"/>
      <c r="R82" s="12">
        <f t="shared" si="23"/>
        <v>127802.4</v>
      </c>
      <c r="S82" s="8">
        <v>1</v>
      </c>
      <c r="T82" s="13">
        <f t="shared" si="24"/>
        <v>127802.4</v>
      </c>
    </row>
    <row r="83" s="119" customFormat="1" spans="1:22">
      <c r="A83" s="8" t="s">
        <v>1042</v>
      </c>
      <c r="B83" s="8" t="s">
        <v>1043</v>
      </c>
      <c r="C83" s="8">
        <v>718</v>
      </c>
      <c r="D83" s="8" t="s">
        <v>307</v>
      </c>
      <c r="E83" s="8"/>
      <c r="F83" s="8"/>
      <c r="G83" s="8"/>
      <c r="H83" s="13"/>
      <c r="I83" s="8"/>
      <c r="J83" s="8">
        <v>132003</v>
      </c>
      <c r="K83" s="8">
        <v>151184</v>
      </c>
      <c r="L83" s="8">
        <f t="shared" si="20"/>
        <v>19181</v>
      </c>
      <c r="M83" s="8">
        <v>1</v>
      </c>
      <c r="N83" s="8">
        <f t="shared" si="21"/>
        <v>19181</v>
      </c>
      <c r="O83" s="11">
        <v>1.03</v>
      </c>
      <c r="P83" s="12">
        <f t="shared" si="22"/>
        <v>19756.43</v>
      </c>
      <c r="Q83" s="8"/>
      <c r="R83" s="12">
        <f t="shared" si="23"/>
        <v>19756.43</v>
      </c>
      <c r="S83" s="8">
        <v>1</v>
      </c>
      <c r="T83" s="13">
        <f t="shared" si="24"/>
        <v>19756.43</v>
      </c>
    </row>
    <row r="84" s="119" customFormat="1" spans="1:22">
      <c r="A84" s="8" t="s">
        <v>1044</v>
      </c>
      <c r="B84" s="8" t="s">
        <v>1045</v>
      </c>
      <c r="C84" s="8">
        <v>534</v>
      </c>
      <c r="D84" s="8" t="s">
        <v>307</v>
      </c>
      <c r="E84" s="8">
        <v>273</v>
      </c>
      <c r="F84" s="8">
        <v>273</v>
      </c>
      <c r="G84" s="8">
        <f>SUM(F84-E84)</f>
        <v>0</v>
      </c>
      <c r="H84" s="13">
        <v>9.5</v>
      </c>
      <c r="I84" s="8">
        <f>G84*H84</f>
        <v>0</v>
      </c>
      <c r="J84" s="8">
        <v>4400</v>
      </c>
      <c r="K84" s="8">
        <v>6234</v>
      </c>
      <c r="L84" s="8">
        <f t="shared" si="20"/>
        <v>1834</v>
      </c>
      <c r="M84" s="8">
        <v>20</v>
      </c>
      <c r="N84" s="8">
        <f t="shared" si="21"/>
        <v>36680</v>
      </c>
      <c r="O84" s="11">
        <v>1.03</v>
      </c>
      <c r="P84" s="12">
        <f t="shared" si="22"/>
        <v>37780.4</v>
      </c>
      <c r="Q84" s="8"/>
      <c r="R84" s="12">
        <f t="shared" si="23"/>
        <v>37780.4</v>
      </c>
      <c r="S84" s="8">
        <v>1</v>
      </c>
      <c r="T84" s="13">
        <f t="shared" si="24"/>
        <v>37780.4</v>
      </c>
    </row>
    <row r="85" s="119" customFormat="1" spans="1:22">
      <c r="A85" s="8" t="s">
        <v>1046</v>
      </c>
      <c r="B85" s="8" t="s">
        <v>1047</v>
      </c>
      <c r="C85" s="8">
        <v>822</v>
      </c>
      <c r="D85" s="8" t="s">
        <v>307</v>
      </c>
      <c r="E85" s="8"/>
      <c r="F85" s="8"/>
      <c r="G85" s="8"/>
      <c r="H85" s="13">
        <v>9.5</v>
      </c>
      <c r="I85" s="8"/>
      <c r="J85" s="8">
        <v>584683</v>
      </c>
      <c r="K85" s="8">
        <v>621851</v>
      </c>
      <c r="L85" s="8">
        <f t="shared" si="20"/>
        <v>37168</v>
      </c>
      <c r="M85" s="8">
        <v>1</v>
      </c>
      <c r="N85" s="8">
        <f t="shared" si="21"/>
        <v>37168</v>
      </c>
      <c r="O85" s="8">
        <v>1.03</v>
      </c>
      <c r="P85" s="12">
        <f t="shared" si="22"/>
        <v>38283.04</v>
      </c>
      <c r="Q85" s="8"/>
      <c r="R85" s="12">
        <f t="shared" si="23"/>
        <v>38283.04</v>
      </c>
      <c r="S85" s="149">
        <v>0.123</v>
      </c>
      <c r="T85" s="13">
        <f t="shared" si="24"/>
        <v>4708.81392</v>
      </c>
      <c r="U85" s="150"/>
      <c r="V85" s="151"/>
    </row>
    <row r="86" s="119" customFormat="1" spans="1:22">
      <c r="A86" s="8" t="s">
        <v>1048</v>
      </c>
      <c r="B86" s="8" t="s">
        <v>1049</v>
      </c>
      <c r="C86" s="8">
        <v>827</v>
      </c>
      <c r="D86" s="8" t="s">
        <v>307</v>
      </c>
      <c r="E86" s="8">
        <v>75</v>
      </c>
      <c r="F86" s="8">
        <v>75</v>
      </c>
      <c r="G86" s="8">
        <f>SUM(F86-E86)</f>
        <v>0</v>
      </c>
      <c r="H86" s="13">
        <v>9.5</v>
      </c>
      <c r="I86" s="8">
        <f>G86*H86</f>
        <v>0</v>
      </c>
      <c r="J86" s="8">
        <v>505312</v>
      </c>
      <c r="K86" s="8">
        <v>540777</v>
      </c>
      <c r="L86" s="8">
        <f t="shared" si="20"/>
        <v>35465</v>
      </c>
      <c r="M86" s="8">
        <v>1</v>
      </c>
      <c r="N86" s="8">
        <f t="shared" si="21"/>
        <v>35465</v>
      </c>
      <c r="O86" s="8">
        <v>1.03</v>
      </c>
      <c r="P86" s="12">
        <f t="shared" si="22"/>
        <v>36528.95</v>
      </c>
      <c r="Q86" s="8"/>
      <c r="R86" s="12">
        <f t="shared" si="23"/>
        <v>36528.95</v>
      </c>
      <c r="S86" s="149">
        <v>0.44</v>
      </c>
      <c r="T86" s="13">
        <f t="shared" si="24"/>
        <v>16072.738</v>
      </c>
      <c r="U86" s="150"/>
      <c r="V86" s="151"/>
    </row>
    <row r="87" s="119" customFormat="1" spans="1:22">
      <c r="A87" s="8" t="s">
        <v>1050</v>
      </c>
      <c r="B87" s="8" t="s">
        <v>1051</v>
      </c>
      <c r="C87" s="8">
        <v>301</v>
      </c>
      <c r="D87" s="8" t="s">
        <v>307</v>
      </c>
      <c r="E87" s="8" t="s">
        <v>1052</v>
      </c>
      <c r="F87" s="8"/>
      <c r="G87" s="8"/>
      <c r="H87" s="13"/>
      <c r="I87" s="8"/>
      <c r="J87" s="19">
        <v>17825</v>
      </c>
      <c r="K87" s="19">
        <v>18067</v>
      </c>
      <c r="L87" s="8">
        <f t="shared" si="20"/>
        <v>242</v>
      </c>
      <c r="M87" s="8">
        <v>1</v>
      </c>
      <c r="N87" s="8">
        <f t="shared" si="21"/>
        <v>242</v>
      </c>
      <c r="O87" s="11">
        <v>1.03</v>
      </c>
      <c r="P87" s="12">
        <f t="shared" si="22"/>
        <v>249.26</v>
      </c>
      <c r="Q87" s="8"/>
      <c r="R87" s="12">
        <f t="shared" si="23"/>
        <v>249.26</v>
      </c>
      <c r="S87" s="149">
        <v>0.385</v>
      </c>
      <c r="T87" s="13">
        <f t="shared" si="24"/>
        <v>95.9651</v>
      </c>
      <c r="U87" s="150"/>
      <c r="V87" s="151"/>
    </row>
    <row r="88" s="1" customFormat="1" spans="1:22">
      <c r="A88" s="8" t="s">
        <v>1053</v>
      </c>
      <c r="B88" s="8" t="s">
        <v>1054</v>
      </c>
      <c r="C88" s="8">
        <v>545</v>
      </c>
      <c r="D88" s="8" t="s">
        <v>307</v>
      </c>
      <c r="E88" s="8"/>
      <c r="F88" s="8"/>
      <c r="G88" s="8">
        <f>SUM(F88-E88)</f>
        <v>0</v>
      </c>
      <c r="H88" s="13">
        <v>9.5</v>
      </c>
      <c r="I88" s="8">
        <f>G88*H88</f>
        <v>0</v>
      </c>
      <c r="J88" s="19">
        <v>19083</v>
      </c>
      <c r="K88" s="19">
        <v>19448</v>
      </c>
      <c r="L88" s="8">
        <f t="shared" si="20"/>
        <v>365</v>
      </c>
      <c r="M88" s="8">
        <v>1</v>
      </c>
      <c r="N88" s="8">
        <f t="shared" si="21"/>
        <v>365</v>
      </c>
      <c r="O88" s="11">
        <v>1.03</v>
      </c>
      <c r="P88" s="12">
        <f t="shared" si="22"/>
        <v>375.95</v>
      </c>
      <c r="Q88" s="8"/>
      <c r="R88" s="12">
        <f t="shared" si="23"/>
        <v>375.95</v>
      </c>
      <c r="S88" s="149">
        <v>0.5</v>
      </c>
      <c r="T88" s="13">
        <f t="shared" si="24"/>
        <v>187.975</v>
      </c>
      <c r="U88" s="150"/>
      <c r="V88" s="123"/>
    </row>
    <row r="89" s="121" customFormat="1" spans="1:22">
      <c r="A89" s="8" t="s">
        <v>1055</v>
      </c>
      <c r="B89" s="8" t="s">
        <v>1056</v>
      </c>
      <c r="C89" s="8">
        <v>284</v>
      </c>
      <c r="D89" s="8" t="s">
        <v>307</v>
      </c>
      <c r="E89" s="8">
        <v>136</v>
      </c>
      <c r="F89" s="8">
        <v>142</v>
      </c>
      <c r="G89" s="8">
        <f>SUM(F89-E89)</f>
        <v>6</v>
      </c>
      <c r="H89" s="13">
        <v>9.5</v>
      </c>
      <c r="I89" s="8">
        <f>G89*H89</f>
        <v>57</v>
      </c>
      <c r="J89" s="8">
        <v>44402</v>
      </c>
      <c r="K89" s="8">
        <v>47198</v>
      </c>
      <c r="L89" s="8">
        <f t="shared" si="20"/>
        <v>2796</v>
      </c>
      <c r="M89" s="8">
        <v>1</v>
      </c>
      <c r="N89" s="8">
        <f t="shared" si="21"/>
        <v>2796</v>
      </c>
      <c r="O89" s="11">
        <v>1.03</v>
      </c>
      <c r="P89" s="12">
        <f t="shared" si="22"/>
        <v>2879.88</v>
      </c>
      <c r="Q89" s="8">
        <f>40*1.03</f>
        <v>41.2</v>
      </c>
      <c r="R89" s="12">
        <f t="shared" si="23"/>
        <v>2978.08</v>
      </c>
      <c r="S89" s="8">
        <v>1</v>
      </c>
      <c r="T89" s="13">
        <f t="shared" si="24"/>
        <v>2978.08</v>
      </c>
    </row>
    <row r="90" s="119" customFormat="1" spans="1:22">
      <c r="A90" s="152" t="s">
        <v>306</v>
      </c>
      <c r="B90" s="152"/>
      <c r="C90" s="152">
        <v>332</v>
      </c>
      <c r="D90" s="152" t="s">
        <v>307</v>
      </c>
      <c r="E90" s="152"/>
      <c r="F90" s="152"/>
      <c r="G90" s="152"/>
      <c r="H90" s="153"/>
      <c r="I90" s="152"/>
      <c r="J90" s="32">
        <v>6595</v>
      </c>
      <c r="K90" s="32">
        <v>7209</v>
      </c>
      <c r="L90" s="152">
        <f t="shared" si="20"/>
        <v>614</v>
      </c>
      <c r="M90" s="152">
        <v>80</v>
      </c>
      <c r="N90" s="152">
        <f t="shared" si="21"/>
        <v>49120</v>
      </c>
      <c r="O90" s="152">
        <v>1.03</v>
      </c>
      <c r="P90" s="154">
        <f t="shared" si="22"/>
        <v>50593.6</v>
      </c>
      <c r="Q90" s="152">
        <f>40*1.03</f>
        <v>41.2</v>
      </c>
      <c r="R90" s="152">
        <f t="shared" si="23"/>
        <v>50634.8</v>
      </c>
      <c r="S90" s="152">
        <v>1</v>
      </c>
      <c r="T90" s="152">
        <f t="shared" si="24"/>
        <v>50634.8</v>
      </c>
    </row>
    <row r="91" s="1" customFormat="1" spans="1:22">
      <c r="A91" s="152" t="s">
        <v>25</v>
      </c>
      <c r="B91" s="152"/>
      <c r="C91" s="152"/>
      <c r="D91" s="152" t="s">
        <v>307</v>
      </c>
      <c r="E91" s="152"/>
      <c r="F91" s="152"/>
      <c r="G91" s="152"/>
      <c r="H91" s="153"/>
      <c r="I91" s="152"/>
      <c r="J91" s="152"/>
      <c r="K91" s="152"/>
      <c r="L91" s="152"/>
      <c r="M91" s="152"/>
      <c r="N91" s="152"/>
      <c r="O91" s="152"/>
      <c r="P91" s="154"/>
      <c r="Q91" s="152"/>
      <c r="R91" s="152"/>
      <c r="S91" s="152"/>
      <c r="T91" s="155">
        <f>SUM(T80:T90)</f>
        <v>366453.68202</v>
      </c>
    </row>
    <row r="92" s="119" customFormat="1" spans="1:22">
      <c r="A92" s="152" t="s">
        <v>382</v>
      </c>
      <c r="B92" s="152"/>
      <c r="C92" s="152"/>
      <c r="D92" s="152" t="s">
        <v>307</v>
      </c>
      <c r="E92" s="152" t="s">
        <v>383</v>
      </c>
      <c r="F92" s="152"/>
      <c r="G92" s="156"/>
      <c r="H92" s="153"/>
      <c r="I92" s="152"/>
      <c r="J92" s="152"/>
      <c r="K92" s="152"/>
      <c r="L92" s="152"/>
      <c r="M92" s="152"/>
      <c r="N92" s="152"/>
      <c r="O92" s="152"/>
      <c r="P92" s="154"/>
      <c r="Q92" s="152"/>
      <c r="R92" s="152">
        <f>T8</f>
        <v>71739.5</v>
      </c>
      <c r="S92" s="152">
        <v>0.4661</v>
      </c>
      <c r="T92" s="156">
        <f t="shared" ref="T92:T94" si="25">R92*S92</f>
        <v>33437.78095</v>
      </c>
    </row>
    <row r="93" s="1" customFormat="1" spans="1:22">
      <c r="A93" s="152" t="s">
        <v>382</v>
      </c>
      <c r="B93" s="152"/>
      <c r="C93" s="152"/>
      <c r="D93" s="152" t="s">
        <v>307</v>
      </c>
      <c r="E93" s="152" t="s">
        <v>384</v>
      </c>
      <c r="F93" s="152"/>
      <c r="G93" s="156"/>
      <c r="H93" s="152"/>
      <c r="I93" s="153"/>
      <c r="J93" s="152"/>
      <c r="K93" s="152"/>
      <c r="L93" s="152"/>
      <c r="M93" s="152"/>
      <c r="N93" s="152"/>
      <c r="O93" s="152"/>
      <c r="P93" s="154"/>
      <c r="Q93" s="152"/>
      <c r="R93" s="152">
        <f>T10</f>
        <v>0</v>
      </c>
      <c r="S93" s="152">
        <v>0.5883</v>
      </c>
      <c r="T93" s="156">
        <f t="shared" si="25"/>
        <v>0</v>
      </c>
    </row>
    <row r="94" s="1" customFormat="1" spans="1:22">
      <c r="A94" s="152" t="s">
        <v>382</v>
      </c>
      <c r="B94" s="152"/>
      <c r="C94" s="152"/>
      <c r="D94" s="152" t="s">
        <v>307</v>
      </c>
      <c r="E94" s="152" t="s">
        <v>38</v>
      </c>
      <c r="F94" s="152"/>
      <c r="G94" s="152"/>
      <c r="H94" s="153"/>
      <c r="I94" s="152"/>
      <c r="J94" s="152"/>
      <c r="K94" s="152"/>
      <c r="L94" s="152"/>
      <c r="M94" s="152"/>
      <c r="N94" s="152"/>
      <c r="O94" s="152"/>
      <c r="P94" s="154"/>
      <c r="Q94" s="152"/>
      <c r="R94" s="152">
        <f>T9</f>
        <v>4710.19</v>
      </c>
      <c r="S94" s="152">
        <v>0.47276</v>
      </c>
      <c r="T94" s="156">
        <f t="shared" si="25"/>
        <v>2226.7894244</v>
      </c>
    </row>
    <row r="95" s="1" customFormat="1" spans="1:22">
      <c r="A95" s="152" t="s">
        <v>382</v>
      </c>
      <c r="B95" s="152"/>
      <c r="C95" s="152"/>
      <c r="D95" s="152" t="s">
        <v>307</v>
      </c>
      <c r="E95" s="152" t="s">
        <v>25</v>
      </c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4"/>
      <c r="Q95" s="152"/>
      <c r="R95" s="152"/>
      <c r="S95" s="152"/>
      <c r="T95" s="156">
        <f>SUM(T92:T94)</f>
        <v>35664.5703744</v>
      </c>
    </row>
    <row r="96" s="1" customFormat="1" spans="1:22">
      <c r="A96" s="19" t="s">
        <v>1057</v>
      </c>
      <c r="B96" s="19"/>
      <c r="C96" s="19"/>
      <c r="D96" s="19"/>
      <c r="E96" s="19"/>
      <c r="F96" s="19"/>
      <c r="G96" s="19"/>
      <c r="H96" s="44"/>
      <c r="I96" s="44"/>
      <c r="J96" s="19"/>
      <c r="K96" s="19"/>
      <c r="L96" s="19"/>
      <c r="M96" s="19"/>
      <c r="N96" s="47"/>
      <c r="O96" s="19"/>
      <c r="P96" s="95"/>
      <c r="Q96" s="19"/>
      <c r="R96" s="19"/>
      <c r="S96" s="19"/>
      <c r="T96" s="47">
        <f>T91+T95</f>
        <v>402118.2523944</v>
      </c>
    </row>
    <row r="97" s="1" customFormat="1" spans="1:20">
      <c r="A97" s="8" t="s">
        <v>1058</v>
      </c>
      <c r="B97" s="19" t="s">
        <v>1059</v>
      </c>
      <c r="C97" s="19">
        <v>526</v>
      </c>
      <c r="D97" s="19" t="s">
        <v>263</v>
      </c>
      <c r="E97" s="8">
        <v>0</v>
      </c>
      <c r="F97" s="8">
        <v>0</v>
      </c>
      <c r="G97" s="8">
        <f>SUM(F97-E97)</f>
        <v>0</v>
      </c>
      <c r="H97" s="13">
        <v>9.5</v>
      </c>
      <c r="I97" s="8">
        <f>G97*H97</f>
        <v>0</v>
      </c>
      <c r="J97" s="8">
        <v>690</v>
      </c>
      <c r="K97" s="8">
        <v>726</v>
      </c>
      <c r="L97" s="8">
        <f>K97-J97</f>
        <v>36</v>
      </c>
      <c r="M97" s="8">
        <v>15</v>
      </c>
      <c r="N97" s="8">
        <f>M97*L97</f>
        <v>540</v>
      </c>
      <c r="O97" s="11">
        <v>1.03</v>
      </c>
      <c r="P97" s="12">
        <f>O97*N97</f>
        <v>556.2</v>
      </c>
      <c r="Q97" s="8">
        <v>0</v>
      </c>
      <c r="R97" s="12">
        <f>I97+P97+Q97</f>
        <v>556.2</v>
      </c>
      <c r="S97" s="8">
        <v>1</v>
      </c>
      <c r="T97" s="13">
        <f>R97*S97</f>
        <v>556.2</v>
      </c>
    </row>
    <row r="98" s="1" customFormat="1" spans="1:20">
      <c r="A98" s="8" t="s">
        <v>1060</v>
      </c>
      <c r="B98" s="19" t="s">
        <v>1061</v>
      </c>
      <c r="C98" s="19"/>
      <c r="D98" s="19" t="s">
        <v>263</v>
      </c>
      <c r="E98" s="8"/>
      <c r="F98" s="8"/>
      <c r="G98" s="8"/>
      <c r="H98" s="13"/>
      <c r="I98" s="8"/>
      <c r="J98" s="8">
        <v>0</v>
      </c>
      <c r="K98" s="8">
        <v>0</v>
      </c>
      <c r="L98" s="8">
        <f>K98-J98</f>
        <v>0</v>
      </c>
      <c r="M98" s="8">
        <v>1</v>
      </c>
      <c r="N98" s="8">
        <f>M98*L98</f>
        <v>0</v>
      </c>
      <c r="O98" s="11">
        <v>1.03</v>
      </c>
      <c r="P98" s="12">
        <f>O98*N98</f>
        <v>0</v>
      </c>
      <c r="Q98" s="8">
        <v>0</v>
      </c>
      <c r="R98" s="12">
        <f>I98+P98+Q98</f>
        <v>0</v>
      </c>
      <c r="S98" s="8">
        <v>1</v>
      </c>
      <c r="T98" s="13">
        <f>R98*S98</f>
        <v>0</v>
      </c>
    </row>
    <row r="99" s="1" customFormat="1" spans="1:20">
      <c r="A99" s="8" t="s">
        <v>1062</v>
      </c>
      <c r="B99" s="19" t="s">
        <v>1063</v>
      </c>
      <c r="C99" s="19"/>
      <c r="D99" s="19" t="s">
        <v>263</v>
      </c>
      <c r="E99" s="8"/>
      <c r="F99" s="19" t="s">
        <v>202</v>
      </c>
      <c r="G99" s="8"/>
      <c r="H99" s="13"/>
      <c r="I99" s="8"/>
      <c r="J99" s="8"/>
      <c r="K99" s="8"/>
      <c r="L99" s="8"/>
      <c r="M99" s="8"/>
      <c r="N99" s="8"/>
      <c r="O99" s="11"/>
      <c r="P99" s="12"/>
      <c r="Q99" s="8"/>
      <c r="R99" s="12">
        <f>'5#楼'!Q54</f>
        <v>17318.42</v>
      </c>
      <c r="S99" s="8">
        <v>0.06</v>
      </c>
      <c r="T99" s="13">
        <f>R99*S99</f>
        <v>1039.1052</v>
      </c>
    </row>
    <row r="100" s="1" customFormat="1" spans="1:20">
      <c r="A100" s="19" t="s">
        <v>25</v>
      </c>
      <c r="B100" s="19"/>
      <c r="C100" s="19"/>
      <c r="D100" s="19"/>
      <c r="E100" s="19"/>
      <c r="F100" s="19"/>
      <c r="G100" s="19"/>
      <c r="H100" s="44"/>
      <c r="I100" s="44"/>
      <c r="J100" s="19"/>
      <c r="K100" s="19"/>
      <c r="L100" s="19"/>
      <c r="M100" s="19"/>
      <c r="N100" s="19"/>
      <c r="O100" s="19"/>
      <c r="P100" s="95"/>
      <c r="Q100" s="19"/>
      <c r="R100" s="19"/>
      <c r="S100" s="19"/>
      <c r="T100" s="47">
        <f>SUM(T96:T99)</f>
        <v>403713.5575944</v>
      </c>
    </row>
    <row r="101" s="1" customFormat="1" spans="1:20">
      <c r="A101" s="73"/>
      <c r="B101" s="73"/>
      <c r="C101" s="73"/>
      <c r="D101" s="7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73"/>
    </row>
    <row r="102" s="1" customFormat="1" spans="1:20">
      <c r="A102" s="73"/>
      <c r="B102" s="73"/>
      <c r="C102" s="73"/>
      <c r="D102" s="7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73"/>
    </row>
    <row r="103" s="1" customFormat="1"/>
    <row r="104" s="1" customFormat="1"/>
    <row r="105" s="1" customFormat="1" ht="28.5" spans="1:20">
      <c r="A105" s="8" t="s">
        <v>312</v>
      </c>
      <c r="B105" s="8" t="s">
        <v>313</v>
      </c>
      <c r="C105" s="22" t="s">
        <v>2</v>
      </c>
      <c r="D105" s="94" t="s">
        <v>1034</v>
      </c>
      <c r="E105" s="8" t="s">
        <v>18</v>
      </c>
      <c r="F105" s="8" t="s">
        <v>19</v>
      </c>
      <c r="G105" s="8" t="s">
        <v>7</v>
      </c>
      <c r="H105" s="13" t="s">
        <v>20</v>
      </c>
      <c r="I105" s="8" t="s">
        <v>21</v>
      </c>
      <c r="J105" s="8" t="s">
        <v>3</v>
      </c>
      <c r="K105" s="8" t="s">
        <v>4</v>
      </c>
      <c r="L105" s="8" t="s">
        <v>5</v>
      </c>
      <c r="M105" s="8" t="s">
        <v>6</v>
      </c>
      <c r="N105" s="8" t="s">
        <v>7</v>
      </c>
      <c r="O105" s="11"/>
      <c r="P105" s="12" t="s">
        <v>9</v>
      </c>
      <c r="Q105" s="8" t="s">
        <v>38</v>
      </c>
      <c r="R105" s="12" t="s">
        <v>25</v>
      </c>
      <c r="S105" s="8" t="s">
        <v>29</v>
      </c>
      <c r="T105" s="13" t="s">
        <v>39</v>
      </c>
    </row>
    <row r="106" s="1" customFormat="1" spans="1:20">
      <c r="A106" s="18"/>
      <c r="B106" s="18"/>
      <c r="C106" s="18"/>
      <c r="D106" s="8"/>
      <c r="E106" s="8"/>
      <c r="F106" s="8"/>
      <c r="G106" s="8"/>
      <c r="H106" s="13"/>
      <c r="I106" s="8"/>
      <c r="J106" s="8"/>
      <c r="K106" s="8"/>
      <c r="L106" s="8"/>
      <c r="M106" s="8"/>
      <c r="N106" s="8"/>
      <c r="O106" s="11">
        <v>1.03</v>
      </c>
      <c r="P106" s="12"/>
      <c r="Q106" s="8"/>
      <c r="R106" s="12"/>
      <c r="S106" s="8"/>
      <c r="T106" s="13"/>
    </row>
    <row r="107" s="1" customFormat="1" spans="1:20">
      <c r="A107" s="8" t="s">
        <v>1064</v>
      </c>
      <c r="B107" s="8" t="s">
        <v>1065</v>
      </c>
      <c r="C107" s="8">
        <v>187</v>
      </c>
      <c r="D107" s="8" t="s">
        <v>1066</v>
      </c>
      <c r="E107" s="8">
        <v>38</v>
      </c>
      <c r="F107" s="8">
        <v>38</v>
      </c>
      <c r="G107" s="8">
        <f t="shared" ref="G107:G109" si="26">SUM(F107-E107)</f>
        <v>0</v>
      </c>
      <c r="H107" s="13">
        <v>9.5</v>
      </c>
      <c r="I107" s="8">
        <f t="shared" ref="I107:I109" si="27">G107*H107</f>
        <v>0</v>
      </c>
      <c r="J107" s="8">
        <v>16152</v>
      </c>
      <c r="K107" s="8">
        <v>16463</v>
      </c>
      <c r="L107" s="8">
        <f t="shared" ref="L107:L110" si="28">K107-J107</f>
        <v>311</v>
      </c>
      <c r="M107" s="8">
        <v>1</v>
      </c>
      <c r="N107" s="8">
        <f t="shared" ref="N107:N110" si="29">M107*L107</f>
        <v>311</v>
      </c>
      <c r="O107" s="11">
        <v>1.03</v>
      </c>
      <c r="P107" s="12">
        <f t="shared" ref="P107:P110" si="30">O107*N107</f>
        <v>320.33</v>
      </c>
      <c r="Q107" s="8">
        <f>40*1.03</f>
        <v>41.2</v>
      </c>
      <c r="R107" s="12">
        <f t="shared" ref="R107:R110" si="31">I107+P107+Q107</f>
        <v>361.53</v>
      </c>
      <c r="S107" s="8">
        <v>1</v>
      </c>
      <c r="T107" s="13">
        <f>R107*S107</f>
        <v>361.53</v>
      </c>
    </row>
    <row r="108" s="1" customFormat="1" spans="1:20">
      <c r="A108" s="8" t="s">
        <v>1067</v>
      </c>
      <c r="B108" s="8" t="s">
        <v>1068</v>
      </c>
      <c r="C108" s="8">
        <v>701</v>
      </c>
      <c r="D108" s="8" t="s">
        <v>304</v>
      </c>
      <c r="E108" s="8">
        <v>68</v>
      </c>
      <c r="F108" s="8">
        <v>68</v>
      </c>
      <c r="G108" s="8">
        <f t="shared" si="26"/>
        <v>0</v>
      </c>
      <c r="H108" s="13">
        <v>9.5</v>
      </c>
      <c r="I108" s="8">
        <f t="shared" si="27"/>
        <v>0</v>
      </c>
      <c r="J108" s="8">
        <v>34549</v>
      </c>
      <c r="K108" s="8">
        <v>35379</v>
      </c>
      <c r="L108" s="8">
        <f t="shared" si="28"/>
        <v>830</v>
      </c>
      <c r="M108" s="8">
        <v>1</v>
      </c>
      <c r="N108" s="8">
        <f t="shared" si="29"/>
        <v>830</v>
      </c>
      <c r="O108" s="11">
        <v>1.03</v>
      </c>
      <c r="P108" s="12">
        <f t="shared" si="30"/>
        <v>854.9</v>
      </c>
      <c r="Q108" s="8">
        <f>40*1.03</f>
        <v>41.2</v>
      </c>
      <c r="R108" s="12">
        <f t="shared" si="31"/>
        <v>896.1</v>
      </c>
      <c r="S108" s="8">
        <v>1</v>
      </c>
      <c r="T108" s="13">
        <f>R108*S108</f>
        <v>896.1</v>
      </c>
    </row>
    <row r="109" s="1" customFormat="1" spans="1:20">
      <c r="A109" s="8" t="s">
        <v>1069</v>
      </c>
      <c r="B109" s="8" t="s">
        <v>1070</v>
      </c>
      <c r="C109" s="8">
        <v>279</v>
      </c>
      <c r="D109" s="8" t="s">
        <v>304</v>
      </c>
      <c r="E109" s="8">
        <v>152</v>
      </c>
      <c r="F109" s="8">
        <v>152</v>
      </c>
      <c r="G109" s="8">
        <f t="shared" si="26"/>
        <v>0</v>
      </c>
      <c r="H109" s="13">
        <v>9.5</v>
      </c>
      <c r="I109" s="8">
        <f t="shared" si="27"/>
        <v>0</v>
      </c>
      <c r="J109" s="8">
        <v>938268</v>
      </c>
      <c r="K109" s="8">
        <v>937088</v>
      </c>
      <c r="L109" s="8">
        <f>J109-K109</f>
        <v>1180</v>
      </c>
      <c r="M109" s="8">
        <v>1</v>
      </c>
      <c r="N109" s="8">
        <f t="shared" si="29"/>
        <v>1180</v>
      </c>
      <c r="O109" s="11">
        <v>1.03</v>
      </c>
      <c r="P109" s="12">
        <f t="shared" si="30"/>
        <v>1215.4</v>
      </c>
      <c r="Q109" s="8">
        <f>60*1.03</f>
        <v>61.8</v>
      </c>
      <c r="R109" s="12">
        <f t="shared" si="31"/>
        <v>1277.2</v>
      </c>
      <c r="S109" s="8">
        <v>1</v>
      </c>
      <c r="T109" s="13">
        <f>R109*S109</f>
        <v>1277.2</v>
      </c>
    </row>
    <row r="110" s="1" customFormat="1" spans="1:20">
      <c r="A110" s="8" t="s">
        <v>303</v>
      </c>
      <c r="B110" s="8"/>
      <c r="C110" s="8">
        <v>334</v>
      </c>
      <c r="D110" s="8" t="s">
        <v>304</v>
      </c>
      <c r="E110" s="8"/>
      <c r="F110" s="8"/>
      <c r="G110" s="8"/>
      <c r="H110" s="13">
        <v>9.5</v>
      </c>
      <c r="I110" s="8"/>
      <c r="J110" s="32">
        <v>603</v>
      </c>
      <c r="K110" s="32">
        <v>610</v>
      </c>
      <c r="L110" s="8">
        <f t="shared" si="28"/>
        <v>7</v>
      </c>
      <c r="M110" s="8">
        <v>40</v>
      </c>
      <c r="N110" s="8">
        <f t="shared" si="29"/>
        <v>280</v>
      </c>
      <c r="O110" s="11">
        <v>1.03</v>
      </c>
      <c r="P110" s="12">
        <f t="shared" si="30"/>
        <v>288.4</v>
      </c>
      <c r="Q110" s="8"/>
      <c r="R110" s="12">
        <f t="shared" si="31"/>
        <v>288.4</v>
      </c>
      <c r="S110" s="8">
        <v>1</v>
      </c>
      <c r="T110" s="13">
        <f>R110*S110</f>
        <v>288.4</v>
      </c>
    </row>
    <row r="111" s="1" customFormat="1" spans="1:20">
      <c r="A111" s="8" t="s">
        <v>382</v>
      </c>
      <c r="B111" s="8"/>
      <c r="C111" s="8"/>
      <c r="D111" s="8" t="s">
        <v>304</v>
      </c>
      <c r="E111" s="8" t="s">
        <v>38</v>
      </c>
      <c r="F111" s="8"/>
      <c r="G111" s="8"/>
      <c r="H111" s="13">
        <v>9.5</v>
      </c>
      <c r="I111" s="8"/>
      <c r="J111" s="8"/>
      <c r="K111" s="8"/>
      <c r="L111" s="8"/>
      <c r="M111" s="8"/>
      <c r="N111" s="16"/>
      <c r="O111" s="11">
        <v>1.03</v>
      </c>
      <c r="P111" s="12"/>
      <c r="Q111" s="8"/>
      <c r="R111" s="12">
        <f>T9</f>
        <v>4710.19</v>
      </c>
      <c r="S111" s="8">
        <v>0.07289</v>
      </c>
      <c r="T111" s="13">
        <f>R111*S111</f>
        <v>343.3257491</v>
      </c>
    </row>
    <row r="112" s="1" customFormat="1" spans="1:20">
      <c r="A112" s="8" t="s">
        <v>25</v>
      </c>
      <c r="B112" s="8"/>
      <c r="C112" s="8"/>
      <c r="D112" s="8" t="s">
        <v>304</v>
      </c>
      <c r="E112" s="8"/>
      <c r="F112" s="8"/>
      <c r="G112" s="8"/>
      <c r="H112" s="13"/>
      <c r="I112" s="8"/>
      <c r="J112" s="8"/>
      <c r="K112" s="8"/>
      <c r="L112" s="8"/>
      <c r="M112" s="8"/>
      <c r="N112" s="16"/>
      <c r="O112" s="11"/>
      <c r="P112" s="12"/>
      <c r="Q112" s="8"/>
      <c r="R112" s="12"/>
      <c r="S112" s="8"/>
      <c r="T112" s="13">
        <f>SUM(T107:T111)</f>
        <v>3166.5557491</v>
      </c>
    </row>
    <row r="113" s="1" customFormat="1" spans="1:20">
      <c r="A113" s="8" t="s">
        <v>478</v>
      </c>
      <c r="B113" s="8"/>
      <c r="C113" s="8"/>
      <c r="D113" s="8"/>
      <c r="E113" s="92" t="s">
        <v>1033</v>
      </c>
      <c r="F113" s="8"/>
      <c r="G113" s="8"/>
      <c r="H113" s="13"/>
      <c r="I113" s="8"/>
      <c r="J113" s="8"/>
      <c r="K113" s="8"/>
      <c r="L113" s="8"/>
      <c r="M113" s="8"/>
      <c r="N113" s="8"/>
      <c r="O113" s="11"/>
      <c r="P113" s="12"/>
      <c r="Q113" s="8"/>
      <c r="R113" s="12"/>
      <c r="S113" s="8"/>
      <c r="T113" s="13">
        <v>149855.3053949</v>
      </c>
    </row>
    <row r="114" s="1" customFormat="1" spans="1:20">
      <c r="A114" s="8" t="s">
        <v>480</v>
      </c>
      <c r="B114" s="8"/>
      <c r="C114" s="8"/>
      <c r="D114" s="8"/>
      <c r="E114" s="63" t="s">
        <v>481</v>
      </c>
      <c r="F114" s="8"/>
      <c r="G114" s="8"/>
      <c r="H114" s="13"/>
      <c r="I114" s="8"/>
      <c r="J114" s="8"/>
      <c r="K114" s="8"/>
      <c r="L114" s="8"/>
      <c r="M114" s="8"/>
      <c r="N114" s="8"/>
      <c r="O114" s="11"/>
      <c r="P114" s="12"/>
      <c r="Q114" s="8"/>
      <c r="R114" s="12"/>
      <c r="S114" s="8"/>
      <c r="T114" s="13">
        <f>T113-T112</f>
        <v>146688.7496458</v>
      </c>
    </row>
    <row r="115" s="1" customFormat="1"/>
    <row r="116" s="1" customFormat="1"/>
    <row r="117" s="1" customFormat="1"/>
    <row r="118" s="1" customFormat="1" ht="28.5" spans="1:20">
      <c r="A118" s="8" t="s">
        <v>312</v>
      </c>
      <c r="B118" s="8" t="s">
        <v>313</v>
      </c>
      <c r="C118" s="94" t="s">
        <v>2</v>
      </c>
      <c r="D118" s="94" t="s">
        <v>1034</v>
      </c>
      <c r="E118" s="8" t="s">
        <v>18</v>
      </c>
      <c r="F118" s="8" t="s">
        <v>19</v>
      </c>
      <c r="G118" s="8" t="s">
        <v>7</v>
      </c>
      <c r="H118" s="13" t="s">
        <v>20</v>
      </c>
      <c r="I118" s="8" t="s">
        <v>21</v>
      </c>
      <c r="J118" s="8" t="s">
        <v>3</v>
      </c>
      <c r="K118" s="8" t="s">
        <v>4</v>
      </c>
      <c r="L118" s="8" t="s">
        <v>5</v>
      </c>
      <c r="M118" s="8" t="s">
        <v>6</v>
      </c>
      <c r="N118" s="8" t="s">
        <v>7</v>
      </c>
      <c r="O118" s="11"/>
      <c r="P118" s="12" t="s">
        <v>1071</v>
      </c>
      <c r="Q118" s="8" t="s">
        <v>38</v>
      </c>
      <c r="R118" s="12" t="s">
        <v>1072</v>
      </c>
      <c r="S118" s="8" t="s">
        <v>29</v>
      </c>
      <c r="T118" s="13" t="s">
        <v>39</v>
      </c>
    </row>
    <row r="119" s="1" customFormat="1" spans="1:20">
      <c r="A119" s="8" t="s">
        <v>1073</v>
      </c>
      <c r="B119" s="8" t="s">
        <v>1074</v>
      </c>
      <c r="C119" s="8">
        <v>381</v>
      </c>
      <c r="D119" s="8" t="s">
        <v>1075</v>
      </c>
      <c r="E119" s="8">
        <v>50</v>
      </c>
      <c r="F119" s="8">
        <v>50</v>
      </c>
      <c r="G119" s="8">
        <f t="shared" ref="G119:G122" si="32">F119-E119</f>
        <v>0</v>
      </c>
      <c r="H119" s="13">
        <v>9.5</v>
      </c>
      <c r="I119" s="8">
        <f t="shared" ref="I119:I122" si="33">H119*G119</f>
        <v>0</v>
      </c>
      <c r="J119" s="8">
        <v>39093</v>
      </c>
      <c r="K119" s="8">
        <v>40075</v>
      </c>
      <c r="L119" s="8">
        <f t="shared" ref="L119:L122" si="34">K119-J119</f>
        <v>982</v>
      </c>
      <c r="M119" s="8">
        <v>1</v>
      </c>
      <c r="N119" s="8">
        <f>L119*M119</f>
        <v>982</v>
      </c>
      <c r="O119" s="11">
        <v>1.03</v>
      </c>
      <c r="P119" s="12">
        <f t="shared" ref="P119:P123" si="35">N119*O119</f>
        <v>1011.46</v>
      </c>
      <c r="Q119" s="8"/>
      <c r="R119" s="12">
        <f t="shared" ref="R119:R122" si="36">I119+P119+Q119</f>
        <v>1011.46</v>
      </c>
      <c r="S119" s="8">
        <v>1</v>
      </c>
      <c r="T119" s="13">
        <f t="shared" ref="T119:T123" si="37">R119*S119</f>
        <v>1011.46</v>
      </c>
    </row>
    <row r="120" s="1" customFormat="1" spans="1:20">
      <c r="A120" s="8" t="s">
        <v>1076</v>
      </c>
      <c r="B120" s="8" t="s">
        <v>1077</v>
      </c>
      <c r="C120" s="8">
        <v>802</v>
      </c>
      <c r="D120" s="8" t="s">
        <v>1078</v>
      </c>
      <c r="E120" s="8"/>
      <c r="F120" s="8"/>
      <c r="G120" s="8"/>
      <c r="H120" s="13"/>
      <c r="I120" s="8"/>
      <c r="J120" s="8">
        <v>2092351</v>
      </c>
      <c r="K120" s="8">
        <v>2232771</v>
      </c>
      <c r="L120" s="8">
        <f t="shared" si="34"/>
        <v>140420</v>
      </c>
      <c r="M120" s="8">
        <v>1</v>
      </c>
      <c r="N120" s="8">
        <f>L120*M120</f>
        <v>140420</v>
      </c>
      <c r="O120" s="11">
        <v>1.03</v>
      </c>
      <c r="P120" s="12">
        <f t="shared" si="35"/>
        <v>144632.6</v>
      </c>
      <c r="Q120" s="8"/>
      <c r="R120" s="12">
        <f t="shared" si="36"/>
        <v>144632.6</v>
      </c>
      <c r="S120" s="8">
        <v>1</v>
      </c>
      <c r="T120" s="13">
        <f t="shared" si="37"/>
        <v>144632.6</v>
      </c>
    </row>
    <row r="121" s="1" customFormat="1" spans="1:20">
      <c r="A121" s="8" t="s">
        <v>1079</v>
      </c>
      <c r="B121" s="8" t="s">
        <v>1080</v>
      </c>
      <c r="C121" s="8">
        <v>416</v>
      </c>
      <c r="D121" s="8" t="s">
        <v>1078</v>
      </c>
      <c r="E121" s="8">
        <v>82</v>
      </c>
      <c r="F121" s="8">
        <v>82</v>
      </c>
      <c r="G121" s="8">
        <f t="shared" si="32"/>
        <v>0</v>
      </c>
      <c r="H121" s="13">
        <v>9.5</v>
      </c>
      <c r="I121" s="8">
        <f t="shared" si="33"/>
        <v>0</v>
      </c>
      <c r="J121" s="8">
        <v>31125</v>
      </c>
      <c r="K121" s="8">
        <v>31655</v>
      </c>
      <c r="L121" s="8">
        <f t="shared" si="34"/>
        <v>530</v>
      </c>
      <c r="M121" s="8">
        <v>1</v>
      </c>
      <c r="N121" s="8">
        <f>L121/M121</f>
        <v>530</v>
      </c>
      <c r="O121" s="11">
        <v>1.03</v>
      </c>
      <c r="P121" s="12">
        <f t="shared" si="35"/>
        <v>545.9</v>
      </c>
      <c r="Q121" s="8">
        <f>60*1.03</f>
        <v>61.8</v>
      </c>
      <c r="R121" s="12">
        <f t="shared" si="36"/>
        <v>607.7</v>
      </c>
      <c r="S121" s="8">
        <v>1</v>
      </c>
      <c r="T121" s="13">
        <f t="shared" si="37"/>
        <v>607.7</v>
      </c>
    </row>
    <row r="122" s="1" customFormat="1" spans="1:20">
      <c r="A122" s="8" t="s">
        <v>1081</v>
      </c>
      <c r="B122" s="8" t="s">
        <v>1082</v>
      </c>
      <c r="C122" s="8">
        <v>387</v>
      </c>
      <c r="D122" s="8" t="s">
        <v>1078</v>
      </c>
      <c r="E122" s="8">
        <v>32</v>
      </c>
      <c r="F122" s="8">
        <v>32</v>
      </c>
      <c r="G122" s="8">
        <f t="shared" si="32"/>
        <v>0</v>
      </c>
      <c r="H122" s="13">
        <v>9.5</v>
      </c>
      <c r="I122" s="8">
        <f t="shared" si="33"/>
        <v>0</v>
      </c>
      <c r="J122" s="8">
        <v>32771</v>
      </c>
      <c r="K122" s="8">
        <v>33516</v>
      </c>
      <c r="L122" s="8">
        <f t="shared" si="34"/>
        <v>745</v>
      </c>
      <c r="M122" s="8">
        <v>1</v>
      </c>
      <c r="N122" s="8">
        <f>L122/M122</f>
        <v>745</v>
      </c>
      <c r="O122" s="11">
        <v>1.03</v>
      </c>
      <c r="P122" s="12">
        <f t="shared" si="35"/>
        <v>767.35</v>
      </c>
      <c r="Q122" s="8">
        <f>60*1.03</f>
        <v>61.8</v>
      </c>
      <c r="R122" s="12">
        <f t="shared" si="36"/>
        <v>829.15</v>
      </c>
      <c r="S122" s="8">
        <v>1</v>
      </c>
      <c r="T122" s="13">
        <f t="shared" si="37"/>
        <v>829.15</v>
      </c>
    </row>
    <row r="123" s="1" customFormat="1" ht="16" customHeight="1" spans="1:20">
      <c r="A123" s="8" t="s">
        <v>25</v>
      </c>
      <c r="B123" s="8"/>
      <c r="C123" s="8"/>
      <c r="D123" s="8" t="s">
        <v>1078</v>
      </c>
      <c r="E123" s="8"/>
      <c r="F123" s="19"/>
      <c r="G123" s="8"/>
      <c r="H123" s="13"/>
      <c r="I123" s="8"/>
      <c r="J123" s="8"/>
      <c r="K123" s="8"/>
      <c r="L123" s="8"/>
      <c r="M123" s="8"/>
      <c r="N123" s="8"/>
      <c r="O123" s="11"/>
      <c r="P123" s="12"/>
      <c r="Q123" s="8"/>
      <c r="R123" s="12"/>
      <c r="S123" s="8"/>
      <c r="T123" s="13">
        <f>SUM(T119:T122)</f>
        <v>147080.91</v>
      </c>
    </row>
    <row r="124" s="1" customFormat="1" spans="1:20">
      <c r="A124" s="49"/>
      <c r="B124" s="63"/>
      <c r="C124" s="63"/>
      <c r="D124" s="8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20"/>
    </row>
    <row r="125" s="1" customFormat="1"/>
    <row r="126" s="1" customFormat="1"/>
    <row r="127" s="1" customFormat="1"/>
    <row r="128" s="1" customFormat="1" ht="28.5" spans="1:20">
      <c r="A128" s="8" t="s">
        <v>312</v>
      </c>
      <c r="B128" s="8" t="s">
        <v>313</v>
      </c>
      <c r="C128" s="22" t="s">
        <v>2</v>
      </c>
      <c r="D128" s="94" t="s">
        <v>1034</v>
      </c>
      <c r="E128" s="19" t="s">
        <v>18</v>
      </c>
      <c r="F128" s="19" t="s">
        <v>19</v>
      </c>
      <c r="G128" s="19" t="s">
        <v>7</v>
      </c>
      <c r="H128" s="44" t="s">
        <v>20</v>
      </c>
      <c r="I128" s="19" t="s">
        <v>21</v>
      </c>
      <c r="J128" s="19" t="s">
        <v>3</v>
      </c>
      <c r="K128" s="19" t="s">
        <v>4</v>
      </c>
      <c r="L128" s="19" t="s">
        <v>5</v>
      </c>
      <c r="M128" s="19" t="s">
        <v>6</v>
      </c>
      <c r="N128" s="19" t="s">
        <v>7</v>
      </c>
      <c r="O128" s="19"/>
      <c r="P128" s="46" t="s">
        <v>9</v>
      </c>
      <c r="Q128" s="19" t="s">
        <v>38</v>
      </c>
      <c r="R128" s="46" t="s">
        <v>25</v>
      </c>
      <c r="S128" s="19" t="s">
        <v>29</v>
      </c>
      <c r="T128" s="44" t="s">
        <v>39</v>
      </c>
    </row>
    <row r="129" s="1" customFormat="1" spans="1:20">
      <c r="A129" s="157"/>
      <c r="B129" s="19"/>
      <c r="C129" s="19"/>
      <c r="D129" s="19" t="s">
        <v>1083</v>
      </c>
      <c r="E129" s="157"/>
      <c r="F129" s="157">
        <v>4227</v>
      </c>
      <c r="G129" s="157"/>
      <c r="H129" s="44"/>
      <c r="I129" s="157"/>
      <c r="J129" s="157"/>
      <c r="K129" s="157"/>
      <c r="L129" s="157"/>
      <c r="M129" s="157"/>
      <c r="N129" s="157"/>
      <c r="O129" s="19"/>
      <c r="P129" s="158"/>
      <c r="Q129" s="157"/>
      <c r="R129" s="158"/>
      <c r="S129" s="157"/>
      <c r="T129" s="159"/>
    </row>
    <row r="130" s="1" customFormat="1" spans="1:20">
      <c r="A130" s="50" t="s">
        <v>1084</v>
      </c>
      <c r="B130" s="50" t="s">
        <v>1085</v>
      </c>
      <c r="C130" s="50">
        <v>252</v>
      </c>
      <c r="D130" s="50" t="s">
        <v>1086</v>
      </c>
      <c r="E130" s="50"/>
      <c r="F130" s="50"/>
      <c r="G130" s="50"/>
      <c r="H130" s="160"/>
      <c r="I130" s="50"/>
      <c r="J130" s="50">
        <v>2245</v>
      </c>
      <c r="K130" s="50">
        <v>2245</v>
      </c>
      <c r="L130" s="50">
        <f t="shared" ref="L130:L138" si="38">K130-J130</f>
        <v>0</v>
      </c>
      <c r="M130" s="50">
        <v>1</v>
      </c>
      <c r="N130" s="50">
        <f>M130*L130</f>
        <v>0</v>
      </c>
      <c r="O130" s="11">
        <v>1.03</v>
      </c>
      <c r="P130" s="161">
        <f>O130*N130</f>
        <v>0</v>
      </c>
      <c r="Q130" s="50">
        <f>20*1.03</f>
        <v>20.6</v>
      </c>
      <c r="R130" s="161">
        <f>I130+P130+Q130</f>
        <v>20.6</v>
      </c>
      <c r="S130" s="107">
        <v>1</v>
      </c>
      <c r="T130" s="160">
        <f>R130*S130</f>
        <v>20.6</v>
      </c>
    </row>
    <row r="131" s="1" customFormat="1" spans="1:20">
      <c r="A131" s="50" t="s">
        <v>1087</v>
      </c>
      <c r="B131" s="50" t="s">
        <v>1088</v>
      </c>
      <c r="C131" s="50">
        <v>245</v>
      </c>
      <c r="D131" s="50" t="s">
        <v>1086</v>
      </c>
      <c r="E131" s="50"/>
      <c r="F131" s="50"/>
      <c r="G131" s="50"/>
      <c r="H131" s="160"/>
      <c r="I131" s="50"/>
      <c r="J131" s="50">
        <v>12155</v>
      </c>
      <c r="K131" s="50">
        <v>12418</v>
      </c>
      <c r="L131" s="50">
        <f t="shared" si="38"/>
        <v>263</v>
      </c>
      <c r="M131" s="50">
        <v>1</v>
      </c>
      <c r="N131" s="50">
        <f>L131*M131</f>
        <v>263</v>
      </c>
      <c r="O131" s="11">
        <v>1.03</v>
      </c>
      <c r="P131" s="161">
        <f>N131*O131</f>
        <v>270.89</v>
      </c>
      <c r="Q131" s="50"/>
      <c r="R131" s="161">
        <f>I131+P131+Q131</f>
        <v>270.89</v>
      </c>
      <c r="S131" s="107">
        <v>1</v>
      </c>
      <c r="T131" s="160">
        <f>R131*S131</f>
        <v>270.89</v>
      </c>
    </row>
    <row r="132" s="1" customFormat="1" spans="1:20">
      <c r="A132" s="19" t="s">
        <v>1089</v>
      </c>
      <c r="B132" s="50" t="s">
        <v>1090</v>
      </c>
      <c r="C132" s="50">
        <v>274</v>
      </c>
      <c r="D132" s="50" t="s">
        <v>1086</v>
      </c>
      <c r="E132" s="19">
        <v>50</v>
      </c>
      <c r="F132" s="19">
        <v>51</v>
      </c>
      <c r="G132" s="19">
        <f>SUM(F132-E132)</f>
        <v>1</v>
      </c>
      <c r="H132" s="44">
        <v>9.5</v>
      </c>
      <c r="I132" s="19">
        <f>G132*H132</f>
        <v>9.5</v>
      </c>
      <c r="J132" s="19">
        <v>37937</v>
      </c>
      <c r="K132" s="19">
        <v>38751</v>
      </c>
      <c r="L132" s="19">
        <f t="shared" si="38"/>
        <v>814</v>
      </c>
      <c r="M132" s="19">
        <v>1</v>
      </c>
      <c r="N132" s="19">
        <f t="shared" ref="N132:N138" si="39">M132*L132</f>
        <v>814</v>
      </c>
      <c r="O132" s="11">
        <v>1.03</v>
      </c>
      <c r="P132" s="46">
        <f t="shared" ref="P132:P138" si="40">O132*N132</f>
        <v>838.42</v>
      </c>
      <c r="Q132" s="19"/>
      <c r="R132" s="46">
        <f t="shared" ref="R132:R138" si="41">I132+P132+Q132</f>
        <v>847.92</v>
      </c>
      <c r="S132" s="31">
        <v>0.5</v>
      </c>
      <c r="T132" s="44">
        <f t="shared" ref="T132:T138" si="42">R132*S132</f>
        <v>423.96</v>
      </c>
    </row>
    <row r="133" s="1" customFormat="1" spans="1:20">
      <c r="A133" s="19" t="s">
        <v>1046</v>
      </c>
      <c r="B133" s="8" t="s">
        <v>1091</v>
      </c>
      <c r="C133" s="50">
        <v>822</v>
      </c>
      <c r="D133" s="50" t="s">
        <v>1086</v>
      </c>
      <c r="E133" s="19"/>
      <c r="F133" s="19"/>
      <c r="G133" s="19"/>
      <c r="H133" s="44"/>
      <c r="I133" s="19"/>
      <c r="J133" s="19">
        <v>584683</v>
      </c>
      <c r="K133" s="8">
        <v>621851</v>
      </c>
      <c r="L133" s="19">
        <f t="shared" si="38"/>
        <v>37168</v>
      </c>
      <c r="M133" s="19">
        <v>1</v>
      </c>
      <c r="N133" s="19">
        <f t="shared" si="39"/>
        <v>37168</v>
      </c>
      <c r="O133" s="11">
        <v>1.03</v>
      </c>
      <c r="P133" s="46">
        <f t="shared" si="40"/>
        <v>38283.04</v>
      </c>
      <c r="Q133" s="19"/>
      <c r="R133" s="46">
        <f t="shared" si="41"/>
        <v>38283.04</v>
      </c>
      <c r="S133" s="162">
        <v>0.816</v>
      </c>
      <c r="T133" s="44">
        <f t="shared" si="42"/>
        <v>31238.96064</v>
      </c>
    </row>
    <row r="134" s="1" customFormat="1" spans="1:20">
      <c r="A134" s="19" t="s">
        <v>1048</v>
      </c>
      <c r="B134" s="8" t="s">
        <v>1092</v>
      </c>
      <c r="C134" s="50">
        <v>827</v>
      </c>
      <c r="D134" s="50" t="s">
        <v>1086</v>
      </c>
      <c r="E134" s="19">
        <v>75</v>
      </c>
      <c r="F134" s="19">
        <v>75</v>
      </c>
      <c r="G134" s="19">
        <f>SUM(F134-E134)</f>
        <v>0</v>
      </c>
      <c r="H134" s="44">
        <v>9.5</v>
      </c>
      <c r="I134" s="19">
        <f>G134*H134</f>
        <v>0</v>
      </c>
      <c r="J134" s="19">
        <v>505312</v>
      </c>
      <c r="K134" s="8">
        <v>540777</v>
      </c>
      <c r="L134" s="19">
        <f t="shared" si="38"/>
        <v>35465</v>
      </c>
      <c r="M134" s="19">
        <v>1</v>
      </c>
      <c r="N134" s="19">
        <f t="shared" si="39"/>
        <v>35465</v>
      </c>
      <c r="O134" s="11">
        <v>1.03</v>
      </c>
      <c r="P134" s="46">
        <f t="shared" si="40"/>
        <v>36528.95</v>
      </c>
      <c r="Q134" s="19"/>
      <c r="R134" s="46">
        <f t="shared" si="41"/>
        <v>36528.95</v>
      </c>
      <c r="S134" s="163">
        <v>0.516</v>
      </c>
      <c r="T134" s="44">
        <f t="shared" si="42"/>
        <v>18848.9382</v>
      </c>
    </row>
    <row r="135" s="1" customFormat="1" spans="1:20">
      <c r="A135" s="19" t="s">
        <v>1050</v>
      </c>
      <c r="B135" s="8" t="s">
        <v>1051</v>
      </c>
      <c r="C135" s="50">
        <v>301</v>
      </c>
      <c r="D135" s="50" t="s">
        <v>1086</v>
      </c>
      <c r="E135" s="19" t="s">
        <v>1052</v>
      </c>
      <c r="F135" s="19"/>
      <c r="G135" s="19"/>
      <c r="H135" s="44"/>
      <c r="I135" s="19"/>
      <c r="J135" s="19">
        <v>17825</v>
      </c>
      <c r="K135" s="19">
        <v>18067</v>
      </c>
      <c r="L135" s="19">
        <f t="shared" si="38"/>
        <v>242</v>
      </c>
      <c r="M135" s="19">
        <v>1</v>
      </c>
      <c r="N135" s="19">
        <f t="shared" si="39"/>
        <v>242</v>
      </c>
      <c r="O135" s="11">
        <v>1.03</v>
      </c>
      <c r="P135" s="46">
        <f t="shared" si="40"/>
        <v>249.26</v>
      </c>
      <c r="Q135" s="19"/>
      <c r="R135" s="46">
        <f t="shared" si="41"/>
        <v>249.26</v>
      </c>
      <c r="S135" s="162">
        <v>0.53</v>
      </c>
      <c r="T135" s="44">
        <f t="shared" si="42"/>
        <v>132.1078</v>
      </c>
    </row>
    <row r="136" s="1" customFormat="1" spans="1:20">
      <c r="A136" s="19" t="s">
        <v>1053</v>
      </c>
      <c r="B136" s="8" t="s">
        <v>1054</v>
      </c>
      <c r="C136" s="50">
        <v>545</v>
      </c>
      <c r="D136" s="50" t="s">
        <v>1086</v>
      </c>
      <c r="E136" s="19"/>
      <c r="F136" s="19"/>
      <c r="G136" s="19"/>
      <c r="H136" s="44"/>
      <c r="I136" s="19"/>
      <c r="J136" s="19">
        <v>19083</v>
      </c>
      <c r="K136" s="19">
        <v>19448</v>
      </c>
      <c r="L136" s="8">
        <f t="shared" si="38"/>
        <v>365</v>
      </c>
      <c r="M136" s="8">
        <v>1</v>
      </c>
      <c r="N136" s="8">
        <f t="shared" si="39"/>
        <v>365</v>
      </c>
      <c r="O136" s="11">
        <v>1.03</v>
      </c>
      <c r="P136" s="12">
        <f t="shared" si="40"/>
        <v>375.95</v>
      </c>
      <c r="Q136" s="8"/>
      <c r="R136" s="12">
        <f t="shared" si="41"/>
        <v>375.95</v>
      </c>
      <c r="S136" s="164">
        <v>0.25</v>
      </c>
      <c r="T136" s="13">
        <f t="shared" si="42"/>
        <v>93.9875</v>
      </c>
    </row>
    <row r="137" s="1" customFormat="1" spans="1:20">
      <c r="A137" s="8" t="s">
        <v>664</v>
      </c>
      <c r="B137" s="19" t="s">
        <v>1093</v>
      </c>
      <c r="C137" s="19">
        <v>529</v>
      </c>
      <c r="D137" s="19" t="s">
        <v>1094</v>
      </c>
      <c r="E137" s="8"/>
      <c r="F137" s="8"/>
      <c r="G137" s="8"/>
      <c r="H137" s="13"/>
      <c r="I137" s="8"/>
      <c r="J137" s="8">
        <v>742</v>
      </c>
      <c r="K137" s="8">
        <v>1367</v>
      </c>
      <c r="L137" s="8">
        <f t="shared" si="38"/>
        <v>625</v>
      </c>
      <c r="M137" s="8">
        <v>15</v>
      </c>
      <c r="N137" s="8">
        <f t="shared" si="39"/>
        <v>9375</v>
      </c>
      <c r="O137" s="11">
        <v>1.03</v>
      </c>
      <c r="P137" s="12">
        <f t="shared" si="40"/>
        <v>9656.25</v>
      </c>
      <c r="Q137" s="8"/>
      <c r="R137" s="12">
        <f t="shared" si="41"/>
        <v>9656.25</v>
      </c>
      <c r="S137" s="8">
        <v>1</v>
      </c>
      <c r="T137" s="13">
        <f t="shared" si="42"/>
        <v>9656.25</v>
      </c>
    </row>
    <row r="138" s="1" customFormat="1" spans="1:20">
      <c r="A138" s="8" t="s">
        <v>1095</v>
      </c>
      <c r="B138" s="50" t="s">
        <v>1096</v>
      </c>
      <c r="C138" s="50"/>
      <c r="D138" s="50" t="s">
        <v>1086</v>
      </c>
      <c r="E138" s="8">
        <v>52</v>
      </c>
      <c r="F138" s="8">
        <v>52</v>
      </c>
      <c r="G138" s="8">
        <f>SUM(F138-E138)</f>
        <v>0</v>
      </c>
      <c r="H138" s="13">
        <v>9.5</v>
      </c>
      <c r="I138" s="8">
        <f>G138*H138</f>
        <v>0</v>
      </c>
      <c r="J138" s="8">
        <v>5021</v>
      </c>
      <c r="K138" s="8">
        <v>6371</v>
      </c>
      <c r="L138" s="8">
        <f t="shared" si="38"/>
        <v>1350</v>
      </c>
      <c r="M138" s="8">
        <v>1</v>
      </c>
      <c r="N138" s="8">
        <f t="shared" si="39"/>
        <v>1350</v>
      </c>
      <c r="O138" s="11">
        <v>1.03</v>
      </c>
      <c r="P138" s="12">
        <f t="shared" si="40"/>
        <v>1390.5</v>
      </c>
      <c r="Q138" s="8"/>
      <c r="R138" s="12">
        <f t="shared" si="41"/>
        <v>1390.5</v>
      </c>
      <c r="S138" s="32">
        <v>1</v>
      </c>
      <c r="T138" s="13">
        <f t="shared" si="42"/>
        <v>1390.5</v>
      </c>
    </row>
    <row r="139" s="1" customFormat="1" spans="1:20">
      <c r="A139" s="157" t="s">
        <v>25</v>
      </c>
      <c r="B139" s="50"/>
      <c r="C139" s="50"/>
      <c r="D139" s="50" t="s">
        <v>1086</v>
      </c>
      <c r="E139" s="157"/>
      <c r="F139" s="157"/>
      <c r="G139" s="157">
        <f>SUM(G130:G135)</f>
        <v>1</v>
      </c>
      <c r="H139" s="44">
        <v>9.5</v>
      </c>
      <c r="I139" s="157">
        <f>G139*H139</f>
        <v>9.5</v>
      </c>
      <c r="J139" s="157"/>
      <c r="K139" s="157"/>
      <c r="L139" s="157"/>
      <c r="M139" s="157"/>
      <c r="N139" s="157"/>
      <c r="O139" s="19"/>
      <c r="P139" s="158"/>
      <c r="Q139" s="157"/>
      <c r="R139" s="158"/>
      <c r="S139" s="157"/>
      <c r="T139" s="159">
        <f>SUM(T130:T138)</f>
        <v>62076.19414</v>
      </c>
    </row>
    <row r="140" s="1" customFormat="1" spans="1:20">
      <c r="A140" s="157"/>
      <c r="B140" s="50"/>
      <c r="C140" s="50"/>
      <c r="D140" s="50"/>
      <c r="E140" s="157"/>
      <c r="F140" s="157"/>
      <c r="G140" s="157"/>
      <c r="H140" s="44"/>
      <c r="I140" s="157"/>
      <c r="J140" s="157"/>
      <c r="K140" s="157"/>
      <c r="L140" s="157"/>
      <c r="M140" s="157"/>
      <c r="N140" s="157"/>
      <c r="O140" s="19"/>
      <c r="P140" s="158"/>
      <c r="Q140" s="157"/>
      <c r="R140" s="158"/>
      <c r="S140" s="157"/>
      <c r="T140" s="159"/>
    </row>
    <row r="141" s="1" customFormat="1" spans="1:20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</row>
    <row r="142" s="1" customFormat="1"/>
    <row r="143" s="1" customFormat="1"/>
    <row r="144" s="1" customFormat="1"/>
    <row r="145" s="1" customFormat="1"/>
    <row r="146" s="1" customFormat="1" ht="28.5" spans="1:22">
      <c r="A146" s="8" t="s">
        <v>312</v>
      </c>
      <c r="B146" s="8" t="s">
        <v>313</v>
      </c>
      <c r="C146" s="22" t="s">
        <v>2</v>
      </c>
      <c r="D146" s="94" t="s">
        <v>1034</v>
      </c>
      <c r="E146" s="8" t="s">
        <v>18</v>
      </c>
      <c r="F146" s="8" t="s">
        <v>19</v>
      </c>
      <c r="G146" s="8" t="s">
        <v>7</v>
      </c>
      <c r="H146" s="13" t="s">
        <v>20</v>
      </c>
      <c r="I146" s="8" t="s">
        <v>21</v>
      </c>
      <c r="J146" s="8" t="s">
        <v>3</v>
      </c>
      <c r="K146" s="8" t="s">
        <v>4</v>
      </c>
      <c r="L146" s="8" t="s">
        <v>5</v>
      </c>
      <c r="M146" s="8" t="s">
        <v>6</v>
      </c>
      <c r="N146" s="8" t="s">
        <v>7</v>
      </c>
      <c r="O146" s="11"/>
      <c r="P146" s="12" t="s">
        <v>9</v>
      </c>
      <c r="Q146" s="8" t="s">
        <v>38</v>
      </c>
      <c r="R146" s="12" t="s">
        <v>25</v>
      </c>
      <c r="S146" s="8" t="s">
        <v>29</v>
      </c>
      <c r="T146" s="13" t="s">
        <v>39</v>
      </c>
    </row>
    <row r="147" s="1" customFormat="1" spans="1:22">
      <c r="A147" s="45"/>
      <c r="B147" s="8"/>
      <c r="C147" s="8"/>
      <c r="D147" s="8"/>
      <c r="E147" s="8">
        <v>4240</v>
      </c>
      <c r="F147" s="8"/>
      <c r="G147" s="8"/>
      <c r="H147" s="13"/>
      <c r="I147" s="8"/>
      <c r="J147" s="8"/>
      <c r="K147" s="8"/>
      <c r="L147" s="8"/>
      <c r="M147" s="8"/>
      <c r="N147" s="8"/>
      <c r="O147" s="11">
        <v>1.03</v>
      </c>
      <c r="P147" s="12"/>
      <c r="Q147" s="8"/>
      <c r="R147" s="12"/>
      <c r="S147" s="8"/>
      <c r="T147" s="13"/>
    </row>
    <row r="148" s="1" customFormat="1" spans="1:22">
      <c r="A148" s="8" t="s">
        <v>1097</v>
      </c>
      <c r="B148" s="8" t="s">
        <v>1098</v>
      </c>
      <c r="C148" s="8">
        <v>483</v>
      </c>
      <c r="D148" s="8" t="s">
        <v>1099</v>
      </c>
      <c r="E148" s="8">
        <v>219</v>
      </c>
      <c r="F148" s="8">
        <v>219</v>
      </c>
      <c r="G148" s="8">
        <f t="shared" ref="G148:G153" si="43">SUM(F148-E148)</f>
        <v>0</v>
      </c>
      <c r="H148" s="13">
        <v>9.5</v>
      </c>
      <c r="I148" s="8">
        <f t="shared" ref="I148:I154" si="44">G148*H148</f>
        <v>0</v>
      </c>
      <c r="J148" s="8">
        <v>16</v>
      </c>
      <c r="K148" s="8">
        <v>16</v>
      </c>
      <c r="L148" s="8">
        <f t="shared" ref="L148:L155" si="45">K148-J148</f>
        <v>0</v>
      </c>
      <c r="M148" s="8">
        <v>30</v>
      </c>
      <c r="N148" s="8">
        <f t="shared" ref="N148:N153" si="46">M148*L148</f>
        <v>0</v>
      </c>
      <c r="O148" s="11">
        <v>1.03</v>
      </c>
      <c r="P148" s="12">
        <f t="shared" ref="P148:P155" si="47">O148*N148</f>
        <v>0</v>
      </c>
      <c r="Q148" s="8">
        <f>80*1.03</f>
        <v>82.4</v>
      </c>
      <c r="R148" s="12">
        <f t="shared" ref="R148:R155" si="48">I148+P148+Q148</f>
        <v>82.4</v>
      </c>
      <c r="S148" s="8">
        <v>0.5</v>
      </c>
      <c r="T148" s="13">
        <f t="shared" ref="T148:T156" si="49">R148*S148</f>
        <v>41.2</v>
      </c>
    </row>
    <row r="149" s="1" customFormat="1" spans="1:22">
      <c r="A149" s="8" t="s">
        <v>1100</v>
      </c>
      <c r="B149" s="8" t="s">
        <v>1101</v>
      </c>
      <c r="C149" s="8">
        <v>368</v>
      </c>
      <c r="D149" s="8" t="s">
        <v>1099</v>
      </c>
      <c r="E149" s="8" t="s">
        <v>1102</v>
      </c>
      <c r="F149" s="8"/>
      <c r="G149" s="8"/>
      <c r="H149" s="13">
        <v>9.5</v>
      </c>
      <c r="I149" s="8"/>
      <c r="J149" s="8">
        <v>15622</v>
      </c>
      <c r="K149" s="8">
        <v>15696</v>
      </c>
      <c r="L149" s="8">
        <f t="shared" si="45"/>
        <v>74</v>
      </c>
      <c r="M149" s="8">
        <v>1</v>
      </c>
      <c r="N149" s="8">
        <f t="shared" si="46"/>
        <v>74</v>
      </c>
      <c r="O149" s="11">
        <v>1.03</v>
      </c>
      <c r="P149" s="12">
        <f t="shared" si="47"/>
        <v>76.22</v>
      </c>
      <c r="Q149" s="8"/>
      <c r="R149" s="12">
        <f t="shared" si="48"/>
        <v>76.22</v>
      </c>
      <c r="S149" s="8">
        <v>0.5</v>
      </c>
      <c r="T149" s="13">
        <f t="shared" si="49"/>
        <v>38.11</v>
      </c>
    </row>
    <row r="150" s="1" customFormat="1" spans="1:22">
      <c r="A150" s="8" t="s">
        <v>1103</v>
      </c>
      <c r="B150" s="8" t="s">
        <v>1104</v>
      </c>
      <c r="C150" s="8">
        <v>31</v>
      </c>
      <c r="D150" s="8" t="s">
        <v>1099</v>
      </c>
      <c r="E150" s="8"/>
      <c r="F150" s="8"/>
      <c r="G150" s="8"/>
      <c r="H150" s="13">
        <v>9.5</v>
      </c>
      <c r="I150" s="8">
        <f t="shared" si="44"/>
        <v>0</v>
      </c>
      <c r="J150" s="8">
        <v>73757</v>
      </c>
      <c r="K150" s="8">
        <v>74093</v>
      </c>
      <c r="L150" s="8">
        <f t="shared" si="45"/>
        <v>336</v>
      </c>
      <c r="M150" s="8">
        <v>1</v>
      </c>
      <c r="N150" s="8">
        <f t="shared" si="46"/>
        <v>336</v>
      </c>
      <c r="O150" s="11">
        <v>1.03</v>
      </c>
      <c r="P150" s="12">
        <f t="shared" si="47"/>
        <v>346.08</v>
      </c>
      <c r="Q150" s="8"/>
      <c r="R150" s="12">
        <f t="shared" si="48"/>
        <v>346.08</v>
      </c>
      <c r="S150" s="8">
        <v>0.5</v>
      </c>
      <c r="T150" s="13">
        <f t="shared" si="49"/>
        <v>173.04</v>
      </c>
    </row>
    <row r="151" s="1" customFormat="1" spans="1:22">
      <c r="A151" s="8" t="s">
        <v>1105</v>
      </c>
      <c r="B151" s="8" t="s">
        <v>1106</v>
      </c>
      <c r="C151" s="8">
        <v>32</v>
      </c>
      <c r="D151" s="8" t="s">
        <v>1099</v>
      </c>
      <c r="E151" s="8">
        <v>111</v>
      </c>
      <c r="F151" s="8">
        <v>111</v>
      </c>
      <c r="G151" s="8">
        <f t="shared" si="43"/>
        <v>0</v>
      </c>
      <c r="H151" s="13">
        <v>9.5</v>
      </c>
      <c r="I151" s="8">
        <f t="shared" si="44"/>
        <v>0</v>
      </c>
      <c r="J151" s="8">
        <v>41909</v>
      </c>
      <c r="K151" s="8">
        <v>42943</v>
      </c>
      <c r="L151" s="8">
        <f t="shared" si="45"/>
        <v>1034</v>
      </c>
      <c r="M151" s="8">
        <v>1</v>
      </c>
      <c r="N151" s="8">
        <f t="shared" si="46"/>
        <v>1034</v>
      </c>
      <c r="O151" s="11">
        <v>1.03</v>
      </c>
      <c r="P151" s="12">
        <f t="shared" si="47"/>
        <v>1065.02</v>
      </c>
      <c r="Q151" s="8">
        <f>40*1.03</f>
        <v>41.2</v>
      </c>
      <c r="R151" s="12">
        <f t="shared" si="48"/>
        <v>1106.22</v>
      </c>
      <c r="S151" s="8">
        <v>0.5</v>
      </c>
      <c r="T151" s="13">
        <f t="shared" si="49"/>
        <v>553.11</v>
      </c>
    </row>
    <row r="152" s="1" customFormat="1" spans="1:22">
      <c r="A152" s="8" t="s">
        <v>654</v>
      </c>
      <c r="B152" s="8" t="s">
        <v>1107</v>
      </c>
      <c r="C152" s="8">
        <v>351</v>
      </c>
      <c r="D152" s="8" t="s">
        <v>1099</v>
      </c>
      <c r="E152" s="8" t="s">
        <v>1108</v>
      </c>
      <c r="F152" s="8"/>
      <c r="G152" s="8"/>
      <c r="H152" s="13">
        <v>9.5</v>
      </c>
      <c r="I152" s="8">
        <f t="shared" si="44"/>
        <v>0</v>
      </c>
      <c r="J152" s="8">
        <v>147672</v>
      </c>
      <c r="K152" s="8">
        <v>149790</v>
      </c>
      <c r="L152" s="8">
        <f t="shared" si="45"/>
        <v>2118</v>
      </c>
      <c r="M152" s="8">
        <v>1</v>
      </c>
      <c r="N152" s="8">
        <f t="shared" si="46"/>
        <v>2118</v>
      </c>
      <c r="O152" s="11">
        <v>1.03</v>
      </c>
      <c r="P152" s="12">
        <f t="shared" si="47"/>
        <v>2181.54</v>
      </c>
      <c r="Q152" s="8"/>
      <c r="R152" s="12">
        <f t="shared" si="48"/>
        <v>2181.54</v>
      </c>
      <c r="S152" s="8">
        <v>0.5</v>
      </c>
      <c r="T152" s="13">
        <f t="shared" si="49"/>
        <v>1090.77</v>
      </c>
    </row>
    <row r="153" s="1" customFormat="1" spans="1:22">
      <c r="A153" s="8" t="s">
        <v>1089</v>
      </c>
      <c r="B153" s="8" t="s">
        <v>1090</v>
      </c>
      <c r="C153" s="8">
        <v>274</v>
      </c>
      <c r="D153" s="8" t="s">
        <v>300</v>
      </c>
      <c r="E153" s="8">
        <v>50</v>
      </c>
      <c r="F153" s="8">
        <v>51</v>
      </c>
      <c r="G153" s="8">
        <f t="shared" si="43"/>
        <v>1</v>
      </c>
      <c r="H153" s="13">
        <v>9.5</v>
      </c>
      <c r="I153" s="8">
        <f t="shared" si="44"/>
        <v>9.5</v>
      </c>
      <c r="J153" s="19">
        <v>37937</v>
      </c>
      <c r="K153" s="19">
        <v>38751</v>
      </c>
      <c r="L153" s="8">
        <f t="shared" si="45"/>
        <v>814</v>
      </c>
      <c r="M153" s="8">
        <v>1</v>
      </c>
      <c r="N153" s="8">
        <f t="shared" si="46"/>
        <v>814</v>
      </c>
      <c r="O153" s="11">
        <v>1.03</v>
      </c>
      <c r="P153" s="12">
        <f t="shared" si="47"/>
        <v>838.42</v>
      </c>
      <c r="Q153" s="8"/>
      <c r="R153" s="12">
        <f t="shared" si="48"/>
        <v>847.92</v>
      </c>
      <c r="S153" s="8">
        <v>0.5</v>
      </c>
      <c r="T153" s="13">
        <f t="shared" si="49"/>
        <v>423.96</v>
      </c>
      <c r="U153" s="150"/>
      <c r="V153" s="151"/>
    </row>
    <row r="154" s="1" customFormat="1" spans="1:22">
      <c r="A154" s="8" t="s">
        <v>1109</v>
      </c>
      <c r="B154" s="8" t="s">
        <v>1110</v>
      </c>
      <c r="C154" s="8">
        <v>703</v>
      </c>
      <c r="D154" s="8" t="s">
        <v>300</v>
      </c>
      <c r="E154" s="8">
        <v>68</v>
      </c>
      <c r="F154" s="8">
        <v>68</v>
      </c>
      <c r="G154" s="8">
        <f>F154-E154</f>
        <v>0</v>
      </c>
      <c r="H154" s="13">
        <v>9.5</v>
      </c>
      <c r="I154" s="8">
        <f t="shared" si="44"/>
        <v>0</v>
      </c>
      <c r="J154" s="8">
        <v>29046</v>
      </c>
      <c r="K154" s="8">
        <v>29047</v>
      </c>
      <c r="L154" s="8">
        <f t="shared" si="45"/>
        <v>1</v>
      </c>
      <c r="M154" s="8">
        <v>1</v>
      </c>
      <c r="N154" s="8">
        <f>L154*M154</f>
        <v>1</v>
      </c>
      <c r="O154" s="11">
        <v>1.03</v>
      </c>
      <c r="P154" s="12">
        <f t="shared" si="47"/>
        <v>1.03</v>
      </c>
      <c r="Q154" s="8"/>
      <c r="R154" s="12">
        <f t="shared" si="48"/>
        <v>1.03</v>
      </c>
      <c r="S154" s="8">
        <v>1</v>
      </c>
      <c r="T154" s="13">
        <f t="shared" si="49"/>
        <v>1.03</v>
      </c>
    </row>
    <row r="155" s="1" customFormat="1" spans="1:22">
      <c r="A155" s="8" t="s">
        <v>299</v>
      </c>
      <c r="B155" s="8" t="s">
        <v>299</v>
      </c>
      <c r="C155" s="8">
        <v>337</v>
      </c>
      <c r="D155" s="8" t="s">
        <v>300</v>
      </c>
      <c r="E155" s="8"/>
      <c r="F155" s="8"/>
      <c r="G155" s="8"/>
      <c r="H155" s="13"/>
      <c r="I155" s="8"/>
      <c r="J155" s="8">
        <v>4251</v>
      </c>
      <c r="K155" s="32">
        <v>4352</v>
      </c>
      <c r="L155" s="8">
        <f t="shared" si="45"/>
        <v>101</v>
      </c>
      <c r="M155" s="8">
        <v>20</v>
      </c>
      <c r="N155" s="8">
        <f>M155*L155</f>
        <v>2020</v>
      </c>
      <c r="O155" s="11">
        <v>1.03</v>
      </c>
      <c r="P155" s="12">
        <f t="shared" si="47"/>
        <v>2080.6</v>
      </c>
      <c r="Q155" s="8"/>
      <c r="R155" s="12">
        <f t="shared" si="48"/>
        <v>2080.6</v>
      </c>
      <c r="S155" s="8">
        <v>1</v>
      </c>
      <c r="T155" s="13">
        <f t="shared" si="49"/>
        <v>2080.6</v>
      </c>
    </row>
    <row r="156" s="1" customFormat="1" spans="1:22">
      <c r="A156" s="8" t="s">
        <v>25</v>
      </c>
      <c r="B156" s="8"/>
      <c r="C156" s="8"/>
      <c r="D156" s="8" t="s">
        <v>300</v>
      </c>
      <c r="E156" s="8"/>
      <c r="F156" s="8"/>
      <c r="G156" s="8"/>
      <c r="H156" s="13"/>
      <c r="I156" s="8"/>
      <c r="J156" s="8"/>
      <c r="K156" s="8"/>
      <c r="L156" s="8"/>
      <c r="M156" s="8"/>
      <c r="N156" s="8"/>
      <c r="O156" s="11"/>
      <c r="P156" s="12"/>
      <c r="Q156" s="8"/>
      <c r="R156" s="12"/>
      <c r="S156" s="8"/>
      <c r="T156" s="13">
        <f>SUM(T148:T155)</f>
        <v>4401.82</v>
      </c>
    </row>
    <row r="157" s="1" customFormat="1" spans="1:22">
      <c r="A157" s="8" t="s">
        <v>382</v>
      </c>
      <c r="B157" s="8"/>
      <c r="C157" s="8"/>
      <c r="D157" s="8" t="s">
        <v>300</v>
      </c>
      <c r="E157" s="8" t="s">
        <v>38</v>
      </c>
      <c r="F157" s="8"/>
      <c r="G157" s="8"/>
      <c r="H157" s="13">
        <v>9.5</v>
      </c>
      <c r="I157" s="8"/>
      <c r="J157" s="8"/>
      <c r="K157" s="8"/>
      <c r="L157" s="8"/>
      <c r="M157" s="8"/>
      <c r="N157" s="16"/>
      <c r="O157" s="11">
        <v>1.03</v>
      </c>
      <c r="P157" s="12"/>
      <c r="Q157" s="8"/>
      <c r="R157" s="12">
        <f>T9</f>
        <v>4710.19</v>
      </c>
      <c r="S157" s="8">
        <v>0.03197</v>
      </c>
      <c r="T157" s="13">
        <f>R157*S157</f>
        <v>150.5847743</v>
      </c>
    </row>
    <row r="158" s="1" customFormat="1" spans="1:22">
      <c r="A158" s="8" t="s">
        <v>382</v>
      </c>
      <c r="B158" s="8"/>
      <c r="C158" s="8"/>
      <c r="D158" s="8" t="s">
        <v>300</v>
      </c>
      <c r="E158" s="8" t="s">
        <v>384</v>
      </c>
      <c r="F158" s="8"/>
      <c r="G158" s="116">
        <f>I158/H158</f>
        <v>0</v>
      </c>
      <c r="H158" s="13">
        <v>9.5</v>
      </c>
      <c r="I158" s="13">
        <f>T158</f>
        <v>0</v>
      </c>
      <c r="J158" s="8"/>
      <c r="K158" s="8"/>
      <c r="L158" s="8"/>
      <c r="M158" s="8"/>
      <c r="N158" s="16"/>
      <c r="O158" s="11">
        <v>1.03</v>
      </c>
      <c r="P158" s="12"/>
      <c r="Q158" s="8"/>
      <c r="R158" s="12">
        <f>T10</f>
        <v>0</v>
      </c>
      <c r="S158" s="8">
        <v>0.0294</v>
      </c>
      <c r="T158" s="13">
        <f>R158*S158</f>
        <v>0</v>
      </c>
    </row>
    <row r="159" s="1" customFormat="1" spans="1:22">
      <c r="A159" s="8" t="s">
        <v>1057</v>
      </c>
      <c r="B159" s="8"/>
      <c r="C159" s="8"/>
      <c r="D159" s="8"/>
      <c r="E159" s="8"/>
      <c r="F159" s="8"/>
      <c r="G159" s="116">
        <f>I159/H159</f>
        <v>0</v>
      </c>
      <c r="H159" s="13">
        <v>9.5</v>
      </c>
      <c r="I159" s="8">
        <f>SUM(I156:I158)</f>
        <v>0</v>
      </c>
      <c r="J159" s="8"/>
      <c r="K159" s="8"/>
      <c r="L159" s="8"/>
      <c r="M159" s="8"/>
      <c r="N159" s="16">
        <f>P159/O159</f>
        <v>4419.81046048544</v>
      </c>
      <c r="O159" s="11">
        <v>1.03</v>
      </c>
      <c r="P159" s="12">
        <f>T159-I159</f>
        <v>4552.4047743</v>
      </c>
      <c r="Q159" s="8"/>
      <c r="R159" s="12"/>
      <c r="S159" s="8"/>
      <c r="T159" s="13">
        <f>SUM(T156:T158)</f>
        <v>4552.4047743</v>
      </c>
    </row>
    <row r="160" s="1" customFormat="1" spans="1:22">
      <c r="A160" s="49"/>
      <c r="B160" s="63"/>
      <c r="C160" s="63"/>
      <c r="D160" s="8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4"/>
    </row>
    <row r="161" s="1" customFormat="1"/>
    <row r="162" s="1" customFormat="1"/>
    <row r="163" s="1" customFormat="1" ht="28.5" spans="1:20">
      <c r="A163" s="8" t="s">
        <v>312</v>
      </c>
      <c r="B163" s="8" t="s">
        <v>313</v>
      </c>
      <c r="C163" s="22" t="s">
        <v>2</v>
      </c>
      <c r="D163" s="94" t="s">
        <v>1034</v>
      </c>
      <c r="E163" s="8" t="s">
        <v>18</v>
      </c>
      <c r="F163" s="8" t="s">
        <v>19</v>
      </c>
      <c r="G163" s="8" t="s">
        <v>7</v>
      </c>
      <c r="H163" s="10" t="s">
        <v>20</v>
      </c>
      <c r="I163" s="8" t="s">
        <v>21</v>
      </c>
      <c r="J163" s="8" t="s">
        <v>3</v>
      </c>
      <c r="K163" s="8" t="s">
        <v>4</v>
      </c>
      <c r="L163" s="8" t="s">
        <v>5</v>
      </c>
      <c r="M163" s="8" t="s">
        <v>6</v>
      </c>
      <c r="N163" s="8" t="s">
        <v>7</v>
      </c>
      <c r="O163" s="11">
        <v>1.03</v>
      </c>
      <c r="P163" s="12" t="s">
        <v>9</v>
      </c>
      <c r="Q163" s="8" t="s">
        <v>38</v>
      </c>
      <c r="R163" s="12" t="s">
        <v>25</v>
      </c>
      <c r="S163" s="8" t="s">
        <v>29</v>
      </c>
      <c r="T163" s="13" t="s">
        <v>39</v>
      </c>
    </row>
    <row r="164" s="1" customFormat="1" spans="1:20">
      <c r="A164" s="8" t="s">
        <v>343</v>
      </c>
      <c r="B164" s="8" t="s">
        <v>343</v>
      </c>
      <c r="C164" s="8">
        <v>617</v>
      </c>
      <c r="D164" s="8" t="s">
        <v>1111</v>
      </c>
      <c r="E164" s="8"/>
      <c r="F164" s="8"/>
      <c r="G164" s="8"/>
      <c r="H164" s="13"/>
      <c r="I164" s="8"/>
      <c r="J164" s="8">
        <v>11675</v>
      </c>
      <c r="K164" s="8">
        <v>34683</v>
      </c>
      <c r="L164" s="8">
        <f>K164-J164</f>
        <v>23008</v>
      </c>
      <c r="M164" s="8">
        <v>1</v>
      </c>
      <c r="N164" s="8">
        <f>M164*L164</f>
        <v>23008</v>
      </c>
      <c r="O164" s="11">
        <v>1.03</v>
      </c>
      <c r="P164" s="12">
        <f>O164*N164</f>
        <v>23698.24</v>
      </c>
      <c r="Q164" s="8"/>
      <c r="R164" s="12">
        <f>I164+P164+Q164</f>
        <v>23698.24</v>
      </c>
      <c r="S164" s="8">
        <v>0.5</v>
      </c>
      <c r="T164" s="13">
        <f>R164*S164</f>
        <v>11849.12</v>
      </c>
    </row>
    <row r="165" s="1" customFormat="1" spans="1:20">
      <c r="A165" s="8" t="s">
        <v>1112</v>
      </c>
      <c r="B165" s="8" t="s">
        <v>1112</v>
      </c>
      <c r="C165" s="8"/>
      <c r="D165" s="8" t="s">
        <v>107</v>
      </c>
      <c r="E165" s="8" t="s">
        <v>1113</v>
      </c>
      <c r="F165" s="8"/>
      <c r="G165" s="8"/>
      <c r="H165" s="13"/>
      <c r="I165" s="8"/>
      <c r="J165" s="8"/>
      <c r="K165" s="8"/>
      <c r="L165" s="8"/>
      <c r="M165" s="8"/>
      <c r="N165" s="8"/>
      <c r="O165" s="11"/>
      <c r="P165" s="12"/>
      <c r="Q165" s="8"/>
      <c r="R165" s="165">
        <f>公寓等!I108</f>
        <v>2029.00884955752</v>
      </c>
      <c r="S165" s="8">
        <v>1</v>
      </c>
      <c r="T165" s="13">
        <f>R165*S165</f>
        <v>2029.00884955752</v>
      </c>
    </row>
    <row r="166" s="1" customFormat="1" spans="1:20">
      <c r="A166" s="8" t="s">
        <v>25</v>
      </c>
      <c r="B166" s="8"/>
      <c r="C166" s="8"/>
      <c r="D166" s="8"/>
      <c r="E166" s="8"/>
      <c r="F166" s="8"/>
      <c r="G166" s="8"/>
      <c r="H166" s="13"/>
      <c r="I166" s="8"/>
      <c r="J166" s="8"/>
      <c r="K166" s="8"/>
      <c r="L166" s="8"/>
      <c r="M166" s="8"/>
      <c r="N166" s="8"/>
      <c r="O166" s="11"/>
      <c r="P166" s="12"/>
      <c r="Q166" s="8"/>
      <c r="R166" s="12"/>
      <c r="S166" s="8"/>
      <c r="T166" s="13">
        <f>SUM(T164:T165)</f>
        <v>13878.1288495575</v>
      </c>
    </row>
    <row r="167" s="1" customFormat="1" spans="1:20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</row>
    <row r="168" s="1" customFormat="1"/>
    <row r="169" s="1" customFormat="1"/>
    <row r="170" s="1" customFormat="1" ht="28.5" spans="1:20">
      <c r="A170" s="8" t="s">
        <v>312</v>
      </c>
      <c r="B170" s="8" t="s">
        <v>313</v>
      </c>
      <c r="C170" s="22" t="s">
        <v>2</v>
      </c>
      <c r="D170" s="94" t="s">
        <v>1034</v>
      </c>
      <c r="E170" s="8" t="s">
        <v>18</v>
      </c>
      <c r="F170" s="8" t="s">
        <v>19</v>
      </c>
      <c r="G170" s="8" t="s">
        <v>7</v>
      </c>
      <c r="H170" s="13" t="s">
        <v>20</v>
      </c>
      <c r="I170" s="8" t="s">
        <v>21</v>
      </c>
      <c r="J170" s="8" t="s">
        <v>3</v>
      </c>
      <c r="K170" s="8" t="s">
        <v>4</v>
      </c>
      <c r="L170" s="8" t="s">
        <v>5</v>
      </c>
      <c r="M170" s="8" t="s">
        <v>6</v>
      </c>
      <c r="N170" s="8" t="s">
        <v>7</v>
      </c>
      <c r="O170" s="11"/>
      <c r="P170" s="12" t="s">
        <v>9</v>
      </c>
      <c r="Q170" s="8" t="s">
        <v>38</v>
      </c>
      <c r="R170" s="12" t="s">
        <v>25</v>
      </c>
      <c r="S170" s="8" t="s">
        <v>29</v>
      </c>
      <c r="T170" s="13" t="s">
        <v>39</v>
      </c>
    </row>
    <row r="171" s="1" customFormat="1" spans="1:20">
      <c r="A171" s="45"/>
      <c r="B171" s="8"/>
      <c r="C171" s="8"/>
      <c r="D171" s="8"/>
      <c r="E171" s="8">
        <v>4240</v>
      </c>
      <c r="F171" s="8"/>
      <c r="G171" s="8"/>
      <c r="H171" s="13"/>
      <c r="I171" s="8"/>
      <c r="J171" s="8"/>
      <c r="K171" s="8"/>
      <c r="L171" s="8"/>
      <c r="M171" s="8"/>
      <c r="N171" s="8"/>
      <c r="O171" s="11">
        <v>1.03</v>
      </c>
      <c r="P171" s="12"/>
      <c r="Q171" s="8"/>
      <c r="R171" s="12"/>
      <c r="S171" s="8"/>
      <c r="T171" s="13"/>
    </row>
    <row r="172" s="1" customFormat="1" spans="1:20">
      <c r="A172" s="8" t="s">
        <v>1097</v>
      </c>
      <c r="B172" s="8" t="s">
        <v>1098</v>
      </c>
      <c r="C172" s="8">
        <v>483</v>
      </c>
      <c r="D172" s="8" t="s">
        <v>1099</v>
      </c>
      <c r="E172" s="8">
        <v>219</v>
      </c>
      <c r="F172" s="8">
        <v>219</v>
      </c>
      <c r="G172" s="8">
        <f>SUM(F172-E172)</f>
        <v>0</v>
      </c>
      <c r="H172" s="13">
        <v>9.5</v>
      </c>
      <c r="I172" s="8">
        <f>G172*H172</f>
        <v>0</v>
      </c>
      <c r="J172" s="8">
        <v>16</v>
      </c>
      <c r="K172" s="8">
        <v>16</v>
      </c>
      <c r="L172" s="8">
        <f>K172-J172</f>
        <v>0</v>
      </c>
      <c r="M172" s="8">
        <v>30</v>
      </c>
      <c r="N172" s="8">
        <f>M172*L172</f>
        <v>0</v>
      </c>
      <c r="O172" s="11">
        <v>1.03</v>
      </c>
      <c r="P172" s="12">
        <f>O172*N172</f>
        <v>0</v>
      </c>
      <c r="Q172" s="8"/>
      <c r="R172" s="12">
        <f>I172+P172+Q172</f>
        <v>0</v>
      </c>
      <c r="S172" s="8">
        <v>0.5</v>
      </c>
      <c r="T172" s="13">
        <f t="shared" ref="T172:T177" si="50">R172*S172</f>
        <v>0</v>
      </c>
    </row>
    <row r="173" s="1" customFormat="1" spans="1:20">
      <c r="A173" s="8" t="s">
        <v>1100</v>
      </c>
      <c r="B173" s="8" t="s">
        <v>1101</v>
      </c>
      <c r="C173" s="8">
        <v>368</v>
      </c>
      <c r="D173" s="8" t="s">
        <v>1099</v>
      </c>
      <c r="E173" s="8" t="s">
        <v>1102</v>
      </c>
      <c r="F173" s="8"/>
      <c r="G173" s="8"/>
      <c r="H173" s="13">
        <v>9.5</v>
      </c>
      <c r="I173" s="8"/>
      <c r="J173" s="8">
        <v>15622</v>
      </c>
      <c r="K173" s="8">
        <v>15696</v>
      </c>
      <c r="L173" s="8">
        <f>K173-J173</f>
        <v>74</v>
      </c>
      <c r="M173" s="8">
        <v>1</v>
      </c>
      <c r="N173" s="8">
        <f>M173*L173</f>
        <v>74</v>
      </c>
      <c r="O173" s="11">
        <v>1.03</v>
      </c>
      <c r="P173" s="12">
        <f>O173*N173</f>
        <v>76.22</v>
      </c>
      <c r="Q173" s="8"/>
      <c r="R173" s="12">
        <f>I173+P173+Q173</f>
        <v>76.22</v>
      </c>
      <c r="S173" s="8">
        <v>0.5</v>
      </c>
      <c r="T173" s="13">
        <f t="shared" si="50"/>
        <v>38.11</v>
      </c>
    </row>
    <row r="174" s="1" customFormat="1" spans="1:20">
      <c r="A174" s="8" t="s">
        <v>1103</v>
      </c>
      <c r="B174" s="8" t="s">
        <v>1104</v>
      </c>
      <c r="C174" s="8">
        <v>31</v>
      </c>
      <c r="D174" s="8" t="s">
        <v>1099</v>
      </c>
      <c r="E174" s="8"/>
      <c r="F174" s="8"/>
      <c r="G174" s="8"/>
      <c r="H174" s="13">
        <v>9.5</v>
      </c>
      <c r="I174" s="8">
        <f>G174*H174</f>
        <v>0</v>
      </c>
      <c r="J174" s="8">
        <v>73757</v>
      </c>
      <c r="K174" s="8">
        <v>74093</v>
      </c>
      <c r="L174" s="8">
        <f>K174-J174</f>
        <v>336</v>
      </c>
      <c r="M174" s="8">
        <v>1</v>
      </c>
      <c r="N174" s="8">
        <f>M174*L174</f>
        <v>336</v>
      </c>
      <c r="O174" s="11">
        <v>1.03</v>
      </c>
      <c r="P174" s="12">
        <f>O174*N174</f>
        <v>346.08</v>
      </c>
      <c r="Q174" s="8"/>
      <c r="R174" s="12">
        <f>I174+P174+Q174</f>
        <v>346.08</v>
      </c>
      <c r="S174" s="8">
        <v>0.5</v>
      </c>
      <c r="T174" s="13">
        <f t="shared" si="50"/>
        <v>173.04</v>
      </c>
    </row>
    <row r="175" s="1" customFormat="1" spans="1:20">
      <c r="A175" s="8" t="s">
        <v>1105</v>
      </c>
      <c r="B175" s="8" t="s">
        <v>1106</v>
      </c>
      <c r="C175" s="8">
        <v>32</v>
      </c>
      <c r="D175" s="8" t="s">
        <v>1099</v>
      </c>
      <c r="E175" s="8">
        <v>111</v>
      </c>
      <c r="F175" s="8">
        <v>111</v>
      </c>
      <c r="G175" s="8">
        <f>SUM(F175-E175)</f>
        <v>0</v>
      </c>
      <c r="H175" s="13">
        <v>9.5</v>
      </c>
      <c r="I175" s="8">
        <f>G175*H175</f>
        <v>0</v>
      </c>
      <c r="J175" s="8">
        <v>41909</v>
      </c>
      <c r="K175" s="8">
        <v>42943</v>
      </c>
      <c r="L175" s="8">
        <f>K175-J175</f>
        <v>1034</v>
      </c>
      <c r="M175" s="8">
        <v>1</v>
      </c>
      <c r="N175" s="8">
        <f>M175*L175</f>
        <v>1034</v>
      </c>
      <c r="O175" s="11">
        <v>1.03</v>
      </c>
      <c r="P175" s="12">
        <f>O175*N175</f>
        <v>1065.02</v>
      </c>
      <c r="Q175" s="8">
        <f>40*1.03</f>
        <v>41.2</v>
      </c>
      <c r="R175" s="12">
        <f>I175+P175+Q175</f>
        <v>1106.22</v>
      </c>
      <c r="S175" s="8">
        <v>0.5</v>
      </c>
      <c r="T175" s="13">
        <f t="shared" si="50"/>
        <v>553.11</v>
      </c>
    </row>
    <row r="176" s="1" customFormat="1" ht="19" customHeight="1" spans="1:20">
      <c r="A176" s="8" t="s">
        <v>654</v>
      </c>
      <c r="B176" s="8" t="s">
        <v>1107</v>
      </c>
      <c r="C176" s="8">
        <v>351</v>
      </c>
      <c r="D176" s="8" t="s">
        <v>1099</v>
      </c>
      <c r="E176" s="8" t="s">
        <v>1108</v>
      </c>
      <c r="F176" s="8"/>
      <c r="G176" s="8"/>
      <c r="H176" s="13">
        <v>9.5</v>
      </c>
      <c r="I176" s="8">
        <f>G176*H176</f>
        <v>0</v>
      </c>
      <c r="J176" s="8">
        <v>147672</v>
      </c>
      <c r="K176" s="8">
        <v>149790</v>
      </c>
      <c r="L176" s="8">
        <f>K176-J176</f>
        <v>2118</v>
      </c>
      <c r="M176" s="8">
        <v>1</v>
      </c>
      <c r="N176" s="8">
        <f>M176*L176</f>
        <v>2118</v>
      </c>
      <c r="O176" s="11">
        <v>1.03</v>
      </c>
      <c r="P176" s="12">
        <f>O176*N176</f>
        <v>2181.54</v>
      </c>
      <c r="Q176" s="8"/>
      <c r="R176" s="12">
        <f>I176+P176+Q176</f>
        <v>2181.54</v>
      </c>
      <c r="S176" s="8">
        <v>0.5</v>
      </c>
      <c r="T176" s="13">
        <f t="shared" si="50"/>
        <v>1090.77</v>
      </c>
    </row>
    <row r="177" s="1" customFormat="1" ht="21" customHeight="1" spans="1:20">
      <c r="A177" s="8" t="s">
        <v>1114</v>
      </c>
      <c r="B177" s="8" t="s">
        <v>1114</v>
      </c>
      <c r="C177" s="8"/>
      <c r="D177" s="8" t="s">
        <v>109</v>
      </c>
      <c r="E177" s="8" t="s">
        <v>1113</v>
      </c>
      <c r="F177" s="8"/>
      <c r="G177" s="8"/>
      <c r="H177" s="13"/>
      <c r="I177" s="8"/>
      <c r="J177" s="8"/>
      <c r="K177" s="8"/>
      <c r="L177" s="8"/>
      <c r="M177" s="8"/>
      <c r="N177" s="8"/>
      <c r="O177" s="11"/>
      <c r="P177" s="12"/>
      <c r="Q177" s="8"/>
      <c r="R177" s="12">
        <f>公寓等!I112</f>
        <v>2789.88716814159</v>
      </c>
      <c r="S177" s="8">
        <v>1</v>
      </c>
      <c r="T177" s="13">
        <f t="shared" si="50"/>
        <v>2789.88716814159</v>
      </c>
    </row>
    <row r="178" s="1" customFormat="1" spans="1:20">
      <c r="A178" s="8" t="s">
        <v>25</v>
      </c>
      <c r="B178" s="8"/>
      <c r="C178" s="8"/>
      <c r="D178" s="8"/>
      <c r="E178" s="8"/>
      <c r="F178" s="8"/>
      <c r="G178" s="8"/>
      <c r="H178" s="13"/>
      <c r="I178" s="8"/>
      <c r="J178" s="8"/>
      <c r="K178" s="8"/>
      <c r="L178" s="8"/>
      <c r="M178" s="8"/>
      <c r="N178" s="8"/>
      <c r="O178" s="11"/>
      <c r="P178" s="12"/>
      <c r="Q178" s="8"/>
      <c r="R178" s="12"/>
      <c r="S178" s="8"/>
      <c r="T178" s="13">
        <f>SUM(T172:T177)</f>
        <v>4644.91716814159</v>
      </c>
    </row>
    <row r="179" s="1" customFormat="1" spans="1:20">
      <c r="A179" s="49"/>
      <c r="B179" s="63"/>
      <c r="C179" s="63"/>
      <c r="D179" s="8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4"/>
    </row>
    <row r="180" s="1" customFormat="1"/>
    <row r="181" s="1" customFormat="1" ht="28.5" spans="1:20">
      <c r="A181" s="8" t="s">
        <v>312</v>
      </c>
      <c r="B181" s="8" t="s">
        <v>313</v>
      </c>
      <c r="C181" s="22" t="s">
        <v>2</v>
      </c>
      <c r="D181" s="94" t="s">
        <v>1034</v>
      </c>
      <c r="E181" s="8" t="s">
        <v>18</v>
      </c>
      <c r="F181" s="8" t="s">
        <v>19</v>
      </c>
      <c r="G181" s="8" t="s">
        <v>7</v>
      </c>
      <c r="H181" s="10" t="s">
        <v>20</v>
      </c>
      <c r="I181" s="8" t="s">
        <v>21</v>
      </c>
      <c r="J181" s="8" t="s">
        <v>3</v>
      </c>
      <c r="K181" s="8" t="s">
        <v>4</v>
      </c>
      <c r="L181" s="8" t="s">
        <v>5</v>
      </c>
      <c r="M181" s="8" t="s">
        <v>6</v>
      </c>
      <c r="N181" s="8" t="s">
        <v>7</v>
      </c>
      <c r="O181" s="11">
        <v>1.03</v>
      </c>
      <c r="P181" s="12" t="s">
        <v>9</v>
      </c>
      <c r="Q181" s="8" t="s">
        <v>38</v>
      </c>
      <c r="R181" s="12" t="s">
        <v>25</v>
      </c>
      <c r="S181" s="8" t="s">
        <v>29</v>
      </c>
      <c r="T181" s="13" t="s">
        <v>39</v>
      </c>
    </row>
    <row r="182" s="1" customFormat="1" spans="1:20">
      <c r="A182" s="19"/>
      <c r="B182" s="8"/>
      <c r="C182" s="8"/>
      <c r="D182" s="32">
        <v>4530</v>
      </c>
      <c r="E182" s="8" t="s">
        <v>1115</v>
      </c>
      <c r="F182" s="8"/>
      <c r="G182" s="8"/>
      <c r="H182" s="10"/>
      <c r="I182" s="8"/>
      <c r="J182" s="8"/>
      <c r="K182" s="8"/>
      <c r="L182" s="8"/>
      <c r="M182" s="8"/>
      <c r="N182" s="8"/>
      <c r="O182" s="11"/>
      <c r="P182" s="12"/>
      <c r="Q182" s="8"/>
      <c r="R182" s="12"/>
      <c r="S182" s="8"/>
      <c r="T182" s="13"/>
    </row>
    <row r="183" s="1" customFormat="1" spans="1:20">
      <c r="A183" s="8" t="s">
        <v>585</v>
      </c>
      <c r="B183" s="19" t="s">
        <v>586</v>
      </c>
      <c r="C183" s="19">
        <v>73</v>
      </c>
      <c r="D183" s="19" t="s">
        <v>1116</v>
      </c>
      <c r="E183" s="8"/>
      <c r="F183" s="8"/>
      <c r="G183" s="8"/>
      <c r="H183" s="10"/>
      <c r="I183" s="8"/>
      <c r="J183" s="8">
        <v>24973</v>
      </c>
      <c r="K183" s="8">
        <v>27450</v>
      </c>
      <c r="L183" s="8">
        <f>K183-J183</f>
        <v>2477</v>
      </c>
      <c r="M183" s="8">
        <v>1</v>
      </c>
      <c r="N183" s="8">
        <f>M183*L183</f>
        <v>2477</v>
      </c>
      <c r="O183" s="11">
        <v>1.03</v>
      </c>
      <c r="P183" s="12">
        <f>O183*N183</f>
        <v>2551.31</v>
      </c>
      <c r="Q183" s="8"/>
      <c r="R183" s="12">
        <f t="shared" ref="R183:R189" si="51">I183+P183+Q183</f>
        <v>2551.31</v>
      </c>
      <c r="S183" s="23">
        <v>0.33333333</v>
      </c>
      <c r="T183" s="13">
        <f>R183*S183</f>
        <v>850.4366581623</v>
      </c>
    </row>
    <row r="184" s="1" customFormat="1" spans="1:20">
      <c r="A184" s="8" t="s">
        <v>1117</v>
      </c>
      <c r="B184" s="19" t="s">
        <v>1118</v>
      </c>
      <c r="C184" s="19">
        <v>92</v>
      </c>
      <c r="D184" s="19" t="s">
        <v>1116</v>
      </c>
      <c r="E184" s="8"/>
      <c r="F184" s="8"/>
      <c r="G184" s="8"/>
      <c r="H184" s="10"/>
      <c r="I184" s="8"/>
      <c r="J184" s="8">
        <v>10587</v>
      </c>
      <c r="K184" s="8">
        <v>10863</v>
      </c>
      <c r="L184" s="8">
        <f>K184-J184</f>
        <v>276</v>
      </c>
      <c r="M184" s="8">
        <v>1</v>
      </c>
      <c r="N184" s="8">
        <f>M184*L184</f>
        <v>276</v>
      </c>
      <c r="O184" s="11">
        <v>1.03</v>
      </c>
      <c r="P184" s="12">
        <f>O184*N184</f>
        <v>284.28</v>
      </c>
      <c r="Q184" s="8"/>
      <c r="R184" s="12">
        <f t="shared" si="51"/>
        <v>284.28</v>
      </c>
      <c r="S184" s="8">
        <v>1</v>
      </c>
      <c r="T184" s="13">
        <f>R184*S184</f>
        <v>284.28</v>
      </c>
    </row>
    <row r="185" s="1" customFormat="1" spans="1:20">
      <c r="A185" s="8" t="s">
        <v>1119</v>
      </c>
      <c r="B185" s="19" t="s">
        <v>1120</v>
      </c>
      <c r="C185" s="19">
        <v>580</v>
      </c>
      <c r="D185" s="19" t="s">
        <v>1116</v>
      </c>
      <c r="E185" s="8"/>
      <c r="F185" s="8"/>
      <c r="G185" s="8"/>
      <c r="H185" s="10"/>
      <c r="I185" s="8"/>
      <c r="J185" s="8">
        <v>41087</v>
      </c>
      <c r="K185" s="8">
        <v>41750</v>
      </c>
      <c r="L185" s="8">
        <f>K185-J185</f>
        <v>663</v>
      </c>
      <c r="M185" s="8">
        <v>30</v>
      </c>
      <c r="N185" s="8">
        <f>M185*L185</f>
        <v>19890</v>
      </c>
      <c r="O185" s="11">
        <v>1.03</v>
      </c>
      <c r="P185" s="12">
        <f>O185*N185</f>
        <v>20486.7</v>
      </c>
      <c r="Q185" s="8"/>
      <c r="R185" s="12">
        <f t="shared" si="51"/>
        <v>20486.7</v>
      </c>
      <c r="S185" s="8">
        <v>1</v>
      </c>
      <c r="T185" s="13">
        <f>R185*S185</f>
        <v>20486.7</v>
      </c>
    </row>
    <row r="186" s="1" customFormat="1" spans="1:20">
      <c r="A186" s="8" t="s">
        <v>1121</v>
      </c>
      <c r="B186" s="19" t="s">
        <v>1122</v>
      </c>
      <c r="C186" s="19">
        <v>93</v>
      </c>
      <c r="D186" s="19" t="s">
        <v>1116</v>
      </c>
      <c r="E186" s="8"/>
      <c r="F186" s="8"/>
      <c r="G186" s="8"/>
      <c r="H186" s="10"/>
      <c r="I186" s="8"/>
      <c r="J186" s="8">
        <v>41556</v>
      </c>
      <c r="K186" s="8">
        <v>42375</v>
      </c>
      <c r="L186" s="8">
        <f>K186-J186</f>
        <v>819</v>
      </c>
      <c r="M186" s="8">
        <v>1</v>
      </c>
      <c r="N186" s="8">
        <f>M186*L186</f>
        <v>819</v>
      </c>
      <c r="O186" s="11">
        <v>1.03</v>
      </c>
      <c r="P186" s="12">
        <f>O186*N186</f>
        <v>843.57</v>
      </c>
      <c r="Q186" s="8"/>
      <c r="R186" s="12">
        <f t="shared" si="51"/>
        <v>843.57</v>
      </c>
      <c r="S186" s="8">
        <v>1</v>
      </c>
      <c r="T186" s="13">
        <f>R186*S186</f>
        <v>843.57</v>
      </c>
    </row>
    <row r="187" s="1" customFormat="1" spans="1:20">
      <c r="A187" s="8" t="s">
        <v>591</v>
      </c>
      <c r="B187" s="19" t="s">
        <v>592</v>
      </c>
      <c r="C187" s="19">
        <v>97</v>
      </c>
      <c r="D187" s="19" t="s">
        <v>1116</v>
      </c>
      <c r="E187" s="8"/>
      <c r="F187" s="8"/>
      <c r="G187" s="8"/>
      <c r="H187" s="10"/>
      <c r="I187" s="8"/>
      <c r="J187" s="8">
        <v>8862</v>
      </c>
      <c r="K187" s="8">
        <v>8862</v>
      </c>
      <c r="L187" s="8">
        <f>K187-J187</f>
        <v>0</v>
      </c>
      <c r="M187" s="8">
        <v>1</v>
      </c>
      <c r="N187" s="8">
        <f>M187*L187</f>
        <v>0</v>
      </c>
      <c r="O187" s="11">
        <v>1.03</v>
      </c>
      <c r="P187" s="12">
        <f>O187*N187</f>
        <v>0</v>
      </c>
      <c r="Q187" s="8"/>
      <c r="R187" s="12">
        <f t="shared" si="51"/>
        <v>0</v>
      </c>
      <c r="S187" s="8">
        <v>0.5</v>
      </c>
      <c r="T187" s="13">
        <f>R187*S187</f>
        <v>0</v>
      </c>
    </row>
    <row r="188" s="1" customFormat="1" spans="1:20">
      <c r="A188" s="8" t="s">
        <v>25</v>
      </c>
      <c r="B188" s="19"/>
      <c r="C188" s="19"/>
      <c r="D188" s="19" t="s">
        <v>1116</v>
      </c>
      <c r="E188" s="8"/>
      <c r="F188" s="8"/>
      <c r="G188" s="8"/>
      <c r="H188" s="10"/>
      <c r="I188" s="8"/>
      <c r="J188" s="8"/>
      <c r="K188" s="8"/>
      <c r="L188" s="8"/>
      <c r="M188" s="8"/>
      <c r="N188" s="8">
        <f>SUM(N183:N187)</f>
        <v>23462</v>
      </c>
      <c r="O188" s="11">
        <v>1.03</v>
      </c>
      <c r="P188" s="12">
        <f>N188*O188</f>
        <v>24165.86</v>
      </c>
      <c r="Q188" s="8"/>
      <c r="R188" s="12">
        <f t="shared" si="51"/>
        <v>24165.86</v>
      </c>
      <c r="S188" s="8"/>
      <c r="T188" s="13">
        <f>SUM(T183:T187)</f>
        <v>22464.9866581623</v>
      </c>
    </row>
    <row r="189" s="1" customFormat="1" ht="21" customHeight="1" spans="1:20">
      <c r="A189" s="19"/>
      <c r="B189" s="19"/>
      <c r="C189" s="19"/>
      <c r="D189" s="19"/>
      <c r="E189" s="8"/>
      <c r="F189" s="8"/>
      <c r="G189" s="8"/>
      <c r="H189" s="10"/>
      <c r="I189" s="8"/>
      <c r="J189" s="8"/>
      <c r="K189" s="8"/>
      <c r="L189" s="8"/>
      <c r="M189" s="8"/>
      <c r="N189" s="23"/>
      <c r="O189" s="11"/>
      <c r="P189" s="12"/>
      <c r="Q189" s="8"/>
      <c r="R189" s="12"/>
      <c r="S189" s="63"/>
      <c r="T189" s="64"/>
    </row>
    <row r="190" s="1" customFormat="1"/>
    <row r="191" s="1" customFormat="1"/>
    <row r="192" s="1" customFormat="1" ht="28.5" spans="1:20">
      <c r="A192" s="8" t="s">
        <v>312</v>
      </c>
      <c r="B192" s="8" t="s">
        <v>313</v>
      </c>
      <c r="C192" s="22" t="s">
        <v>2</v>
      </c>
      <c r="D192" s="94" t="s">
        <v>1034</v>
      </c>
      <c r="E192" s="8" t="s">
        <v>18</v>
      </c>
      <c r="F192" s="8" t="s">
        <v>19</v>
      </c>
      <c r="G192" s="8" t="s">
        <v>7</v>
      </c>
      <c r="H192" s="10" t="s">
        <v>20</v>
      </c>
      <c r="I192" s="8" t="s">
        <v>21</v>
      </c>
      <c r="J192" s="8" t="s">
        <v>3</v>
      </c>
      <c r="K192" s="8" t="s">
        <v>4</v>
      </c>
      <c r="L192" s="8" t="s">
        <v>5</v>
      </c>
      <c r="M192" s="8" t="s">
        <v>6</v>
      </c>
      <c r="N192" s="8" t="s">
        <v>7</v>
      </c>
      <c r="O192" s="11">
        <v>1.03</v>
      </c>
      <c r="P192" s="12" t="s">
        <v>9</v>
      </c>
      <c r="Q192" s="8" t="s">
        <v>38</v>
      </c>
      <c r="R192" s="12" t="s">
        <v>25</v>
      </c>
      <c r="S192" s="8" t="s">
        <v>29</v>
      </c>
      <c r="T192" s="13" t="s">
        <v>39</v>
      </c>
    </row>
    <row r="193" s="1" customFormat="1" spans="1:20">
      <c r="A193" s="8" t="s">
        <v>1123</v>
      </c>
      <c r="B193" s="8" t="s">
        <v>1124</v>
      </c>
      <c r="C193" s="8">
        <v>148</v>
      </c>
      <c r="D193" s="8" t="s">
        <v>1125</v>
      </c>
      <c r="E193" s="8">
        <v>40</v>
      </c>
      <c r="F193" s="8">
        <v>40</v>
      </c>
      <c r="G193" s="8">
        <f>SUM(F193-E193)</f>
        <v>0</v>
      </c>
      <c r="H193" s="13">
        <v>9.5</v>
      </c>
      <c r="I193" s="8">
        <f>G193*H193</f>
        <v>0</v>
      </c>
      <c r="J193" s="8">
        <v>22734</v>
      </c>
      <c r="K193" s="8">
        <v>23417</v>
      </c>
      <c r="L193" s="8">
        <f t="shared" ref="L193:L196" si="52">K193-J193</f>
        <v>683</v>
      </c>
      <c r="M193" s="8">
        <v>80</v>
      </c>
      <c r="N193" s="8">
        <f t="shared" ref="N193:N196" si="53">M193*L193</f>
        <v>54640</v>
      </c>
      <c r="O193" s="11">
        <v>1.03</v>
      </c>
      <c r="P193" s="12">
        <f t="shared" ref="P193:P196" si="54">O193*N193</f>
        <v>56279.2</v>
      </c>
      <c r="Q193" s="8"/>
      <c r="R193" s="12">
        <f t="shared" ref="R193:R196" si="55">I193+P193+Q193</f>
        <v>56279.2</v>
      </c>
      <c r="S193" s="8">
        <v>1</v>
      </c>
      <c r="T193" s="13">
        <f t="shared" ref="T193:T196" si="56">R193*S193</f>
        <v>56279.2</v>
      </c>
    </row>
    <row r="194" s="1" customFormat="1" spans="1:20">
      <c r="A194" s="166" t="s">
        <v>1126</v>
      </c>
      <c r="B194" s="8" t="s">
        <v>1127</v>
      </c>
      <c r="C194" s="8">
        <v>140</v>
      </c>
      <c r="D194" s="8" t="s">
        <v>1125</v>
      </c>
      <c r="E194" s="8"/>
      <c r="F194" s="8"/>
      <c r="G194" s="8"/>
      <c r="H194" s="13"/>
      <c r="I194" s="8"/>
      <c r="J194" s="8">
        <v>9634</v>
      </c>
      <c r="K194" s="8">
        <v>10372</v>
      </c>
      <c r="L194" s="8">
        <f t="shared" si="52"/>
        <v>738</v>
      </c>
      <c r="M194" s="8">
        <v>40</v>
      </c>
      <c r="N194" s="8">
        <f t="shared" si="53"/>
        <v>29520</v>
      </c>
      <c r="O194" s="11">
        <v>1.03</v>
      </c>
      <c r="P194" s="12">
        <f t="shared" si="54"/>
        <v>30405.6</v>
      </c>
      <c r="Q194" s="8"/>
      <c r="R194" s="12">
        <f t="shared" si="55"/>
        <v>30405.6</v>
      </c>
      <c r="S194" s="8">
        <v>1</v>
      </c>
      <c r="T194" s="13">
        <f t="shared" si="56"/>
        <v>30405.6</v>
      </c>
    </row>
    <row r="195" s="1" customFormat="1" spans="1:20">
      <c r="A195" s="8" t="s">
        <v>360</v>
      </c>
      <c r="B195" s="8" t="s">
        <v>361</v>
      </c>
      <c r="C195" s="8">
        <v>139</v>
      </c>
      <c r="D195" s="8" t="s">
        <v>1125</v>
      </c>
      <c r="E195" s="8"/>
      <c r="F195" s="8"/>
      <c r="G195" s="8"/>
      <c r="H195" s="13"/>
      <c r="I195" s="8"/>
      <c r="J195" s="8">
        <v>2409</v>
      </c>
      <c r="K195" s="8">
        <v>2409</v>
      </c>
      <c r="L195" s="8">
        <f t="shared" si="52"/>
        <v>0</v>
      </c>
      <c r="M195" s="8">
        <v>1</v>
      </c>
      <c r="N195" s="8">
        <f t="shared" si="53"/>
        <v>0</v>
      </c>
      <c r="O195" s="11">
        <v>1.03</v>
      </c>
      <c r="P195" s="12">
        <f t="shared" si="54"/>
        <v>0</v>
      </c>
      <c r="Q195" s="8"/>
      <c r="R195" s="12">
        <f t="shared" si="55"/>
        <v>0</v>
      </c>
      <c r="S195" s="23">
        <v>0.3333</v>
      </c>
      <c r="T195" s="13">
        <f t="shared" si="56"/>
        <v>0</v>
      </c>
    </row>
    <row r="196" s="1" customFormat="1" ht="14" customHeight="1" spans="1:20">
      <c r="A196" s="8" t="s">
        <v>362</v>
      </c>
      <c r="B196" s="8" t="s">
        <v>1128</v>
      </c>
      <c r="C196" s="8">
        <v>354</v>
      </c>
      <c r="D196" s="8" t="s">
        <v>1125</v>
      </c>
      <c r="E196" s="8"/>
      <c r="F196" s="8"/>
      <c r="G196" s="8"/>
      <c r="H196" s="13"/>
      <c r="I196" s="8"/>
      <c r="J196" s="8">
        <v>410559</v>
      </c>
      <c r="K196" s="8">
        <v>433006</v>
      </c>
      <c r="L196" s="8">
        <f t="shared" si="52"/>
        <v>22447</v>
      </c>
      <c r="M196" s="8">
        <v>1</v>
      </c>
      <c r="N196" s="8">
        <f t="shared" si="53"/>
        <v>22447</v>
      </c>
      <c r="O196" s="11">
        <v>1.03</v>
      </c>
      <c r="P196" s="12">
        <f t="shared" si="54"/>
        <v>23120.41</v>
      </c>
      <c r="Q196" s="8"/>
      <c r="R196" s="12">
        <f t="shared" si="55"/>
        <v>23120.41</v>
      </c>
      <c r="S196" s="8">
        <v>0.25</v>
      </c>
      <c r="T196" s="13">
        <f t="shared" si="56"/>
        <v>5780.1025</v>
      </c>
    </row>
    <row r="197" s="1" customFormat="1" spans="1:20">
      <c r="A197" s="167" t="s">
        <v>25</v>
      </c>
      <c r="B197" s="167"/>
      <c r="C197" s="167"/>
      <c r="D197" s="8"/>
      <c r="E197" s="8"/>
      <c r="F197" s="8"/>
      <c r="G197" s="8"/>
      <c r="H197" s="13"/>
      <c r="I197" s="8"/>
      <c r="J197" s="8"/>
      <c r="K197" s="8"/>
      <c r="L197" s="8"/>
      <c r="M197" s="8"/>
      <c r="N197" s="8"/>
      <c r="O197" s="11"/>
      <c r="P197" s="12"/>
      <c r="Q197" s="8"/>
      <c r="R197" s="12"/>
      <c r="S197" s="8"/>
      <c r="T197" s="13">
        <f>SUM(T193:T196)</f>
        <v>92464.9025</v>
      </c>
    </row>
    <row r="198" s="1" customFormat="1" spans="1:20">
      <c r="A198" s="168"/>
      <c r="B198" s="167"/>
      <c r="C198" s="167"/>
      <c r="D198" s="19"/>
      <c r="E198" s="8"/>
      <c r="F198" s="8"/>
      <c r="G198" s="8"/>
      <c r="H198" s="13"/>
      <c r="I198" s="8"/>
      <c r="J198" s="8"/>
      <c r="K198" s="8"/>
      <c r="L198" s="8"/>
      <c r="M198" s="8"/>
      <c r="N198" s="8"/>
      <c r="O198" s="11"/>
      <c r="P198" s="12"/>
      <c r="Q198" s="8"/>
      <c r="R198" s="12"/>
      <c r="S198" s="8"/>
      <c r="T198" s="91"/>
    </row>
    <row r="199" s="1" customFormat="1" spans="1:20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169"/>
    </row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 ht="28.5" spans="1:20">
      <c r="A206" s="8" t="s">
        <v>312</v>
      </c>
      <c r="B206" s="8" t="s">
        <v>313</v>
      </c>
      <c r="C206" s="22" t="s">
        <v>2</v>
      </c>
      <c r="D206" s="94" t="s">
        <v>1034</v>
      </c>
      <c r="E206" s="8" t="s">
        <v>18</v>
      </c>
      <c r="F206" s="8" t="s">
        <v>19</v>
      </c>
      <c r="G206" s="8" t="s">
        <v>7</v>
      </c>
      <c r="H206" s="13" t="s">
        <v>20</v>
      </c>
      <c r="I206" s="8" t="s">
        <v>21</v>
      </c>
      <c r="J206" s="8" t="s">
        <v>3</v>
      </c>
      <c r="K206" s="8" t="s">
        <v>4</v>
      </c>
      <c r="L206" s="8" t="s">
        <v>5</v>
      </c>
      <c r="M206" s="8" t="s">
        <v>6</v>
      </c>
      <c r="N206" s="8" t="s">
        <v>7</v>
      </c>
      <c r="O206" s="11"/>
      <c r="P206" s="12" t="s">
        <v>1071</v>
      </c>
      <c r="Q206" s="8" t="s">
        <v>38</v>
      </c>
      <c r="R206" s="12" t="s">
        <v>1072</v>
      </c>
      <c r="S206" s="8" t="s">
        <v>29</v>
      </c>
      <c r="T206" s="13" t="s">
        <v>39</v>
      </c>
    </row>
    <row r="207" s="1" customFormat="1" spans="1:20">
      <c r="A207" s="8" t="s">
        <v>1129</v>
      </c>
      <c r="B207" s="8"/>
      <c r="C207" s="8"/>
      <c r="D207" s="8" t="s">
        <v>1130</v>
      </c>
      <c r="E207" s="8"/>
      <c r="F207" s="8"/>
      <c r="G207" s="8"/>
      <c r="H207" s="13"/>
      <c r="I207" s="8"/>
      <c r="J207" s="8"/>
      <c r="K207" s="8"/>
      <c r="L207" s="8"/>
      <c r="M207" s="8"/>
      <c r="N207" s="8"/>
      <c r="O207" s="11"/>
      <c r="P207" s="12"/>
      <c r="Q207" s="8"/>
      <c r="R207" s="12"/>
      <c r="S207" s="8"/>
      <c r="T207" s="13"/>
    </row>
    <row r="208" s="1" customFormat="1" spans="1:20">
      <c r="A208" s="8" t="s">
        <v>1131</v>
      </c>
      <c r="B208" s="8" t="s">
        <v>1132</v>
      </c>
      <c r="C208" s="8">
        <v>420</v>
      </c>
      <c r="D208" s="8" t="s">
        <v>1133</v>
      </c>
      <c r="E208" s="8"/>
      <c r="F208" s="8"/>
      <c r="G208" s="8"/>
      <c r="H208" s="10"/>
      <c r="I208" s="8"/>
      <c r="J208" s="8">
        <v>3353</v>
      </c>
      <c r="K208" s="8">
        <v>3586</v>
      </c>
      <c r="L208" s="8">
        <f t="shared" ref="L208:L215" si="57">K208-J208</f>
        <v>233</v>
      </c>
      <c r="M208" s="8">
        <v>1</v>
      </c>
      <c r="N208" s="8">
        <f t="shared" ref="N208:N215" si="58">M208*L208</f>
        <v>233</v>
      </c>
      <c r="O208" s="11">
        <v>1.03</v>
      </c>
      <c r="P208" s="12">
        <f t="shared" ref="P208:P215" si="59">O208*N208</f>
        <v>239.99</v>
      </c>
      <c r="Q208" s="8"/>
      <c r="R208" s="12">
        <f t="shared" ref="R208:R215" si="60">I208+P208+Q208</f>
        <v>239.99</v>
      </c>
      <c r="S208" s="8">
        <v>1</v>
      </c>
      <c r="T208" s="13">
        <f t="shared" ref="T208:T217" si="61">R208*S208</f>
        <v>239.99</v>
      </c>
    </row>
    <row r="209" s="1" customFormat="1" spans="1:20">
      <c r="A209" s="8" t="s">
        <v>1134</v>
      </c>
      <c r="B209" s="8" t="s">
        <v>1135</v>
      </c>
      <c r="C209" s="8">
        <v>96</v>
      </c>
      <c r="D209" s="8" t="s">
        <v>1133</v>
      </c>
      <c r="E209" s="8">
        <v>69</v>
      </c>
      <c r="F209" s="8">
        <v>69</v>
      </c>
      <c r="G209" s="8">
        <f>SUM(F209-E209)</f>
        <v>0</v>
      </c>
      <c r="H209" s="13">
        <v>9.5</v>
      </c>
      <c r="I209" s="8">
        <f>G209*H209</f>
        <v>0</v>
      </c>
      <c r="J209" s="8">
        <v>50675</v>
      </c>
      <c r="K209" s="8">
        <v>53183</v>
      </c>
      <c r="L209" s="8">
        <f t="shared" si="57"/>
        <v>2508</v>
      </c>
      <c r="M209" s="8">
        <v>1</v>
      </c>
      <c r="N209" s="8">
        <f t="shared" si="58"/>
        <v>2508</v>
      </c>
      <c r="O209" s="11">
        <v>1.03</v>
      </c>
      <c r="P209" s="12">
        <f t="shared" si="59"/>
        <v>2583.24</v>
      </c>
      <c r="Q209" s="8"/>
      <c r="R209" s="12">
        <f t="shared" si="60"/>
        <v>2583.24</v>
      </c>
      <c r="S209" s="8">
        <v>1</v>
      </c>
      <c r="T209" s="13">
        <f t="shared" si="61"/>
        <v>2583.24</v>
      </c>
    </row>
    <row r="210" s="1" customFormat="1" spans="1:20">
      <c r="A210" s="8" t="s">
        <v>1136</v>
      </c>
      <c r="B210" s="8" t="s">
        <v>1137</v>
      </c>
      <c r="C210" s="8">
        <v>99</v>
      </c>
      <c r="D210" s="8" t="s">
        <v>1133</v>
      </c>
      <c r="E210" s="8">
        <v>19</v>
      </c>
      <c r="F210" s="8">
        <v>19</v>
      </c>
      <c r="G210" s="8">
        <f>SUM(F210-E210)</f>
        <v>0</v>
      </c>
      <c r="H210" s="13">
        <v>9.5</v>
      </c>
      <c r="I210" s="8">
        <f>G210*H210</f>
        <v>0</v>
      </c>
      <c r="J210" s="8">
        <v>10052</v>
      </c>
      <c r="K210" s="8">
        <v>10203</v>
      </c>
      <c r="L210" s="8">
        <f t="shared" si="57"/>
        <v>151</v>
      </c>
      <c r="M210" s="8">
        <v>1</v>
      </c>
      <c r="N210" s="8">
        <f t="shared" si="58"/>
        <v>151</v>
      </c>
      <c r="O210" s="11">
        <v>1.03</v>
      </c>
      <c r="P210" s="12">
        <f t="shared" si="59"/>
        <v>155.53</v>
      </c>
      <c r="Q210" s="8"/>
      <c r="R210" s="12">
        <f t="shared" si="60"/>
        <v>155.53</v>
      </c>
      <c r="S210" s="8">
        <v>1</v>
      </c>
      <c r="T210" s="13">
        <f t="shared" si="61"/>
        <v>155.53</v>
      </c>
    </row>
    <row r="211" s="1" customFormat="1" spans="1:20">
      <c r="A211" s="8" t="s">
        <v>301</v>
      </c>
      <c r="B211" s="8" t="s">
        <v>301</v>
      </c>
      <c r="C211" s="8">
        <v>329</v>
      </c>
      <c r="D211" s="8" t="s">
        <v>1133</v>
      </c>
      <c r="E211" s="8"/>
      <c r="F211" s="8"/>
      <c r="G211" s="8"/>
      <c r="H211" s="10"/>
      <c r="I211" s="8"/>
      <c r="J211" s="32">
        <v>760</v>
      </c>
      <c r="K211" s="32">
        <v>798</v>
      </c>
      <c r="L211" s="8">
        <f t="shared" si="57"/>
        <v>38</v>
      </c>
      <c r="M211" s="8">
        <v>20</v>
      </c>
      <c r="N211" s="8">
        <f t="shared" si="58"/>
        <v>760</v>
      </c>
      <c r="O211" s="11">
        <v>1.03</v>
      </c>
      <c r="P211" s="12">
        <f t="shared" si="59"/>
        <v>782.8</v>
      </c>
      <c r="Q211" s="8"/>
      <c r="R211" s="12">
        <f t="shared" si="60"/>
        <v>782.8</v>
      </c>
      <c r="S211" s="8">
        <v>1</v>
      </c>
      <c r="T211" s="13">
        <f t="shared" si="61"/>
        <v>782.8</v>
      </c>
    </row>
    <row r="212" s="1" customFormat="1" spans="1:20">
      <c r="A212" s="19" t="s">
        <v>1046</v>
      </c>
      <c r="B212" s="8" t="s">
        <v>1091</v>
      </c>
      <c r="C212" s="8">
        <v>822</v>
      </c>
      <c r="D212" s="8" t="s">
        <v>1138</v>
      </c>
      <c r="E212" s="19"/>
      <c r="F212" s="19"/>
      <c r="G212" s="19"/>
      <c r="H212" s="44"/>
      <c r="I212" s="19"/>
      <c r="J212" s="8">
        <v>584683</v>
      </c>
      <c r="K212" s="8">
        <v>621851</v>
      </c>
      <c r="L212" s="19">
        <f t="shared" si="57"/>
        <v>37168</v>
      </c>
      <c r="M212" s="19">
        <v>1</v>
      </c>
      <c r="N212" s="19">
        <f t="shared" si="58"/>
        <v>37168</v>
      </c>
      <c r="O212" s="11">
        <v>1.03</v>
      </c>
      <c r="P212" s="46">
        <f t="shared" si="59"/>
        <v>38283.04</v>
      </c>
      <c r="Q212" s="19"/>
      <c r="R212" s="46">
        <f t="shared" si="60"/>
        <v>38283.04</v>
      </c>
      <c r="S212" s="162">
        <v>0.061</v>
      </c>
      <c r="T212" s="44">
        <f t="shared" si="61"/>
        <v>2335.26544</v>
      </c>
    </row>
    <row r="213" s="1" customFormat="1" spans="1:20">
      <c r="A213" s="19" t="s">
        <v>1048</v>
      </c>
      <c r="B213" s="8" t="s">
        <v>1092</v>
      </c>
      <c r="C213" s="8">
        <v>827</v>
      </c>
      <c r="D213" s="8" t="s">
        <v>1138</v>
      </c>
      <c r="E213" s="19">
        <v>75</v>
      </c>
      <c r="F213" s="19">
        <v>75</v>
      </c>
      <c r="G213" s="19">
        <f>SUM(F213-E213)</f>
        <v>0</v>
      </c>
      <c r="H213" s="44">
        <v>9.5</v>
      </c>
      <c r="I213" s="19">
        <f>G213*H213</f>
        <v>0</v>
      </c>
      <c r="J213" s="8">
        <v>505312</v>
      </c>
      <c r="K213" s="8">
        <v>540777</v>
      </c>
      <c r="L213" s="19">
        <f t="shared" si="57"/>
        <v>35465</v>
      </c>
      <c r="M213" s="19">
        <v>1</v>
      </c>
      <c r="N213" s="19">
        <f t="shared" si="58"/>
        <v>35465</v>
      </c>
      <c r="O213" s="11">
        <v>1.03</v>
      </c>
      <c r="P213" s="46">
        <f t="shared" si="59"/>
        <v>36528.95</v>
      </c>
      <c r="Q213" s="19"/>
      <c r="R213" s="46">
        <f t="shared" si="60"/>
        <v>36528.95</v>
      </c>
      <c r="S213" s="163">
        <v>0.044</v>
      </c>
      <c r="T213" s="44">
        <f t="shared" si="61"/>
        <v>1607.2738</v>
      </c>
    </row>
    <row r="214" s="1" customFormat="1" spans="1:20">
      <c r="A214" s="19" t="s">
        <v>1050</v>
      </c>
      <c r="B214" s="8" t="s">
        <v>1051</v>
      </c>
      <c r="C214" s="8">
        <v>301</v>
      </c>
      <c r="D214" s="8" t="s">
        <v>1138</v>
      </c>
      <c r="E214" s="19" t="s">
        <v>1052</v>
      </c>
      <c r="F214" s="19"/>
      <c r="G214" s="19"/>
      <c r="H214" s="44"/>
      <c r="I214" s="19"/>
      <c r="J214" s="19">
        <v>17825</v>
      </c>
      <c r="K214" s="19">
        <v>18067</v>
      </c>
      <c r="L214" s="19">
        <f t="shared" si="57"/>
        <v>242</v>
      </c>
      <c r="M214" s="19">
        <v>1</v>
      </c>
      <c r="N214" s="19">
        <f t="shared" si="58"/>
        <v>242</v>
      </c>
      <c r="O214" s="11">
        <v>1.03</v>
      </c>
      <c r="P214" s="46">
        <f t="shared" si="59"/>
        <v>249.26</v>
      </c>
      <c r="Q214" s="19"/>
      <c r="R214" s="46">
        <f t="shared" si="60"/>
        <v>249.26</v>
      </c>
      <c r="S214" s="162">
        <v>0.085</v>
      </c>
      <c r="T214" s="44">
        <f t="shared" si="61"/>
        <v>21.1871</v>
      </c>
    </row>
    <row r="215" s="1" customFormat="1" spans="1:20">
      <c r="A215" s="19" t="s">
        <v>1053</v>
      </c>
      <c r="B215" s="8" t="s">
        <v>1054</v>
      </c>
      <c r="C215" s="8">
        <v>545</v>
      </c>
      <c r="D215" s="8" t="s">
        <v>1138</v>
      </c>
      <c r="E215" s="19"/>
      <c r="F215" s="19"/>
      <c r="G215" s="19"/>
      <c r="H215" s="44"/>
      <c r="I215" s="19"/>
      <c r="J215" s="19">
        <v>19083</v>
      </c>
      <c r="K215" s="19">
        <v>19448</v>
      </c>
      <c r="L215" s="8">
        <f t="shared" si="57"/>
        <v>365</v>
      </c>
      <c r="M215" s="8">
        <v>1</v>
      </c>
      <c r="N215" s="8">
        <f t="shared" si="58"/>
        <v>365</v>
      </c>
      <c r="O215" s="11">
        <v>1.03</v>
      </c>
      <c r="P215" s="12">
        <f t="shared" si="59"/>
        <v>375.95</v>
      </c>
      <c r="Q215" s="8"/>
      <c r="R215" s="12">
        <f t="shared" si="60"/>
        <v>375.95</v>
      </c>
      <c r="S215" s="164">
        <v>0.25</v>
      </c>
      <c r="T215" s="13">
        <f t="shared" si="61"/>
        <v>93.9875</v>
      </c>
    </row>
    <row r="216" s="1" customFormat="1" spans="1:20">
      <c r="A216" s="8" t="s">
        <v>382</v>
      </c>
      <c r="B216" s="8"/>
      <c r="C216" s="8"/>
      <c r="D216" s="8" t="s">
        <v>1133</v>
      </c>
      <c r="E216" s="8" t="s">
        <v>38</v>
      </c>
      <c r="F216" s="8"/>
      <c r="G216" s="8"/>
      <c r="H216" s="13"/>
      <c r="I216" s="8"/>
      <c r="J216" s="8"/>
      <c r="K216" s="8"/>
      <c r="L216" s="8"/>
      <c r="M216" s="8"/>
      <c r="N216" s="16">
        <f>P216/O216</f>
        <v>7362</v>
      </c>
      <c r="O216" s="11">
        <v>1.03</v>
      </c>
      <c r="P216" s="12">
        <v>7582.86</v>
      </c>
      <c r="Q216" s="8"/>
      <c r="R216" s="12">
        <f>T9</f>
        <v>4710.19</v>
      </c>
      <c r="S216" s="8">
        <v>0.04604</v>
      </c>
      <c r="T216" s="13">
        <f t="shared" si="61"/>
        <v>216.8571476</v>
      </c>
    </row>
    <row r="217" s="1" customFormat="1" spans="1:20">
      <c r="A217" s="8" t="s">
        <v>382</v>
      </c>
      <c r="B217" s="8"/>
      <c r="C217" s="8"/>
      <c r="D217" s="8" t="s">
        <v>1133</v>
      </c>
      <c r="E217" s="8" t="s">
        <v>384</v>
      </c>
      <c r="F217" s="8"/>
      <c r="G217" s="23">
        <f>I217/H217</f>
        <v>0</v>
      </c>
      <c r="H217" s="13">
        <v>9.5</v>
      </c>
      <c r="I217" s="13">
        <f>T217</f>
        <v>0</v>
      </c>
      <c r="J217" s="8"/>
      <c r="K217" s="8"/>
      <c r="L217" s="8"/>
      <c r="M217" s="8"/>
      <c r="N217" s="16"/>
      <c r="O217" s="11"/>
      <c r="P217" s="12"/>
      <c r="Q217" s="8"/>
      <c r="R217" s="12">
        <f>T10</f>
        <v>0</v>
      </c>
      <c r="S217" s="8">
        <v>0.0294</v>
      </c>
      <c r="T217" s="13">
        <f t="shared" si="61"/>
        <v>0</v>
      </c>
    </row>
    <row r="218" s="1" customFormat="1" spans="1:20">
      <c r="A218" s="8" t="s">
        <v>25</v>
      </c>
      <c r="B218" s="8"/>
      <c r="C218" s="8"/>
      <c r="D218" s="8" t="s">
        <v>1133</v>
      </c>
      <c r="E218" s="8"/>
      <c r="F218" s="8"/>
      <c r="G218" s="23">
        <f>SUM(G209:G217)</f>
        <v>0</v>
      </c>
      <c r="H218" s="13">
        <v>9.5</v>
      </c>
      <c r="I218" s="23">
        <f>G218*H218</f>
        <v>0</v>
      </c>
      <c r="J218" s="8"/>
      <c r="K218" s="8"/>
      <c r="L218" s="8"/>
      <c r="M218" s="8"/>
      <c r="N218" s="23"/>
      <c r="O218" s="11"/>
      <c r="P218" s="12"/>
      <c r="Q218" s="8"/>
      <c r="R218" s="12"/>
      <c r="S218" s="8"/>
      <c r="T218" s="13">
        <f>SUM(T208:T217)</f>
        <v>8036.1309876</v>
      </c>
    </row>
    <row r="219" s="1" customFormat="1" spans="1:20">
      <c r="A219" s="8"/>
      <c r="B219" s="8"/>
      <c r="C219" s="8"/>
      <c r="D219" s="8"/>
      <c r="E219" s="8"/>
      <c r="F219" s="8"/>
      <c r="G219" s="23"/>
      <c r="H219" s="13"/>
      <c r="I219" s="23"/>
      <c r="J219" s="8"/>
      <c r="K219" s="8"/>
      <c r="L219" s="8"/>
      <c r="M219" s="8"/>
      <c r="N219" s="23"/>
      <c r="O219" s="11"/>
      <c r="P219" s="12"/>
      <c r="Q219" s="8"/>
      <c r="R219" s="12"/>
      <c r="S219" s="8"/>
      <c r="T219" s="13"/>
    </row>
    <row r="220" s="1" customFormat="1" spans="1:20">
      <c r="A220" s="8" t="s">
        <v>478</v>
      </c>
      <c r="B220" s="19"/>
      <c r="C220" s="19"/>
      <c r="D220" s="19" t="s">
        <v>506</v>
      </c>
      <c r="E220" s="8"/>
      <c r="F220" s="8"/>
      <c r="G220" s="23"/>
      <c r="H220" s="13"/>
      <c r="I220" s="23"/>
      <c r="J220" s="8"/>
      <c r="K220" s="8"/>
      <c r="L220" s="8"/>
      <c r="M220" s="8"/>
      <c r="N220" s="23"/>
      <c r="O220" s="11"/>
      <c r="P220" s="12"/>
      <c r="Q220" s="8"/>
      <c r="R220" s="12"/>
      <c r="S220" s="8"/>
      <c r="T220" s="13">
        <v>68073.74</v>
      </c>
    </row>
    <row r="221" s="1" customFormat="1" spans="1:20">
      <c r="A221" s="63" t="s">
        <v>480</v>
      </c>
      <c r="B221" s="63"/>
      <c r="C221" s="63"/>
      <c r="D221" s="63" t="s">
        <v>481</v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4">
        <f>T220-T218</f>
        <v>60037.6090124</v>
      </c>
    </row>
    <row r="222" s="1" customFormat="1"/>
    <row r="223" s="1" customFormat="1"/>
    <row r="224" s="1" customFormat="1" ht="28.5" spans="1:20">
      <c r="A224" s="8" t="s">
        <v>312</v>
      </c>
      <c r="B224" s="8" t="s">
        <v>313</v>
      </c>
      <c r="C224" s="22" t="s">
        <v>2</v>
      </c>
      <c r="D224" s="94" t="s">
        <v>1139</v>
      </c>
      <c r="E224" s="8" t="s">
        <v>18</v>
      </c>
      <c r="F224" s="8" t="s">
        <v>19</v>
      </c>
      <c r="G224" s="8" t="s">
        <v>7</v>
      </c>
      <c r="H224" s="13" t="s">
        <v>20</v>
      </c>
      <c r="I224" s="8" t="s">
        <v>21</v>
      </c>
      <c r="J224" s="8" t="s">
        <v>3</v>
      </c>
      <c r="K224" s="8" t="s">
        <v>4</v>
      </c>
      <c r="L224" s="8" t="s">
        <v>5</v>
      </c>
      <c r="M224" s="8" t="s">
        <v>6</v>
      </c>
      <c r="N224" s="8" t="s">
        <v>7</v>
      </c>
      <c r="O224" s="11"/>
      <c r="P224" s="12" t="s">
        <v>9</v>
      </c>
      <c r="Q224" s="8" t="s">
        <v>38</v>
      </c>
      <c r="R224" s="12" t="s">
        <v>25</v>
      </c>
      <c r="S224" s="8" t="s">
        <v>29</v>
      </c>
      <c r="T224" s="13" t="s">
        <v>39</v>
      </c>
    </row>
    <row r="225" s="1" customFormat="1" spans="1:20">
      <c r="A225" s="19"/>
      <c r="B225" s="8"/>
      <c r="C225" s="8"/>
      <c r="D225" s="8" t="s">
        <v>1140</v>
      </c>
      <c r="E225" s="8"/>
      <c r="F225" s="8"/>
      <c r="G225" s="8"/>
      <c r="H225" s="13"/>
      <c r="I225" s="8"/>
      <c r="J225" s="8"/>
      <c r="K225" s="8"/>
      <c r="L225" s="8"/>
      <c r="M225" s="8"/>
      <c r="N225" s="8"/>
      <c r="O225" s="11"/>
      <c r="P225" s="12"/>
      <c r="Q225" s="8"/>
      <c r="R225" s="12"/>
      <c r="S225" s="8"/>
      <c r="T225" s="13"/>
    </row>
    <row r="226" s="1" customFormat="1" spans="1:20">
      <c r="A226" s="8" t="s">
        <v>1141</v>
      </c>
      <c r="B226" s="8" t="s">
        <v>1142</v>
      </c>
      <c r="C226" s="8">
        <v>104</v>
      </c>
      <c r="D226" s="8" t="s">
        <v>1143</v>
      </c>
      <c r="E226" s="8"/>
      <c r="F226" s="8"/>
      <c r="G226" s="8"/>
      <c r="H226" s="13"/>
      <c r="I226" s="8"/>
      <c r="J226" s="8">
        <v>992239</v>
      </c>
      <c r="K226" s="8">
        <v>992116</v>
      </c>
      <c r="L226" s="8">
        <f>J226-K226</f>
        <v>123</v>
      </c>
      <c r="M226" s="8">
        <v>80</v>
      </c>
      <c r="N226" s="8">
        <f t="shared" ref="N226:N228" si="62">M226*L226</f>
        <v>9840</v>
      </c>
      <c r="O226" s="11">
        <v>1.03</v>
      </c>
      <c r="P226" s="12">
        <f>O226*N226</f>
        <v>10135.2</v>
      </c>
      <c r="Q226" s="8"/>
      <c r="R226" s="12">
        <f>I226+P226+Q226</f>
        <v>10135.2</v>
      </c>
      <c r="S226" s="8">
        <v>1</v>
      </c>
      <c r="T226" s="13">
        <f>R226*S226</f>
        <v>10135.2</v>
      </c>
    </row>
    <row r="227" s="1" customFormat="1" spans="1:20">
      <c r="A227" s="8" t="s">
        <v>1144</v>
      </c>
      <c r="B227" s="8" t="s">
        <v>1145</v>
      </c>
      <c r="C227" s="8">
        <v>150</v>
      </c>
      <c r="D227" s="8" t="s">
        <v>1143</v>
      </c>
      <c r="E227" s="8">
        <v>8</v>
      </c>
      <c r="F227" s="8">
        <v>8</v>
      </c>
      <c r="G227" s="8">
        <f>SUM(F227-E227)</f>
        <v>0</v>
      </c>
      <c r="H227" s="13">
        <v>9.5</v>
      </c>
      <c r="I227" s="8">
        <f>G227*H227</f>
        <v>0</v>
      </c>
      <c r="J227" s="8">
        <v>31861</v>
      </c>
      <c r="K227" s="8">
        <v>33397</v>
      </c>
      <c r="L227" s="8">
        <f t="shared" ref="L227:L233" si="63">K227-J227</f>
        <v>1536</v>
      </c>
      <c r="M227" s="8">
        <v>80</v>
      </c>
      <c r="N227" s="8">
        <f t="shared" si="62"/>
        <v>122880</v>
      </c>
      <c r="O227" s="11">
        <v>1.03</v>
      </c>
      <c r="P227" s="12">
        <f t="shared" ref="P227:P233" si="64">O227*N227</f>
        <v>126566.4</v>
      </c>
      <c r="Q227" s="8"/>
      <c r="R227" s="12">
        <f t="shared" ref="R227:R233" si="65">I227+P227+Q227</f>
        <v>126566.4</v>
      </c>
      <c r="S227" s="8">
        <v>1</v>
      </c>
      <c r="T227" s="13">
        <f t="shared" ref="T227:T233" si="66">R227*S227</f>
        <v>126566.4</v>
      </c>
    </row>
    <row r="228" s="1" customFormat="1" spans="1:20">
      <c r="A228" s="8" t="s">
        <v>1146</v>
      </c>
      <c r="B228" s="8" t="s">
        <v>1026</v>
      </c>
      <c r="C228" s="8">
        <v>608</v>
      </c>
      <c r="D228" s="8" t="s">
        <v>1143</v>
      </c>
      <c r="E228" s="8"/>
      <c r="F228" s="8"/>
      <c r="G228" s="8"/>
      <c r="H228" s="13"/>
      <c r="I228" s="8"/>
      <c r="J228" s="8">
        <v>19144</v>
      </c>
      <c r="K228" s="8">
        <v>20015</v>
      </c>
      <c r="L228" s="8">
        <f t="shared" si="63"/>
        <v>871</v>
      </c>
      <c r="M228" s="8">
        <v>40</v>
      </c>
      <c r="N228" s="8">
        <f t="shared" si="62"/>
        <v>34840</v>
      </c>
      <c r="O228" s="11">
        <v>1.03</v>
      </c>
      <c r="P228" s="12">
        <f t="shared" si="64"/>
        <v>35885.2</v>
      </c>
      <c r="Q228" s="8"/>
      <c r="R228" s="12">
        <f t="shared" si="65"/>
        <v>35885.2</v>
      </c>
      <c r="S228" s="8">
        <v>1</v>
      </c>
      <c r="T228" s="13">
        <f t="shared" si="66"/>
        <v>35885.2</v>
      </c>
    </row>
    <row r="229" s="1" customFormat="1" spans="1:20">
      <c r="A229" s="8" t="s">
        <v>1147</v>
      </c>
      <c r="B229" s="8" t="s">
        <v>1148</v>
      </c>
      <c r="C229" s="8">
        <v>144</v>
      </c>
      <c r="D229" s="8" t="s">
        <v>1143</v>
      </c>
      <c r="E229" s="8"/>
      <c r="F229" s="8"/>
      <c r="G229" s="8"/>
      <c r="H229" s="13"/>
      <c r="I229" s="8"/>
      <c r="J229" s="8">
        <v>2773</v>
      </c>
      <c r="K229" s="8">
        <v>2777</v>
      </c>
      <c r="L229" s="8">
        <f t="shared" si="63"/>
        <v>4</v>
      </c>
      <c r="M229" s="8">
        <v>40</v>
      </c>
      <c r="N229" s="8">
        <f>L229*M229</f>
        <v>160</v>
      </c>
      <c r="O229" s="11">
        <v>1.03</v>
      </c>
      <c r="P229" s="12">
        <f t="shared" si="64"/>
        <v>164.8</v>
      </c>
      <c r="Q229" s="8"/>
      <c r="R229" s="12">
        <f t="shared" si="65"/>
        <v>164.8</v>
      </c>
      <c r="S229" s="8">
        <v>1</v>
      </c>
      <c r="T229" s="13">
        <f t="shared" si="66"/>
        <v>164.8</v>
      </c>
    </row>
    <row r="230" s="1" customFormat="1" spans="1:20">
      <c r="A230" s="8" t="s">
        <v>1149</v>
      </c>
      <c r="B230" s="8" t="s">
        <v>1150</v>
      </c>
      <c r="C230" s="8">
        <v>105</v>
      </c>
      <c r="D230" s="8" t="s">
        <v>1143</v>
      </c>
      <c r="E230" s="8">
        <v>46</v>
      </c>
      <c r="F230" s="8">
        <v>46</v>
      </c>
      <c r="G230" s="8">
        <f>SUM(F230-E230)</f>
        <v>0</v>
      </c>
      <c r="H230" s="13">
        <v>9.5</v>
      </c>
      <c r="I230" s="8">
        <f>G230*H230</f>
        <v>0</v>
      </c>
      <c r="J230" s="8">
        <v>30893</v>
      </c>
      <c r="K230" s="8">
        <v>31327</v>
      </c>
      <c r="L230" s="8">
        <f t="shared" si="63"/>
        <v>434</v>
      </c>
      <c r="M230" s="8">
        <v>1</v>
      </c>
      <c r="N230" s="8">
        <f t="shared" ref="N230:N233" si="67">M230*L230</f>
        <v>434</v>
      </c>
      <c r="O230" s="11">
        <v>1.03</v>
      </c>
      <c r="P230" s="12">
        <f t="shared" si="64"/>
        <v>447.02</v>
      </c>
      <c r="Q230" s="8"/>
      <c r="R230" s="12">
        <f t="shared" si="65"/>
        <v>447.02</v>
      </c>
      <c r="S230" s="8">
        <v>1</v>
      </c>
      <c r="T230" s="13">
        <f t="shared" si="66"/>
        <v>447.02</v>
      </c>
    </row>
    <row r="231" s="1" customFormat="1" spans="1:20">
      <c r="A231" s="8" t="s">
        <v>1151</v>
      </c>
      <c r="B231" s="8" t="s">
        <v>1152</v>
      </c>
      <c r="C231" s="8">
        <v>496</v>
      </c>
      <c r="D231" s="8" t="s">
        <v>1143</v>
      </c>
      <c r="E231" s="8"/>
      <c r="F231" s="8"/>
      <c r="G231" s="8"/>
      <c r="H231" s="13"/>
      <c r="I231" s="8"/>
      <c r="J231" s="8">
        <v>34765</v>
      </c>
      <c r="K231" s="8">
        <v>42401</v>
      </c>
      <c r="L231" s="8">
        <f t="shared" si="63"/>
        <v>7636</v>
      </c>
      <c r="M231" s="8">
        <v>1</v>
      </c>
      <c r="N231" s="8">
        <f t="shared" si="67"/>
        <v>7636</v>
      </c>
      <c r="O231" s="11">
        <v>1.03</v>
      </c>
      <c r="P231" s="12">
        <f t="shared" si="64"/>
        <v>7865.08</v>
      </c>
      <c r="Q231" s="8"/>
      <c r="R231" s="12">
        <f t="shared" si="65"/>
        <v>7865.08</v>
      </c>
      <c r="S231" s="8">
        <v>1</v>
      </c>
      <c r="T231" s="13">
        <f t="shared" si="66"/>
        <v>7865.08</v>
      </c>
    </row>
    <row r="232" s="1" customFormat="1" spans="1:20">
      <c r="A232" s="8" t="s">
        <v>360</v>
      </c>
      <c r="B232" s="8" t="s">
        <v>361</v>
      </c>
      <c r="C232" s="8">
        <v>139</v>
      </c>
      <c r="D232" s="8"/>
      <c r="E232" s="8"/>
      <c r="F232" s="8"/>
      <c r="G232" s="8"/>
      <c r="H232" s="13"/>
      <c r="I232" s="8"/>
      <c r="J232" s="8">
        <v>2409</v>
      </c>
      <c r="K232" s="8">
        <v>2409</v>
      </c>
      <c r="L232" s="8">
        <f t="shared" si="63"/>
        <v>0</v>
      </c>
      <c r="M232" s="8">
        <v>1</v>
      </c>
      <c r="N232" s="8">
        <f t="shared" si="67"/>
        <v>0</v>
      </c>
      <c r="O232" s="11">
        <v>1.03</v>
      </c>
      <c r="P232" s="12">
        <f t="shared" si="64"/>
        <v>0</v>
      </c>
      <c r="Q232" s="8"/>
      <c r="R232" s="12">
        <f t="shared" si="65"/>
        <v>0</v>
      </c>
      <c r="S232" s="23">
        <v>0.3333</v>
      </c>
      <c r="T232" s="13">
        <f t="shared" si="66"/>
        <v>0</v>
      </c>
    </row>
    <row r="233" s="1" customFormat="1" spans="1:20">
      <c r="A233" s="8" t="s">
        <v>362</v>
      </c>
      <c r="B233" s="8" t="s">
        <v>363</v>
      </c>
      <c r="C233" s="8">
        <v>354</v>
      </c>
      <c r="D233" s="8"/>
      <c r="E233" s="8"/>
      <c r="F233" s="8"/>
      <c r="G233" s="8"/>
      <c r="H233" s="13"/>
      <c r="I233" s="8"/>
      <c r="J233" s="8">
        <v>410559</v>
      </c>
      <c r="K233" s="8">
        <v>433006</v>
      </c>
      <c r="L233" s="8">
        <f t="shared" si="63"/>
        <v>22447</v>
      </c>
      <c r="M233" s="8">
        <v>1</v>
      </c>
      <c r="N233" s="8">
        <f t="shared" si="67"/>
        <v>22447</v>
      </c>
      <c r="O233" s="11">
        <v>1.03</v>
      </c>
      <c r="P233" s="12">
        <f t="shared" si="64"/>
        <v>23120.41</v>
      </c>
      <c r="Q233" s="8"/>
      <c r="R233" s="12">
        <f t="shared" si="65"/>
        <v>23120.41</v>
      </c>
      <c r="S233" s="8">
        <v>0.25</v>
      </c>
      <c r="T233" s="13">
        <f t="shared" si="66"/>
        <v>5780.1025</v>
      </c>
    </row>
    <row r="234" s="1" customFormat="1" spans="1:20">
      <c r="A234" s="8" t="s">
        <v>1153</v>
      </c>
      <c r="B234" s="8" t="s">
        <v>1154</v>
      </c>
      <c r="C234" s="8">
        <v>419</v>
      </c>
      <c r="D234" s="8" t="s">
        <v>1143</v>
      </c>
      <c r="E234" s="8">
        <v>21</v>
      </c>
      <c r="F234" s="8">
        <v>21</v>
      </c>
      <c r="G234" s="8">
        <f t="shared" ref="G234:G236" si="68">SUM(F234-E234)</f>
        <v>0</v>
      </c>
      <c r="H234" s="13">
        <v>9.5</v>
      </c>
      <c r="I234" s="8">
        <f t="shared" ref="I234:I237" si="69">G234*H234</f>
        <v>0</v>
      </c>
      <c r="J234" s="8">
        <v>7052</v>
      </c>
      <c r="K234" s="8">
        <v>7299</v>
      </c>
      <c r="L234" s="8">
        <f t="shared" ref="L234:L243" si="70">K234-J234</f>
        <v>247</v>
      </c>
      <c r="M234" s="8">
        <v>1</v>
      </c>
      <c r="N234" s="8">
        <f>L234*M234</f>
        <v>247</v>
      </c>
      <c r="O234" s="11">
        <v>1.03</v>
      </c>
      <c r="P234" s="12">
        <f t="shared" ref="P234:P243" si="71">O234*N234</f>
        <v>254.41</v>
      </c>
      <c r="Q234" s="8">
        <f>40*1.03</f>
        <v>41.2</v>
      </c>
      <c r="R234" s="12">
        <f t="shared" ref="R234:R244" si="72">I234+P234+Q234</f>
        <v>295.61</v>
      </c>
      <c r="S234" s="8">
        <v>1</v>
      </c>
      <c r="T234" s="13">
        <f t="shared" ref="T234:T243" si="73">R234*S234</f>
        <v>295.61</v>
      </c>
    </row>
    <row r="235" s="1" customFormat="1" spans="1:20">
      <c r="A235" s="8" t="s">
        <v>1155</v>
      </c>
      <c r="B235" s="8" t="s">
        <v>1156</v>
      </c>
      <c r="C235" s="8">
        <v>152</v>
      </c>
      <c r="D235" s="8" t="s">
        <v>1143</v>
      </c>
      <c r="E235" s="8">
        <v>87</v>
      </c>
      <c r="F235" s="8">
        <v>87</v>
      </c>
      <c r="G235" s="8">
        <f t="shared" si="68"/>
        <v>0</v>
      </c>
      <c r="H235" s="13">
        <v>9.5</v>
      </c>
      <c r="I235" s="8">
        <f t="shared" si="69"/>
        <v>0</v>
      </c>
      <c r="J235" s="8">
        <v>82222</v>
      </c>
      <c r="K235" s="8">
        <v>83584</v>
      </c>
      <c r="L235" s="8">
        <f t="shared" si="70"/>
        <v>1362</v>
      </c>
      <c r="M235" s="8">
        <v>1</v>
      </c>
      <c r="N235" s="8">
        <f>L235*M235</f>
        <v>1362</v>
      </c>
      <c r="O235" s="11">
        <v>1.03</v>
      </c>
      <c r="P235" s="12">
        <f t="shared" si="71"/>
        <v>1402.86</v>
      </c>
      <c r="Q235" s="8">
        <f>80*1.03</f>
        <v>82.4</v>
      </c>
      <c r="R235" s="12">
        <f t="shared" si="72"/>
        <v>1485.26</v>
      </c>
      <c r="S235" s="8">
        <v>1</v>
      </c>
      <c r="T235" s="13">
        <f t="shared" si="73"/>
        <v>1485.26</v>
      </c>
    </row>
    <row r="236" s="1" customFormat="1" spans="1:20">
      <c r="A236" s="8" t="s">
        <v>1157</v>
      </c>
      <c r="B236" s="8" t="s">
        <v>1158</v>
      </c>
      <c r="C236" s="8">
        <v>157</v>
      </c>
      <c r="D236" s="8" t="s">
        <v>1143</v>
      </c>
      <c r="E236" s="8">
        <v>46</v>
      </c>
      <c r="F236" s="8">
        <v>57</v>
      </c>
      <c r="G236" s="8">
        <f t="shared" si="68"/>
        <v>11</v>
      </c>
      <c r="H236" s="13">
        <v>9.5</v>
      </c>
      <c r="I236" s="8">
        <f t="shared" si="69"/>
        <v>104.5</v>
      </c>
      <c r="J236" s="8">
        <v>89889</v>
      </c>
      <c r="K236" s="8">
        <v>91613</v>
      </c>
      <c r="L236" s="8">
        <f t="shared" si="70"/>
        <v>1724</v>
      </c>
      <c r="M236" s="8">
        <v>1</v>
      </c>
      <c r="N236" s="8">
        <f>L236*M236</f>
        <v>1724</v>
      </c>
      <c r="O236" s="11">
        <v>1.03</v>
      </c>
      <c r="P236" s="12">
        <f t="shared" si="71"/>
        <v>1775.72</v>
      </c>
      <c r="Q236" s="8">
        <f>80*1.03</f>
        <v>82.4</v>
      </c>
      <c r="R236" s="12">
        <f t="shared" si="72"/>
        <v>1962.62</v>
      </c>
      <c r="S236" s="8">
        <v>1</v>
      </c>
      <c r="T236" s="13">
        <f t="shared" si="73"/>
        <v>1962.62</v>
      </c>
    </row>
    <row r="237" s="1" customFormat="1" spans="1:20">
      <c r="A237" s="8" t="s">
        <v>451</v>
      </c>
      <c r="B237" s="8" t="s">
        <v>452</v>
      </c>
      <c r="C237" s="8">
        <v>185</v>
      </c>
      <c r="D237" s="8"/>
      <c r="E237" s="19">
        <v>27</v>
      </c>
      <c r="F237" s="19">
        <v>27</v>
      </c>
      <c r="G237" s="8">
        <f>F237-E237</f>
        <v>0</v>
      </c>
      <c r="H237" s="13">
        <v>9.5</v>
      </c>
      <c r="I237" s="8">
        <f t="shared" si="69"/>
        <v>0</v>
      </c>
      <c r="J237" s="8">
        <v>60540</v>
      </c>
      <c r="K237" s="8">
        <v>60984</v>
      </c>
      <c r="L237" s="8">
        <f t="shared" si="70"/>
        <v>444</v>
      </c>
      <c r="M237" s="8">
        <v>1</v>
      </c>
      <c r="N237" s="8">
        <f t="shared" ref="N234:N242" si="74">M237*L237</f>
        <v>444</v>
      </c>
      <c r="O237" s="11">
        <v>1.03</v>
      </c>
      <c r="P237" s="12">
        <f t="shared" si="71"/>
        <v>457.32</v>
      </c>
      <c r="Q237" s="8">
        <f>40*1.03</f>
        <v>41.2</v>
      </c>
      <c r="R237" s="12">
        <f t="shared" si="72"/>
        <v>498.52</v>
      </c>
      <c r="S237" s="8">
        <v>0.5</v>
      </c>
      <c r="T237" s="13">
        <f t="shared" si="73"/>
        <v>249.26</v>
      </c>
    </row>
    <row r="238" s="1" customFormat="1" spans="1:20">
      <c r="A238" s="8" t="s">
        <v>453</v>
      </c>
      <c r="B238" s="8" t="s">
        <v>1159</v>
      </c>
      <c r="C238" s="8">
        <v>377</v>
      </c>
      <c r="D238" s="8"/>
      <c r="E238" s="8"/>
      <c r="F238" s="19"/>
      <c r="G238" s="8"/>
      <c r="H238" s="13">
        <v>9.5</v>
      </c>
      <c r="I238" s="8"/>
      <c r="J238" s="8">
        <v>10734</v>
      </c>
      <c r="K238" s="8">
        <v>10779</v>
      </c>
      <c r="L238" s="8">
        <f t="shared" si="70"/>
        <v>45</v>
      </c>
      <c r="M238" s="8">
        <v>1</v>
      </c>
      <c r="N238" s="8">
        <f t="shared" si="74"/>
        <v>45</v>
      </c>
      <c r="O238" s="11">
        <v>1.03</v>
      </c>
      <c r="P238" s="12">
        <f t="shared" si="71"/>
        <v>46.35</v>
      </c>
      <c r="Q238" s="8"/>
      <c r="R238" s="12">
        <f t="shared" si="72"/>
        <v>46.35</v>
      </c>
      <c r="S238" s="8">
        <v>0.5</v>
      </c>
      <c r="T238" s="13">
        <f t="shared" si="73"/>
        <v>23.175</v>
      </c>
    </row>
    <row r="239" s="1" customFormat="1" spans="1:20">
      <c r="A239" s="8" t="s">
        <v>453</v>
      </c>
      <c r="B239" s="8" t="s">
        <v>1160</v>
      </c>
      <c r="C239" s="8">
        <v>379</v>
      </c>
      <c r="D239" s="8"/>
      <c r="E239" s="8"/>
      <c r="F239" s="19"/>
      <c r="G239" s="8"/>
      <c r="H239" s="13">
        <v>9.5</v>
      </c>
      <c r="I239" s="8"/>
      <c r="J239" s="8">
        <v>7257</v>
      </c>
      <c r="K239" s="8">
        <v>7408</v>
      </c>
      <c r="L239" s="8">
        <f t="shared" si="70"/>
        <v>151</v>
      </c>
      <c r="M239" s="8">
        <v>1</v>
      </c>
      <c r="N239" s="8">
        <f t="shared" si="74"/>
        <v>151</v>
      </c>
      <c r="O239" s="11">
        <v>1.03</v>
      </c>
      <c r="P239" s="12">
        <f t="shared" si="71"/>
        <v>155.53</v>
      </c>
      <c r="Q239" s="8"/>
      <c r="R239" s="12">
        <f t="shared" si="72"/>
        <v>155.53</v>
      </c>
      <c r="S239" s="8">
        <v>0.5</v>
      </c>
      <c r="T239" s="13">
        <f t="shared" si="73"/>
        <v>77.765</v>
      </c>
    </row>
    <row r="240" s="1" customFormat="1" spans="1:20">
      <c r="A240" s="8" t="s">
        <v>1161</v>
      </c>
      <c r="B240" s="8" t="s">
        <v>1162</v>
      </c>
      <c r="C240" s="8">
        <v>390</v>
      </c>
      <c r="D240" s="8" t="s">
        <v>1143</v>
      </c>
      <c r="E240" s="8"/>
      <c r="F240" s="8"/>
      <c r="G240" s="8"/>
      <c r="H240" s="13"/>
      <c r="I240" s="8"/>
      <c r="J240" s="8">
        <v>1175</v>
      </c>
      <c r="K240" s="8">
        <v>1188</v>
      </c>
      <c r="L240" s="8">
        <f t="shared" si="70"/>
        <v>13</v>
      </c>
      <c r="M240" s="8">
        <v>80</v>
      </c>
      <c r="N240" s="8">
        <f t="shared" si="74"/>
        <v>1040</v>
      </c>
      <c r="O240" s="11">
        <v>1.03</v>
      </c>
      <c r="P240" s="12">
        <f t="shared" si="71"/>
        <v>1071.2</v>
      </c>
      <c r="Q240" s="8"/>
      <c r="R240" s="12">
        <f t="shared" si="72"/>
        <v>1071.2</v>
      </c>
      <c r="S240" s="8">
        <v>1</v>
      </c>
      <c r="T240" s="13">
        <f t="shared" si="73"/>
        <v>1071.2</v>
      </c>
    </row>
    <row r="241" s="1" customFormat="1" spans="1:20">
      <c r="A241" s="8" t="s">
        <v>1163</v>
      </c>
      <c r="B241" s="8" t="s">
        <v>1164</v>
      </c>
      <c r="C241" s="8">
        <v>391</v>
      </c>
      <c r="D241" s="8" t="s">
        <v>1143</v>
      </c>
      <c r="E241" s="8"/>
      <c r="F241" s="8"/>
      <c r="G241" s="8"/>
      <c r="H241" s="13"/>
      <c r="I241" s="8"/>
      <c r="J241" s="8">
        <v>58989</v>
      </c>
      <c r="K241" s="8">
        <v>58989</v>
      </c>
      <c r="L241" s="8">
        <f t="shared" si="70"/>
        <v>0</v>
      </c>
      <c r="M241" s="8">
        <v>1</v>
      </c>
      <c r="N241" s="8">
        <f t="shared" si="74"/>
        <v>0</v>
      </c>
      <c r="O241" s="11">
        <v>1.03</v>
      </c>
      <c r="P241" s="12">
        <f t="shared" si="71"/>
        <v>0</v>
      </c>
      <c r="Q241" s="8"/>
      <c r="R241" s="12">
        <f t="shared" si="72"/>
        <v>0</v>
      </c>
      <c r="S241" s="8">
        <v>1</v>
      </c>
      <c r="T241" s="13">
        <f t="shared" si="73"/>
        <v>0</v>
      </c>
    </row>
    <row r="242" s="1" customFormat="1" spans="1:20">
      <c r="A242" s="8" t="s">
        <v>1165</v>
      </c>
      <c r="B242" s="8" t="s">
        <v>1166</v>
      </c>
      <c r="C242" s="8">
        <v>388</v>
      </c>
      <c r="D242" s="8" t="s">
        <v>1143</v>
      </c>
      <c r="E242" s="8">
        <v>121</v>
      </c>
      <c r="F242" s="8">
        <v>121</v>
      </c>
      <c r="G242" s="8">
        <f>SUM(F242-E242)</f>
        <v>0</v>
      </c>
      <c r="H242" s="13">
        <v>9.5</v>
      </c>
      <c r="I242" s="8">
        <f>G242*H242</f>
        <v>0</v>
      </c>
      <c r="J242" s="8">
        <v>10201</v>
      </c>
      <c r="K242" s="8">
        <v>10237</v>
      </c>
      <c r="L242" s="8">
        <f t="shared" si="70"/>
        <v>36</v>
      </c>
      <c r="M242" s="8">
        <v>1</v>
      </c>
      <c r="N242" s="8">
        <f t="shared" si="74"/>
        <v>36</v>
      </c>
      <c r="O242" s="11">
        <v>1.03</v>
      </c>
      <c r="P242" s="12">
        <f t="shared" si="71"/>
        <v>37.08</v>
      </c>
      <c r="Q242" s="8">
        <f>40*1.03</f>
        <v>41.2</v>
      </c>
      <c r="R242" s="12">
        <f t="shared" si="72"/>
        <v>78.28</v>
      </c>
      <c r="S242" s="8">
        <v>1</v>
      </c>
      <c r="T242" s="13">
        <f t="shared" si="73"/>
        <v>78.28</v>
      </c>
    </row>
    <row r="243" s="1" customFormat="1" spans="1:20">
      <c r="A243" s="8" t="s">
        <v>25</v>
      </c>
      <c r="B243" s="8"/>
      <c r="C243" s="8"/>
      <c r="D243" s="8" t="s">
        <v>1143</v>
      </c>
      <c r="E243" s="8"/>
      <c r="F243" s="8"/>
      <c r="G243" s="8"/>
      <c r="H243" s="13"/>
      <c r="I243" s="8"/>
      <c r="J243" s="8"/>
      <c r="K243" s="8"/>
      <c r="L243" s="8"/>
      <c r="M243" s="8"/>
      <c r="N243" s="8"/>
      <c r="O243" s="11"/>
      <c r="P243" s="12"/>
      <c r="Q243" s="8"/>
      <c r="R243" s="12"/>
      <c r="S243" s="8"/>
      <c r="T243" s="13">
        <f>SUM(T226:T242)</f>
        <v>192086.9725</v>
      </c>
    </row>
    <row r="244" s="1" customFormat="1" spans="1:20">
      <c r="A244" s="8"/>
      <c r="B244" s="8"/>
      <c r="C244" s="8"/>
      <c r="D244" s="8"/>
      <c r="E244" s="8"/>
      <c r="F244" s="8"/>
      <c r="G244" s="8"/>
      <c r="H244" s="13"/>
      <c r="I244" s="8"/>
      <c r="J244" s="8"/>
      <c r="K244" s="8"/>
      <c r="L244" s="8"/>
      <c r="M244" s="8"/>
      <c r="N244" s="23"/>
      <c r="O244" s="11"/>
      <c r="P244" s="12"/>
      <c r="Q244" s="8"/>
      <c r="R244" s="12"/>
      <c r="S244" s="8"/>
      <c r="T244" s="13"/>
    </row>
    <row r="245" s="1" customFormat="1" spans="1:20">
      <c r="A245" s="170"/>
      <c r="B245" s="170"/>
      <c r="C245" s="170"/>
      <c r="D245" s="170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</row>
    <row r="246" s="1" customFormat="1" spans="1:20">
      <c r="A246" s="170"/>
      <c r="B246" s="170"/>
      <c r="C246" s="170"/>
      <c r="D246" s="170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</row>
    <row r="247" s="1" customFormat="1"/>
    <row r="248" s="1" customFormat="1"/>
    <row r="249" s="1" customFormat="1"/>
    <row r="250" s="1" customFormat="1" ht="28.5" spans="1:20">
      <c r="A250" s="8" t="s">
        <v>312</v>
      </c>
      <c r="B250" s="8" t="s">
        <v>313</v>
      </c>
      <c r="C250" s="22" t="s">
        <v>2</v>
      </c>
      <c r="D250" s="94" t="s">
        <v>1167</v>
      </c>
      <c r="E250" s="8" t="s">
        <v>18</v>
      </c>
      <c r="F250" s="8" t="s">
        <v>19</v>
      </c>
      <c r="G250" s="8" t="s">
        <v>7</v>
      </c>
      <c r="H250" s="13" t="s">
        <v>20</v>
      </c>
      <c r="I250" s="8" t="s">
        <v>21</v>
      </c>
      <c r="J250" s="8" t="s">
        <v>3</v>
      </c>
      <c r="K250" s="8" t="s">
        <v>4</v>
      </c>
      <c r="L250" s="8" t="s">
        <v>5</v>
      </c>
      <c r="M250" s="8" t="s">
        <v>6</v>
      </c>
      <c r="N250" s="8" t="s">
        <v>7</v>
      </c>
      <c r="O250" s="11"/>
      <c r="P250" s="12" t="s">
        <v>9</v>
      </c>
      <c r="Q250" s="8" t="s">
        <v>38</v>
      </c>
      <c r="R250" s="12" t="s">
        <v>25</v>
      </c>
      <c r="S250" s="8" t="s">
        <v>29</v>
      </c>
      <c r="T250" s="13" t="s">
        <v>39</v>
      </c>
    </row>
    <row r="251" s="1" customFormat="1" spans="1:20">
      <c r="A251" s="8" t="s">
        <v>1168</v>
      </c>
      <c r="B251" s="112" t="s">
        <v>1169</v>
      </c>
      <c r="C251" s="112">
        <v>55</v>
      </c>
      <c r="D251" s="112" t="s">
        <v>1170</v>
      </c>
      <c r="E251" s="8"/>
      <c r="F251" s="8"/>
      <c r="G251" s="8"/>
      <c r="H251" s="13"/>
      <c r="I251" s="8"/>
      <c r="J251" s="8">
        <v>3497</v>
      </c>
      <c r="K251" s="8">
        <v>5159</v>
      </c>
      <c r="L251" s="8">
        <f t="shared" ref="L251:L256" si="75">K251-J251</f>
        <v>1662</v>
      </c>
      <c r="M251" s="8">
        <v>1</v>
      </c>
      <c r="N251" s="8">
        <f t="shared" ref="N251:N256" si="76">M251*L251</f>
        <v>1662</v>
      </c>
      <c r="O251" s="8">
        <v>1.03</v>
      </c>
      <c r="P251" s="12">
        <f t="shared" ref="P251:P256" si="77">O251*N251</f>
        <v>1711.86</v>
      </c>
      <c r="Q251" s="8">
        <f>40*1.03</f>
        <v>41.2</v>
      </c>
      <c r="R251" s="12">
        <f t="shared" ref="R251:R256" si="78">I251+P251+Q251</f>
        <v>1753.06</v>
      </c>
      <c r="S251" s="8">
        <v>1</v>
      </c>
      <c r="T251" s="13">
        <f t="shared" ref="T251:T256" si="79">R251*S251</f>
        <v>1753.06</v>
      </c>
    </row>
    <row r="252" s="1" customFormat="1" spans="1:20">
      <c r="A252" s="8" t="s">
        <v>1171</v>
      </c>
      <c r="B252" s="112" t="s">
        <v>1172</v>
      </c>
      <c r="C252" s="112">
        <v>53</v>
      </c>
      <c r="D252" s="112" t="s">
        <v>222</v>
      </c>
      <c r="E252" s="8">
        <v>957</v>
      </c>
      <c r="F252" s="8">
        <v>957</v>
      </c>
      <c r="G252" s="8">
        <f>SUM(F252-E252)</f>
        <v>0</v>
      </c>
      <c r="H252" s="13">
        <v>9.5</v>
      </c>
      <c r="I252" s="8">
        <f>G252*H252</f>
        <v>0</v>
      </c>
      <c r="J252" s="8">
        <v>1899</v>
      </c>
      <c r="K252" s="8">
        <v>3527</v>
      </c>
      <c r="L252" s="8">
        <f t="shared" si="75"/>
        <v>1628</v>
      </c>
      <c r="M252" s="8">
        <v>1</v>
      </c>
      <c r="N252" s="8">
        <f t="shared" si="76"/>
        <v>1628</v>
      </c>
      <c r="O252" s="8">
        <v>1.03</v>
      </c>
      <c r="P252" s="12">
        <f t="shared" si="77"/>
        <v>1676.84</v>
      </c>
      <c r="Q252" s="8">
        <f>80*1.03</f>
        <v>82.4</v>
      </c>
      <c r="R252" s="12">
        <f t="shared" si="78"/>
        <v>1759.24</v>
      </c>
      <c r="S252" s="8">
        <v>1</v>
      </c>
      <c r="T252" s="13">
        <f t="shared" si="79"/>
        <v>1759.24</v>
      </c>
    </row>
    <row r="253" s="1" customFormat="1" spans="1:20">
      <c r="A253" s="8" t="s">
        <v>1173</v>
      </c>
      <c r="B253" s="112" t="s">
        <v>1174</v>
      </c>
      <c r="C253" s="112">
        <v>50</v>
      </c>
      <c r="D253" s="112" t="s">
        <v>222</v>
      </c>
      <c r="E253" s="8"/>
      <c r="F253" s="8"/>
      <c r="G253" s="8"/>
      <c r="H253" s="13"/>
      <c r="I253" s="8"/>
      <c r="J253" s="8">
        <v>573</v>
      </c>
      <c r="K253" s="8">
        <v>573</v>
      </c>
      <c r="L253" s="8">
        <f t="shared" si="75"/>
        <v>0</v>
      </c>
      <c r="M253" s="8">
        <v>1</v>
      </c>
      <c r="N253" s="8">
        <f t="shared" si="76"/>
        <v>0</v>
      </c>
      <c r="O253" s="8">
        <v>1.03</v>
      </c>
      <c r="P253" s="12">
        <f t="shared" si="77"/>
        <v>0</v>
      </c>
      <c r="Q253" s="8">
        <f t="shared" ref="Q253:Q255" si="80">120*1.03</f>
        <v>123.6</v>
      </c>
      <c r="R253" s="12">
        <f t="shared" si="78"/>
        <v>123.6</v>
      </c>
      <c r="S253" s="8">
        <v>1</v>
      </c>
      <c r="T253" s="13">
        <f t="shared" si="79"/>
        <v>123.6</v>
      </c>
    </row>
    <row r="254" s="1" customFormat="1" spans="1:20">
      <c r="A254" s="8" t="s">
        <v>1175</v>
      </c>
      <c r="B254" s="112" t="s">
        <v>1176</v>
      </c>
      <c r="C254" s="112">
        <v>49</v>
      </c>
      <c r="D254" s="112" t="s">
        <v>222</v>
      </c>
      <c r="E254" s="8">
        <v>413</v>
      </c>
      <c r="F254" s="8">
        <v>413</v>
      </c>
      <c r="G254" s="8">
        <f>SUM(F254-E254)</f>
        <v>0</v>
      </c>
      <c r="H254" s="13">
        <v>9.5</v>
      </c>
      <c r="I254" s="8">
        <f>G254*H254</f>
        <v>0</v>
      </c>
      <c r="J254" s="8">
        <v>65611</v>
      </c>
      <c r="K254" s="8">
        <v>67393</v>
      </c>
      <c r="L254" s="8">
        <f t="shared" si="75"/>
        <v>1782</v>
      </c>
      <c r="M254" s="8">
        <v>1</v>
      </c>
      <c r="N254" s="8">
        <f t="shared" si="76"/>
        <v>1782</v>
      </c>
      <c r="O254" s="8">
        <v>1.03</v>
      </c>
      <c r="P254" s="12">
        <f t="shared" si="77"/>
        <v>1835.46</v>
      </c>
      <c r="Q254" s="8">
        <f t="shared" si="80"/>
        <v>123.6</v>
      </c>
      <c r="R254" s="12">
        <f t="shared" si="78"/>
        <v>1959.06</v>
      </c>
      <c r="S254" s="8">
        <v>1</v>
      </c>
      <c r="T254" s="13">
        <f t="shared" si="79"/>
        <v>1959.06</v>
      </c>
    </row>
    <row r="255" s="1" customFormat="1" spans="1:20">
      <c r="A255" s="8" t="s">
        <v>1177</v>
      </c>
      <c r="B255" s="112" t="s">
        <v>1178</v>
      </c>
      <c r="C255" s="112">
        <v>48</v>
      </c>
      <c r="D255" s="112" t="s">
        <v>222</v>
      </c>
      <c r="E255" s="8"/>
      <c r="F255" s="8"/>
      <c r="G255" s="8"/>
      <c r="H255" s="13"/>
      <c r="I255" s="8"/>
      <c r="J255" s="8">
        <v>2379</v>
      </c>
      <c r="K255" s="8">
        <v>2379</v>
      </c>
      <c r="L255" s="8">
        <f t="shared" si="75"/>
        <v>0</v>
      </c>
      <c r="M255" s="8">
        <v>1</v>
      </c>
      <c r="N255" s="8">
        <f t="shared" si="76"/>
        <v>0</v>
      </c>
      <c r="O255" s="8">
        <v>1.03</v>
      </c>
      <c r="P255" s="12">
        <f t="shared" si="77"/>
        <v>0</v>
      </c>
      <c r="Q255" s="8">
        <f t="shared" si="80"/>
        <v>123.6</v>
      </c>
      <c r="R255" s="12">
        <f t="shared" si="78"/>
        <v>123.6</v>
      </c>
      <c r="S255" s="8">
        <v>1</v>
      </c>
      <c r="T255" s="13">
        <f t="shared" si="79"/>
        <v>123.6</v>
      </c>
    </row>
    <row r="256" s="1" customFormat="1" spans="1:20">
      <c r="A256" s="8" t="s">
        <v>1179</v>
      </c>
      <c r="B256" s="112" t="s">
        <v>1180</v>
      </c>
      <c r="C256" s="112">
        <v>607</v>
      </c>
      <c r="D256" s="112" t="s">
        <v>222</v>
      </c>
      <c r="E256" s="8">
        <v>65</v>
      </c>
      <c r="F256" s="8">
        <v>65</v>
      </c>
      <c r="G256" s="8">
        <f>SUM(F256-E256)</f>
        <v>0</v>
      </c>
      <c r="H256" s="13">
        <v>9.5</v>
      </c>
      <c r="I256" s="8">
        <f>G256*H256</f>
        <v>0</v>
      </c>
      <c r="J256" s="8">
        <v>3199</v>
      </c>
      <c r="K256" s="8">
        <v>22868</v>
      </c>
      <c r="L256" s="8">
        <f t="shared" si="75"/>
        <v>19669</v>
      </c>
      <c r="M256" s="8">
        <v>1</v>
      </c>
      <c r="N256" s="8">
        <f t="shared" si="76"/>
        <v>19669</v>
      </c>
      <c r="O256" s="8">
        <v>1.03</v>
      </c>
      <c r="P256" s="12">
        <f t="shared" si="77"/>
        <v>20259.07</v>
      </c>
      <c r="Q256" s="8"/>
      <c r="R256" s="12">
        <f t="shared" si="78"/>
        <v>20259.07</v>
      </c>
      <c r="S256" s="8">
        <v>1</v>
      </c>
      <c r="T256" s="13">
        <f t="shared" si="79"/>
        <v>20259.07</v>
      </c>
    </row>
    <row r="257" s="1" customFormat="1" spans="1:20">
      <c r="A257" s="8" t="s">
        <v>1181</v>
      </c>
      <c r="B257" s="112" t="s">
        <v>1182</v>
      </c>
      <c r="C257" s="112"/>
      <c r="D257" s="112"/>
      <c r="E257" s="8"/>
      <c r="F257" s="8"/>
      <c r="G257" s="8"/>
      <c r="H257" s="13"/>
      <c r="I257" s="8"/>
      <c r="J257" s="8"/>
      <c r="K257" s="8"/>
      <c r="L257" s="8"/>
      <c r="M257" s="8"/>
      <c r="N257" s="8"/>
      <c r="O257" s="8"/>
      <c r="P257" s="12"/>
      <c r="Q257" s="8"/>
      <c r="R257" s="12"/>
      <c r="S257" s="8"/>
      <c r="T257" s="13"/>
    </row>
    <row r="258" s="1" customFormat="1" spans="1:20">
      <c r="A258" s="8" t="s">
        <v>1183</v>
      </c>
      <c r="B258" s="112" t="s">
        <v>1184</v>
      </c>
      <c r="C258" s="112">
        <v>36</v>
      </c>
      <c r="D258" s="112" t="s">
        <v>222</v>
      </c>
      <c r="E258" s="8"/>
      <c r="F258" s="8"/>
      <c r="G258" s="8"/>
      <c r="H258" s="13"/>
      <c r="I258" s="8">
        <f>G258*H258</f>
        <v>0</v>
      </c>
      <c r="J258" s="8">
        <v>20013</v>
      </c>
      <c r="K258" s="8">
        <v>23238</v>
      </c>
      <c r="L258" s="8">
        <f>K258-J258</f>
        <v>3225</v>
      </c>
      <c r="M258" s="8">
        <v>1</v>
      </c>
      <c r="N258" s="8">
        <f>M258*L258</f>
        <v>3225</v>
      </c>
      <c r="O258" s="8">
        <v>1.03</v>
      </c>
      <c r="P258" s="12">
        <f>O258*N258</f>
        <v>3321.75</v>
      </c>
      <c r="Q258" s="8">
        <f>40*1.03</f>
        <v>41.2</v>
      </c>
      <c r="R258" s="12">
        <f>I258+P258+Q258</f>
        <v>3362.95</v>
      </c>
      <c r="S258" s="8">
        <v>1</v>
      </c>
      <c r="T258" s="13">
        <f>R258*S258</f>
        <v>3362.95</v>
      </c>
    </row>
    <row r="259" s="1" customFormat="1" spans="1:20">
      <c r="A259" s="8" t="s">
        <v>1185</v>
      </c>
      <c r="B259" s="112" t="s">
        <v>1186</v>
      </c>
      <c r="C259" s="112">
        <v>586</v>
      </c>
      <c r="D259" s="112" t="s">
        <v>222</v>
      </c>
      <c r="E259" s="8">
        <v>210</v>
      </c>
      <c r="F259" s="8">
        <v>210</v>
      </c>
      <c r="G259" s="8">
        <f>SUM(F259-E259)</f>
        <v>0</v>
      </c>
      <c r="H259" s="13">
        <v>9.5</v>
      </c>
      <c r="I259" s="8">
        <f>G259*H259</f>
        <v>0</v>
      </c>
      <c r="J259" s="8">
        <v>490</v>
      </c>
      <c r="K259" s="8">
        <v>490</v>
      </c>
      <c r="L259" s="8">
        <f>K259-J259</f>
        <v>0</v>
      </c>
      <c r="M259" s="8">
        <v>1</v>
      </c>
      <c r="N259" s="8">
        <f>M259*L259</f>
        <v>0</v>
      </c>
      <c r="O259" s="8">
        <v>1.03</v>
      </c>
      <c r="P259" s="12">
        <f>O259*N259</f>
        <v>0</v>
      </c>
      <c r="Q259" s="8"/>
      <c r="R259" s="12">
        <f>I259+P259+Q259</f>
        <v>0</v>
      </c>
      <c r="S259" s="8">
        <v>1</v>
      </c>
      <c r="T259" s="13">
        <f>R259*S259</f>
        <v>0</v>
      </c>
    </row>
    <row r="260" s="1" customFormat="1" spans="1:20">
      <c r="A260" s="8" t="s">
        <v>1187</v>
      </c>
      <c r="B260" s="112" t="s">
        <v>1188</v>
      </c>
      <c r="C260" s="112">
        <v>37</v>
      </c>
      <c r="D260" s="112" t="s">
        <v>222</v>
      </c>
      <c r="E260" s="8"/>
      <c r="F260" s="8"/>
      <c r="G260" s="8"/>
      <c r="H260" s="13"/>
      <c r="I260" s="8"/>
      <c r="J260" s="8">
        <v>53891</v>
      </c>
      <c r="K260" s="8">
        <v>55989</v>
      </c>
      <c r="L260" s="8">
        <f>K260-J260</f>
        <v>2098</v>
      </c>
      <c r="M260" s="8">
        <v>1</v>
      </c>
      <c r="N260" s="8">
        <f>M260*L260</f>
        <v>2098</v>
      </c>
      <c r="O260" s="8">
        <v>1.03</v>
      </c>
      <c r="P260" s="12">
        <f>O260*N260</f>
        <v>2160.94</v>
      </c>
      <c r="Q260" s="8">
        <f>80*1.03</f>
        <v>82.4</v>
      </c>
      <c r="R260" s="12">
        <f>I260+P260+Q260</f>
        <v>2243.34</v>
      </c>
      <c r="S260" s="8">
        <v>1</v>
      </c>
      <c r="T260" s="13">
        <f>R260*S260</f>
        <v>2243.34</v>
      </c>
    </row>
    <row r="261" s="1" customFormat="1" spans="1:20">
      <c r="A261" s="8" t="s">
        <v>1189</v>
      </c>
      <c r="B261" s="112" t="s">
        <v>1190</v>
      </c>
      <c r="C261" s="112">
        <v>531</v>
      </c>
      <c r="D261" s="112" t="s">
        <v>222</v>
      </c>
      <c r="E261" s="8"/>
      <c r="F261" s="8"/>
      <c r="G261" s="8"/>
      <c r="H261" s="13"/>
      <c r="I261" s="8"/>
      <c r="J261" s="8">
        <v>0</v>
      </c>
      <c r="K261" s="8">
        <v>4909</v>
      </c>
      <c r="L261" s="8">
        <f>K261-J261</f>
        <v>4909</v>
      </c>
      <c r="M261" s="8">
        <v>1</v>
      </c>
      <c r="N261" s="8">
        <f>M261*L261</f>
        <v>4909</v>
      </c>
      <c r="O261" s="8">
        <v>1.03</v>
      </c>
      <c r="P261" s="12">
        <f>O261*N261</f>
        <v>5056.27</v>
      </c>
      <c r="Q261" s="8"/>
      <c r="R261" s="12">
        <f>I261+P261+Q261</f>
        <v>5056.27</v>
      </c>
      <c r="S261" s="8">
        <v>1</v>
      </c>
      <c r="T261" s="13">
        <f>R261*S261</f>
        <v>5056.27</v>
      </c>
    </row>
    <row r="262" s="1" customFormat="1" spans="1:20">
      <c r="A262" s="8"/>
      <c r="B262" s="112"/>
      <c r="C262" s="112"/>
      <c r="D262" s="112"/>
      <c r="E262" s="8"/>
      <c r="F262" s="8"/>
      <c r="G262" s="8"/>
      <c r="H262" s="13"/>
      <c r="I262" s="8"/>
      <c r="J262" s="8"/>
      <c r="K262" s="8"/>
      <c r="L262" s="8"/>
      <c r="M262" s="8"/>
      <c r="N262" s="8"/>
      <c r="O262" s="8"/>
      <c r="P262" s="12"/>
      <c r="Q262" s="8"/>
      <c r="R262" s="12"/>
      <c r="S262" s="8"/>
      <c r="T262" s="13"/>
    </row>
    <row r="263" s="1" customFormat="1" spans="1:20">
      <c r="A263" s="8" t="s">
        <v>25</v>
      </c>
      <c r="B263" s="8"/>
      <c r="C263" s="8"/>
      <c r="D263" s="8"/>
      <c r="E263" s="8"/>
      <c r="F263" s="8"/>
      <c r="G263" s="8"/>
      <c r="H263" s="13"/>
      <c r="I263" s="8"/>
      <c r="J263" s="8"/>
      <c r="K263" s="8"/>
      <c r="L263" s="8"/>
      <c r="M263" s="8"/>
      <c r="N263" s="8"/>
      <c r="O263" s="11"/>
      <c r="P263" s="12"/>
      <c r="Q263" s="8"/>
      <c r="R263" s="12"/>
      <c r="S263" s="8"/>
      <c r="T263" s="13">
        <f>SUM(T251:T262)</f>
        <v>36640.19</v>
      </c>
    </row>
    <row r="264" s="1" customFormat="1" spans="1:20">
      <c r="A264" s="32"/>
      <c r="B264" s="32"/>
      <c r="C264" s="32"/>
      <c r="D264" s="32"/>
      <c r="E264" s="32"/>
      <c r="F264" s="32"/>
      <c r="G264" s="32"/>
      <c r="H264" s="33"/>
      <c r="I264" s="32"/>
      <c r="J264" s="32"/>
      <c r="K264" s="32"/>
      <c r="L264" s="32"/>
      <c r="M264" s="32"/>
      <c r="N264" s="32"/>
      <c r="O264" s="35"/>
      <c r="P264" s="36"/>
      <c r="Q264" s="32"/>
      <c r="R264" s="36"/>
      <c r="S264" s="32"/>
      <c r="T264" s="33"/>
    </row>
    <row r="265" s="1" customFormat="1" spans="1:20">
      <c r="A265" s="171"/>
      <c r="B265" s="172"/>
      <c r="C265" s="32"/>
      <c r="D265" s="32"/>
      <c r="E265" s="32"/>
      <c r="F265" s="32"/>
      <c r="G265" s="32"/>
      <c r="H265" s="33"/>
      <c r="I265" s="32"/>
      <c r="J265" s="32"/>
      <c r="K265" s="32"/>
      <c r="L265" s="32"/>
      <c r="M265" s="32"/>
      <c r="N265" s="32"/>
      <c r="O265" s="35"/>
      <c r="P265" s="36"/>
      <c r="Q265" s="32"/>
      <c r="R265" s="36"/>
      <c r="S265" s="32"/>
      <c r="T265" s="33"/>
    </row>
    <row r="266" s="1" customFormat="1" spans="1:20">
      <c r="A266" s="8"/>
      <c r="B266" s="8"/>
      <c r="C266" s="8"/>
      <c r="D266" s="8"/>
      <c r="E266" s="8"/>
      <c r="F266" s="8"/>
      <c r="G266" s="8"/>
      <c r="H266" s="13"/>
      <c r="I266" s="8"/>
      <c r="J266" s="8"/>
      <c r="K266" s="8"/>
      <c r="L266" s="8"/>
      <c r="M266" s="8"/>
      <c r="N266" s="8"/>
      <c r="O266" s="11"/>
      <c r="P266" s="12"/>
      <c r="Q266" s="8"/>
      <c r="R266" s="12"/>
      <c r="S266" s="8"/>
      <c r="T266" s="13"/>
    </row>
    <row r="267" s="1" customFormat="1"/>
    <row r="268" s="1" customFormat="1"/>
    <row r="269" s="1" customFormat="1"/>
    <row r="270" s="1" customFormat="1" ht="28.5" spans="1:20">
      <c r="A270" s="8" t="s">
        <v>312</v>
      </c>
      <c r="B270" s="8" t="s">
        <v>313</v>
      </c>
      <c r="C270" s="22" t="s">
        <v>2</v>
      </c>
      <c r="D270" s="94" t="s">
        <v>1191</v>
      </c>
      <c r="E270" s="8" t="s">
        <v>18</v>
      </c>
      <c r="F270" s="8" t="s">
        <v>19</v>
      </c>
      <c r="G270" s="8" t="s">
        <v>7</v>
      </c>
      <c r="H270" s="13" t="s">
        <v>20</v>
      </c>
      <c r="I270" s="8" t="s">
        <v>21</v>
      </c>
      <c r="J270" s="8" t="s">
        <v>3</v>
      </c>
      <c r="K270" s="8" t="s">
        <v>4</v>
      </c>
      <c r="L270" s="8" t="s">
        <v>5</v>
      </c>
      <c r="M270" s="8" t="s">
        <v>6</v>
      </c>
      <c r="N270" s="8" t="s">
        <v>7</v>
      </c>
      <c r="O270" s="11"/>
      <c r="P270" s="12" t="s">
        <v>9</v>
      </c>
      <c r="Q270" s="8" t="s">
        <v>38</v>
      </c>
      <c r="R270" s="12" t="s">
        <v>25</v>
      </c>
      <c r="S270" s="8" t="s">
        <v>29</v>
      </c>
      <c r="T270" s="13" t="s">
        <v>39</v>
      </c>
    </row>
    <row r="271" s="1" customFormat="1" spans="1:20">
      <c r="A271" s="8"/>
      <c r="B271" s="22"/>
      <c r="C271" s="22"/>
      <c r="D271" s="94" t="s">
        <v>1192</v>
      </c>
      <c r="E271" s="8"/>
      <c r="F271" s="8"/>
      <c r="G271" s="8"/>
      <c r="H271" s="13"/>
      <c r="I271" s="8"/>
      <c r="J271" s="8"/>
      <c r="K271" s="8"/>
      <c r="L271" s="8"/>
      <c r="M271" s="8"/>
      <c r="N271" s="8"/>
      <c r="O271" s="11"/>
      <c r="P271" s="12"/>
      <c r="Q271" s="8"/>
      <c r="R271" s="12"/>
      <c r="S271" s="8"/>
      <c r="T271" s="13"/>
    </row>
    <row r="272" s="1" customFormat="1" ht="26" customHeight="1" spans="1:20">
      <c r="A272" s="9" t="s">
        <v>1193</v>
      </c>
      <c r="B272" s="8" t="s">
        <v>1194</v>
      </c>
      <c r="C272" s="8"/>
      <c r="D272" s="8"/>
      <c r="E272" s="8"/>
      <c r="F272" s="8"/>
      <c r="G272" s="8"/>
      <c r="H272" s="13"/>
      <c r="I272" s="8"/>
      <c r="J272" s="8">
        <v>5071</v>
      </c>
      <c r="K272" s="8">
        <v>5600</v>
      </c>
      <c r="L272" s="8">
        <f>K272-J272</f>
        <v>529</v>
      </c>
      <c r="M272" s="8">
        <v>1</v>
      </c>
      <c r="N272" s="8">
        <f>M272*L272</f>
        <v>529</v>
      </c>
      <c r="O272" s="11">
        <v>1.03</v>
      </c>
      <c r="P272" s="12">
        <f>O272*N272</f>
        <v>544.87</v>
      </c>
      <c r="Q272" s="8"/>
      <c r="R272" s="12">
        <f>I272+P272+Q272</f>
        <v>544.87</v>
      </c>
      <c r="S272" s="8">
        <v>1</v>
      </c>
      <c r="T272" s="13">
        <f>R272*S272</f>
        <v>544.87</v>
      </c>
    </row>
    <row r="273" s="1" customFormat="1" ht="20" customHeight="1" spans="1:20">
      <c r="A273" s="8"/>
      <c r="B273" s="8"/>
      <c r="C273" s="8"/>
      <c r="D273" s="8"/>
      <c r="E273" s="8"/>
      <c r="F273" s="8"/>
      <c r="G273" s="8"/>
      <c r="H273" s="13"/>
      <c r="I273" s="8"/>
      <c r="J273" s="8"/>
      <c r="K273" s="8"/>
      <c r="L273" s="8"/>
      <c r="M273" s="8"/>
      <c r="N273" s="8"/>
      <c r="O273" s="11"/>
      <c r="P273" s="12"/>
      <c r="Q273" s="8"/>
      <c r="R273" s="12"/>
      <c r="S273" s="8"/>
      <c r="T273" s="13"/>
    </row>
    <row r="274" s="1" customFormat="1" ht="18" customHeight="1" spans="1:20">
      <c r="A274" s="92"/>
      <c r="B274" s="32"/>
      <c r="C274" s="32"/>
      <c r="D274" s="32"/>
      <c r="E274" s="32"/>
      <c r="F274" s="32"/>
      <c r="G274" s="32"/>
      <c r="H274" s="33"/>
      <c r="I274" s="32"/>
      <c r="J274" s="32"/>
      <c r="K274" s="32"/>
      <c r="L274" s="32"/>
      <c r="M274" s="32"/>
      <c r="N274" s="32"/>
      <c r="O274" s="35"/>
      <c r="P274" s="36"/>
      <c r="Q274" s="32"/>
      <c r="R274" s="36"/>
      <c r="S274" s="32"/>
      <c r="T274" s="33"/>
    </row>
    <row r="275" s="1" customFormat="1" ht="17" customHeight="1"/>
    <row r="276" s="1" customFormat="1"/>
    <row r="277" s="1" customFormat="1" ht="28.5" spans="1:20">
      <c r="A277" s="8" t="s">
        <v>312</v>
      </c>
      <c r="B277" s="8" t="s">
        <v>313</v>
      </c>
      <c r="C277" s="22" t="s">
        <v>2</v>
      </c>
      <c r="D277" s="94" t="s">
        <v>1195</v>
      </c>
      <c r="E277" s="8" t="s">
        <v>18</v>
      </c>
      <c r="F277" s="8" t="s">
        <v>19</v>
      </c>
      <c r="G277" s="8" t="s">
        <v>7</v>
      </c>
      <c r="H277" s="13" t="s">
        <v>20</v>
      </c>
      <c r="I277" s="8" t="s">
        <v>21</v>
      </c>
      <c r="J277" s="8" t="s">
        <v>3</v>
      </c>
      <c r="K277" s="8" t="s">
        <v>4</v>
      </c>
      <c r="L277" s="8" t="s">
        <v>5</v>
      </c>
      <c r="M277" s="8" t="s">
        <v>6</v>
      </c>
      <c r="N277" s="8" t="s">
        <v>7</v>
      </c>
      <c r="O277" s="11"/>
      <c r="P277" s="12" t="s">
        <v>9</v>
      </c>
      <c r="Q277" s="8" t="s">
        <v>38</v>
      </c>
      <c r="R277" s="12" t="s">
        <v>25</v>
      </c>
      <c r="S277" s="8" t="s">
        <v>29</v>
      </c>
      <c r="T277" s="13" t="s">
        <v>39</v>
      </c>
    </row>
    <row r="278" s="1" customFormat="1" spans="1:20">
      <c r="A278" s="8"/>
      <c r="B278" s="8"/>
      <c r="C278" s="8"/>
      <c r="D278" s="8"/>
      <c r="E278" s="8">
        <v>4848</v>
      </c>
      <c r="F278" s="8" t="s">
        <v>1196</v>
      </c>
      <c r="G278" s="8"/>
      <c r="H278" s="13"/>
      <c r="I278" s="8"/>
      <c r="J278" s="8"/>
      <c r="K278" s="8"/>
      <c r="L278" s="8"/>
      <c r="M278" s="8"/>
      <c r="N278" s="8"/>
      <c r="O278" s="11"/>
      <c r="P278" s="12"/>
      <c r="Q278" s="8"/>
      <c r="R278" s="12"/>
      <c r="S278" s="8"/>
      <c r="T278" s="13"/>
    </row>
    <row r="279" s="1" customFormat="1" spans="1:20">
      <c r="A279" s="8" t="s">
        <v>1197</v>
      </c>
      <c r="B279" s="8" t="s">
        <v>1198</v>
      </c>
      <c r="C279" s="8">
        <v>721</v>
      </c>
      <c r="D279" s="8" t="s">
        <v>1199</v>
      </c>
      <c r="E279" s="8"/>
      <c r="F279" s="8"/>
      <c r="G279" s="8">
        <v>0</v>
      </c>
      <c r="H279" s="13">
        <v>9.5</v>
      </c>
      <c r="I279" s="8">
        <f>G279*H279</f>
        <v>0</v>
      </c>
      <c r="J279" s="8">
        <v>19912</v>
      </c>
      <c r="K279" s="8">
        <v>20228</v>
      </c>
      <c r="L279" s="8">
        <f>K279-J279</f>
        <v>316</v>
      </c>
      <c r="M279" s="8">
        <v>1</v>
      </c>
      <c r="N279" s="8">
        <f>M279*L279</f>
        <v>316</v>
      </c>
      <c r="O279" s="11">
        <v>1.03</v>
      </c>
      <c r="P279" s="12">
        <f>O279*N279</f>
        <v>325.48</v>
      </c>
      <c r="Q279" s="8">
        <f>80*1.03</f>
        <v>82.4</v>
      </c>
      <c r="R279" s="12">
        <f>I279+P279+Q279</f>
        <v>407.88</v>
      </c>
      <c r="S279" s="8">
        <v>1</v>
      </c>
      <c r="T279" s="13">
        <f>R279*S279</f>
        <v>407.88</v>
      </c>
    </row>
    <row r="280" s="1" customFormat="1" spans="1:20">
      <c r="A280" s="8" t="s">
        <v>1200</v>
      </c>
      <c r="B280" s="8" t="s">
        <v>1201</v>
      </c>
      <c r="C280" s="8">
        <v>108</v>
      </c>
      <c r="D280" s="8" t="s">
        <v>1199</v>
      </c>
      <c r="E280" s="8"/>
      <c r="F280" s="8"/>
      <c r="G280" s="8">
        <v>0</v>
      </c>
      <c r="H280" s="13">
        <v>9.5</v>
      </c>
      <c r="I280" s="8"/>
      <c r="J280" s="8">
        <v>0</v>
      </c>
      <c r="K280" s="8">
        <v>556</v>
      </c>
      <c r="L280" s="8">
        <f>K280-J280</f>
        <v>556</v>
      </c>
      <c r="M280" s="8">
        <v>1</v>
      </c>
      <c r="N280" s="8">
        <f>M280*L280</f>
        <v>556</v>
      </c>
      <c r="O280" s="11">
        <v>1.03</v>
      </c>
      <c r="P280" s="12">
        <f>O280*N280</f>
        <v>572.68</v>
      </c>
      <c r="Q280" s="8"/>
      <c r="R280" s="12">
        <f>I280+P280+Q280</f>
        <v>572.68</v>
      </c>
      <c r="S280" s="8">
        <v>1</v>
      </c>
      <c r="T280" s="13">
        <f>R280*S280</f>
        <v>572.68</v>
      </c>
    </row>
    <row r="281" s="1" customFormat="1" spans="1:20">
      <c r="A281" s="63" t="s">
        <v>25</v>
      </c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>
        <f>SUM(T279:T280)</f>
        <v>980.56</v>
      </c>
    </row>
    <row r="282" s="1" customFormat="1"/>
    <row r="283" s="1" customFormat="1"/>
    <row r="284" s="1" customFormat="1"/>
    <row r="285" s="1" customFormat="1"/>
    <row r="286" s="1" customFormat="1"/>
    <row r="287" s="1" customFormat="1" ht="28.5" spans="1:20">
      <c r="A287" s="8" t="s">
        <v>312</v>
      </c>
      <c r="B287" s="8" t="s">
        <v>313</v>
      </c>
      <c r="C287" s="22" t="s">
        <v>2</v>
      </c>
      <c r="D287" s="94" t="s">
        <v>1202</v>
      </c>
      <c r="E287" s="8" t="s">
        <v>18</v>
      </c>
      <c r="F287" s="8" t="s">
        <v>19</v>
      </c>
      <c r="G287" s="8" t="s">
        <v>7</v>
      </c>
      <c r="H287" s="13" t="s">
        <v>20</v>
      </c>
      <c r="I287" s="8" t="s">
        <v>21</v>
      </c>
      <c r="J287" s="8" t="s">
        <v>3</v>
      </c>
      <c r="K287" s="8" t="s">
        <v>4</v>
      </c>
      <c r="L287" s="8" t="s">
        <v>5</v>
      </c>
      <c r="M287" s="8" t="s">
        <v>6</v>
      </c>
      <c r="N287" s="8" t="s">
        <v>7</v>
      </c>
      <c r="O287" s="11"/>
      <c r="P287" s="12" t="s">
        <v>9</v>
      </c>
      <c r="Q287" s="8" t="s">
        <v>38</v>
      </c>
      <c r="R287" s="12" t="s">
        <v>25</v>
      </c>
      <c r="S287" s="8" t="s">
        <v>29</v>
      </c>
      <c r="T287" s="13" t="s">
        <v>39</v>
      </c>
    </row>
    <row r="288" s="1" customFormat="1" spans="1:20">
      <c r="A288" s="57" t="s">
        <v>1203</v>
      </c>
      <c r="B288" s="57"/>
      <c r="C288" s="57"/>
      <c r="D288" s="8"/>
      <c r="E288" s="167"/>
      <c r="F288" s="8"/>
      <c r="G288" s="8"/>
      <c r="H288" s="13"/>
      <c r="I288" s="8"/>
      <c r="J288" s="8"/>
      <c r="K288" s="8"/>
      <c r="L288" s="8"/>
      <c r="M288" s="8"/>
      <c r="N288" s="8"/>
      <c r="O288" s="11"/>
      <c r="P288" s="12"/>
      <c r="Q288" s="8"/>
      <c r="R288" s="12"/>
      <c r="S288" s="8"/>
      <c r="T288" s="13"/>
    </row>
    <row r="289" s="1" customFormat="1" spans="1:20">
      <c r="A289" s="57" t="s">
        <v>1204</v>
      </c>
      <c r="B289" s="57" t="s">
        <v>1205</v>
      </c>
      <c r="C289" s="57">
        <v>250</v>
      </c>
      <c r="D289" s="8" t="s">
        <v>1206</v>
      </c>
      <c r="E289" s="167"/>
      <c r="F289" s="8"/>
      <c r="G289" s="8"/>
      <c r="H289" s="13"/>
      <c r="I289" s="8"/>
      <c r="J289" s="8">
        <v>55978</v>
      </c>
      <c r="K289" s="8">
        <v>56071</v>
      </c>
      <c r="L289" s="8">
        <f>K289-J289</f>
        <v>93</v>
      </c>
      <c r="M289" s="8">
        <v>40</v>
      </c>
      <c r="N289" s="8">
        <f>M289*L289</f>
        <v>3720</v>
      </c>
      <c r="O289" s="11">
        <v>1.03</v>
      </c>
      <c r="P289" s="12">
        <f>O289*N289</f>
        <v>3831.6</v>
      </c>
      <c r="Q289" s="8"/>
      <c r="R289" s="12">
        <f>I289+P289+Q289</f>
        <v>3831.6</v>
      </c>
      <c r="S289" s="8">
        <v>1</v>
      </c>
      <c r="T289" s="13">
        <f>R289*S289</f>
        <v>3831.6</v>
      </c>
    </row>
    <row r="290" s="1" customFormat="1" spans="1:20">
      <c r="A290" s="57" t="s">
        <v>1207</v>
      </c>
      <c r="B290" s="57" t="s">
        <v>1055</v>
      </c>
      <c r="C290" s="57">
        <v>433</v>
      </c>
      <c r="D290" s="8" t="s">
        <v>1208</v>
      </c>
      <c r="E290" s="8"/>
      <c r="F290" s="8"/>
      <c r="G290" s="8"/>
      <c r="H290" s="13"/>
      <c r="I290" s="8"/>
      <c r="J290" s="8">
        <v>9189</v>
      </c>
      <c r="K290" s="8">
        <v>9716</v>
      </c>
      <c r="L290" s="8">
        <f>K290-J290</f>
        <v>527</v>
      </c>
      <c r="M290" s="8">
        <v>50</v>
      </c>
      <c r="N290" s="8">
        <f>M290*L290</f>
        <v>26350</v>
      </c>
      <c r="O290" s="11">
        <v>1.03</v>
      </c>
      <c r="P290" s="12">
        <f>O290*N290</f>
        <v>27140.5</v>
      </c>
      <c r="Q290" s="8"/>
      <c r="R290" s="12">
        <f>I290+P290+Q290</f>
        <v>27140.5</v>
      </c>
      <c r="S290" s="8">
        <v>1</v>
      </c>
      <c r="T290" s="13">
        <f>R290*S290</f>
        <v>27140.5</v>
      </c>
    </row>
    <row r="291" s="1" customFormat="1" spans="1:20">
      <c r="A291" s="8" t="s">
        <v>1209</v>
      </c>
      <c r="B291" s="57" t="s">
        <v>1210</v>
      </c>
      <c r="C291" s="8">
        <v>201</v>
      </c>
      <c r="D291" s="8" t="s">
        <v>1208</v>
      </c>
      <c r="E291" s="8"/>
      <c r="F291" s="8"/>
      <c r="G291" s="8"/>
      <c r="H291" s="13"/>
      <c r="I291" s="8"/>
      <c r="J291" s="8">
        <v>11068</v>
      </c>
      <c r="K291" s="8">
        <v>11201</v>
      </c>
      <c r="L291" s="8">
        <f t="shared" ref="L291:L296" si="81">K291-J291</f>
        <v>133</v>
      </c>
      <c r="M291" s="8">
        <v>80</v>
      </c>
      <c r="N291" s="8">
        <f t="shared" ref="N291:N296" si="82">M291*L291</f>
        <v>10640</v>
      </c>
      <c r="O291" s="11">
        <v>1.03</v>
      </c>
      <c r="P291" s="12">
        <f t="shared" ref="P291:P297" si="83">O291*N291</f>
        <v>10959.2</v>
      </c>
      <c r="Q291" s="8"/>
      <c r="R291" s="12">
        <f t="shared" ref="R291:R296" si="84">I291+P291+Q291</f>
        <v>10959.2</v>
      </c>
      <c r="S291" s="8">
        <v>1</v>
      </c>
      <c r="T291" s="13">
        <f t="shared" ref="T291:T297" si="85">R291*S291</f>
        <v>10959.2</v>
      </c>
    </row>
    <row r="292" s="1" customFormat="1" spans="1:20">
      <c r="A292" s="57" t="s">
        <v>1211</v>
      </c>
      <c r="B292" s="57" t="s">
        <v>1212</v>
      </c>
      <c r="C292" s="57">
        <v>742</v>
      </c>
      <c r="D292" s="8" t="s">
        <v>1208</v>
      </c>
      <c r="E292" s="167"/>
      <c r="F292" s="8"/>
      <c r="G292" s="8"/>
      <c r="H292" s="13"/>
      <c r="I292" s="8"/>
      <c r="J292" s="8">
        <v>10887</v>
      </c>
      <c r="K292" s="8">
        <v>10887</v>
      </c>
      <c r="L292" s="8">
        <f t="shared" si="81"/>
        <v>0</v>
      </c>
      <c r="M292" s="8">
        <v>100</v>
      </c>
      <c r="N292" s="8">
        <f t="shared" si="82"/>
        <v>0</v>
      </c>
      <c r="O292" s="11">
        <v>1.03</v>
      </c>
      <c r="P292" s="12">
        <f t="shared" si="83"/>
        <v>0</v>
      </c>
      <c r="Q292" s="8"/>
      <c r="R292" s="12">
        <f t="shared" si="84"/>
        <v>0</v>
      </c>
      <c r="S292" s="8">
        <v>1</v>
      </c>
      <c r="T292" s="13">
        <f t="shared" si="85"/>
        <v>0</v>
      </c>
    </row>
    <row r="293" s="1" customFormat="1" spans="1:20">
      <c r="A293" s="57" t="s">
        <v>1213</v>
      </c>
      <c r="B293" s="57" t="s">
        <v>1213</v>
      </c>
      <c r="C293" s="57">
        <v>13</v>
      </c>
      <c r="D293" s="8" t="s">
        <v>1208</v>
      </c>
      <c r="E293" s="8">
        <v>88</v>
      </c>
      <c r="F293" s="8">
        <v>88</v>
      </c>
      <c r="G293" s="8">
        <f>SUM(F293-E293)</f>
        <v>0</v>
      </c>
      <c r="H293" s="13">
        <v>9.5</v>
      </c>
      <c r="I293" s="8">
        <f t="shared" ref="I293:I297" si="86">G293*H293</f>
        <v>0</v>
      </c>
      <c r="J293" s="8">
        <v>76444</v>
      </c>
      <c r="K293" s="8">
        <v>78178</v>
      </c>
      <c r="L293" s="8">
        <f t="shared" si="81"/>
        <v>1734</v>
      </c>
      <c r="M293" s="8">
        <v>1</v>
      </c>
      <c r="N293" s="8">
        <f t="shared" si="82"/>
        <v>1734</v>
      </c>
      <c r="O293" s="11">
        <v>1.03</v>
      </c>
      <c r="P293" s="12">
        <f t="shared" si="83"/>
        <v>1786.02</v>
      </c>
      <c r="Q293" s="8">
        <f>80*1.03</f>
        <v>82.4</v>
      </c>
      <c r="R293" s="12">
        <f t="shared" si="84"/>
        <v>1868.42</v>
      </c>
      <c r="S293" s="8">
        <v>1</v>
      </c>
      <c r="T293" s="13">
        <f t="shared" si="85"/>
        <v>1868.42</v>
      </c>
    </row>
    <row r="294" s="1" customFormat="1" spans="1:20">
      <c r="A294" s="57" t="s">
        <v>1214</v>
      </c>
      <c r="B294" s="57" t="s">
        <v>1215</v>
      </c>
      <c r="C294" s="57">
        <v>16</v>
      </c>
      <c r="D294" s="8" t="s">
        <v>1208</v>
      </c>
      <c r="E294" s="8">
        <v>289</v>
      </c>
      <c r="F294" s="8">
        <v>289</v>
      </c>
      <c r="G294" s="8">
        <f>SUM(F294-E294)</f>
        <v>0</v>
      </c>
      <c r="H294" s="13">
        <v>9.5</v>
      </c>
      <c r="I294" s="8">
        <f t="shared" si="86"/>
        <v>0</v>
      </c>
      <c r="J294" s="8">
        <v>16975</v>
      </c>
      <c r="K294" s="8">
        <v>18151</v>
      </c>
      <c r="L294" s="8">
        <f t="shared" si="81"/>
        <v>1176</v>
      </c>
      <c r="M294" s="8">
        <v>1</v>
      </c>
      <c r="N294" s="8">
        <f t="shared" si="82"/>
        <v>1176</v>
      </c>
      <c r="O294" s="11">
        <v>1.03</v>
      </c>
      <c r="P294" s="12">
        <f t="shared" si="83"/>
        <v>1211.28</v>
      </c>
      <c r="Q294" s="8">
        <f>80*1.03</f>
        <v>82.4</v>
      </c>
      <c r="R294" s="12">
        <f t="shared" si="84"/>
        <v>1293.68</v>
      </c>
      <c r="S294" s="8">
        <v>1</v>
      </c>
      <c r="T294" s="13">
        <f t="shared" si="85"/>
        <v>1293.68</v>
      </c>
    </row>
    <row r="295" s="1" customFormat="1" spans="1:20">
      <c r="A295" s="57" t="s">
        <v>1216</v>
      </c>
      <c r="B295" s="57" t="s">
        <v>663</v>
      </c>
      <c r="C295" s="57">
        <v>19</v>
      </c>
      <c r="D295" s="8" t="s">
        <v>1208</v>
      </c>
      <c r="E295" s="8"/>
      <c r="F295" s="8"/>
      <c r="G295" s="8"/>
      <c r="H295" s="13"/>
      <c r="I295" s="8"/>
      <c r="J295" s="8">
        <v>22548</v>
      </c>
      <c r="K295" s="8">
        <v>22778</v>
      </c>
      <c r="L295" s="8">
        <f t="shared" si="81"/>
        <v>230</v>
      </c>
      <c r="M295" s="8">
        <v>1</v>
      </c>
      <c r="N295" s="8">
        <f t="shared" si="82"/>
        <v>230</v>
      </c>
      <c r="O295" s="11">
        <v>1.03</v>
      </c>
      <c r="P295" s="12">
        <f t="shared" si="83"/>
        <v>236.9</v>
      </c>
      <c r="Q295" s="8">
        <f>40*1.03</f>
        <v>41.2</v>
      </c>
      <c r="R295" s="12">
        <f t="shared" si="84"/>
        <v>278.1</v>
      </c>
      <c r="S295" s="8">
        <v>1</v>
      </c>
      <c r="T295" s="13">
        <f t="shared" si="85"/>
        <v>278.1</v>
      </c>
    </row>
    <row r="296" s="1" customFormat="1" spans="1:20">
      <c r="A296" s="57" t="s">
        <v>1217</v>
      </c>
      <c r="B296" s="57" t="s">
        <v>1218</v>
      </c>
      <c r="C296" s="57">
        <v>34</v>
      </c>
      <c r="D296" s="8" t="s">
        <v>1208</v>
      </c>
      <c r="E296" s="167"/>
      <c r="F296" s="8"/>
      <c r="G296" s="8"/>
      <c r="H296" s="13"/>
      <c r="I296" s="8"/>
      <c r="J296" s="8">
        <v>9366</v>
      </c>
      <c r="K296" s="8">
        <v>9430</v>
      </c>
      <c r="L296" s="8">
        <f t="shared" si="81"/>
        <v>64</v>
      </c>
      <c r="M296" s="8">
        <v>1</v>
      </c>
      <c r="N296" s="8">
        <f t="shared" si="82"/>
        <v>64</v>
      </c>
      <c r="O296" s="11">
        <v>1.03</v>
      </c>
      <c r="P296" s="12">
        <f t="shared" si="83"/>
        <v>65.92</v>
      </c>
      <c r="Q296" s="8">
        <f>40*1.03</f>
        <v>41.2</v>
      </c>
      <c r="R296" s="12">
        <f t="shared" si="84"/>
        <v>107.12</v>
      </c>
      <c r="S296" s="8">
        <v>1</v>
      </c>
      <c r="T296" s="13">
        <f t="shared" si="85"/>
        <v>107.12</v>
      </c>
    </row>
    <row r="297" s="1" customFormat="1" ht="20" customHeight="1" spans="1:20">
      <c r="A297" s="57" t="s">
        <v>25</v>
      </c>
      <c r="B297" s="57"/>
      <c r="C297" s="57"/>
      <c r="D297" s="8" t="s">
        <v>1208</v>
      </c>
      <c r="E297" s="167"/>
      <c r="F297" s="8"/>
      <c r="G297" s="8"/>
      <c r="H297" s="13"/>
      <c r="I297" s="8"/>
      <c r="J297" s="8"/>
      <c r="K297" s="8"/>
      <c r="L297" s="8"/>
      <c r="M297" s="8"/>
      <c r="N297" s="8"/>
      <c r="O297" s="11"/>
      <c r="P297" s="12"/>
      <c r="Q297" s="8"/>
      <c r="R297" s="12"/>
      <c r="S297" s="8"/>
      <c r="T297" s="13">
        <f>SUM(T289:T296)</f>
        <v>45478.62</v>
      </c>
    </row>
    <row r="298" s="1" customFormat="1" spans="1:20">
      <c r="A298" s="31" t="s">
        <v>478</v>
      </c>
      <c r="B298" s="8"/>
      <c r="C298" s="8"/>
      <c r="D298" s="8"/>
      <c r="E298" s="19" t="s">
        <v>1219</v>
      </c>
      <c r="F298" s="8"/>
      <c r="G298" s="8"/>
      <c r="H298" s="10"/>
      <c r="I298" s="8"/>
      <c r="J298" s="8"/>
      <c r="K298" s="8"/>
      <c r="L298" s="8"/>
      <c r="M298" s="8"/>
      <c r="N298" s="8"/>
      <c r="O298" s="11"/>
      <c r="P298" s="12"/>
      <c r="Q298" s="8"/>
      <c r="R298" s="12"/>
      <c r="S298" s="8"/>
      <c r="T298" s="19">
        <v>628736.18</v>
      </c>
    </row>
    <row r="299" s="1" customFormat="1" spans="1:20">
      <c r="A299" s="170" t="s">
        <v>1220</v>
      </c>
      <c r="B299" s="63"/>
      <c r="C299" s="63"/>
      <c r="D299" s="63"/>
      <c r="E299" s="63" t="s">
        <v>1221</v>
      </c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>
        <v>62059.57</v>
      </c>
    </row>
    <row r="300" s="1" customFormat="1" spans="1:20">
      <c r="A300" s="170" t="s">
        <v>480</v>
      </c>
      <c r="B300" s="63"/>
      <c r="C300" s="63"/>
      <c r="D300" s="63"/>
      <c r="E300" s="63" t="s">
        <v>481</v>
      </c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>
        <f>T299+T298-T297</f>
        <v>645317.13</v>
      </c>
    </row>
    <row r="301" s="1" customFormat="1" spans="1:20">
      <c r="A301" s="173"/>
    </row>
    <row r="302" s="1" customFormat="1" spans="1:20">
      <c r="A302" s="173"/>
    </row>
    <row r="303" s="1" customFormat="1" spans="1:20">
      <c r="A303" s="173"/>
    </row>
    <row r="304" s="1" customFormat="1" spans="1:20">
      <c r="A304" s="173"/>
    </row>
    <row r="305" s="1" customFormat="1"/>
    <row r="306" s="1" customFormat="1" ht="28.5" spans="1:21">
      <c r="A306" s="8" t="s">
        <v>312</v>
      </c>
      <c r="B306" s="8" t="s">
        <v>313</v>
      </c>
      <c r="C306" s="22" t="s">
        <v>2</v>
      </c>
      <c r="D306" s="94" t="s">
        <v>1222</v>
      </c>
      <c r="E306" s="8" t="s">
        <v>18</v>
      </c>
      <c r="F306" s="8" t="s">
        <v>19</v>
      </c>
      <c r="G306" s="8" t="s">
        <v>7</v>
      </c>
      <c r="H306" s="13" t="s">
        <v>20</v>
      </c>
      <c r="I306" s="8" t="s">
        <v>21</v>
      </c>
      <c r="J306" s="8" t="s">
        <v>3</v>
      </c>
      <c r="K306" s="8" t="s">
        <v>4</v>
      </c>
      <c r="L306" s="8" t="s">
        <v>5</v>
      </c>
      <c r="M306" s="8" t="s">
        <v>6</v>
      </c>
      <c r="N306" s="8" t="s">
        <v>7</v>
      </c>
      <c r="O306" s="11"/>
      <c r="P306" s="12" t="s">
        <v>9</v>
      </c>
      <c r="Q306" s="8" t="s">
        <v>38</v>
      </c>
      <c r="R306" s="12" t="s">
        <v>25</v>
      </c>
      <c r="S306" s="8" t="s">
        <v>29</v>
      </c>
      <c r="T306" s="13" t="s">
        <v>39</v>
      </c>
    </row>
    <row r="307" s="1" customFormat="1" spans="1:21">
      <c r="A307" s="68" t="s">
        <v>1223</v>
      </c>
      <c r="B307" s="18"/>
      <c r="C307" s="18"/>
      <c r="D307" s="8" t="s">
        <v>90</v>
      </c>
      <c r="E307" s="8">
        <v>4239</v>
      </c>
      <c r="F307" s="8"/>
      <c r="G307" s="8"/>
      <c r="H307" s="13"/>
      <c r="I307" s="8"/>
      <c r="J307" s="8"/>
      <c r="K307" s="8"/>
      <c r="L307" s="8"/>
      <c r="M307" s="8"/>
      <c r="N307" s="8"/>
      <c r="O307" s="11">
        <v>1.03</v>
      </c>
      <c r="P307" s="12"/>
      <c r="Q307" s="8"/>
      <c r="R307" s="12"/>
      <c r="S307" s="8"/>
      <c r="T307" s="13"/>
    </row>
    <row r="308" s="1" customFormat="1" spans="1:21">
      <c r="A308" s="8" t="s">
        <v>1224</v>
      </c>
      <c r="B308" s="8" t="s">
        <v>1225</v>
      </c>
      <c r="C308" s="8">
        <v>412</v>
      </c>
      <c r="D308" s="8" t="s">
        <v>90</v>
      </c>
      <c r="E308" s="8">
        <v>14</v>
      </c>
      <c r="F308" s="8">
        <v>14</v>
      </c>
      <c r="G308" s="8">
        <f>SUM(F308-E308)</f>
        <v>0</v>
      </c>
      <c r="H308" s="13">
        <v>9.5</v>
      </c>
      <c r="I308" s="8">
        <f>G308*H308</f>
        <v>0</v>
      </c>
      <c r="J308" s="8">
        <v>6441</v>
      </c>
      <c r="K308" s="8">
        <v>6497</v>
      </c>
      <c r="L308" s="8">
        <f>K308-J308</f>
        <v>56</v>
      </c>
      <c r="M308" s="8">
        <v>40</v>
      </c>
      <c r="N308" s="8">
        <f>M308*L308</f>
        <v>2240</v>
      </c>
      <c r="O308" s="11">
        <v>1.03</v>
      </c>
      <c r="P308" s="12">
        <f>O308*N308</f>
        <v>2307.2</v>
      </c>
      <c r="Q308" s="8">
        <f>40*1.03</f>
        <v>41.2</v>
      </c>
      <c r="R308" s="12">
        <f>I308+P308+Q308</f>
        <v>2348.4</v>
      </c>
      <c r="S308" s="8">
        <v>1</v>
      </c>
      <c r="T308" s="13">
        <f>R308*S308</f>
        <v>2348.4</v>
      </c>
    </row>
    <row r="309" s="1" customFormat="1" spans="1:21">
      <c r="A309" s="8" t="s">
        <v>1226</v>
      </c>
      <c r="B309" s="8" t="s">
        <v>1227</v>
      </c>
      <c r="C309" s="8">
        <v>520</v>
      </c>
      <c r="D309" s="8" t="s">
        <v>90</v>
      </c>
      <c r="E309" s="8">
        <v>36</v>
      </c>
      <c r="F309" s="8">
        <v>36</v>
      </c>
      <c r="G309" s="8">
        <f>SUM(F309-E309)</f>
        <v>0</v>
      </c>
      <c r="H309" s="13">
        <v>9.5</v>
      </c>
      <c r="I309" s="8">
        <f>G309*H309</f>
        <v>0</v>
      </c>
      <c r="J309" s="8">
        <v>14918</v>
      </c>
      <c r="K309" s="8">
        <v>15796</v>
      </c>
      <c r="L309" s="8">
        <f>K309-J309</f>
        <v>878</v>
      </c>
      <c r="M309" s="8">
        <v>1</v>
      </c>
      <c r="N309" s="8">
        <f>M309*L309</f>
        <v>878</v>
      </c>
      <c r="O309" s="11">
        <v>1.03</v>
      </c>
      <c r="P309" s="12">
        <f>O309*N309</f>
        <v>904.34</v>
      </c>
      <c r="Q309" s="8">
        <f>80*1.03</f>
        <v>82.4</v>
      </c>
      <c r="R309" s="12">
        <f>I309+P309+Q309</f>
        <v>986.74</v>
      </c>
      <c r="S309" s="8">
        <v>1</v>
      </c>
      <c r="T309" s="13">
        <f>R309*S309</f>
        <v>986.74</v>
      </c>
    </row>
    <row r="310" s="1" customFormat="1" spans="1:21">
      <c r="A310" s="8" t="s">
        <v>1228</v>
      </c>
      <c r="B310" s="8" t="s">
        <v>1229</v>
      </c>
      <c r="C310" s="8">
        <v>521</v>
      </c>
      <c r="D310" s="8" t="s">
        <v>90</v>
      </c>
      <c r="E310" s="8">
        <v>2</v>
      </c>
      <c r="F310" s="8">
        <v>2</v>
      </c>
      <c r="G310" s="8">
        <f>F310-E310</f>
        <v>0</v>
      </c>
      <c r="H310" s="13">
        <v>9.5</v>
      </c>
      <c r="I310" s="8">
        <f>G310*H310</f>
        <v>0</v>
      </c>
      <c r="J310" s="8">
        <v>67</v>
      </c>
      <c r="K310" s="8">
        <v>685</v>
      </c>
      <c r="L310" s="8">
        <f>K310-J310</f>
        <v>618</v>
      </c>
      <c r="M310" s="8">
        <v>80</v>
      </c>
      <c r="N310" s="8">
        <f>M310*L310</f>
        <v>49440</v>
      </c>
      <c r="O310" s="11">
        <v>1.03</v>
      </c>
      <c r="P310" s="12">
        <f>O310*N310</f>
        <v>50923.2</v>
      </c>
      <c r="Q310" s="8"/>
      <c r="R310" s="12">
        <f>I310+P310+Q310</f>
        <v>50923.2</v>
      </c>
      <c r="S310" s="8">
        <v>1</v>
      </c>
      <c r="T310" s="13">
        <f>R310</f>
        <v>50923.2</v>
      </c>
    </row>
    <row r="311" s="1" customFormat="1" spans="1:21">
      <c r="A311" s="8" t="s">
        <v>25</v>
      </c>
      <c r="B311" s="8"/>
      <c r="C311" s="8"/>
      <c r="D311" s="8" t="s">
        <v>90</v>
      </c>
      <c r="E311" s="8"/>
      <c r="F311" s="8"/>
      <c r="G311" s="8"/>
      <c r="H311" s="13"/>
      <c r="I311" s="8"/>
      <c r="J311" s="8"/>
      <c r="K311" s="8"/>
      <c r="L311" s="8"/>
      <c r="M311" s="8"/>
      <c r="N311" s="8"/>
      <c r="O311" s="11"/>
      <c r="P311" s="12"/>
      <c r="Q311" s="8"/>
      <c r="R311" s="12"/>
      <c r="S311" s="8"/>
      <c r="T311" s="13">
        <f>SUM(T308:T310)</f>
        <v>54258.34</v>
      </c>
    </row>
    <row r="312" s="1" customFormat="1" spans="1:21">
      <c r="A312" s="8"/>
      <c r="B312" s="8"/>
      <c r="C312" s="8"/>
      <c r="D312" s="8"/>
      <c r="E312" s="8"/>
      <c r="F312" s="8"/>
      <c r="G312" s="8"/>
      <c r="H312" s="13"/>
      <c r="I312" s="8"/>
      <c r="J312" s="8"/>
      <c r="K312" s="8"/>
      <c r="L312" s="8"/>
      <c r="M312" s="8"/>
      <c r="N312" s="23"/>
      <c r="O312" s="11"/>
      <c r="P312" s="12"/>
      <c r="Q312" s="8"/>
      <c r="R312" s="12"/>
      <c r="S312" s="8"/>
      <c r="T312" s="13"/>
    </row>
    <row r="313" s="1" customFormat="1" spans="1:21">
      <c r="A313" s="49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</row>
    <row r="314" s="1" customFormat="1"/>
    <row r="315" s="1" customFormat="1"/>
    <row r="316" s="1" customFormat="1" ht="30" customHeight="1" spans="1:21">
      <c r="A316" s="8" t="s">
        <v>312</v>
      </c>
      <c r="B316" s="8" t="s">
        <v>313</v>
      </c>
      <c r="C316" s="22" t="s">
        <v>2</v>
      </c>
      <c r="D316" s="9" t="s">
        <v>1222</v>
      </c>
      <c r="E316" s="8" t="s">
        <v>18</v>
      </c>
      <c r="F316" s="8" t="s">
        <v>19</v>
      </c>
      <c r="G316" s="23" t="s">
        <v>7</v>
      </c>
      <c r="H316" s="13" t="s">
        <v>20</v>
      </c>
      <c r="I316" s="8" t="s">
        <v>21</v>
      </c>
      <c r="J316" s="8" t="s">
        <v>3</v>
      </c>
      <c r="K316" s="8" t="s">
        <v>4</v>
      </c>
      <c r="L316" s="8" t="s">
        <v>5</v>
      </c>
      <c r="M316" s="8" t="s">
        <v>6</v>
      </c>
      <c r="N316" s="8" t="s">
        <v>7</v>
      </c>
      <c r="O316" s="11"/>
      <c r="P316" s="12" t="s">
        <v>9</v>
      </c>
      <c r="Q316" s="8" t="s">
        <v>38</v>
      </c>
      <c r="R316" s="12" t="s">
        <v>25</v>
      </c>
      <c r="S316" s="8" t="s">
        <v>29</v>
      </c>
      <c r="T316" s="13" t="s">
        <v>39</v>
      </c>
    </row>
    <row r="317" s="1" customFormat="1" ht="22" customHeight="1" spans="1:21">
      <c r="A317" s="8" t="s">
        <v>67</v>
      </c>
      <c r="B317" s="19"/>
      <c r="C317" s="19"/>
      <c r="D317" s="31">
        <v>4236</v>
      </c>
      <c r="E317" s="8"/>
      <c r="F317" s="8"/>
      <c r="G317" s="116"/>
      <c r="H317" s="13"/>
      <c r="I317" s="85"/>
      <c r="J317" s="8"/>
      <c r="K317" s="8"/>
      <c r="L317" s="8"/>
      <c r="M317" s="8"/>
      <c r="N317" s="8"/>
      <c r="O317" s="11"/>
      <c r="P317" s="85"/>
      <c r="Q317" s="117"/>
      <c r="R317" s="85">
        <f>公寓等!I85</f>
        <v>4058.01769911505</v>
      </c>
      <c r="S317" s="8">
        <v>1</v>
      </c>
      <c r="T317" s="13">
        <f t="shared" ref="T317:T319" si="87">R317*S317</f>
        <v>4058.01769911505</v>
      </c>
    </row>
    <row r="318" s="1" customFormat="1" spans="1:21">
      <c r="A318" s="8" t="s">
        <v>1230</v>
      </c>
      <c r="B318" s="8" t="s">
        <v>1231</v>
      </c>
      <c r="C318" s="8">
        <v>623</v>
      </c>
      <c r="D318" s="32" t="s">
        <v>1232</v>
      </c>
      <c r="E318" s="8"/>
      <c r="F318" s="8"/>
      <c r="G318" s="8"/>
      <c r="H318" s="13"/>
      <c r="I318" s="174"/>
      <c r="J318" s="8">
        <v>31</v>
      </c>
      <c r="K318" s="8">
        <v>36</v>
      </c>
      <c r="L318" s="8">
        <f>K318-J318</f>
        <v>5</v>
      </c>
      <c r="M318" s="8">
        <v>40</v>
      </c>
      <c r="N318" s="8">
        <f>M318*L318</f>
        <v>200</v>
      </c>
      <c r="O318" s="11">
        <v>1.03</v>
      </c>
      <c r="P318" s="12">
        <f>O318*N318</f>
        <v>206</v>
      </c>
      <c r="Q318" s="8"/>
      <c r="R318" s="12">
        <f>I318+P318</f>
        <v>206</v>
      </c>
      <c r="S318" s="8">
        <v>1</v>
      </c>
      <c r="T318" s="13">
        <f t="shared" si="87"/>
        <v>206</v>
      </c>
      <c r="U318" s="53"/>
    </row>
    <row r="319" s="1" customFormat="1" spans="1:21">
      <c r="A319" s="8" t="s">
        <v>1230</v>
      </c>
      <c r="B319" s="8" t="s">
        <v>1233</v>
      </c>
      <c r="C319" s="8">
        <v>615</v>
      </c>
      <c r="D319" s="32"/>
      <c r="E319" s="8"/>
      <c r="F319" s="8"/>
      <c r="G319" s="8"/>
      <c r="H319" s="13"/>
      <c r="I319" s="174"/>
      <c r="J319" s="8">
        <v>0</v>
      </c>
      <c r="K319" s="8">
        <v>10</v>
      </c>
      <c r="L319" s="8">
        <f>K319-J319</f>
        <v>10</v>
      </c>
      <c r="M319" s="8">
        <v>40</v>
      </c>
      <c r="N319" s="8">
        <f>M319*L319</f>
        <v>400</v>
      </c>
      <c r="O319" s="11">
        <v>1.03</v>
      </c>
      <c r="P319" s="12">
        <f>O319*N319</f>
        <v>412</v>
      </c>
      <c r="Q319" s="8"/>
      <c r="R319" s="12">
        <f>I319+P319</f>
        <v>412</v>
      </c>
      <c r="S319" s="8">
        <v>1</v>
      </c>
      <c r="T319" s="13">
        <f t="shared" si="87"/>
        <v>412</v>
      </c>
      <c r="U319" s="53"/>
    </row>
    <row r="320" s="1" customFormat="1" spans="1:21">
      <c r="A320" s="8" t="s">
        <v>25</v>
      </c>
      <c r="B320" s="8"/>
      <c r="C320" s="8"/>
      <c r="D320" s="8"/>
      <c r="E320" s="8"/>
      <c r="F320" s="8"/>
      <c r="G320" s="8"/>
      <c r="H320" s="13"/>
      <c r="I320" s="8"/>
      <c r="J320" s="8"/>
      <c r="K320" s="8"/>
      <c r="L320" s="8"/>
      <c r="M320" s="8"/>
      <c r="N320" s="8"/>
      <c r="O320" s="11"/>
      <c r="P320" s="12"/>
      <c r="Q320" s="8"/>
      <c r="R320" s="12"/>
      <c r="S320" s="8"/>
      <c r="T320" s="13">
        <f>SUM(T317:T318)</f>
        <v>4264.01769911505</v>
      </c>
    </row>
    <row r="321" s="1" customFormat="1" spans="1:20">
      <c r="A321" s="8"/>
      <c r="B321" s="8"/>
      <c r="C321" s="8"/>
      <c r="D321" s="8"/>
      <c r="E321" s="8"/>
      <c r="F321" s="8"/>
      <c r="G321" s="8"/>
      <c r="H321" s="13"/>
      <c r="I321" s="8"/>
      <c r="J321" s="8"/>
      <c r="K321" s="8"/>
      <c r="L321" s="8"/>
      <c r="M321" s="8"/>
      <c r="N321" s="8"/>
      <c r="O321" s="11"/>
      <c r="P321" s="12"/>
      <c r="Q321" s="8"/>
      <c r="R321" s="12"/>
      <c r="S321" s="8"/>
      <c r="T321" s="13"/>
    </row>
    <row r="322" s="1" customFormat="1" spans="1:20">
      <c r="A322" s="8"/>
      <c r="B322" s="175"/>
      <c r="C322" s="175"/>
      <c r="D322" s="175"/>
      <c r="E322" s="175"/>
      <c r="F322" s="175"/>
      <c r="G322" s="175"/>
      <c r="H322" s="176"/>
      <c r="I322" s="175"/>
      <c r="J322" s="175"/>
      <c r="K322" s="175"/>
      <c r="L322" s="175"/>
      <c r="M322" s="175"/>
      <c r="N322" s="175"/>
      <c r="O322" s="177"/>
      <c r="P322" s="178"/>
      <c r="Q322" s="175"/>
      <c r="R322" s="178"/>
      <c r="S322" s="175"/>
      <c r="T322" s="13"/>
    </row>
    <row r="323" s="1" customFormat="1" spans="1:20">
      <c r="A323" s="8"/>
      <c r="B323" s="175"/>
      <c r="C323" s="175"/>
      <c r="D323" s="175"/>
      <c r="E323" s="175"/>
      <c r="F323" s="175"/>
      <c r="G323" s="175"/>
      <c r="H323" s="176"/>
      <c r="I323" s="175"/>
      <c r="J323" s="175"/>
      <c r="K323" s="175"/>
      <c r="L323" s="175"/>
      <c r="M323" s="175"/>
      <c r="N323" s="175"/>
      <c r="O323" s="177"/>
      <c r="P323" s="178"/>
      <c r="Q323" s="175"/>
      <c r="R323" s="178"/>
      <c r="S323" s="175"/>
      <c r="T323" s="13"/>
    </row>
    <row r="324" s="1" customFormat="1" spans="1:20">
      <c r="A324" s="8"/>
      <c r="B324" s="175"/>
      <c r="C324" s="175"/>
      <c r="D324" s="175"/>
      <c r="E324" s="175"/>
      <c r="F324" s="175"/>
      <c r="G324" s="175"/>
      <c r="H324" s="176"/>
      <c r="I324" s="175"/>
      <c r="J324" s="175"/>
      <c r="K324" s="175"/>
      <c r="L324" s="175"/>
      <c r="M324" s="175"/>
      <c r="N324" s="175"/>
      <c r="O324" s="177"/>
      <c r="P324" s="178"/>
      <c r="Q324" s="175"/>
      <c r="R324" s="178"/>
      <c r="S324" s="175"/>
      <c r="T324" s="13"/>
    </row>
    <row r="325" s="1" customFormat="1" spans="1:20">
      <c r="A325" s="8"/>
      <c r="B325" s="175"/>
      <c r="C325" s="175"/>
      <c r="D325" s="175"/>
      <c r="E325" s="175"/>
      <c r="F325" s="175"/>
      <c r="G325" s="175"/>
      <c r="H325" s="176"/>
      <c r="I325" s="175"/>
      <c r="J325" s="175"/>
      <c r="K325" s="175"/>
      <c r="L325" s="175"/>
      <c r="M325" s="175"/>
      <c r="N325" s="175"/>
      <c r="O325" s="177"/>
      <c r="P325" s="178"/>
      <c r="Q325" s="175"/>
      <c r="R325" s="178"/>
      <c r="S325" s="175"/>
      <c r="T325" s="13"/>
    </row>
    <row r="326" s="1" customFormat="1" ht="28.5" spans="1:20">
      <c r="A326" s="8" t="s">
        <v>312</v>
      </c>
      <c r="B326" s="8" t="s">
        <v>313</v>
      </c>
      <c r="C326" s="22" t="s">
        <v>2</v>
      </c>
      <c r="D326" s="94" t="s">
        <v>1234</v>
      </c>
      <c r="E326" s="8" t="s">
        <v>18</v>
      </c>
      <c r="F326" s="8" t="s">
        <v>19</v>
      </c>
      <c r="G326" s="8" t="s">
        <v>7</v>
      </c>
      <c r="H326" s="13" t="s">
        <v>20</v>
      </c>
      <c r="I326" s="8" t="s">
        <v>21</v>
      </c>
      <c r="J326" s="8" t="s">
        <v>3</v>
      </c>
      <c r="K326" s="8" t="s">
        <v>4</v>
      </c>
      <c r="L326" s="8" t="s">
        <v>5</v>
      </c>
      <c r="M326" s="8" t="s">
        <v>6</v>
      </c>
      <c r="N326" s="8" t="s">
        <v>7</v>
      </c>
      <c r="O326" s="11"/>
      <c r="P326" s="12" t="s">
        <v>9</v>
      </c>
      <c r="Q326" s="8" t="s">
        <v>38</v>
      </c>
      <c r="R326" s="12" t="s">
        <v>25</v>
      </c>
      <c r="S326" s="8" t="s">
        <v>29</v>
      </c>
      <c r="T326" s="13" t="s">
        <v>39</v>
      </c>
    </row>
    <row r="327" s="1" customFormat="1" spans="1:20">
      <c r="A327" s="8" t="s">
        <v>1235</v>
      </c>
      <c r="B327" s="8"/>
      <c r="C327" s="8"/>
      <c r="D327" s="8" t="s">
        <v>1236</v>
      </c>
      <c r="E327" s="8"/>
      <c r="F327" s="8" t="s">
        <v>228</v>
      </c>
      <c r="G327" s="8"/>
      <c r="H327" s="13"/>
      <c r="I327" s="8"/>
      <c r="J327" s="8"/>
      <c r="K327" s="8"/>
      <c r="L327" s="8"/>
      <c r="M327" s="8"/>
      <c r="N327" s="8"/>
      <c r="O327" s="11"/>
      <c r="P327" s="12"/>
      <c r="Q327" s="8"/>
      <c r="R327" s="12"/>
      <c r="S327" s="8"/>
      <c r="T327" s="13"/>
    </row>
    <row r="328" s="1" customFormat="1" spans="1:20">
      <c r="A328" s="8" t="s">
        <v>1237</v>
      </c>
      <c r="B328" s="8" t="s">
        <v>1238</v>
      </c>
      <c r="C328" s="8">
        <v>117</v>
      </c>
      <c r="D328" s="8" t="s">
        <v>228</v>
      </c>
      <c r="E328" s="8">
        <v>1</v>
      </c>
      <c r="F328" s="8">
        <v>1</v>
      </c>
      <c r="G328" s="8">
        <f t="shared" ref="G328:G332" si="88">SUM(F328-E328)</f>
        <v>0</v>
      </c>
      <c r="H328" s="13">
        <v>9.5</v>
      </c>
      <c r="I328" s="8">
        <f t="shared" ref="I328:I332" si="89">G328*H328</f>
        <v>0</v>
      </c>
      <c r="J328" s="8">
        <v>12702</v>
      </c>
      <c r="K328" s="8">
        <v>16791</v>
      </c>
      <c r="L328" s="8">
        <f t="shared" ref="L328:L332" si="90">K328-J328</f>
        <v>4089</v>
      </c>
      <c r="M328" s="8">
        <v>1</v>
      </c>
      <c r="N328" s="8">
        <f t="shared" ref="N328:N332" si="91">M328*L328</f>
        <v>4089</v>
      </c>
      <c r="O328" s="11">
        <v>1.03</v>
      </c>
      <c r="P328" s="12">
        <f t="shared" ref="P328:P332" si="92">O328*N328</f>
        <v>4211.67</v>
      </c>
      <c r="Q328" s="8">
        <f>40*1.03</f>
        <v>41.2</v>
      </c>
      <c r="R328" s="12">
        <f t="shared" ref="R328:R330" si="93">I328+P328+Q328</f>
        <v>4252.87</v>
      </c>
      <c r="S328" s="8">
        <v>1</v>
      </c>
      <c r="T328" s="13">
        <f t="shared" ref="T328:T332" si="94">R328*S328</f>
        <v>4252.87</v>
      </c>
    </row>
    <row r="329" s="1" customFormat="1" spans="1:20">
      <c r="A329" s="8" t="s">
        <v>1239</v>
      </c>
      <c r="B329" s="8" t="s">
        <v>1240</v>
      </c>
      <c r="C329" s="8">
        <v>401</v>
      </c>
      <c r="D329" s="8" t="s">
        <v>228</v>
      </c>
      <c r="E329" s="8">
        <v>14</v>
      </c>
      <c r="F329" s="8">
        <v>14</v>
      </c>
      <c r="G329" s="8">
        <f t="shared" si="88"/>
        <v>0</v>
      </c>
      <c r="H329" s="13">
        <v>9.5</v>
      </c>
      <c r="I329" s="8">
        <f t="shared" si="89"/>
        <v>0</v>
      </c>
      <c r="J329" s="8">
        <v>164671</v>
      </c>
      <c r="K329" s="8">
        <v>164671</v>
      </c>
      <c r="L329" s="8">
        <f t="shared" si="90"/>
        <v>0</v>
      </c>
      <c r="M329" s="8">
        <v>1</v>
      </c>
      <c r="N329" s="8">
        <f t="shared" si="91"/>
        <v>0</v>
      </c>
      <c r="O329" s="11">
        <v>1.03</v>
      </c>
      <c r="P329" s="12">
        <f t="shared" si="92"/>
        <v>0</v>
      </c>
      <c r="Q329" s="8">
        <f>40*1.03</f>
        <v>41.2</v>
      </c>
      <c r="R329" s="12">
        <f t="shared" si="93"/>
        <v>41.2</v>
      </c>
      <c r="S329" s="8">
        <v>1</v>
      </c>
      <c r="T329" s="13">
        <f t="shared" si="94"/>
        <v>41.2</v>
      </c>
    </row>
    <row r="330" s="1" customFormat="1" spans="1:20">
      <c r="A330" s="8" t="s">
        <v>1241</v>
      </c>
      <c r="B330" s="8" t="s">
        <v>1242</v>
      </c>
      <c r="C330" s="8">
        <v>115</v>
      </c>
      <c r="D330" s="8" t="s">
        <v>228</v>
      </c>
      <c r="E330" s="8"/>
      <c r="F330" s="8"/>
      <c r="G330" s="8"/>
      <c r="H330" s="13"/>
      <c r="I330" s="8"/>
      <c r="J330" s="8">
        <v>24765</v>
      </c>
      <c r="K330" s="8">
        <v>24765</v>
      </c>
      <c r="L330" s="8">
        <f t="shared" si="90"/>
        <v>0</v>
      </c>
      <c r="M330" s="8">
        <v>1</v>
      </c>
      <c r="N330" s="8">
        <f t="shared" si="91"/>
        <v>0</v>
      </c>
      <c r="O330" s="11">
        <v>1.03</v>
      </c>
      <c r="P330" s="12">
        <f t="shared" si="92"/>
        <v>0</v>
      </c>
      <c r="Q330" s="8">
        <f>60*1.03</f>
        <v>61.8</v>
      </c>
      <c r="R330" s="12">
        <f t="shared" si="93"/>
        <v>61.8</v>
      </c>
      <c r="S330" s="8">
        <v>1</v>
      </c>
      <c r="T330" s="13">
        <f t="shared" si="94"/>
        <v>61.8</v>
      </c>
    </row>
    <row r="331" s="1" customFormat="1" spans="1:20">
      <c r="A331" s="19" t="s">
        <v>1243</v>
      </c>
      <c r="B331" s="8" t="s">
        <v>227</v>
      </c>
      <c r="C331" s="8">
        <v>503</v>
      </c>
      <c r="D331" s="8" t="s">
        <v>228</v>
      </c>
      <c r="E331" s="19"/>
      <c r="F331" s="19"/>
      <c r="G331" s="19"/>
      <c r="H331" s="13">
        <v>9.5</v>
      </c>
      <c r="I331" s="19"/>
      <c r="J331" s="8">
        <v>41162</v>
      </c>
      <c r="K331" s="8">
        <v>42569</v>
      </c>
      <c r="L331" s="8">
        <f t="shared" si="90"/>
        <v>1407</v>
      </c>
      <c r="M331" s="8">
        <v>1</v>
      </c>
      <c r="N331" s="8">
        <f t="shared" si="91"/>
        <v>1407</v>
      </c>
      <c r="O331" s="11">
        <v>1.03</v>
      </c>
      <c r="P331" s="12">
        <f t="shared" si="92"/>
        <v>1449.21</v>
      </c>
      <c r="Q331" s="19"/>
      <c r="R331" s="29">
        <f>P331</f>
        <v>1449.21</v>
      </c>
      <c r="S331" s="8">
        <v>1</v>
      </c>
      <c r="T331" s="29">
        <f t="shared" si="94"/>
        <v>1449.21</v>
      </c>
    </row>
    <row r="332" s="1" customFormat="1" spans="1:20">
      <c r="A332" s="8" t="s">
        <v>1244</v>
      </c>
      <c r="B332" s="8" t="s">
        <v>1245</v>
      </c>
      <c r="C332" s="8">
        <v>125</v>
      </c>
      <c r="D332" s="8" t="s">
        <v>228</v>
      </c>
      <c r="E332" s="8">
        <v>178</v>
      </c>
      <c r="F332" s="8">
        <v>178</v>
      </c>
      <c r="G332" s="8">
        <f t="shared" si="88"/>
        <v>0</v>
      </c>
      <c r="H332" s="13">
        <v>9.5</v>
      </c>
      <c r="I332" s="8">
        <f t="shared" si="89"/>
        <v>0</v>
      </c>
      <c r="J332" s="8">
        <v>78197</v>
      </c>
      <c r="K332" s="8">
        <v>78197</v>
      </c>
      <c r="L332" s="8">
        <f t="shared" si="90"/>
        <v>0</v>
      </c>
      <c r="M332" s="8">
        <v>1</v>
      </c>
      <c r="N332" s="8">
        <f t="shared" si="91"/>
        <v>0</v>
      </c>
      <c r="O332" s="11">
        <v>1.03</v>
      </c>
      <c r="P332" s="12">
        <f t="shared" si="92"/>
        <v>0</v>
      </c>
      <c r="Q332" s="8">
        <f>40*1.03</f>
        <v>41.2</v>
      </c>
      <c r="R332" s="12">
        <f>I332+P332+Q332</f>
        <v>41.2</v>
      </c>
      <c r="S332" s="8">
        <v>1</v>
      </c>
      <c r="T332" s="13">
        <f t="shared" si="94"/>
        <v>41.2</v>
      </c>
    </row>
    <row r="333" s="1" customFormat="1" spans="1:20">
      <c r="A333" s="8" t="s">
        <v>25</v>
      </c>
      <c r="B333" s="8"/>
      <c r="C333" s="8"/>
      <c r="D333" s="8" t="s">
        <v>25</v>
      </c>
      <c r="E333" s="19"/>
      <c r="F333" s="19"/>
      <c r="G333" s="19"/>
      <c r="H333" s="13"/>
      <c r="I333" s="19"/>
      <c r="J333" s="8"/>
      <c r="K333" s="8"/>
      <c r="L333" s="8"/>
      <c r="M333" s="8"/>
      <c r="N333" s="8"/>
      <c r="O333" s="11"/>
      <c r="P333" s="12"/>
      <c r="Q333" s="19"/>
      <c r="R333" s="29"/>
      <c r="S333" s="8"/>
      <c r="T333" s="29">
        <f>SUM(T328:T332)</f>
        <v>5846.28</v>
      </c>
    </row>
    <row r="334" s="1" customFormat="1" spans="1:20">
      <c r="A334" s="49"/>
      <c r="B334" s="8"/>
      <c r="C334" s="8"/>
      <c r="D334" s="8"/>
      <c r="E334" s="19"/>
      <c r="F334" s="19"/>
      <c r="G334" s="19"/>
      <c r="H334" s="13"/>
      <c r="I334" s="19"/>
      <c r="J334" s="8"/>
      <c r="K334" s="8"/>
      <c r="L334" s="8"/>
      <c r="M334" s="8"/>
      <c r="N334" s="8"/>
      <c r="O334" s="11"/>
      <c r="P334" s="12"/>
      <c r="Q334" s="19"/>
      <c r="R334" s="29"/>
      <c r="S334" s="8"/>
      <c r="T334" s="29"/>
    </row>
    <row r="335" s="1" customFormat="1"/>
    <row r="336" s="1" customFormat="1"/>
    <row r="337" s="1" customFormat="1" ht="28.5" spans="1:20">
      <c r="A337" s="8" t="s">
        <v>312</v>
      </c>
      <c r="B337" s="8" t="s">
        <v>313</v>
      </c>
      <c r="C337" s="22" t="s">
        <v>2</v>
      </c>
      <c r="D337" s="94" t="s">
        <v>1246</v>
      </c>
      <c r="E337" s="8" t="s">
        <v>18</v>
      </c>
      <c r="F337" s="8" t="s">
        <v>19</v>
      </c>
      <c r="G337" s="8" t="s">
        <v>7</v>
      </c>
      <c r="H337" s="13" t="s">
        <v>20</v>
      </c>
      <c r="I337" s="8" t="s">
        <v>21</v>
      </c>
      <c r="J337" s="8" t="s">
        <v>3</v>
      </c>
      <c r="K337" s="8" t="s">
        <v>4</v>
      </c>
      <c r="L337" s="8" t="s">
        <v>5</v>
      </c>
      <c r="M337" s="8" t="s">
        <v>6</v>
      </c>
      <c r="N337" s="8" t="s">
        <v>7</v>
      </c>
      <c r="O337" s="11"/>
      <c r="P337" s="12" t="s">
        <v>9</v>
      </c>
      <c r="Q337" s="8" t="s">
        <v>38</v>
      </c>
      <c r="R337" s="12" t="s">
        <v>25</v>
      </c>
      <c r="S337" s="8" t="s">
        <v>29</v>
      </c>
      <c r="T337" s="13" t="s">
        <v>39</v>
      </c>
    </row>
    <row r="338" s="1" customFormat="1" spans="1:20">
      <c r="A338" s="19" t="s">
        <v>1247</v>
      </c>
      <c r="B338" s="8"/>
      <c r="C338" s="8"/>
      <c r="D338" s="8" t="s">
        <v>1248</v>
      </c>
      <c r="E338" s="19"/>
      <c r="F338" s="19"/>
      <c r="G338" s="19"/>
      <c r="H338" s="13"/>
      <c r="I338" s="19"/>
      <c r="J338" s="8"/>
      <c r="K338" s="8"/>
      <c r="L338" s="8"/>
      <c r="M338" s="8"/>
      <c r="N338" s="8"/>
      <c r="O338" s="11"/>
      <c r="P338" s="12"/>
      <c r="Q338" s="19"/>
      <c r="R338" s="29"/>
      <c r="S338" s="8"/>
      <c r="T338" s="29"/>
    </row>
    <row r="339" s="1" customFormat="1" spans="1:20">
      <c r="A339" s="8" t="s">
        <v>434</v>
      </c>
      <c r="B339" s="8" t="s">
        <v>435</v>
      </c>
      <c r="C339" s="8">
        <v>421</v>
      </c>
      <c r="D339" s="8" t="s">
        <v>230</v>
      </c>
      <c r="E339" s="19"/>
      <c r="F339" s="19"/>
      <c r="G339" s="19"/>
      <c r="H339" s="13"/>
      <c r="I339" s="19"/>
      <c r="J339" s="8">
        <v>521</v>
      </c>
      <c r="K339" s="1">
        <v>532</v>
      </c>
      <c r="L339" s="8">
        <f>K339-J339</f>
        <v>11</v>
      </c>
      <c r="M339" s="8">
        <v>40</v>
      </c>
      <c r="N339" s="8">
        <f>L339*M339</f>
        <v>440</v>
      </c>
      <c r="O339" s="11">
        <v>1.03</v>
      </c>
      <c r="P339" s="85">
        <f>SUM(N339*O339)</f>
        <v>453.2</v>
      </c>
      <c r="Q339" s="117"/>
      <c r="R339" s="85">
        <f>SUM(I339+P339)</f>
        <v>453.2</v>
      </c>
      <c r="S339" s="8">
        <v>0.5</v>
      </c>
      <c r="T339" s="13">
        <f t="shared" ref="T339:T346" si="95">R339*S339</f>
        <v>226.6</v>
      </c>
    </row>
    <row r="340" s="1" customFormat="1" spans="1:20">
      <c r="A340" s="8" t="s">
        <v>1249</v>
      </c>
      <c r="B340" s="8" t="s">
        <v>1250</v>
      </c>
      <c r="C340" s="8">
        <v>175</v>
      </c>
      <c r="D340" s="8" t="s">
        <v>230</v>
      </c>
      <c r="E340" s="8">
        <v>18</v>
      </c>
      <c r="F340" s="8">
        <v>18</v>
      </c>
      <c r="G340" s="8">
        <f t="shared" ref="G340:G342" si="96">SUM(F340-E340)</f>
        <v>0</v>
      </c>
      <c r="H340" s="13">
        <v>9.5</v>
      </c>
      <c r="I340" s="8">
        <f t="shared" ref="I340:I342" si="97">G340*H340</f>
        <v>0</v>
      </c>
      <c r="J340" s="8">
        <v>100145</v>
      </c>
      <c r="K340" s="8">
        <v>104614</v>
      </c>
      <c r="L340" s="8">
        <f t="shared" ref="L339:L346" si="98">K340-J340</f>
        <v>4469</v>
      </c>
      <c r="M340" s="8">
        <v>1</v>
      </c>
      <c r="N340" s="8">
        <f t="shared" ref="N340:N346" si="99">M340*L340</f>
        <v>4469</v>
      </c>
      <c r="O340" s="11">
        <v>1.03</v>
      </c>
      <c r="P340" s="12">
        <f t="shared" ref="P340:P347" si="100">O340*N340</f>
        <v>4603.07</v>
      </c>
      <c r="Q340" s="8">
        <f>80*1.03</f>
        <v>82.4</v>
      </c>
      <c r="R340" s="12">
        <f t="shared" ref="R340:R346" si="101">I340+P340+Q340</f>
        <v>4685.47</v>
      </c>
      <c r="S340" s="8">
        <v>1</v>
      </c>
      <c r="T340" s="13">
        <f t="shared" si="95"/>
        <v>4685.47</v>
      </c>
    </row>
    <row r="341" s="1" customFormat="1" spans="1:20">
      <c r="A341" s="8" t="s">
        <v>1251</v>
      </c>
      <c r="B341" s="8" t="s">
        <v>1252</v>
      </c>
      <c r="C341" s="8">
        <v>63</v>
      </c>
      <c r="D341" s="8" t="s">
        <v>230</v>
      </c>
      <c r="E341" s="8">
        <v>211</v>
      </c>
      <c r="F341" s="8">
        <v>211</v>
      </c>
      <c r="G341" s="8">
        <f t="shared" si="96"/>
        <v>0</v>
      </c>
      <c r="H341" s="13">
        <v>9.5</v>
      </c>
      <c r="I341" s="8">
        <f t="shared" si="97"/>
        <v>0</v>
      </c>
      <c r="J341" s="8">
        <v>57592</v>
      </c>
      <c r="K341" s="8">
        <v>60659</v>
      </c>
      <c r="L341" s="8">
        <f t="shared" si="98"/>
        <v>3067</v>
      </c>
      <c r="M341" s="8">
        <v>1</v>
      </c>
      <c r="N341" s="8">
        <f t="shared" si="99"/>
        <v>3067</v>
      </c>
      <c r="O341" s="11">
        <v>1.03</v>
      </c>
      <c r="P341" s="12">
        <f t="shared" si="100"/>
        <v>3159.01</v>
      </c>
      <c r="Q341" s="8">
        <f>40*1.03</f>
        <v>41.2</v>
      </c>
      <c r="R341" s="12">
        <f t="shared" si="101"/>
        <v>3200.21</v>
      </c>
      <c r="S341" s="8">
        <v>1</v>
      </c>
      <c r="T341" s="13">
        <f t="shared" si="95"/>
        <v>3200.21</v>
      </c>
    </row>
    <row r="342" s="1" customFormat="1" spans="1:20">
      <c r="A342" s="8" t="s">
        <v>1253</v>
      </c>
      <c r="B342" s="8" t="s">
        <v>1254</v>
      </c>
      <c r="C342" s="8">
        <v>54</v>
      </c>
      <c r="D342" s="8" t="s">
        <v>230</v>
      </c>
      <c r="E342" s="8">
        <v>0</v>
      </c>
      <c r="F342" s="8">
        <v>0</v>
      </c>
      <c r="G342" s="8">
        <f t="shared" si="96"/>
        <v>0</v>
      </c>
      <c r="H342" s="13">
        <v>9.5</v>
      </c>
      <c r="I342" s="8">
        <f t="shared" si="97"/>
        <v>0</v>
      </c>
      <c r="J342" s="8">
        <v>7487</v>
      </c>
      <c r="K342" s="8">
        <v>7606</v>
      </c>
      <c r="L342" s="8">
        <f t="shared" si="98"/>
        <v>119</v>
      </c>
      <c r="M342" s="8">
        <v>1</v>
      </c>
      <c r="N342" s="8">
        <f t="shared" si="99"/>
        <v>119</v>
      </c>
      <c r="O342" s="11">
        <v>1.03</v>
      </c>
      <c r="P342" s="12">
        <f t="shared" si="100"/>
        <v>122.57</v>
      </c>
      <c r="Q342" s="8">
        <f>40*1.03</f>
        <v>41.2</v>
      </c>
      <c r="R342" s="12">
        <f t="shared" si="101"/>
        <v>163.77</v>
      </c>
      <c r="S342" s="8">
        <v>1</v>
      </c>
      <c r="T342" s="13">
        <f t="shared" si="95"/>
        <v>163.77</v>
      </c>
    </row>
    <row r="343" s="1" customFormat="1" spans="1:20">
      <c r="A343" s="8" t="s">
        <v>1255</v>
      </c>
      <c r="B343" s="8" t="s">
        <v>1256</v>
      </c>
      <c r="C343" s="8">
        <v>52</v>
      </c>
      <c r="D343" s="8" t="s">
        <v>230</v>
      </c>
      <c r="E343" s="8"/>
      <c r="F343" s="8"/>
      <c r="G343" s="8"/>
      <c r="H343" s="13"/>
      <c r="I343" s="8"/>
      <c r="J343" s="8">
        <v>26436</v>
      </c>
      <c r="K343" s="8">
        <v>27351</v>
      </c>
      <c r="L343" s="8">
        <f t="shared" si="98"/>
        <v>915</v>
      </c>
      <c r="M343" s="8">
        <v>1</v>
      </c>
      <c r="N343" s="8">
        <f t="shared" si="99"/>
        <v>915</v>
      </c>
      <c r="O343" s="11">
        <v>1.03</v>
      </c>
      <c r="P343" s="12">
        <f t="shared" si="100"/>
        <v>942.45</v>
      </c>
      <c r="Q343" s="8">
        <f>40*1.03</f>
        <v>41.2</v>
      </c>
      <c r="R343" s="12">
        <f t="shared" si="101"/>
        <v>983.65</v>
      </c>
      <c r="S343" s="8">
        <v>1</v>
      </c>
      <c r="T343" s="13">
        <f t="shared" si="95"/>
        <v>983.65</v>
      </c>
    </row>
    <row r="344" s="1" customFormat="1" spans="1:20">
      <c r="A344" s="8" t="s">
        <v>1257</v>
      </c>
      <c r="B344" s="8" t="s">
        <v>1258</v>
      </c>
      <c r="C344" s="8">
        <v>51</v>
      </c>
      <c r="D344" s="8" t="s">
        <v>230</v>
      </c>
      <c r="E344" s="8">
        <v>58</v>
      </c>
      <c r="F344" s="8">
        <v>58</v>
      </c>
      <c r="G344" s="8">
        <f>SUM(F344-E344)</f>
        <v>0</v>
      </c>
      <c r="H344" s="13">
        <v>9.5</v>
      </c>
      <c r="I344" s="8">
        <f t="shared" ref="I344:I347" si="102">G344*H344</f>
        <v>0</v>
      </c>
      <c r="J344" s="8">
        <v>267891</v>
      </c>
      <c r="K344" s="8">
        <v>279058</v>
      </c>
      <c r="L344" s="8">
        <f t="shared" si="98"/>
        <v>11167</v>
      </c>
      <c r="M344" s="8">
        <v>1</v>
      </c>
      <c r="N344" s="8">
        <f t="shared" si="99"/>
        <v>11167</v>
      </c>
      <c r="O344" s="11">
        <v>1.03</v>
      </c>
      <c r="P344" s="12">
        <f t="shared" si="100"/>
        <v>11502.01</v>
      </c>
      <c r="Q344" s="8">
        <f>60*1.03</f>
        <v>61.8</v>
      </c>
      <c r="R344" s="12">
        <f t="shared" si="101"/>
        <v>11563.81</v>
      </c>
      <c r="S344" s="8">
        <v>1</v>
      </c>
      <c r="T344" s="13">
        <f t="shared" si="95"/>
        <v>11563.81</v>
      </c>
    </row>
    <row r="345" s="1" customFormat="1" spans="1:20">
      <c r="A345" s="8" t="s">
        <v>1259</v>
      </c>
      <c r="B345" s="8" t="s">
        <v>1260</v>
      </c>
      <c r="C345" s="8">
        <v>356</v>
      </c>
      <c r="D345" s="8" t="s">
        <v>230</v>
      </c>
      <c r="E345" s="8" t="s">
        <v>1261</v>
      </c>
      <c r="F345" s="8"/>
      <c r="G345" s="8"/>
      <c r="H345" s="13">
        <v>9.5</v>
      </c>
      <c r="I345" s="8">
        <f t="shared" si="102"/>
        <v>0</v>
      </c>
      <c r="J345" s="8">
        <v>23198</v>
      </c>
      <c r="K345" s="8">
        <v>23551</v>
      </c>
      <c r="L345" s="8">
        <f t="shared" si="98"/>
        <v>353</v>
      </c>
      <c r="M345" s="8">
        <v>1</v>
      </c>
      <c r="N345" s="8">
        <f t="shared" si="99"/>
        <v>353</v>
      </c>
      <c r="O345" s="11">
        <v>1.03</v>
      </c>
      <c r="P345" s="12">
        <f t="shared" si="100"/>
        <v>363.59</v>
      </c>
      <c r="Q345" s="8"/>
      <c r="R345" s="12">
        <f t="shared" si="101"/>
        <v>363.59</v>
      </c>
      <c r="S345" s="8">
        <v>1</v>
      </c>
      <c r="T345" s="13">
        <f t="shared" si="95"/>
        <v>363.59</v>
      </c>
    </row>
    <row r="346" s="1" customFormat="1" spans="1:20">
      <c r="A346" s="8" t="s">
        <v>1262</v>
      </c>
      <c r="B346" s="8" t="s">
        <v>229</v>
      </c>
      <c r="C346" s="8">
        <v>501</v>
      </c>
      <c r="D346" s="8" t="s">
        <v>230</v>
      </c>
      <c r="E346" s="8"/>
      <c r="F346" s="8"/>
      <c r="G346" s="8"/>
      <c r="H346" s="13"/>
      <c r="I346" s="8"/>
      <c r="J346" s="8">
        <v>61313</v>
      </c>
      <c r="K346" s="8">
        <v>64670</v>
      </c>
      <c r="L346" s="8">
        <f t="shared" si="98"/>
        <v>3357</v>
      </c>
      <c r="M346" s="8">
        <v>1</v>
      </c>
      <c r="N346" s="8">
        <f t="shared" si="99"/>
        <v>3357</v>
      </c>
      <c r="O346" s="11">
        <v>1.03</v>
      </c>
      <c r="P346" s="12">
        <f t="shared" si="100"/>
        <v>3457.71</v>
      </c>
      <c r="Q346" s="8">
        <f>160*1.03</f>
        <v>164.8</v>
      </c>
      <c r="R346" s="12">
        <f t="shared" si="101"/>
        <v>3622.51</v>
      </c>
      <c r="S346" s="8">
        <v>1</v>
      </c>
      <c r="T346" s="13">
        <f t="shared" si="95"/>
        <v>3622.51</v>
      </c>
    </row>
    <row r="347" s="1" customFormat="1" spans="1:20">
      <c r="A347" s="8" t="s">
        <v>25</v>
      </c>
      <c r="B347" s="8"/>
      <c r="C347" s="8"/>
      <c r="D347" s="8" t="s">
        <v>230</v>
      </c>
      <c r="E347" s="8"/>
      <c r="F347" s="8"/>
      <c r="G347" s="8">
        <f>SUM(G307:G346)</f>
        <v>0</v>
      </c>
      <c r="H347" s="13">
        <v>9.5</v>
      </c>
      <c r="I347" s="8">
        <f t="shared" si="102"/>
        <v>0</v>
      </c>
      <c r="J347" s="8"/>
      <c r="K347" s="8"/>
      <c r="L347" s="8"/>
      <c r="M347" s="8"/>
      <c r="N347" s="8"/>
      <c r="O347" s="11"/>
      <c r="P347" s="12"/>
      <c r="Q347" s="8"/>
      <c r="R347" s="12"/>
      <c r="S347" s="8"/>
      <c r="T347" s="13">
        <f>SUM(T339:T346)</f>
        <v>24809.61</v>
      </c>
    </row>
    <row r="348" s="1" customFormat="1" spans="1:20">
      <c r="A348" s="8"/>
      <c r="B348" s="8"/>
      <c r="C348" s="8"/>
      <c r="D348" s="8"/>
      <c r="E348" s="8"/>
      <c r="F348" s="8"/>
      <c r="G348" s="8"/>
      <c r="H348" s="13"/>
      <c r="I348" s="8"/>
      <c r="J348" s="8"/>
      <c r="K348" s="8"/>
      <c r="L348" s="8"/>
      <c r="M348" s="8"/>
      <c r="N348" s="16"/>
      <c r="O348" s="11"/>
      <c r="P348" s="12"/>
      <c r="Q348" s="8"/>
      <c r="R348" s="12"/>
      <c r="S348" s="8"/>
      <c r="T348" s="13"/>
    </row>
    <row r="349" s="1" customFormat="1" spans="1:20">
      <c r="A349" s="19" t="s">
        <v>478</v>
      </c>
      <c r="B349" s="19"/>
      <c r="C349" s="19"/>
      <c r="D349" s="19"/>
      <c r="E349" s="19" t="s">
        <v>959</v>
      </c>
      <c r="F349" s="19"/>
      <c r="G349" s="19"/>
      <c r="H349" s="19"/>
      <c r="I349" s="19"/>
      <c r="J349" s="8"/>
      <c r="K349" s="8"/>
      <c r="L349" s="8"/>
      <c r="M349" s="8"/>
      <c r="N349" s="8"/>
      <c r="O349" s="11"/>
      <c r="P349" s="12"/>
      <c r="Q349" s="19"/>
      <c r="R349" s="19"/>
      <c r="S349" s="19"/>
      <c r="T349" s="179">
        <v>106960.995</v>
      </c>
    </row>
    <row r="350" s="1" customFormat="1" spans="1:20">
      <c r="A350" s="24" t="s">
        <v>480</v>
      </c>
      <c r="B350" s="19"/>
      <c r="C350" s="19"/>
      <c r="D350" s="19"/>
      <c r="E350" s="19" t="s">
        <v>481</v>
      </c>
      <c r="F350" s="19"/>
      <c r="G350" s="19"/>
      <c r="H350" s="19"/>
      <c r="I350" s="19"/>
      <c r="J350" s="8"/>
      <c r="K350" s="8"/>
      <c r="L350" s="8"/>
      <c r="M350" s="8"/>
      <c r="N350" s="8"/>
      <c r="O350" s="11"/>
      <c r="P350" s="12"/>
      <c r="Q350" s="19"/>
      <c r="R350" s="19"/>
      <c r="S350" s="19"/>
      <c r="T350" s="179">
        <f>T349-T347</f>
        <v>82151.385</v>
      </c>
    </row>
    <row r="351" s="1" customFormat="1" ht="22" customHeight="1"/>
    <row r="372" spans="22:22">
      <c r="V372" s="4" t="s">
        <v>1263</v>
      </c>
    </row>
  </sheetData>
  <mergeCells count="2">
    <mergeCell ref="A1:T1"/>
    <mergeCell ref="A13:T13"/>
  </mergeCells>
  <pageMargins left="0.7" right="0.7" top="0.75" bottom="0.75" header="0.3" footer="0.3"/>
  <pageSetup paperSize="9" orientation="portrait"/>
  <headerFooter/>
  <ignoredErrors>
    <ignoredError sqref="T156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T47"/>
  <sheetViews>
    <sheetView zoomScale="85" zoomScaleNormal="85" topLeftCell="A12" workbookViewId="0">
      <selection activeCell="A26" sqref="A26:T36"/>
    </sheetView>
  </sheetViews>
  <sheetFormatPr defaultColWidth="8.8" defaultRowHeight="14.25"/>
  <cols>
    <col min="1" max="1" width="14.7" style="17" customWidth="1"/>
    <col min="2" max="2" width="10.9333333333333" style="17" customWidth="1"/>
    <col min="3" max="3" width="8.8" style="17" customWidth="1"/>
    <col min="4" max="4" width="11.1" style="17" customWidth="1"/>
    <col min="5" max="5" width="10.9" style="17" customWidth="1"/>
    <col min="6" max="15" width="8.8" style="17"/>
    <col min="16" max="16" width="13.3" style="17" customWidth="1"/>
    <col min="17" max="17" width="8.8" style="17"/>
    <col min="18" max="18" width="13.8" style="17" customWidth="1"/>
    <col min="19" max="19" width="8.8" style="17"/>
    <col min="20" max="20" width="13.1" style="17" customWidth="1"/>
    <col min="21" max="21" width="11" customWidth="1"/>
  </cols>
  <sheetData>
    <row r="1" s="17" customFormat="1" ht="25.5" spans="1:20">
      <c r="A1" s="93" t="s">
        <v>1264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="17" customFormat="1" ht="28.5" spans="1:20">
      <c r="A2" s="8" t="s">
        <v>312</v>
      </c>
      <c r="B2" s="8" t="s">
        <v>313</v>
      </c>
      <c r="C2" s="94" t="s">
        <v>2</v>
      </c>
      <c r="D2" s="22" t="s">
        <v>1265</v>
      </c>
      <c r="E2" s="19" t="s">
        <v>18</v>
      </c>
      <c r="F2" s="19" t="s">
        <v>19</v>
      </c>
      <c r="G2" s="19" t="s">
        <v>7</v>
      </c>
      <c r="H2" s="95" t="s">
        <v>20</v>
      </c>
      <c r="I2" s="19" t="s">
        <v>21</v>
      </c>
      <c r="J2" s="19" t="s">
        <v>3</v>
      </c>
      <c r="K2" s="19" t="s">
        <v>4</v>
      </c>
      <c r="L2" s="19" t="s">
        <v>5</v>
      </c>
      <c r="M2" s="19" t="s">
        <v>6</v>
      </c>
      <c r="N2" s="19" t="s">
        <v>7</v>
      </c>
      <c r="O2" s="19"/>
      <c r="P2" s="46" t="s">
        <v>9</v>
      </c>
      <c r="Q2" s="19" t="s">
        <v>38</v>
      </c>
      <c r="R2" s="46" t="s">
        <v>25</v>
      </c>
      <c r="S2" s="19" t="s">
        <v>29</v>
      </c>
      <c r="T2" s="44" t="s">
        <v>39</v>
      </c>
    </row>
    <row r="3" s="17" customFormat="1" spans="1:20">
      <c r="A3" s="19"/>
      <c r="B3" s="22"/>
      <c r="C3" s="22"/>
      <c r="D3" s="22" t="s">
        <v>1266</v>
      </c>
      <c r="E3" s="19"/>
      <c r="F3" s="19"/>
      <c r="G3" s="19"/>
      <c r="H3" s="95"/>
      <c r="I3" s="19"/>
      <c r="J3" s="19"/>
      <c r="K3" s="19"/>
      <c r="L3" s="19"/>
      <c r="M3" s="19"/>
      <c r="N3" s="19"/>
      <c r="O3" s="19"/>
      <c r="P3" s="46"/>
      <c r="Q3" s="19"/>
      <c r="R3" s="46"/>
      <c r="S3" s="19"/>
      <c r="T3" s="44"/>
    </row>
    <row r="4" s="17" customFormat="1" spans="1:20">
      <c r="A4" s="19" t="s">
        <v>1267</v>
      </c>
      <c r="B4" s="19" t="s">
        <v>1268</v>
      </c>
      <c r="C4" s="19">
        <v>227</v>
      </c>
      <c r="D4" s="19" t="s">
        <v>111</v>
      </c>
      <c r="E4" s="19"/>
      <c r="F4" s="19"/>
      <c r="G4" s="19"/>
      <c r="H4" s="95"/>
      <c r="I4" s="19"/>
      <c r="J4" s="19">
        <v>6112</v>
      </c>
      <c r="K4" s="19">
        <v>6228</v>
      </c>
      <c r="L4" s="19">
        <f>K4-J4</f>
        <v>116</v>
      </c>
      <c r="M4" s="19">
        <v>60</v>
      </c>
      <c r="N4" s="19">
        <f>M4*L4</f>
        <v>6960</v>
      </c>
      <c r="O4" s="19">
        <v>1.03</v>
      </c>
      <c r="P4" s="46">
        <f>O4*N4</f>
        <v>7168.8</v>
      </c>
      <c r="Q4" s="19"/>
      <c r="R4" s="46">
        <f>I4+P4+Q4</f>
        <v>7168.8</v>
      </c>
      <c r="S4" s="19">
        <v>0.5</v>
      </c>
      <c r="T4" s="44">
        <f>R4*S4</f>
        <v>3584.4</v>
      </c>
    </row>
    <row r="5" s="17" customFormat="1" spans="1:20">
      <c r="A5" s="19" t="s">
        <v>1269</v>
      </c>
      <c r="B5" s="19" t="s">
        <v>1268</v>
      </c>
      <c r="C5" s="19">
        <v>225</v>
      </c>
      <c r="D5" s="19" t="s">
        <v>111</v>
      </c>
      <c r="E5" s="19"/>
      <c r="F5" s="19"/>
      <c r="G5" s="19"/>
      <c r="H5" s="95"/>
      <c r="I5" s="19"/>
      <c r="J5" s="19">
        <v>52192</v>
      </c>
      <c r="K5" s="19">
        <v>53453</v>
      </c>
      <c r="L5" s="19">
        <f>K5-J5</f>
        <v>1261</v>
      </c>
      <c r="M5" s="19">
        <v>30</v>
      </c>
      <c r="N5" s="19">
        <f>M5*L5</f>
        <v>37830</v>
      </c>
      <c r="O5" s="19">
        <v>1.03</v>
      </c>
      <c r="P5" s="46">
        <f>O5*N5</f>
        <v>38964.9</v>
      </c>
      <c r="Q5" s="19"/>
      <c r="R5" s="46">
        <f>I5+P5+Q5</f>
        <v>38964.9</v>
      </c>
      <c r="S5" s="19">
        <v>0.3</v>
      </c>
      <c r="T5" s="44">
        <f>R5*S5</f>
        <v>11689.47</v>
      </c>
    </row>
    <row r="6" s="17" customFormat="1" spans="1:20">
      <c r="A6" s="22" t="s">
        <v>1270</v>
      </c>
      <c r="B6" s="22" t="s">
        <v>1271</v>
      </c>
      <c r="C6" s="22"/>
      <c r="D6" s="22" t="s">
        <v>111</v>
      </c>
      <c r="E6" s="22"/>
      <c r="F6" s="22"/>
      <c r="G6" s="22"/>
      <c r="H6" s="96"/>
      <c r="I6" s="22"/>
      <c r="J6" s="22">
        <v>4351</v>
      </c>
      <c r="K6" s="22">
        <v>4398</v>
      </c>
      <c r="L6" s="22">
        <f>K6-J6</f>
        <v>47</v>
      </c>
      <c r="M6" s="22">
        <v>20</v>
      </c>
      <c r="N6" s="22">
        <f>M6*L6</f>
        <v>940</v>
      </c>
      <c r="O6" s="22">
        <v>1.03</v>
      </c>
      <c r="P6" s="97">
        <f>O6*N6</f>
        <v>968.2</v>
      </c>
      <c r="Q6" s="22"/>
      <c r="R6" s="97">
        <f>I6+P6+Q6</f>
        <v>968.2</v>
      </c>
      <c r="S6" s="22">
        <v>1</v>
      </c>
      <c r="T6" s="98">
        <f>R6*S6</f>
        <v>968.2</v>
      </c>
    </row>
    <row r="7" s="17" customFormat="1" spans="1:20">
      <c r="A7" s="19" t="s">
        <v>1272</v>
      </c>
      <c r="B7" s="19" t="s">
        <v>1268</v>
      </c>
      <c r="C7" s="19">
        <v>227</v>
      </c>
      <c r="D7" s="19" t="s">
        <v>111</v>
      </c>
      <c r="E7" s="19"/>
      <c r="F7" s="19"/>
      <c r="G7" s="19"/>
      <c r="H7" s="95"/>
      <c r="I7" s="19"/>
      <c r="J7" s="19">
        <v>13019</v>
      </c>
      <c r="K7" s="19">
        <v>13183</v>
      </c>
      <c r="L7" s="19">
        <f t="shared" ref="L7:L19" si="0">K7-J7</f>
        <v>164</v>
      </c>
      <c r="M7" s="19">
        <v>50</v>
      </c>
      <c r="N7" s="19">
        <f t="shared" ref="N7:N16" si="1">M7*L7</f>
        <v>8200</v>
      </c>
      <c r="O7" s="19">
        <v>1.03</v>
      </c>
      <c r="P7" s="46">
        <f t="shared" ref="P7:P16" si="2">O7*N7</f>
        <v>8446</v>
      </c>
      <c r="Q7" s="19"/>
      <c r="R7" s="46">
        <f t="shared" ref="R7:R16" si="3">I7+P7+Q7</f>
        <v>8446</v>
      </c>
      <c r="S7" s="19">
        <v>0.5</v>
      </c>
      <c r="T7" s="44">
        <f t="shared" ref="T7:T19" si="4">R7*S7</f>
        <v>4223</v>
      </c>
    </row>
    <row r="8" s="17" customFormat="1" spans="1:20">
      <c r="A8" s="19" t="s">
        <v>328</v>
      </c>
      <c r="B8" s="19" t="s">
        <v>1273</v>
      </c>
      <c r="C8" s="19">
        <v>160</v>
      </c>
      <c r="D8" s="19" t="s">
        <v>111</v>
      </c>
      <c r="E8" s="19"/>
      <c r="F8" s="19"/>
      <c r="G8" s="19"/>
      <c r="H8" s="95"/>
      <c r="I8" s="19"/>
      <c r="J8" s="19">
        <v>2537</v>
      </c>
      <c r="K8" s="19">
        <v>3218</v>
      </c>
      <c r="L8" s="19">
        <f t="shared" si="0"/>
        <v>681</v>
      </c>
      <c r="M8" s="19">
        <v>1</v>
      </c>
      <c r="N8" s="19">
        <f t="shared" si="1"/>
        <v>681</v>
      </c>
      <c r="O8" s="19">
        <v>1.03</v>
      </c>
      <c r="P8" s="46">
        <f t="shared" si="2"/>
        <v>701.43</v>
      </c>
      <c r="Q8" s="19"/>
      <c r="R8" s="46">
        <f t="shared" si="3"/>
        <v>701.43</v>
      </c>
      <c r="S8" s="19">
        <v>0.5</v>
      </c>
      <c r="T8" s="44">
        <f t="shared" si="4"/>
        <v>350.715</v>
      </c>
    </row>
    <row r="9" s="17" customFormat="1" spans="1:20">
      <c r="A9" s="19" t="s">
        <v>1274</v>
      </c>
      <c r="B9" s="19" t="s">
        <v>1275</v>
      </c>
      <c r="C9" s="19">
        <v>159</v>
      </c>
      <c r="D9" s="19" t="s">
        <v>111</v>
      </c>
      <c r="E9" s="19"/>
      <c r="F9" s="19"/>
      <c r="G9" s="19"/>
      <c r="H9" s="95"/>
      <c r="I9" s="19"/>
      <c r="J9" s="19">
        <v>7808</v>
      </c>
      <c r="K9" s="19">
        <v>83926</v>
      </c>
      <c r="L9" s="19">
        <f t="shared" si="0"/>
        <v>76118</v>
      </c>
      <c r="M9" s="19">
        <v>1</v>
      </c>
      <c r="N9" s="19">
        <f t="shared" si="1"/>
        <v>76118</v>
      </c>
      <c r="O9" s="19">
        <v>1.03</v>
      </c>
      <c r="P9" s="46">
        <f t="shared" si="2"/>
        <v>78401.54</v>
      </c>
      <c r="Q9" s="19"/>
      <c r="R9" s="46">
        <f t="shared" si="3"/>
        <v>78401.54</v>
      </c>
      <c r="S9" s="19">
        <v>0.5</v>
      </c>
      <c r="T9" s="44">
        <f t="shared" si="4"/>
        <v>39200.77</v>
      </c>
    </row>
    <row r="10" s="17" customFormat="1" spans="1:20">
      <c r="A10" s="19" t="s">
        <v>1276</v>
      </c>
      <c r="B10" s="19" t="s">
        <v>1276</v>
      </c>
      <c r="C10" s="19">
        <v>311</v>
      </c>
      <c r="D10" s="19" t="s">
        <v>111</v>
      </c>
      <c r="E10" s="19"/>
      <c r="F10" s="19" t="s">
        <v>1277</v>
      </c>
      <c r="G10" s="19"/>
      <c r="H10" s="95"/>
      <c r="I10" s="19"/>
      <c r="J10" s="19">
        <v>28631</v>
      </c>
      <c r="K10" s="19">
        <v>30304</v>
      </c>
      <c r="L10" s="19">
        <f t="shared" si="0"/>
        <v>1673</v>
      </c>
      <c r="M10" s="19">
        <v>60</v>
      </c>
      <c r="N10" s="19">
        <f t="shared" si="1"/>
        <v>100380</v>
      </c>
      <c r="O10" s="19">
        <v>1.03</v>
      </c>
      <c r="P10" s="46">
        <f t="shared" si="2"/>
        <v>103391.4</v>
      </c>
      <c r="Q10" s="19"/>
      <c r="R10" s="46">
        <f t="shared" si="3"/>
        <v>103391.4</v>
      </c>
      <c r="S10" s="19">
        <v>1</v>
      </c>
      <c r="T10" s="44">
        <f t="shared" si="4"/>
        <v>103391.4</v>
      </c>
    </row>
    <row r="11" s="17" customFormat="1" spans="1:20">
      <c r="A11" s="19" t="s">
        <v>1278</v>
      </c>
      <c r="B11" s="19" t="s">
        <v>1278</v>
      </c>
      <c r="C11" s="19">
        <v>312</v>
      </c>
      <c r="D11" s="19" t="s">
        <v>111</v>
      </c>
      <c r="E11" s="19"/>
      <c r="F11" s="19" t="s">
        <v>1279</v>
      </c>
      <c r="G11" s="19"/>
      <c r="H11" s="95"/>
      <c r="I11" s="19"/>
      <c r="J11" s="19">
        <v>24435</v>
      </c>
      <c r="K11" s="19">
        <v>25749</v>
      </c>
      <c r="L11" s="19">
        <f t="shared" si="0"/>
        <v>1314</v>
      </c>
      <c r="M11" s="19">
        <v>60</v>
      </c>
      <c r="N11" s="19">
        <f t="shared" si="1"/>
        <v>78840</v>
      </c>
      <c r="O11" s="19">
        <v>1.03</v>
      </c>
      <c r="P11" s="46">
        <f t="shared" si="2"/>
        <v>81205.2</v>
      </c>
      <c r="Q11" s="19"/>
      <c r="R11" s="46">
        <f t="shared" si="3"/>
        <v>81205.2</v>
      </c>
      <c r="S11" s="19">
        <v>1</v>
      </c>
      <c r="T11" s="44">
        <f t="shared" si="4"/>
        <v>81205.2</v>
      </c>
    </row>
    <row r="12" s="17" customFormat="1" spans="1:20">
      <c r="A12" s="19" t="s">
        <v>1280</v>
      </c>
      <c r="B12" s="19" t="s">
        <v>1280</v>
      </c>
      <c r="C12" s="19">
        <v>313</v>
      </c>
      <c r="D12" s="19" t="s">
        <v>111</v>
      </c>
      <c r="E12" s="19"/>
      <c r="F12" s="19" t="s">
        <v>1281</v>
      </c>
      <c r="G12" s="19"/>
      <c r="H12" s="95"/>
      <c r="I12" s="19"/>
      <c r="J12" s="19">
        <v>19055</v>
      </c>
      <c r="K12" s="19">
        <v>19847</v>
      </c>
      <c r="L12" s="19">
        <f t="shared" si="0"/>
        <v>792</v>
      </c>
      <c r="M12" s="19">
        <v>80</v>
      </c>
      <c r="N12" s="19">
        <f t="shared" si="1"/>
        <v>63360</v>
      </c>
      <c r="O12" s="19">
        <v>1.03</v>
      </c>
      <c r="P12" s="46">
        <f t="shared" si="2"/>
        <v>65260.8</v>
      </c>
      <c r="Q12" s="19"/>
      <c r="R12" s="46">
        <f t="shared" si="3"/>
        <v>65260.8</v>
      </c>
      <c r="S12" s="19">
        <v>1</v>
      </c>
      <c r="T12" s="44">
        <f t="shared" si="4"/>
        <v>65260.8</v>
      </c>
    </row>
    <row r="13" s="17" customFormat="1" spans="1:20">
      <c r="A13" s="19" t="s">
        <v>1282</v>
      </c>
      <c r="B13" s="19" t="s">
        <v>1282</v>
      </c>
      <c r="C13" s="19">
        <v>314</v>
      </c>
      <c r="D13" s="19" t="s">
        <v>111</v>
      </c>
      <c r="E13" s="19"/>
      <c r="F13" s="19" t="s">
        <v>1283</v>
      </c>
      <c r="G13" s="19"/>
      <c r="H13" s="95"/>
      <c r="I13" s="19"/>
      <c r="J13" s="19">
        <v>34756</v>
      </c>
      <c r="K13" s="19">
        <v>36619</v>
      </c>
      <c r="L13" s="19">
        <f t="shared" si="0"/>
        <v>1863</v>
      </c>
      <c r="M13" s="19">
        <v>80</v>
      </c>
      <c r="N13" s="19">
        <f t="shared" si="1"/>
        <v>149040</v>
      </c>
      <c r="O13" s="19">
        <v>1.03</v>
      </c>
      <c r="P13" s="46">
        <f t="shared" si="2"/>
        <v>153511.2</v>
      </c>
      <c r="Q13" s="19"/>
      <c r="R13" s="46">
        <f t="shared" si="3"/>
        <v>153511.2</v>
      </c>
      <c r="S13" s="19">
        <v>1</v>
      </c>
      <c r="T13" s="44">
        <f t="shared" si="4"/>
        <v>153511.2</v>
      </c>
    </row>
    <row r="14" s="17" customFormat="1" spans="1:20">
      <c r="A14" s="19" t="s">
        <v>1284</v>
      </c>
      <c r="B14" s="19" t="s">
        <v>1284</v>
      </c>
      <c r="C14" s="19">
        <v>315</v>
      </c>
      <c r="D14" s="19" t="s">
        <v>111</v>
      </c>
      <c r="E14" s="19"/>
      <c r="F14" s="19"/>
      <c r="G14" s="19"/>
      <c r="H14" s="95"/>
      <c r="I14" s="19"/>
      <c r="J14" s="19">
        <v>5776</v>
      </c>
      <c r="K14" s="19">
        <v>5971</v>
      </c>
      <c r="L14" s="19">
        <f t="shared" si="0"/>
        <v>195</v>
      </c>
      <c r="M14" s="19">
        <v>30</v>
      </c>
      <c r="N14" s="19">
        <f t="shared" si="1"/>
        <v>5850</v>
      </c>
      <c r="O14" s="19">
        <v>1.03</v>
      </c>
      <c r="P14" s="46">
        <f t="shared" si="2"/>
        <v>6025.5</v>
      </c>
      <c r="Q14" s="19"/>
      <c r="R14" s="46">
        <f t="shared" si="3"/>
        <v>6025.5</v>
      </c>
      <c r="S14" s="19">
        <v>1</v>
      </c>
      <c r="T14" s="44">
        <f t="shared" si="4"/>
        <v>6025.5</v>
      </c>
    </row>
    <row r="15" s="17" customFormat="1" spans="1:20">
      <c r="A15" s="19" t="s">
        <v>1285</v>
      </c>
      <c r="B15" s="19" t="s">
        <v>1285</v>
      </c>
      <c r="C15" s="19">
        <v>622</v>
      </c>
      <c r="D15" s="19" t="s">
        <v>111</v>
      </c>
      <c r="E15" s="19"/>
      <c r="F15" s="19"/>
      <c r="G15" s="19"/>
      <c r="H15" s="95"/>
      <c r="I15" s="19"/>
      <c r="J15" s="19">
        <v>1028</v>
      </c>
      <c r="K15" s="19">
        <v>1665</v>
      </c>
      <c r="L15" s="19">
        <f t="shared" si="0"/>
        <v>637</v>
      </c>
      <c r="M15" s="19">
        <v>80</v>
      </c>
      <c r="N15" s="19">
        <f t="shared" si="1"/>
        <v>50960</v>
      </c>
      <c r="O15" s="19">
        <v>1.03</v>
      </c>
      <c r="P15" s="46">
        <f t="shared" si="2"/>
        <v>52488.8</v>
      </c>
      <c r="Q15" s="19"/>
      <c r="R15" s="46">
        <f t="shared" si="3"/>
        <v>52488.8</v>
      </c>
      <c r="S15" s="19">
        <v>1</v>
      </c>
      <c r="T15" s="44">
        <f t="shared" si="4"/>
        <v>52488.8</v>
      </c>
    </row>
    <row r="16" s="17" customFormat="1" spans="1:20">
      <c r="A16" s="19" t="s">
        <v>1286</v>
      </c>
      <c r="B16" s="19" t="s">
        <v>1287</v>
      </c>
      <c r="C16" s="19">
        <v>425</v>
      </c>
      <c r="D16" s="19" t="s">
        <v>111</v>
      </c>
      <c r="E16" s="19"/>
      <c r="F16" s="19"/>
      <c r="G16" s="19"/>
      <c r="H16" s="95"/>
      <c r="I16" s="19"/>
      <c r="J16" s="19">
        <v>17802</v>
      </c>
      <c r="K16" s="19">
        <v>19345</v>
      </c>
      <c r="L16" s="19">
        <f t="shared" si="0"/>
        <v>1543</v>
      </c>
      <c r="M16" s="19">
        <v>50</v>
      </c>
      <c r="N16" s="19">
        <f t="shared" si="1"/>
        <v>77150</v>
      </c>
      <c r="O16" s="19">
        <v>1.03</v>
      </c>
      <c r="P16" s="46">
        <f t="shared" si="2"/>
        <v>79464.5</v>
      </c>
      <c r="Q16" s="19"/>
      <c r="R16" s="46">
        <f t="shared" si="3"/>
        <v>79464.5</v>
      </c>
      <c r="S16" s="19">
        <v>1</v>
      </c>
      <c r="T16" s="44">
        <f t="shared" si="4"/>
        <v>79464.5</v>
      </c>
    </row>
    <row r="17" s="17" customFormat="1" spans="1:20">
      <c r="A17" s="19" t="s">
        <v>741</v>
      </c>
      <c r="B17" s="19" t="s">
        <v>741</v>
      </c>
      <c r="C17" s="19"/>
      <c r="D17" s="19"/>
      <c r="E17" s="19"/>
      <c r="F17" s="19"/>
      <c r="G17" s="19"/>
      <c r="H17" s="95"/>
      <c r="I17" s="19"/>
      <c r="J17" s="19"/>
      <c r="K17" s="19"/>
      <c r="L17" s="19"/>
      <c r="M17" s="19"/>
      <c r="N17" s="19"/>
      <c r="O17" s="19"/>
      <c r="P17" s="46"/>
      <c r="Q17" s="19"/>
      <c r="R17" s="46">
        <f>公寓等!I119</f>
        <v>4227.10176991152</v>
      </c>
      <c r="S17" s="19">
        <v>1</v>
      </c>
      <c r="T17" s="47">
        <f t="shared" si="4"/>
        <v>4227.10176991152</v>
      </c>
    </row>
    <row r="18" s="17" customFormat="1" spans="1:20">
      <c r="A18" s="99" t="s">
        <v>788</v>
      </c>
      <c r="B18" s="99" t="s">
        <v>788</v>
      </c>
      <c r="C18" s="100">
        <v>393</v>
      </c>
      <c r="D18" s="100"/>
      <c r="E18" s="19" t="s">
        <v>1288</v>
      </c>
      <c r="F18" s="99"/>
      <c r="G18" s="99"/>
      <c r="H18" s="101"/>
      <c r="I18" s="99"/>
      <c r="J18" s="99">
        <v>23416</v>
      </c>
      <c r="K18" s="99">
        <v>23753</v>
      </c>
      <c r="L18" s="99">
        <f t="shared" si="0"/>
        <v>337</v>
      </c>
      <c r="M18" s="99">
        <v>40</v>
      </c>
      <c r="N18" s="99">
        <f>M18*L18</f>
        <v>13480</v>
      </c>
      <c r="O18" s="102">
        <v>1.03</v>
      </c>
      <c r="P18" s="103">
        <f>O18*N18</f>
        <v>13884.4</v>
      </c>
      <c r="Q18" s="99"/>
      <c r="R18" s="103">
        <f>I18+P18+Q18</f>
        <v>13884.4</v>
      </c>
      <c r="S18" s="99">
        <v>-1</v>
      </c>
      <c r="T18" s="104">
        <f t="shared" si="4"/>
        <v>-13884.4</v>
      </c>
    </row>
    <row r="19" s="17" customFormat="1" spans="1:20">
      <c r="A19" s="19" t="s">
        <v>1289</v>
      </c>
      <c r="B19" s="19" t="s">
        <v>1289</v>
      </c>
      <c r="C19" s="19"/>
      <c r="D19" s="19" t="s">
        <v>1290</v>
      </c>
      <c r="E19" s="19" t="s">
        <v>1288</v>
      </c>
      <c r="F19" s="19"/>
      <c r="G19" s="19"/>
      <c r="H19" s="95"/>
      <c r="I19" s="19"/>
      <c r="J19" s="19">
        <v>1206</v>
      </c>
      <c r="K19" s="19">
        <v>1215</v>
      </c>
      <c r="L19" s="19">
        <f t="shared" si="0"/>
        <v>9</v>
      </c>
      <c r="M19" s="19">
        <v>1</v>
      </c>
      <c r="N19" s="19">
        <f>L19*M19</f>
        <v>9</v>
      </c>
      <c r="O19" s="19">
        <v>1.03</v>
      </c>
      <c r="P19" s="46">
        <f>N19*O19</f>
        <v>9.27</v>
      </c>
      <c r="Q19" s="19"/>
      <c r="R19" s="46">
        <f>P19+Q19</f>
        <v>9.27</v>
      </c>
      <c r="S19" s="19">
        <v>-1</v>
      </c>
      <c r="T19" s="19">
        <f t="shared" si="4"/>
        <v>-9.27</v>
      </c>
    </row>
    <row r="20" s="17" customFormat="1" ht="20.25" spans="1:20">
      <c r="A20" s="105" t="s">
        <v>25</v>
      </c>
      <c r="B20" s="31"/>
      <c r="C20" s="31"/>
      <c r="D20" s="31" t="s">
        <v>111</v>
      </c>
      <c r="E20" s="31"/>
      <c r="F20" s="31"/>
      <c r="G20" s="31"/>
      <c r="H20" s="91"/>
      <c r="I20" s="31"/>
      <c r="J20" s="31"/>
      <c r="K20" s="31"/>
      <c r="L20" s="31"/>
      <c r="M20" s="31"/>
      <c r="N20" s="31"/>
      <c r="O20" s="31"/>
      <c r="P20" s="106"/>
      <c r="Q20" s="31"/>
      <c r="R20" s="106"/>
      <c r="S20" s="31"/>
      <c r="T20" s="91">
        <f>SUM(T4:T19)</f>
        <v>591697.386769912</v>
      </c>
    </row>
    <row r="21" s="17" customFormat="1" spans="1:20">
      <c r="A21" s="31"/>
      <c r="B21" s="31"/>
      <c r="C21" s="31"/>
      <c r="D21" s="31"/>
      <c r="E21" s="31"/>
      <c r="F21" s="31"/>
      <c r="G21" s="31"/>
      <c r="H21" s="91"/>
      <c r="I21" s="31"/>
      <c r="J21" s="31"/>
      <c r="K21" s="31"/>
      <c r="L21" s="31"/>
      <c r="M21" s="31"/>
      <c r="N21" s="31"/>
      <c r="O21" s="31"/>
      <c r="P21" s="106"/>
      <c r="Q21" s="31"/>
      <c r="R21" s="106"/>
      <c r="S21" s="91"/>
      <c r="T21" s="73"/>
    </row>
    <row r="22" s="17" customFormat="1" spans="1:20">
      <c r="A22" s="107"/>
      <c r="B22" s="108"/>
      <c r="C22" s="108"/>
      <c r="D22" s="19"/>
      <c r="E22" s="108"/>
      <c r="F22" s="108"/>
      <c r="G22" s="108"/>
      <c r="H22" s="109"/>
      <c r="I22" s="108"/>
      <c r="J22" s="108"/>
      <c r="K22" s="108"/>
      <c r="L22" s="108"/>
      <c r="M22" s="108"/>
      <c r="N22" s="108"/>
      <c r="O22" s="108"/>
      <c r="P22" s="110"/>
      <c r="Q22" s="108"/>
      <c r="R22" s="110"/>
      <c r="S22" s="108"/>
      <c r="T22" s="91"/>
    </row>
    <row r="23" s="17" customFormat="1"/>
    <row r="24" s="17" customFormat="1"/>
    <row r="25" s="17" customFormat="1"/>
    <row r="26" s="17" customFormat="1" ht="33" customHeight="1" spans="1:20">
      <c r="A26" s="8" t="s">
        <v>312</v>
      </c>
      <c r="B26" s="8" t="s">
        <v>313</v>
      </c>
      <c r="C26" s="22" t="s">
        <v>2</v>
      </c>
      <c r="D26" s="22" t="s">
        <v>1265</v>
      </c>
      <c r="E26" s="19" t="s">
        <v>18</v>
      </c>
      <c r="F26" s="19" t="s">
        <v>19</v>
      </c>
      <c r="G26" s="19" t="s">
        <v>7</v>
      </c>
      <c r="H26" s="95" t="s">
        <v>20</v>
      </c>
      <c r="I26" s="19" t="s">
        <v>21</v>
      </c>
      <c r="J26" s="19" t="s">
        <v>3</v>
      </c>
      <c r="K26" s="19" t="s">
        <v>4</v>
      </c>
      <c r="L26" s="19" t="s">
        <v>5</v>
      </c>
      <c r="M26" s="19" t="s">
        <v>6</v>
      </c>
      <c r="N26" s="19" t="s">
        <v>7</v>
      </c>
      <c r="O26" s="19"/>
      <c r="P26" s="46" t="s">
        <v>9</v>
      </c>
      <c r="Q26" s="19" t="s">
        <v>38</v>
      </c>
      <c r="R26" s="46" t="s">
        <v>25</v>
      </c>
      <c r="S26" s="19" t="s">
        <v>29</v>
      </c>
      <c r="T26" s="44" t="s">
        <v>39</v>
      </c>
    </row>
    <row r="27" s="17" customFormat="1" spans="1:20">
      <c r="A27" s="19" t="s">
        <v>1291</v>
      </c>
      <c r="B27" s="19" t="s">
        <v>1292</v>
      </c>
      <c r="C27" s="19">
        <v>68</v>
      </c>
      <c r="D27" s="19" t="s">
        <v>1293</v>
      </c>
      <c r="E27" s="19">
        <v>17</v>
      </c>
      <c r="F27" s="19">
        <v>17</v>
      </c>
      <c r="G27" s="19">
        <f>SUM(F27-E27)</f>
        <v>0</v>
      </c>
      <c r="H27" s="44">
        <v>9.5</v>
      </c>
      <c r="I27" s="19">
        <f>G27*H27</f>
        <v>0</v>
      </c>
      <c r="J27" s="19">
        <v>30613</v>
      </c>
      <c r="K27" s="19">
        <v>32750</v>
      </c>
      <c r="L27" s="19">
        <f t="shared" ref="L27:L33" si="5">K27-J27</f>
        <v>2137</v>
      </c>
      <c r="M27" s="19">
        <v>1</v>
      </c>
      <c r="N27" s="19">
        <f t="shared" ref="N27:N33" si="6">M27*L27</f>
        <v>2137</v>
      </c>
      <c r="O27" s="19">
        <v>1.03</v>
      </c>
      <c r="P27" s="46">
        <f t="shared" ref="P27:P33" si="7">O27*N27</f>
        <v>2201.11</v>
      </c>
      <c r="Q27" s="19"/>
      <c r="R27" s="46">
        <f t="shared" ref="R27:R33" si="8">I27+P27+Q27</f>
        <v>2201.11</v>
      </c>
      <c r="S27" s="19">
        <v>1</v>
      </c>
      <c r="T27" s="44">
        <f t="shared" ref="T27:T33" si="9">R27*S27</f>
        <v>2201.11</v>
      </c>
    </row>
    <row r="28" s="17" customFormat="1" spans="1:20">
      <c r="A28" s="19" t="s">
        <v>1294</v>
      </c>
      <c r="B28" s="19" t="s">
        <v>516</v>
      </c>
      <c r="C28" s="19">
        <v>100</v>
      </c>
      <c r="D28" s="19" t="s">
        <v>1293</v>
      </c>
      <c r="E28" s="19"/>
      <c r="F28" s="19"/>
      <c r="G28" s="19"/>
      <c r="H28" s="44"/>
      <c r="I28" s="19"/>
      <c r="J28" s="19">
        <v>37863</v>
      </c>
      <c r="K28" s="19">
        <v>41722</v>
      </c>
      <c r="L28" s="19">
        <f t="shared" si="5"/>
        <v>3859</v>
      </c>
      <c r="M28" s="19">
        <v>1</v>
      </c>
      <c r="N28" s="19">
        <f t="shared" si="6"/>
        <v>3859</v>
      </c>
      <c r="O28" s="19">
        <v>1.03</v>
      </c>
      <c r="P28" s="46">
        <f t="shared" si="7"/>
        <v>3974.77</v>
      </c>
      <c r="Q28" s="19"/>
      <c r="R28" s="46">
        <f t="shared" si="8"/>
        <v>3974.77</v>
      </c>
      <c r="S28" s="19">
        <v>1</v>
      </c>
      <c r="T28" s="44">
        <f t="shared" si="9"/>
        <v>3974.77</v>
      </c>
    </row>
    <row r="29" s="17" customFormat="1" spans="1:20">
      <c r="A29" s="19" t="s">
        <v>1295</v>
      </c>
      <c r="B29" s="19" t="s">
        <v>1268</v>
      </c>
      <c r="C29" s="19">
        <v>226</v>
      </c>
      <c r="D29" s="19" t="s">
        <v>1293</v>
      </c>
      <c r="E29" s="19"/>
      <c r="F29" s="19"/>
      <c r="G29" s="19"/>
      <c r="H29" s="95"/>
      <c r="I29" s="19"/>
      <c r="J29" s="19">
        <v>10934</v>
      </c>
      <c r="K29" s="19">
        <v>10934</v>
      </c>
      <c r="L29" s="19">
        <f t="shared" si="5"/>
        <v>0</v>
      </c>
      <c r="M29" s="19">
        <v>30</v>
      </c>
      <c r="N29" s="19">
        <f t="shared" si="6"/>
        <v>0</v>
      </c>
      <c r="O29" s="19">
        <v>1.03</v>
      </c>
      <c r="P29" s="46">
        <f t="shared" si="7"/>
        <v>0</v>
      </c>
      <c r="Q29" s="19"/>
      <c r="R29" s="46">
        <f t="shared" si="8"/>
        <v>0</v>
      </c>
      <c r="S29" s="19">
        <v>1</v>
      </c>
      <c r="T29" s="44">
        <f t="shared" si="9"/>
        <v>0</v>
      </c>
    </row>
    <row r="30" s="17" customFormat="1" spans="1:20">
      <c r="A30" s="19" t="s">
        <v>1296</v>
      </c>
      <c r="B30" s="19" t="s">
        <v>1268</v>
      </c>
      <c r="C30" s="19">
        <v>525</v>
      </c>
      <c r="D30" s="19" t="s">
        <v>1293</v>
      </c>
      <c r="E30" s="19"/>
      <c r="F30" s="19"/>
      <c r="G30" s="19"/>
      <c r="H30" s="95"/>
      <c r="I30" s="19"/>
      <c r="J30" s="19">
        <v>1286</v>
      </c>
      <c r="K30" s="19">
        <v>1398</v>
      </c>
      <c r="L30" s="19">
        <f t="shared" si="5"/>
        <v>112</v>
      </c>
      <c r="M30" s="19">
        <v>40</v>
      </c>
      <c r="N30" s="19">
        <f t="shared" si="6"/>
        <v>4480</v>
      </c>
      <c r="O30" s="19">
        <v>1.03</v>
      </c>
      <c r="P30" s="46">
        <f t="shared" si="7"/>
        <v>4614.4</v>
      </c>
      <c r="Q30" s="19"/>
      <c r="R30" s="46">
        <f t="shared" si="8"/>
        <v>4614.4</v>
      </c>
      <c r="S30" s="19">
        <v>1</v>
      </c>
      <c r="T30" s="44">
        <f t="shared" si="9"/>
        <v>4614.4</v>
      </c>
    </row>
    <row r="31" s="17" customFormat="1" spans="1:20">
      <c r="A31" s="19" t="s">
        <v>1269</v>
      </c>
      <c r="B31" s="19" t="s">
        <v>1268</v>
      </c>
      <c r="C31" s="19">
        <v>225</v>
      </c>
      <c r="D31" s="19" t="s">
        <v>1293</v>
      </c>
      <c r="E31" s="19"/>
      <c r="F31" s="19"/>
      <c r="G31" s="19"/>
      <c r="H31" s="95"/>
      <c r="I31" s="19"/>
      <c r="J31" s="19">
        <v>52192</v>
      </c>
      <c r="K31" s="19">
        <v>53453</v>
      </c>
      <c r="L31" s="19">
        <f t="shared" si="5"/>
        <v>1261</v>
      </c>
      <c r="M31" s="19">
        <v>30</v>
      </c>
      <c r="N31" s="19">
        <f t="shared" si="6"/>
        <v>37830</v>
      </c>
      <c r="O31" s="19">
        <v>1.03</v>
      </c>
      <c r="P31" s="46">
        <f t="shared" si="7"/>
        <v>38964.9</v>
      </c>
      <c r="Q31" s="19"/>
      <c r="R31" s="46">
        <f t="shared" si="8"/>
        <v>38964.9</v>
      </c>
      <c r="S31" s="19">
        <v>0.7</v>
      </c>
      <c r="T31" s="44">
        <f t="shared" si="9"/>
        <v>27275.43</v>
      </c>
    </row>
    <row r="32" s="17" customFormat="1" spans="1:20">
      <c r="A32" s="19" t="s">
        <v>1267</v>
      </c>
      <c r="B32" s="19" t="s">
        <v>1268</v>
      </c>
      <c r="C32" s="19">
        <v>224</v>
      </c>
      <c r="D32" s="19" t="s">
        <v>1293</v>
      </c>
      <c r="E32" s="19"/>
      <c r="F32" s="19"/>
      <c r="G32" s="19"/>
      <c r="H32" s="95"/>
      <c r="I32" s="19"/>
      <c r="J32" s="19">
        <v>6112</v>
      </c>
      <c r="K32" s="19">
        <v>6228</v>
      </c>
      <c r="L32" s="19">
        <f t="shared" si="5"/>
        <v>116</v>
      </c>
      <c r="M32" s="19">
        <v>60</v>
      </c>
      <c r="N32" s="19">
        <f t="shared" si="6"/>
        <v>6960</v>
      </c>
      <c r="O32" s="19">
        <v>1.03</v>
      </c>
      <c r="P32" s="46">
        <f t="shared" si="7"/>
        <v>7168.8</v>
      </c>
      <c r="Q32" s="19"/>
      <c r="R32" s="46">
        <f t="shared" si="8"/>
        <v>7168.8</v>
      </c>
      <c r="S32" s="19">
        <v>0.5</v>
      </c>
      <c r="T32" s="44">
        <f t="shared" si="9"/>
        <v>3584.4</v>
      </c>
    </row>
    <row r="33" s="17" customFormat="1" spans="1:20">
      <c r="A33" s="19" t="s">
        <v>1272</v>
      </c>
      <c r="B33" s="19" t="s">
        <v>1268</v>
      </c>
      <c r="C33" s="19">
        <v>227</v>
      </c>
      <c r="D33" s="19" t="s">
        <v>1293</v>
      </c>
      <c r="E33" s="19"/>
      <c r="F33" s="19"/>
      <c r="G33" s="19"/>
      <c r="H33" s="95"/>
      <c r="I33" s="19"/>
      <c r="J33" s="19">
        <v>13019</v>
      </c>
      <c r="K33" s="19">
        <v>13183</v>
      </c>
      <c r="L33" s="19">
        <f t="shared" si="5"/>
        <v>164</v>
      </c>
      <c r="M33" s="19">
        <v>50</v>
      </c>
      <c r="N33" s="19">
        <f t="shared" si="6"/>
        <v>8200</v>
      </c>
      <c r="O33" s="19">
        <v>1.03</v>
      </c>
      <c r="P33" s="46">
        <f t="shared" si="7"/>
        <v>8446</v>
      </c>
      <c r="Q33" s="19"/>
      <c r="R33" s="46">
        <f t="shared" si="8"/>
        <v>8446</v>
      </c>
      <c r="S33" s="19">
        <v>0.5</v>
      </c>
      <c r="T33" s="44">
        <f t="shared" si="9"/>
        <v>4223</v>
      </c>
    </row>
    <row r="34" s="17" customFormat="1" spans="1:20">
      <c r="A34" s="31" t="s">
        <v>25</v>
      </c>
      <c r="B34" s="31"/>
      <c r="C34" s="31"/>
      <c r="D34" s="31" t="s">
        <v>1297</v>
      </c>
      <c r="E34" s="31"/>
      <c r="F34" s="31"/>
      <c r="G34" s="31"/>
      <c r="H34" s="111"/>
      <c r="I34" s="31"/>
      <c r="J34" s="31"/>
      <c r="K34" s="31"/>
      <c r="L34" s="31"/>
      <c r="M34" s="31"/>
      <c r="N34" s="31"/>
      <c r="O34" s="31"/>
      <c r="P34" s="106"/>
      <c r="Q34" s="31"/>
      <c r="R34" s="106"/>
      <c r="S34" s="31"/>
      <c r="T34" s="91">
        <f>SUM(T27:T33)</f>
        <v>45873.11</v>
      </c>
    </row>
    <row r="35" s="17" customFormat="1" spans="1:20">
      <c r="A35" s="31" t="s">
        <v>197</v>
      </c>
      <c r="B35" s="31"/>
      <c r="C35" s="31" t="s">
        <v>1298</v>
      </c>
      <c r="D35" s="31"/>
      <c r="E35" s="31"/>
      <c r="F35" s="31"/>
      <c r="G35" s="31"/>
      <c r="H35" s="111"/>
      <c r="I35" s="31"/>
      <c r="J35" s="31"/>
      <c r="K35" s="31"/>
      <c r="L35" s="31"/>
      <c r="M35" s="31"/>
      <c r="N35" s="31"/>
      <c r="O35" s="31"/>
      <c r="P35" s="106"/>
      <c r="Q35" s="31"/>
      <c r="R35" s="106"/>
      <c r="S35" s="31"/>
      <c r="T35" s="91">
        <v>20029.38</v>
      </c>
    </row>
    <row r="36" s="17" customFormat="1" ht="22" customHeight="1" spans="1:20">
      <c r="A36" s="92" t="s">
        <v>198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>
        <f>T34-T35</f>
        <v>25843.73</v>
      </c>
    </row>
    <row r="37" s="17" customFormat="1"/>
    <row r="38" s="17" customFormat="1"/>
    <row r="39" s="17" customFormat="1" ht="33" customHeight="1" spans="1:20">
      <c r="A39" s="8" t="s">
        <v>312</v>
      </c>
      <c r="B39" s="8" t="s">
        <v>313</v>
      </c>
      <c r="C39" s="22" t="s">
        <v>2</v>
      </c>
      <c r="D39" s="22" t="s">
        <v>1299</v>
      </c>
      <c r="E39" s="112" t="s">
        <v>18</v>
      </c>
      <c r="F39" s="112" t="s">
        <v>19</v>
      </c>
      <c r="G39" s="112" t="s">
        <v>7</v>
      </c>
      <c r="H39" s="113" t="s">
        <v>20</v>
      </c>
      <c r="I39" s="112" t="s">
        <v>21</v>
      </c>
      <c r="J39" s="112" t="s">
        <v>3</v>
      </c>
      <c r="K39" s="112" t="s">
        <v>4</v>
      </c>
      <c r="L39" s="112" t="s">
        <v>5</v>
      </c>
      <c r="M39" s="112" t="s">
        <v>6</v>
      </c>
      <c r="N39" s="112" t="s">
        <v>7</v>
      </c>
      <c r="O39" s="114"/>
      <c r="P39" s="115" t="s">
        <v>9</v>
      </c>
      <c r="Q39" s="112" t="s">
        <v>38</v>
      </c>
      <c r="R39" s="115" t="s">
        <v>25</v>
      </c>
      <c r="S39" s="112" t="s">
        <v>29</v>
      </c>
      <c r="T39" s="113" t="s">
        <v>39</v>
      </c>
    </row>
    <row r="40" s="17" customFormat="1" ht="22" customHeight="1" spans="1:20">
      <c r="A40" s="8" t="s">
        <v>67</v>
      </c>
      <c r="B40" s="8" t="s">
        <v>67</v>
      </c>
      <c r="C40" s="19"/>
      <c r="D40" s="19" t="s">
        <v>94</v>
      </c>
      <c r="E40" s="8"/>
      <c r="F40" s="8"/>
      <c r="G40" s="116" t="s">
        <v>1113</v>
      </c>
      <c r="H40" s="13"/>
      <c r="I40" s="85"/>
      <c r="J40" s="8"/>
      <c r="K40" s="8"/>
      <c r="L40" s="8"/>
      <c r="M40" s="8"/>
      <c r="N40" s="8"/>
      <c r="O40" s="11"/>
      <c r="P40" s="85"/>
      <c r="Q40" s="117"/>
      <c r="R40" s="85">
        <f>公寓等!I95</f>
        <v>11159.5486725664</v>
      </c>
      <c r="S40" s="8">
        <v>1</v>
      </c>
      <c r="T40" s="13">
        <f t="shared" ref="T40:T43" si="10">R40*S40</f>
        <v>11159.5486725664</v>
      </c>
    </row>
    <row r="41" s="17" customFormat="1" ht="21" customHeight="1" spans="1:20">
      <c r="A41" s="8" t="s">
        <v>1300</v>
      </c>
      <c r="B41" s="8" t="s">
        <v>1301</v>
      </c>
      <c r="C41" s="8"/>
      <c r="D41" s="19" t="s">
        <v>94</v>
      </c>
      <c r="E41" s="8"/>
      <c r="F41" s="8"/>
      <c r="G41" s="19" t="s">
        <v>202</v>
      </c>
      <c r="H41" s="13"/>
      <c r="I41" s="13"/>
      <c r="J41" s="13"/>
      <c r="K41" s="13"/>
      <c r="L41" s="13"/>
      <c r="M41" s="13"/>
      <c r="N41" s="13"/>
      <c r="O41" s="11"/>
      <c r="P41" s="12"/>
      <c r="Q41" s="8"/>
      <c r="R41" s="12"/>
      <c r="S41" s="8"/>
      <c r="T41" s="13">
        <f>'5#楼'!Y19</f>
        <v>4443.94780713003</v>
      </c>
    </row>
    <row r="42" s="17" customFormat="1" ht="24" spans="1:20">
      <c r="A42" s="8" t="s">
        <v>1302</v>
      </c>
      <c r="B42" s="9" t="s">
        <v>1303</v>
      </c>
      <c r="C42" s="19">
        <v>327</v>
      </c>
      <c r="D42" s="19" t="s">
        <v>94</v>
      </c>
      <c r="E42" s="8"/>
      <c r="F42" s="8"/>
      <c r="G42" s="8"/>
      <c r="H42" s="10"/>
      <c r="I42" s="8"/>
      <c r="J42" s="8">
        <v>50533</v>
      </c>
      <c r="K42" s="8">
        <v>52605</v>
      </c>
      <c r="L42" s="8">
        <f>K42-J42</f>
        <v>2072</v>
      </c>
      <c r="M42" s="8">
        <v>1</v>
      </c>
      <c r="N42" s="8">
        <f>M42*L42</f>
        <v>2072</v>
      </c>
      <c r="O42" s="11">
        <v>1.03</v>
      </c>
      <c r="P42" s="12">
        <f>O42*N42</f>
        <v>2134.16</v>
      </c>
      <c r="Q42" s="8"/>
      <c r="R42" s="12">
        <f>I42+P42+Q42</f>
        <v>2134.16</v>
      </c>
      <c r="S42" s="8">
        <v>1</v>
      </c>
      <c r="T42" s="13">
        <f t="shared" si="10"/>
        <v>2134.16</v>
      </c>
    </row>
    <row r="43" s="17" customFormat="1" ht="17" customHeight="1" spans="1:20">
      <c r="A43" s="8" t="s">
        <v>1304</v>
      </c>
      <c r="B43" s="19" t="s">
        <v>1305</v>
      </c>
      <c r="C43" s="19"/>
      <c r="D43" s="19" t="s">
        <v>94</v>
      </c>
      <c r="E43" s="8"/>
      <c r="F43" s="8"/>
      <c r="G43" s="19" t="s">
        <v>202</v>
      </c>
      <c r="H43" s="13"/>
      <c r="I43" s="8"/>
      <c r="J43" s="8"/>
      <c r="K43" s="8"/>
      <c r="L43" s="8"/>
      <c r="M43" s="8"/>
      <c r="N43" s="8"/>
      <c r="O43" s="11"/>
      <c r="P43" s="12"/>
      <c r="Q43" s="8"/>
      <c r="R43" s="12"/>
      <c r="S43" s="8"/>
      <c r="T43" s="13">
        <f>'5#楼'!Y8</f>
        <v>1129.78747983871</v>
      </c>
    </row>
    <row r="44" s="17" customFormat="1" spans="1:20">
      <c r="A44" s="8"/>
      <c r="B44" s="19"/>
      <c r="C44" s="19"/>
      <c r="D44" s="19" t="s">
        <v>1306</v>
      </c>
      <c r="E44" s="8"/>
      <c r="F44" s="8"/>
      <c r="G44" s="19"/>
      <c r="H44" s="13"/>
      <c r="I44" s="8"/>
      <c r="J44" s="8"/>
      <c r="K44" s="8"/>
      <c r="L44" s="8"/>
      <c r="M44" s="8"/>
      <c r="N44" s="8"/>
      <c r="O44" s="11"/>
      <c r="P44" s="12"/>
      <c r="Q44" s="8"/>
      <c r="R44" s="12"/>
      <c r="S44" s="8"/>
      <c r="T44" s="13"/>
    </row>
    <row r="45" s="17" customFormat="1" spans="1:20">
      <c r="A45" s="8" t="s">
        <v>25</v>
      </c>
      <c r="B45" s="19"/>
      <c r="C45" s="19"/>
      <c r="D45" s="19" t="s">
        <v>1307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44">
        <f>SUM(T40:T44)</f>
        <v>18867.4439595351</v>
      </c>
    </row>
    <row r="46" s="17" customFormat="1" spans="1:20">
      <c r="A46" s="32" t="s">
        <v>478</v>
      </c>
      <c r="B46" s="31"/>
      <c r="C46" s="31"/>
      <c r="D46" s="31">
        <v>2024.11</v>
      </c>
      <c r="E46" s="31"/>
      <c r="F46" s="31"/>
      <c r="G46" s="31"/>
      <c r="H46" s="9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118">
        <v>3713.46</v>
      </c>
    </row>
    <row r="47" spans="1:20">
      <c r="A47" s="92" t="s">
        <v>480</v>
      </c>
      <c r="B47" s="92"/>
      <c r="C47" s="92"/>
      <c r="D47" s="31" t="s">
        <v>481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118">
        <f>T46-T45</f>
        <v>-15153.9839595351</v>
      </c>
    </row>
  </sheetData>
  <mergeCells count="1">
    <mergeCell ref="A1:T1"/>
  </mergeCell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G41"/>
  <sheetViews>
    <sheetView zoomScale="85" zoomScaleNormal="85" topLeftCell="A17" workbookViewId="0">
      <selection activeCell="A28" sqref="A28:T38"/>
    </sheetView>
  </sheetViews>
  <sheetFormatPr defaultColWidth="9" defaultRowHeight="14.25"/>
  <cols>
    <col min="1" max="1" width="15.4" style="1" customWidth="1"/>
    <col min="2" max="2" width="11.875" style="1" customWidth="1"/>
    <col min="3" max="4" width="10.625" style="1" customWidth="1"/>
    <col min="5" max="5" width="13.625" style="1" customWidth="1"/>
    <col min="6" max="6" width="6.5" style="1" customWidth="1"/>
    <col min="7" max="7" width="7.38333333333333" style="1" customWidth="1"/>
    <col min="8" max="8" width="9.125" style="67" customWidth="1"/>
    <col min="9" max="9" width="10.375" style="1"/>
    <col min="10" max="10" width="10.6" style="1" customWidth="1"/>
    <col min="11" max="11" width="12" style="1" customWidth="1"/>
    <col min="12" max="12" width="7.40833333333333" style="1" customWidth="1"/>
    <col min="13" max="13" width="11.25" style="1" customWidth="1"/>
    <col min="14" max="14" width="12.1083333333333" style="1" customWidth="1"/>
    <col min="15" max="15" width="5.38333333333333" style="1" customWidth="1"/>
    <col min="16" max="16" width="11.8833333333333" style="1" customWidth="1"/>
    <col min="17" max="17" width="5.21666666666667" style="1" customWidth="1"/>
    <col min="18" max="18" width="11.7166666666667" style="1" customWidth="1"/>
    <col min="19" max="19" width="6.60833333333333" style="1" customWidth="1"/>
    <col min="20" max="20" width="11.875" style="1" customWidth="1"/>
    <col min="21" max="21" width="9" style="4"/>
    <col min="22" max="22" width="12.8" style="4"/>
    <col min="23" max="16384" width="9" style="4"/>
  </cols>
  <sheetData>
    <row r="1" ht="37" customHeight="1" spans="1:59">
      <c r="A1" s="75" t="s">
        <v>1308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7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="1" customFormat="1" spans="1:59">
      <c r="B2" s="78"/>
      <c r="C2" s="78"/>
      <c r="D2" s="79" t="s">
        <v>1309</v>
      </c>
      <c r="E2" s="79">
        <v>4572</v>
      </c>
      <c r="F2" s="79"/>
      <c r="G2" s="79"/>
      <c r="H2" s="80"/>
      <c r="I2" s="79"/>
      <c r="J2" s="79"/>
      <c r="K2" s="79"/>
      <c r="L2" s="79"/>
      <c r="M2" s="79"/>
      <c r="N2" s="79"/>
      <c r="O2" s="81"/>
      <c r="P2" s="82"/>
      <c r="Q2" s="79"/>
      <c r="R2" s="82"/>
      <c r="S2" s="79"/>
      <c r="T2" s="80"/>
    </row>
    <row r="3" s="1" customFormat="1" ht="33" customHeight="1" spans="1:59">
      <c r="A3" s="8" t="s">
        <v>312</v>
      </c>
      <c r="B3" s="8" t="s">
        <v>313</v>
      </c>
      <c r="C3" s="83" t="s">
        <v>2</v>
      </c>
      <c r="D3" s="83" t="s">
        <v>1310</v>
      </c>
      <c r="E3" s="79" t="s">
        <v>18</v>
      </c>
      <c r="F3" s="79" t="s">
        <v>19</v>
      </c>
      <c r="G3" s="79" t="s">
        <v>7</v>
      </c>
      <c r="H3" s="80" t="s">
        <v>20</v>
      </c>
      <c r="I3" s="79" t="s">
        <v>21</v>
      </c>
      <c r="J3" s="79" t="s">
        <v>3</v>
      </c>
      <c r="K3" s="79" t="s">
        <v>4</v>
      </c>
      <c r="L3" s="79" t="s">
        <v>5</v>
      </c>
      <c r="M3" s="79" t="s">
        <v>6</v>
      </c>
      <c r="N3" s="79" t="s">
        <v>7</v>
      </c>
      <c r="O3" s="81"/>
      <c r="P3" s="82" t="s">
        <v>9</v>
      </c>
      <c r="Q3" s="79" t="s">
        <v>38</v>
      </c>
      <c r="R3" s="82" t="s">
        <v>25</v>
      </c>
      <c r="S3" s="79" t="s">
        <v>29</v>
      </c>
      <c r="T3" s="80" t="s">
        <v>39</v>
      </c>
    </row>
    <row r="4" s="53" customFormat="1" spans="1:59">
      <c r="A4" s="8" t="s">
        <v>1311</v>
      </c>
      <c r="B4" s="19" t="s">
        <v>1312</v>
      </c>
      <c r="C4" s="19">
        <v>197</v>
      </c>
      <c r="D4" s="19" t="s">
        <v>85</v>
      </c>
      <c r="E4" s="8"/>
      <c r="F4" s="8"/>
      <c r="G4" s="8"/>
      <c r="H4" s="13"/>
      <c r="I4" s="8"/>
      <c r="J4" s="8">
        <v>42517</v>
      </c>
      <c r="K4" s="8">
        <v>44994</v>
      </c>
      <c r="L4" s="8">
        <f>K4-J4</f>
        <v>2477</v>
      </c>
      <c r="M4" s="8">
        <v>1</v>
      </c>
      <c r="N4" s="8">
        <f>M4*L4</f>
        <v>2477</v>
      </c>
      <c r="O4" s="11">
        <v>1.03</v>
      </c>
      <c r="P4" s="12">
        <f>O4*N4</f>
        <v>2551.31</v>
      </c>
      <c r="Q4" s="84"/>
      <c r="R4" s="12">
        <f>I4+P4+Q4</f>
        <v>2551.31</v>
      </c>
      <c r="S4" s="8">
        <v>1</v>
      </c>
      <c r="T4" s="13">
        <f>R4*S4</f>
        <v>2551.31</v>
      </c>
    </row>
    <row r="5" s="53" customFormat="1" spans="1:59">
      <c r="A5" s="8" t="s">
        <v>1313</v>
      </c>
      <c r="B5" s="19" t="s">
        <v>1314</v>
      </c>
      <c r="C5" s="19">
        <v>198</v>
      </c>
      <c r="D5" s="19" t="s">
        <v>85</v>
      </c>
      <c r="E5" s="8"/>
      <c r="F5" s="8"/>
      <c r="G5" s="8"/>
      <c r="H5" s="13"/>
      <c r="I5" s="8"/>
      <c r="J5" s="8">
        <v>19692</v>
      </c>
      <c r="K5" s="8">
        <v>19793</v>
      </c>
      <c r="L5" s="8">
        <f>K5-J5</f>
        <v>101</v>
      </c>
      <c r="M5" s="8">
        <v>1</v>
      </c>
      <c r="N5" s="8">
        <f>M5*L5</f>
        <v>101</v>
      </c>
      <c r="O5" s="11">
        <v>1.03</v>
      </c>
      <c r="P5" s="12">
        <f>O5*N5</f>
        <v>104.03</v>
      </c>
      <c r="Q5" s="84"/>
      <c r="R5" s="12">
        <f>I5+P5+Q5</f>
        <v>104.03</v>
      </c>
      <c r="S5" s="8">
        <v>1</v>
      </c>
      <c r="T5" s="13">
        <f>R5*S5</f>
        <v>104.03</v>
      </c>
    </row>
    <row r="6" s="53" customFormat="1" spans="1:59">
      <c r="A6" s="8" t="s">
        <v>1315</v>
      </c>
      <c r="B6" s="19" t="s">
        <v>1316</v>
      </c>
      <c r="C6" s="19">
        <v>72</v>
      </c>
      <c r="D6" s="19" t="s">
        <v>85</v>
      </c>
      <c r="E6" s="8"/>
      <c r="F6" s="8"/>
      <c r="G6" s="8"/>
      <c r="H6" s="13"/>
      <c r="I6" s="8"/>
      <c r="J6" s="8">
        <v>1707</v>
      </c>
      <c r="K6" s="8">
        <v>3586</v>
      </c>
      <c r="L6" s="8">
        <f>K6-J6</f>
        <v>1879</v>
      </c>
      <c r="M6" s="8">
        <v>1</v>
      </c>
      <c r="N6" s="8">
        <f>M6*L6</f>
        <v>1879</v>
      </c>
      <c r="O6" s="11">
        <v>1.03</v>
      </c>
      <c r="P6" s="12">
        <f>O6*N6</f>
        <v>1935.37</v>
      </c>
      <c r="Q6" s="84"/>
      <c r="R6" s="12">
        <f>I6+P6+Q6</f>
        <v>1935.37</v>
      </c>
      <c r="S6" s="8">
        <v>1</v>
      </c>
      <c r="T6" s="13">
        <f>R6*S6</f>
        <v>1935.37</v>
      </c>
    </row>
    <row r="7" s="53" customFormat="1" spans="1:59">
      <c r="A7" s="8" t="s">
        <v>1317</v>
      </c>
      <c r="B7" s="19" t="s">
        <v>1318</v>
      </c>
      <c r="C7" s="19">
        <v>68</v>
      </c>
      <c r="D7" s="19" t="s">
        <v>85</v>
      </c>
      <c r="E7" s="8"/>
      <c r="F7" s="8"/>
      <c r="G7" s="8"/>
      <c r="H7" s="13"/>
      <c r="I7" s="8"/>
      <c r="J7" s="21">
        <v>73013</v>
      </c>
      <c r="K7" s="21">
        <v>75568</v>
      </c>
      <c r="L7" s="8">
        <f>K7-J7</f>
        <v>2555</v>
      </c>
      <c r="M7" s="8">
        <v>1</v>
      </c>
      <c r="N7" s="8">
        <f>M7*L7</f>
        <v>2555</v>
      </c>
      <c r="O7" s="11">
        <v>1.03</v>
      </c>
      <c r="P7" s="12">
        <f>O7*N7</f>
        <v>2631.65</v>
      </c>
      <c r="Q7" s="84"/>
      <c r="R7" s="12">
        <f>I7+P7+Q7</f>
        <v>2631.65</v>
      </c>
      <c r="S7" s="8">
        <v>1</v>
      </c>
      <c r="T7" s="13">
        <f>R7*S7</f>
        <v>2631.65</v>
      </c>
    </row>
    <row r="8" s="53" customFormat="1" spans="1:59">
      <c r="A8" s="8" t="s">
        <v>1319</v>
      </c>
      <c r="B8" s="19" t="s">
        <v>1320</v>
      </c>
      <c r="C8" s="19">
        <v>79</v>
      </c>
      <c r="D8" s="19" t="s">
        <v>85</v>
      </c>
      <c r="E8" s="8">
        <v>9</v>
      </c>
      <c r="F8" s="8">
        <v>9</v>
      </c>
      <c r="G8" s="8">
        <f>SUM(F8-E8)</f>
        <v>0</v>
      </c>
      <c r="H8" s="13">
        <v>9.5</v>
      </c>
      <c r="I8" s="8">
        <f>G8*H8</f>
        <v>0</v>
      </c>
      <c r="J8" s="8">
        <v>26042</v>
      </c>
      <c r="K8" s="8">
        <v>28178</v>
      </c>
      <c r="L8" s="8">
        <f t="shared" ref="L8:L14" si="0">K8-J8</f>
        <v>2136</v>
      </c>
      <c r="M8" s="8">
        <v>1</v>
      </c>
      <c r="N8" s="8">
        <f t="shared" ref="N8:N13" si="1">M8*L8</f>
        <v>2136</v>
      </c>
      <c r="O8" s="11">
        <v>1.03</v>
      </c>
      <c r="P8" s="13">
        <v>8.15</v>
      </c>
      <c r="Q8" s="10">
        <f>40*1.03</f>
        <v>41.2</v>
      </c>
      <c r="R8" s="12">
        <f t="shared" ref="R8:R13" si="2">I8+P8+Q8</f>
        <v>49.35</v>
      </c>
      <c r="S8" s="8">
        <v>1</v>
      </c>
      <c r="T8" s="13">
        <f t="shared" ref="T8:T14" si="3">R8*S8</f>
        <v>49.35</v>
      </c>
    </row>
    <row r="9" s="53" customFormat="1" spans="1:59">
      <c r="A9" s="8" t="s">
        <v>1321</v>
      </c>
      <c r="B9" s="19" t="s">
        <v>1322</v>
      </c>
      <c r="C9" s="19">
        <v>196</v>
      </c>
      <c r="D9" s="19" t="s">
        <v>85</v>
      </c>
      <c r="E9" s="8"/>
      <c r="F9" s="8"/>
      <c r="G9" s="8"/>
      <c r="H9" s="13"/>
      <c r="I9" s="8"/>
      <c r="J9" s="8">
        <v>17681</v>
      </c>
      <c r="K9" s="8">
        <v>18625</v>
      </c>
      <c r="L9" s="8">
        <f t="shared" si="0"/>
        <v>944</v>
      </c>
      <c r="M9" s="8">
        <v>1</v>
      </c>
      <c r="N9" s="8">
        <f t="shared" si="1"/>
        <v>944</v>
      </c>
      <c r="O9" s="11">
        <v>1.03</v>
      </c>
      <c r="P9" s="12">
        <f t="shared" ref="P8:P13" si="4">O9*N9</f>
        <v>972.32</v>
      </c>
      <c r="Q9" s="10">
        <f>80*1.03</f>
        <v>82.4</v>
      </c>
      <c r="R9" s="12">
        <f t="shared" si="2"/>
        <v>1054.72</v>
      </c>
      <c r="S9" s="8">
        <v>1</v>
      </c>
      <c r="T9" s="13">
        <f t="shared" si="3"/>
        <v>1054.72</v>
      </c>
    </row>
    <row r="10" s="53" customFormat="1" spans="1:59">
      <c r="A10" s="8" t="s">
        <v>1323</v>
      </c>
      <c r="B10" s="19" t="s">
        <v>1324</v>
      </c>
      <c r="C10" s="19">
        <v>84</v>
      </c>
      <c r="D10" s="19" t="s">
        <v>85</v>
      </c>
      <c r="E10" s="8">
        <v>53</v>
      </c>
      <c r="F10" s="8">
        <v>53</v>
      </c>
      <c r="G10" s="8">
        <f>F10-E10</f>
        <v>0</v>
      </c>
      <c r="H10" s="13">
        <v>9.5</v>
      </c>
      <c r="I10" s="8">
        <f>G10*H10</f>
        <v>0</v>
      </c>
      <c r="J10" s="8">
        <v>850</v>
      </c>
      <c r="K10" s="8">
        <v>850</v>
      </c>
      <c r="L10" s="8">
        <f t="shared" si="0"/>
        <v>0</v>
      </c>
      <c r="M10" s="8">
        <v>1</v>
      </c>
      <c r="N10" s="8">
        <f t="shared" si="1"/>
        <v>0</v>
      </c>
      <c r="O10" s="11">
        <v>1.03</v>
      </c>
      <c r="P10" s="12">
        <f t="shared" si="4"/>
        <v>0</v>
      </c>
      <c r="Q10" s="10"/>
      <c r="R10" s="12">
        <f t="shared" si="2"/>
        <v>0</v>
      </c>
      <c r="S10" s="8">
        <v>1</v>
      </c>
      <c r="T10" s="13">
        <f t="shared" si="3"/>
        <v>0</v>
      </c>
    </row>
    <row r="11" s="53" customFormat="1" spans="1:59">
      <c r="A11" s="8" t="s">
        <v>1325</v>
      </c>
      <c r="B11" s="19" t="s">
        <v>1326</v>
      </c>
      <c r="C11" s="19">
        <v>88</v>
      </c>
      <c r="D11" s="19" t="s">
        <v>85</v>
      </c>
      <c r="E11" s="8" t="s">
        <v>1327</v>
      </c>
      <c r="F11" s="8"/>
      <c r="G11" s="8"/>
      <c r="H11" s="13">
        <v>9.5</v>
      </c>
      <c r="I11" s="8"/>
      <c r="J11" s="8">
        <v>5861</v>
      </c>
      <c r="K11" s="8">
        <v>6013</v>
      </c>
      <c r="L11" s="8">
        <f t="shared" si="0"/>
        <v>152</v>
      </c>
      <c r="M11" s="8">
        <v>1</v>
      </c>
      <c r="N11" s="8">
        <f t="shared" si="1"/>
        <v>152</v>
      </c>
      <c r="O11" s="11">
        <v>1.03</v>
      </c>
      <c r="P11" s="12">
        <f t="shared" si="4"/>
        <v>156.56</v>
      </c>
      <c r="Q11" s="10">
        <f>60*1.03</f>
        <v>61.8</v>
      </c>
      <c r="R11" s="12">
        <f t="shared" si="2"/>
        <v>218.36</v>
      </c>
      <c r="S11" s="8">
        <v>1</v>
      </c>
      <c r="T11" s="13">
        <f t="shared" si="3"/>
        <v>218.36</v>
      </c>
    </row>
    <row r="12" s="53" customFormat="1" spans="1:59">
      <c r="A12" s="8" t="s">
        <v>1328</v>
      </c>
      <c r="B12" s="8" t="s">
        <v>1328</v>
      </c>
      <c r="C12" s="19">
        <v>471</v>
      </c>
      <c r="D12" s="19" t="s">
        <v>85</v>
      </c>
      <c r="E12" s="8"/>
      <c r="F12" s="8"/>
      <c r="G12" s="8"/>
      <c r="H12" s="13"/>
      <c r="I12" s="8"/>
      <c r="J12" s="21">
        <v>1524</v>
      </c>
      <c r="K12" s="21">
        <v>1524</v>
      </c>
      <c r="L12" s="8">
        <f t="shared" si="0"/>
        <v>0</v>
      </c>
      <c r="M12" s="8">
        <v>30</v>
      </c>
      <c r="N12" s="8">
        <f t="shared" si="1"/>
        <v>0</v>
      </c>
      <c r="O12" s="11">
        <v>1.03</v>
      </c>
      <c r="P12" s="12">
        <f t="shared" si="4"/>
        <v>0</v>
      </c>
      <c r="Q12" s="84"/>
      <c r="R12" s="12">
        <f t="shared" si="2"/>
        <v>0</v>
      </c>
      <c r="S12" s="8">
        <v>1</v>
      </c>
      <c r="T12" s="13">
        <f t="shared" si="3"/>
        <v>0</v>
      </c>
    </row>
    <row r="13" s="53" customFormat="1" spans="1:59">
      <c r="A13" s="8" t="s">
        <v>1329</v>
      </c>
      <c r="B13" s="8" t="s">
        <v>1329</v>
      </c>
      <c r="C13" s="19">
        <v>519</v>
      </c>
      <c r="D13" s="19" t="s">
        <v>85</v>
      </c>
      <c r="E13" s="8">
        <v>6</v>
      </c>
      <c r="F13" s="8">
        <v>6</v>
      </c>
      <c r="G13" s="8">
        <f>SUM(F13-E13)</f>
        <v>0</v>
      </c>
      <c r="H13" s="13">
        <v>9.5</v>
      </c>
      <c r="I13" s="8">
        <f>G13*H13</f>
        <v>0</v>
      </c>
      <c r="J13" s="8">
        <v>4135</v>
      </c>
      <c r="K13" s="8">
        <v>4135</v>
      </c>
      <c r="L13" s="8">
        <f t="shared" si="0"/>
        <v>0</v>
      </c>
      <c r="M13" s="8">
        <v>1</v>
      </c>
      <c r="N13" s="8">
        <f t="shared" si="1"/>
        <v>0</v>
      </c>
      <c r="O13" s="11">
        <v>1.03</v>
      </c>
      <c r="P13" s="12">
        <f t="shared" si="4"/>
        <v>0</v>
      </c>
      <c r="Q13" s="8">
        <f>120*1.03</f>
        <v>123.6</v>
      </c>
      <c r="R13" s="12">
        <f t="shared" si="2"/>
        <v>123.6</v>
      </c>
      <c r="S13" s="8">
        <v>1</v>
      </c>
      <c r="T13" s="13">
        <f t="shared" si="3"/>
        <v>123.6</v>
      </c>
    </row>
    <row r="14" s="53" customFormat="1" spans="1:59">
      <c r="A14" s="8" t="s">
        <v>25</v>
      </c>
      <c r="B14" s="19"/>
      <c r="C14" s="19"/>
      <c r="D14" s="19"/>
      <c r="E14" s="19"/>
      <c r="F14" s="8"/>
      <c r="G14" s="8"/>
      <c r="H14" s="13"/>
      <c r="I14" s="85"/>
      <c r="J14" s="8"/>
      <c r="K14" s="8"/>
      <c r="L14" s="8"/>
      <c r="M14" s="8"/>
      <c r="N14" s="8"/>
      <c r="O14" s="11"/>
      <c r="P14" s="85"/>
      <c r="Q14" s="86"/>
      <c r="R14" s="85"/>
      <c r="S14" s="8"/>
      <c r="T14" s="13">
        <f>SUM(T4:T13)</f>
        <v>8668.39</v>
      </c>
    </row>
    <row r="15" s="53" customFormat="1" spans="1:59">
      <c r="A15" s="19" t="s">
        <v>478</v>
      </c>
      <c r="B15" s="19"/>
      <c r="C15" s="19"/>
      <c r="D15" s="19"/>
      <c r="E15" s="63" t="s">
        <v>506</v>
      </c>
      <c r="F15" s="19"/>
      <c r="G15" s="19"/>
      <c r="H15" s="44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44">
        <v>615914.2</v>
      </c>
    </row>
    <row r="16" s="53" customFormat="1" spans="1:59">
      <c r="A16" s="87" t="s">
        <v>480</v>
      </c>
      <c r="B16" s="87"/>
      <c r="C16" s="87"/>
      <c r="D16" s="87"/>
      <c r="E16" s="87" t="s">
        <v>481</v>
      </c>
      <c r="F16" s="87"/>
      <c r="G16" s="87"/>
      <c r="H16" s="88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8">
        <f>T15-T14</f>
        <v>607245.81</v>
      </c>
    </row>
    <row r="17" s="53" customFormat="1" spans="1:20">
      <c r="A17" s="87"/>
      <c r="B17" s="87"/>
      <c r="C17" s="87"/>
      <c r="D17" s="87"/>
      <c r="E17" s="89"/>
      <c r="F17" s="89"/>
      <c r="G17" s="87"/>
      <c r="H17" s="88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90"/>
    </row>
    <row r="18" s="53" customFormat="1" spans="1:20">
      <c r="A18" s="87"/>
      <c r="B18" s="87"/>
      <c r="C18" s="87"/>
      <c r="D18" s="87"/>
      <c r="E18" s="89"/>
      <c r="F18" s="89"/>
      <c r="G18" s="87"/>
      <c r="H18" s="88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90"/>
    </row>
    <row r="19" s="53" customFormat="1" ht="24" spans="1:20">
      <c r="A19" s="8" t="s">
        <v>312</v>
      </c>
      <c r="B19" s="8" t="s">
        <v>313</v>
      </c>
      <c r="C19" s="22" t="s">
        <v>2</v>
      </c>
      <c r="D19" s="83" t="s">
        <v>1330</v>
      </c>
      <c r="E19" s="79" t="s">
        <v>18</v>
      </c>
      <c r="F19" s="79" t="s">
        <v>19</v>
      </c>
      <c r="G19" s="79" t="s">
        <v>7</v>
      </c>
      <c r="H19" s="80" t="s">
        <v>20</v>
      </c>
      <c r="I19" s="79" t="s">
        <v>21</v>
      </c>
      <c r="J19" s="79" t="s">
        <v>3</v>
      </c>
      <c r="K19" s="79" t="s">
        <v>4</v>
      </c>
      <c r="L19" s="79" t="s">
        <v>5</v>
      </c>
      <c r="M19" s="79" t="s">
        <v>6</v>
      </c>
      <c r="N19" s="79" t="s">
        <v>7</v>
      </c>
      <c r="O19" s="81"/>
      <c r="P19" s="82" t="s">
        <v>9</v>
      </c>
      <c r="Q19" s="79" t="s">
        <v>38</v>
      </c>
      <c r="R19" s="82" t="s">
        <v>25</v>
      </c>
      <c r="S19" s="79" t="s">
        <v>29</v>
      </c>
      <c r="T19" s="80" t="s">
        <v>39</v>
      </c>
    </row>
    <row r="20" s="53" customFormat="1" spans="1:20">
      <c r="A20" s="79"/>
      <c r="B20" s="83"/>
      <c r="C20" s="83"/>
      <c r="D20" s="83" t="s">
        <v>1331</v>
      </c>
      <c r="E20" s="79"/>
      <c r="F20" s="79"/>
      <c r="G20" s="79"/>
      <c r="H20" s="80"/>
      <c r="I20" s="79"/>
      <c r="J20" s="79"/>
      <c r="K20" s="79"/>
      <c r="L20" s="79"/>
      <c r="M20" s="79"/>
      <c r="N20" s="79"/>
      <c r="O20" s="81"/>
      <c r="P20" s="82"/>
      <c r="Q20" s="79"/>
      <c r="R20" s="82"/>
      <c r="S20" s="79"/>
      <c r="T20" s="80"/>
    </row>
    <row r="21" s="53" customFormat="1" spans="1:20">
      <c r="A21" s="8" t="s">
        <v>1332</v>
      </c>
      <c r="B21" s="8" t="s">
        <v>1332</v>
      </c>
      <c r="C21" s="8">
        <v>455</v>
      </c>
      <c r="D21" s="8" t="s">
        <v>87</v>
      </c>
      <c r="E21" s="8"/>
      <c r="F21" s="8"/>
      <c r="G21" s="8"/>
      <c r="H21" s="13"/>
      <c r="I21" s="8"/>
      <c r="J21" s="8">
        <v>44691</v>
      </c>
      <c r="K21" s="8">
        <v>49332</v>
      </c>
      <c r="L21" s="8">
        <f>K21-J21</f>
        <v>4641</v>
      </c>
      <c r="M21" s="8">
        <v>1</v>
      </c>
      <c r="N21" s="8">
        <f>M21*L21</f>
        <v>4641</v>
      </c>
      <c r="O21" s="11">
        <v>1.03</v>
      </c>
      <c r="P21" s="12">
        <f>O21*N21</f>
        <v>4780.23</v>
      </c>
      <c r="Q21" s="8"/>
      <c r="R21" s="12">
        <f>I21+P21+Q21</f>
        <v>4780.23</v>
      </c>
      <c r="S21" s="8">
        <v>1</v>
      </c>
      <c r="T21" s="13">
        <f t="shared" ref="T21:T24" si="5">R21*S21</f>
        <v>4780.23</v>
      </c>
    </row>
    <row r="22" s="53" customFormat="1" spans="1:20">
      <c r="A22" s="8" t="s">
        <v>1333</v>
      </c>
      <c r="B22" s="8" t="s">
        <v>1333</v>
      </c>
      <c r="C22" s="8">
        <v>472</v>
      </c>
      <c r="D22" s="8" t="s">
        <v>87</v>
      </c>
      <c r="E22" s="8"/>
      <c r="F22" s="8"/>
      <c r="G22" s="8"/>
      <c r="H22" s="13"/>
      <c r="I22" s="8"/>
      <c r="J22" s="8">
        <v>110822</v>
      </c>
      <c r="K22" s="8">
        <v>129202</v>
      </c>
      <c r="L22" s="8">
        <f>K22-J22</f>
        <v>18380</v>
      </c>
      <c r="M22" s="8">
        <v>1</v>
      </c>
      <c r="N22" s="8">
        <f>M22*L22</f>
        <v>18380</v>
      </c>
      <c r="O22" s="11">
        <v>1.03</v>
      </c>
      <c r="P22" s="12">
        <f>O22*N22</f>
        <v>18931.4</v>
      </c>
      <c r="Q22" s="8"/>
      <c r="R22" s="12">
        <f>I22+P22+Q22</f>
        <v>18931.4</v>
      </c>
      <c r="S22" s="8">
        <v>1</v>
      </c>
      <c r="T22" s="13">
        <f t="shared" si="5"/>
        <v>18931.4</v>
      </c>
    </row>
    <row r="23" s="53" customFormat="1" spans="1:20">
      <c r="A23" s="8" t="s">
        <v>1334</v>
      </c>
      <c r="B23" s="8" t="s">
        <v>1334</v>
      </c>
      <c r="C23" s="8"/>
      <c r="D23" s="8" t="s">
        <v>87</v>
      </c>
      <c r="E23" s="8" t="s">
        <v>1113</v>
      </c>
      <c r="F23" s="8"/>
      <c r="G23" s="8"/>
      <c r="H23" s="13"/>
      <c r="I23" s="8"/>
      <c r="J23" s="8"/>
      <c r="K23" s="8"/>
      <c r="L23" s="8"/>
      <c r="M23" s="8"/>
      <c r="N23" s="8"/>
      <c r="O23" s="11"/>
      <c r="P23" s="12"/>
      <c r="Q23" s="8"/>
      <c r="R23" s="12">
        <f>公寓等!I79</f>
        <v>2789.88716814159</v>
      </c>
      <c r="S23" s="8">
        <v>1</v>
      </c>
      <c r="T23" s="13">
        <f t="shared" si="5"/>
        <v>2789.88716814159</v>
      </c>
    </row>
    <row r="24" s="53" customFormat="1" spans="1:20">
      <c r="A24" s="8" t="s">
        <v>25</v>
      </c>
      <c r="B24" s="8"/>
      <c r="C24" s="8"/>
      <c r="D24" s="8"/>
      <c r="E24" s="8"/>
      <c r="F24" s="8"/>
      <c r="G24" s="23"/>
      <c r="H24" s="13"/>
      <c r="I24" s="23"/>
      <c r="J24" s="8"/>
      <c r="K24" s="8"/>
      <c r="L24" s="8"/>
      <c r="M24" s="8"/>
      <c r="N24" s="23"/>
      <c r="O24" s="11"/>
      <c r="P24" s="12"/>
      <c r="Q24" s="8"/>
      <c r="R24" s="12"/>
      <c r="S24" s="8"/>
      <c r="T24" s="13">
        <f>SUM(T21:T23)</f>
        <v>26501.5171681416</v>
      </c>
    </row>
    <row r="25" s="53" customFormat="1" spans="1:20">
      <c r="A25" s="87"/>
      <c r="B25" s="87"/>
      <c r="C25" s="87"/>
      <c r="D25" s="87"/>
      <c r="E25" s="89"/>
      <c r="F25" s="89"/>
      <c r="G25" s="87"/>
      <c r="H25" s="88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90"/>
    </row>
    <row r="26" s="53" customFormat="1" spans="1:20">
      <c r="A26" s="49"/>
      <c r="B26" s="87"/>
      <c r="C26" s="87"/>
      <c r="D26" s="8"/>
      <c r="E26" s="89"/>
      <c r="F26" s="89"/>
      <c r="G26" s="87"/>
      <c r="H26" s="88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90"/>
    </row>
    <row r="27" s="53" customFormat="1" spans="1:20">
      <c r="A27" s="17"/>
      <c r="C27" s="87"/>
      <c r="D27" s="8"/>
      <c r="E27" s="89"/>
      <c r="F27" s="89"/>
      <c r="G27" s="87"/>
      <c r="H27" s="88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90"/>
    </row>
    <row r="28" s="1" customFormat="1" ht="24" spans="1:20">
      <c r="A28" s="8" t="s">
        <v>312</v>
      </c>
      <c r="B28" s="8" t="s">
        <v>313</v>
      </c>
      <c r="C28" s="22" t="s">
        <v>2</v>
      </c>
      <c r="D28" s="83" t="s">
        <v>1335</v>
      </c>
      <c r="E28" s="79" t="s">
        <v>18</v>
      </c>
      <c r="F28" s="79" t="s">
        <v>19</v>
      </c>
      <c r="G28" s="79" t="s">
        <v>7</v>
      </c>
      <c r="H28" s="80" t="s">
        <v>20</v>
      </c>
      <c r="I28" s="79" t="s">
        <v>21</v>
      </c>
      <c r="J28" s="79" t="s">
        <v>3</v>
      </c>
      <c r="K28" s="79" t="s">
        <v>4</v>
      </c>
      <c r="L28" s="79" t="s">
        <v>5</v>
      </c>
      <c r="M28" s="79" t="s">
        <v>6</v>
      </c>
      <c r="N28" s="79" t="s">
        <v>7</v>
      </c>
      <c r="O28" s="81"/>
      <c r="P28" s="82" t="s">
        <v>9</v>
      </c>
      <c r="Q28" s="79" t="s">
        <v>38</v>
      </c>
      <c r="R28" s="82" t="s">
        <v>25</v>
      </c>
      <c r="S28" s="79" t="s">
        <v>29</v>
      </c>
      <c r="T28" s="80" t="s">
        <v>39</v>
      </c>
    </row>
    <row r="29" s="1" customFormat="1" spans="1:20">
      <c r="A29" s="63"/>
      <c r="B29" s="79"/>
      <c r="C29" s="79"/>
      <c r="D29" s="79" t="s">
        <v>1336</v>
      </c>
      <c r="E29" s="79"/>
      <c r="F29" s="79"/>
      <c r="G29" s="79"/>
      <c r="H29" s="80"/>
      <c r="I29" s="79"/>
      <c r="J29" s="79"/>
      <c r="K29" s="79"/>
      <c r="L29" s="79"/>
      <c r="M29" s="79"/>
      <c r="N29" s="79"/>
      <c r="O29" s="81">
        <v>1.03</v>
      </c>
      <c r="P29" s="82"/>
      <c r="Q29" s="79"/>
      <c r="R29" s="82"/>
      <c r="S29" s="79"/>
      <c r="T29" s="80"/>
    </row>
    <row r="30" s="53" customFormat="1" spans="1:20">
      <c r="A30" s="8" t="s">
        <v>1337</v>
      </c>
      <c r="B30" s="8" t="s">
        <v>1338</v>
      </c>
      <c r="C30" s="19">
        <v>62</v>
      </c>
      <c r="D30" s="19" t="s">
        <v>1339</v>
      </c>
      <c r="E30" s="8"/>
      <c r="F30" s="8"/>
      <c r="G30" s="8"/>
      <c r="H30" s="13"/>
      <c r="I30" s="8"/>
      <c r="J30" s="8">
        <v>54521</v>
      </c>
      <c r="K30" s="8">
        <v>54521</v>
      </c>
      <c r="L30" s="8">
        <f t="shared" ref="L30:L35" si="6">K30-J30</f>
        <v>0</v>
      </c>
      <c r="M30" s="8">
        <v>1</v>
      </c>
      <c r="N30" s="8">
        <f t="shared" ref="N30:N36" si="7">M30*L30</f>
        <v>0</v>
      </c>
      <c r="O30" s="11">
        <v>1.03</v>
      </c>
      <c r="P30" s="12">
        <f t="shared" ref="P30:P36" si="8">O30*N30</f>
        <v>0</v>
      </c>
      <c r="Q30" s="8">
        <f t="shared" ref="Q30:Q35" si="9">40*1.03</f>
        <v>41.2</v>
      </c>
      <c r="R30" s="12">
        <f t="shared" ref="R30:R36" si="10">I30+P30+Q30</f>
        <v>41.2</v>
      </c>
      <c r="S30" s="8">
        <v>1</v>
      </c>
      <c r="T30" s="13">
        <f t="shared" ref="T30:T36" si="11">R30*S30</f>
        <v>41.2</v>
      </c>
    </row>
    <row r="31" s="53" customFormat="1" spans="1:20">
      <c r="A31" s="8" t="s">
        <v>1340</v>
      </c>
      <c r="B31" s="8" t="s">
        <v>1341</v>
      </c>
      <c r="C31" s="19">
        <v>485</v>
      </c>
      <c r="D31" s="19" t="s">
        <v>1339</v>
      </c>
      <c r="E31" s="8"/>
      <c r="F31" s="8"/>
      <c r="G31" s="8"/>
      <c r="H31" s="13"/>
      <c r="I31" s="8"/>
      <c r="J31" s="8">
        <v>88456</v>
      </c>
      <c r="K31" s="8">
        <v>118855</v>
      </c>
      <c r="L31" s="8">
        <f t="shared" si="6"/>
        <v>30399</v>
      </c>
      <c r="M31" s="8">
        <v>1</v>
      </c>
      <c r="N31" s="8">
        <f t="shared" si="7"/>
        <v>30399</v>
      </c>
      <c r="O31" s="11">
        <v>1.03</v>
      </c>
      <c r="P31" s="12">
        <f t="shared" si="8"/>
        <v>31310.97</v>
      </c>
      <c r="Q31" s="8">
        <f t="shared" si="9"/>
        <v>41.2</v>
      </c>
      <c r="R31" s="12">
        <f t="shared" si="10"/>
        <v>31352.17</v>
      </c>
      <c r="S31" s="8">
        <v>1</v>
      </c>
      <c r="T31" s="13">
        <f t="shared" si="11"/>
        <v>31352.17</v>
      </c>
    </row>
    <row r="32" s="53" customFormat="1" spans="1:20">
      <c r="A32" s="8" t="s">
        <v>1342</v>
      </c>
      <c r="B32" s="19" t="s">
        <v>1343</v>
      </c>
      <c r="C32" s="19">
        <v>67</v>
      </c>
      <c r="D32" s="19" t="s">
        <v>1339</v>
      </c>
      <c r="E32" s="8"/>
      <c r="F32" s="8"/>
      <c r="G32" s="8"/>
      <c r="H32" s="13"/>
      <c r="I32" s="8"/>
      <c r="J32" s="8">
        <v>7140</v>
      </c>
      <c r="K32" s="8">
        <v>8300</v>
      </c>
      <c r="L32" s="8">
        <f t="shared" si="6"/>
        <v>1160</v>
      </c>
      <c r="M32" s="8">
        <v>1</v>
      </c>
      <c r="N32" s="8">
        <f t="shared" si="7"/>
        <v>1160</v>
      </c>
      <c r="O32" s="11">
        <v>1.03</v>
      </c>
      <c r="P32" s="12">
        <f t="shared" si="8"/>
        <v>1194.8</v>
      </c>
      <c r="Q32" s="8">
        <f t="shared" si="9"/>
        <v>41.2</v>
      </c>
      <c r="R32" s="12">
        <f t="shared" si="10"/>
        <v>1236</v>
      </c>
      <c r="S32" s="8">
        <v>1</v>
      </c>
      <c r="T32" s="13">
        <f t="shared" si="11"/>
        <v>1236</v>
      </c>
    </row>
    <row r="33" s="53" customFormat="1" spans="1:59">
      <c r="A33" s="8" t="s">
        <v>1344</v>
      </c>
      <c r="B33" s="19" t="s">
        <v>1345</v>
      </c>
      <c r="C33" s="19">
        <v>69</v>
      </c>
      <c r="D33" s="19" t="s">
        <v>1339</v>
      </c>
      <c r="E33" s="8">
        <v>68</v>
      </c>
      <c r="F33" s="8">
        <v>68</v>
      </c>
      <c r="G33" s="8">
        <f>SUM(F33-E33)</f>
        <v>0</v>
      </c>
      <c r="H33" s="13">
        <v>9.5</v>
      </c>
      <c r="I33" s="8">
        <f>G33*H33</f>
        <v>0</v>
      </c>
      <c r="J33" s="8">
        <v>37080</v>
      </c>
      <c r="K33" s="8">
        <v>38278</v>
      </c>
      <c r="L33" s="8">
        <f t="shared" si="6"/>
        <v>1198</v>
      </c>
      <c r="M33" s="8">
        <v>1</v>
      </c>
      <c r="N33" s="8">
        <f t="shared" si="7"/>
        <v>1198</v>
      </c>
      <c r="O33" s="11">
        <v>1.03</v>
      </c>
      <c r="P33" s="12">
        <f t="shared" si="8"/>
        <v>1233.94</v>
      </c>
      <c r="Q33" s="8">
        <f t="shared" si="9"/>
        <v>41.2</v>
      </c>
      <c r="R33" s="12">
        <f t="shared" si="10"/>
        <v>1275.14</v>
      </c>
      <c r="S33" s="8">
        <v>1</v>
      </c>
      <c r="T33" s="13">
        <f t="shared" si="11"/>
        <v>1275.14</v>
      </c>
    </row>
    <row r="34" s="53" customFormat="1" spans="1:59">
      <c r="A34" s="8" t="s">
        <v>1346</v>
      </c>
      <c r="B34" s="19" t="s">
        <v>1347</v>
      </c>
      <c r="C34" s="19">
        <v>64</v>
      </c>
      <c r="D34" s="19" t="s">
        <v>1339</v>
      </c>
      <c r="E34" s="8">
        <v>127</v>
      </c>
      <c r="F34" s="8">
        <v>127</v>
      </c>
      <c r="G34" s="8">
        <f>SUM(F34-E34)</f>
        <v>0</v>
      </c>
      <c r="H34" s="13">
        <v>9.5</v>
      </c>
      <c r="I34" s="8">
        <f>G34*H34</f>
        <v>0</v>
      </c>
      <c r="J34" s="8">
        <v>15426</v>
      </c>
      <c r="K34" s="8">
        <v>17301</v>
      </c>
      <c r="L34" s="8">
        <f t="shared" si="6"/>
        <v>1875</v>
      </c>
      <c r="M34" s="8">
        <v>1</v>
      </c>
      <c r="N34" s="8">
        <f t="shared" si="7"/>
        <v>1875</v>
      </c>
      <c r="O34" s="11">
        <v>1.03</v>
      </c>
      <c r="P34" s="12">
        <f t="shared" si="8"/>
        <v>1931.25</v>
      </c>
      <c r="Q34" s="8">
        <f t="shared" si="9"/>
        <v>41.2</v>
      </c>
      <c r="R34" s="12">
        <f t="shared" si="10"/>
        <v>1972.45</v>
      </c>
      <c r="S34" s="8">
        <v>1</v>
      </c>
      <c r="T34" s="13">
        <f t="shared" si="11"/>
        <v>1972.45</v>
      </c>
    </row>
    <row r="35" s="53" customFormat="1" ht="21" customHeight="1" spans="1:59">
      <c r="A35" s="8" t="s">
        <v>1348</v>
      </c>
      <c r="B35" s="19" t="s">
        <v>1349</v>
      </c>
      <c r="C35" s="19">
        <v>395</v>
      </c>
      <c r="D35" s="19" t="s">
        <v>1339</v>
      </c>
      <c r="E35" s="8"/>
      <c r="F35" s="8"/>
      <c r="G35" s="8"/>
      <c r="H35" s="13"/>
      <c r="I35" s="8"/>
      <c r="J35" s="8">
        <v>36240</v>
      </c>
      <c r="K35" s="8">
        <v>39430</v>
      </c>
      <c r="L35" s="8">
        <f t="shared" si="6"/>
        <v>3190</v>
      </c>
      <c r="M35" s="8">
        <v>1</v>
      </c>
      <c r="N35" s="8">
        <f t="shared" si="7"/>
        <v>3190</v>
      </c>
      <c r="O35" s="11">
        <v>1.03</v>
      </c>
      <c r="P35" s="12">
        <f t="shared" si="8"/>
        <v>3285.7</v>
      </c>
      <c r="Q35" s="8">
        <f t="shared" si="9"/>
        <v>41.2</v>
      </c>
      <c r="R35" s="12">
        <f t="shared" si="10"/>
        <v>3326.9</v>
      </c>
      <c r="S35" s="8">
        <v>1</v>
      </c>
      <c r="T35" s="13">
        <f t="shared" si="11"/>
        <v>3326.9</v>
      </c>
    </row>
    <row r="36" s="53" customFormat="1" spans="1:59">
      <c r="A36" s="8" t="s">
        <v>25</v>
      </c>
      <c r="B36" s="19"/>
      <c r="C36" s="19"/>
      <c r="D36" s="19" t="s">
        <v>1339</v>
      </c>
      <c r="E36" s="8"/>
      <c r="F36" s="8"/>
      <c r="G36" s="8"/>
      <c r="H36" s="13"/>
      <c r="I36" s="8"/>
      <c r="J36" s="8"/>
      <c r="K36" s="8"/>
      <c r="L36" s="8"/>
      <c r="M36" s="8"/>
      <c r="N36" s="8"/>
      <c r="O36" s="11"/>
      <c r="P36" s="12"/>
      <c r="Q36" s="8"/>
      <c r="R36" s="12"/>
      <c r="S36" s="8"/>
      <c r="T36" s="13">
        <f>SUM(T30:T35)</f>
        <v>39203.86</v>
      </c>
    </row>
    <row r="37" s="53" customFormat="1" spans="1:59">
      <c r="A37" s="32" t="s">
        <v>478</v>
      </c>
      <c r="B37" s="31"/>
      <c r="C37" s="31"/>
      <c r="D37" s="31"/>
      <c r="E37" s="73" t="s">
        <v>506</v>
      </c>
      <c r="F37" s="31"/>
      <c r="G37" s="31"/>
      <c r="H37" s="9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91">
        <v>13844.37</v>
      </c>
    </row>
    <row r="38" s="1" customFormat="1" spans="1:59">
      <c r="A38" s="92" t="s">
        <v>480</v>
      </c>
      <c r="B38" s="92"/>
      <c r="C38" s="92"/>
      <c r="D38" s="92"/>
      <c r="E38" s="73" t="s">
        <v>481</v>
      </c>
      <c r="F38" s="73"/>
      <c r="G38" s="73"/>
      <c r="H38" s="74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>
        <f>T37-T36</f>
        <v>-25359.49</v>
      </c>
    </row>
    <row r="39" s="1" customFormat="1" spans="1:59">
      <c r="A39" s="73"/>
      <c r="B39" s="63"/>
      <c r="C39" s="63"/>
      <c r="D39" s="63"/>
      <c r="E39" s="73"/>
      <c r="F39" s="63"/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</row>
    <row r="40" spans="1:59"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</sheetData>
  <mergeCells count="1">
    <mergeCell ref="A1:T1"/>
  </mergeCells>
  <pageMargins left="0.75" right="0.75" top="1" bottom="1" header="0.5" footer="0.5"/>
  <pageSetup paperSize="9" orientation="portrait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H 8 "   r g b C l r = " 6 1 C 7 7 8 " / > < / c o m m e n t L i s t > < c o m m e n t L i s t   s h e e t S t i d = " 3 " / > < c o m m e n t L i s t   s h e e t S t i d = " 7 " > < c o m m e n t   s : r e f = " H 2 7 "   r g b C l r = " 6 1 C 7 7 8 " / > < / c o m m e n t L i s t > < c o m m e n t L i s t   s h e e t S t i d = " 8 " > < c o m m e n t   s : r e f = " I 1 9 "   r g b C l r = " 6 1 C 1 F 4 " / > < / c o m m e n t L i s t > < c o m m e n t L i s t   s h e e t S t i d = " 9 " > < c o m m e n t   s : r e f = " D 5 "   r g b C l r = " 0 F C 5 5 0 " / > < c o m m e n t   s : r e f = " I 5 "   r g b C l r = " 0 F C 5 5 0 " / > < c o m m e n t   s : r e f = " D 7 "   r g b C l r = " 0 F C 5 5 0 " / > < c o m m e n t   s : r e f = " H 7 "   r g b C l r = " 0 F C 5 5 0 " / > < c o m m e n t   s : r e f = " I 7 "   r g b C l r = " 0 F C 5 5 0 " / > < c o m m e n t   s : r e f = " A 8 "   r g b C l r = " 0 F C 5 5 0 " / > < c o m m e n t   s : r e f = " H 1 5 "   r g b C l r = " 0 F C 5 5 0 " / > < c o m m e n t   s : r e f = " I 1 5 "   r g b C l r = " 0 F C 5 5 0 " / > < c o m m e n t   s : r e f = " C 1 6 "   r g b C l r = " 0 F C 5 5 0 " / > < c o m m e n t   s : r e f = " D 1 6 "   r g b C l r = " 0 F C 5 5 0 " / > < c o m m e n t   s : r e f = " C 1 7 "   r g b C l r = " 0 F C 5 5 0 " / > < c o m m e n t   s : r e f = " D 1 7 "   r g b C l r = " 0 F C 5 5 0 " / > < c o m m e n t   s : r e f = " I 1 8 "   r g b C l r = " 0 F C 5 5 0 " / > < c o m m e n t   s : r e f = " I 1 9 "   r g b C l r = " 0 F C 5 5 0 " / > < c o m m e n t   s : r e f = " H 3 3 "   r g b C l r = " 0 F C 5 5 0 " / > < c o m m e n t   s : r e f = " H 8 3 "   r g b C l r = " 2 F C 5 2 4 " / > < c o m m e n t   s : r e f = " H 1 2 7 "   r g b C l r = " 2 F C 5 2 4 " / > < c o m m e n t   s : r e f = " C 1 6 0 "   r g b C l r = " 7 B C 7 E 0 " / > < / c o m m e n t L i s t > < c o m m e n t L i s t   s h e e t S t i d = " 2 7 " > < c o m m e n t   s : r e f = " D 4 "   r g b C l r = " 6 1 C 1 F 4 " / > < c o m m e n t   s : r e f = " H 4 "   r g b C l r = " 6 1 C 1 F 4 " / > < c o m m e n t   s : r e f = " I 4 "   r g b C l r = " 6 1 C 1 F 4 " / > < c o m m e n t   s : r e f = " H 5 "   r g b C l r = " 7 B C 7 E 0 " / > < c o m m e n t   s : r e f = " I 5 "   r g b C l r = " 7 B C 7 E 0 " / > < / c o m m e n t L i s t > < c o m m e n t L i s t   s h e e t S t i d = " 1 0 " / > < c o m m e n t L i s t   s h e e t S t i d = " 1 2 " > < c o m m e n t   s : r e f = " H 3 3 "   r g b C l r = " 6 1 C 7 7 8 " / > < c o m m e n t   s : r e f = " H 4 0 "   r g b C l r = " 6 1 C 7 7 8 " / > < c o m m e n t   s : r e f = " H 4 2 "   r g b C l r = " 6 1 C 7 7 8 " / > < c o m m e n t   s : r e f = " A 4 5 "   r g b C l r = " 0 F C 8 D 8 " / > < c o m m e n t   s : r e f = " A 5 1 "   r g b C l r = " E F C 3 8 C " / > < c o m m e n t   s : r e f = " H 5 9 "   r g b C l r = " 6 1 C 7 7 8 " / > < c o m m e n t   s : r e f = " I 5 9 "   r g b C l r = " 6 1 C 7 7 8 " / > < c o m m e n t   s : r e f = " H 6 0 "   r g b C l r = " 6 1 C 7 7 8 " / > < c o m m e n t   s : r e f = " H 6 3 "   r g b C l r = " 6 1 C 7 7 8 " / > < c o m m e n t   s : r e f = " I 6 3 "   r g b C l r = " 6 1 C 7 7 8 " / > < c o m m e n t   s : r e f = " H 9 8 "   r g b C l r = " 6 1 C 7 7 8 " / > < c o m m e n t   s : r e f = " A 9 9 "   r g b C l r = " 0 F C 8 D 8 " / > < c o m m e n t   s : r e f = " H 1 0 0 "   r g b C l r = " 6 1 C 7 7 8 " / > < c o m m e n t   s : r e f = " A 1 2 8 "   r g b C l r = " 0 F C 8 D 8 " / > < c o m m e n t   s : r e f = " A 1 4 3 "   r g b C l r = " 0 F C 8 D 8 " / > < c o m m e n t   s : r e f = " A 1 5 4 "   r g b C l r = " 0 F C 8 D 8 " / > < c o m m e n t   s : r e f = " A 1 8 6 "   r g b C l r = " 6 1 C 1 F 4 " / > < c o m m e n t   s : r e f = " A 1 8 7 "   r g b C l r = " 6 1 C 1 F 4 " / > < c o m m e n t   s : r e f = " I 1 8 7 "   r g b C l r = " 6 1 C 1 F 4 " / > < c o m m e n t   s : r e f = " D 1 8 9 "   r g b C l r = " 6 1 C 1 F 4 " / > < / c o m m e n t L i s t > < c o m m e n t L i s t   s h e e t S t i d = " 1 3 " > < c o m m e n t   s : r e f = " C 2 4 "   r g b C l r = " 8 F C 0 5 C " / > < c o m m e n t   s : r e f = " D 2 4 "   r g b C l r = " 8 F C 0 5 C " / > < c o m m e n t   s : r e f = " D 3 6 "   r g b C l r = " 6 1 C 1 F 4 " / > < c o m m e n t   s : r e f = " H 5 4 "   r g b C l r = " 6 1 C 7 7 8 " / > < c o m m e n t   s : r e f = " H 5 5 "   r g b C l r = " 6 1 C 7 7 8 " / > < c o m m e n t   s : r e f = " H 8 3 "   r g b C l r = " 6 1 C 7 7 8 " / > < c o m m e n t   s : r e f = " H 8 5 "   r g b C l r = " 6 1 C 7 7 8 " / > < c o m m e n t   s : r e f = " H 8 6 "   r g b C l r = " 6 1 C 7 7 8 " / > < c o m m e n t   s : r e f = " A 1 0 0 "   r g b C l r = " C F C 1 2 8 " / > < c o m m e n t   s : r e f = " H 1 0 8 "   r g b C l r = " 6 1 C 7 7 8 " / > < c o m m e n t   s : r e f = " H 1 1 0 "   r g b C l r = " 6 1 C 7 7 8 " / > < c o m m e n t   s : r e f = " H 1 1 1 "   r g b C l r = " 6 1 C 7 7 8 " / > < c o m m e n t   s : r e f = " H 1 1 2 "   r g b C l r = " 6 1 C 7 7 8 " / > < c o m m e n t   s : r e f = " H 1 6 4 "   r g b C l r = " 6 1 C 7 7 8 " / > < c o m m e n t   s : r e f = " H 2 2 7 "   r g b C l r = " 6 1 C 7 7 8 " / > < c o m m e n t   s : r e f = " H 2 3 3 "   r g b C l r = " 6 1 C 7 7 8 " / > < / c o m m e n t L i s t > < c o m m e n t L i s t   s h e e t S t i d = " 1 4 " / > < c o m m e n t L i s t   s h e e t S t i d = " 2 4 " > < c o m m e n t   s : r e f = " B 3 0 "   r g b C l r = " 7 B C 7 E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5#楼水电公摊</vt:lpstr>
      <vt:lpstr>公寓等</vt:lpstr>
      <vt:lpstr>3#楼</vt:lpstr>
      <vt:lpstr>5#楼</vt:lpstr>
      <vt:lpstr>光电子材料与器件</vt:lpstr>
      <vt:lpstr>半导体物理实验室</vt:lpstr>
      <vt:lpstr>固态光电信息技术实验室</vt:lpstr>
      <vt:lpstr>纳米光电子</vt:lpstr>
      <vt:lpstr>人工智能与高速电路</vt:lpstr>
      <vt:lpstr>光电系统</vt:lpstr>
      <vt:lpstr>全固态</vt:lpstr>
      <vt:lpstr>宽禁带半导体研发中心</vt:lpstr>
      <vt:lpstr>光电子工程中心</vt:lpstr>
      <vt:lpstr>集成中心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WGR-AN19</dc:creator>
  <cp:lastModifiedBy>于光军</cp:lastModifiedBy>
  <dcterms:created xsi:type="dcterms:W3CDTF">1996-12-16T09:32:00Z</dcterms:created>
  <dcterms:modified xsi:type="dcterms:W3CDTF">2025-11-19T02:34:35Z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3523CFE3116D457C960D527FD55F85DB_13</vt:lpwstr>
  </property>
</Properties>
</file>