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8610" tabRatio="955" activeTab="7"/>
  </bookViews>
  <sheets>
    <sheet name="5#楼水电公摊" sheetId="13" r:id="rId1"/>
    <sheet name="公寓等" sheetId="1" r:id="rId2"/>
    <sheet name="3#楼" sheetId="4" r:id="rId3"/>
    <sheet name="5#楼" sheetId="12" r:id="rId4"/>
    <sheet name="光电子材料与器件" sheetId="14" r:id="rId5"/>
    <sheet name="半导体物理实验室" sheetId="15" r:id="rId6"/>
    <sheet name="固态光电信息技术实验室" sheetId="8" r:id="rId7"/>
    <sheet name="纳米光电子" sheetId="16" r:id="rId8"/>
    <sheet name="人工智能与高速电路" sheetId="2" r:id="rId9"/>
    <sheet name="光电系统" sheetId="9" r:id="rId10"/>
    <sheet name="全固态" sheetId="3" r:id="rId11"/>
    <sheet name="宽禁带半导体研发中心" sheetId="17" r:id="rId12"/>
    <sheet name="光电子工程中心" sheetId="18" r:id="rId13"/>
    <sheet name="集成中心" sheetId="6" r:id="rId14"/>
  </sheets>
  <externalReferences>
    <externalReference r:id="rId15"/>
  </externalReferences>
  <definedNames>
    <definedName name="_xlnm._FilterDatabase" localSheetId="3" hidden="1">'5#楼'!$A$1:$R$132</definedName>
    <definedName name="_xlnm._FilterDatabase" localSheetId="5" hidden="1">半导体物理实验室!$A$1:$R$283</definedName>
    <definedName name="_xlnm._FilterDatabase" localSheetId="6" hidden="1">固态光电信息技术实验室!$A$1:$R$301</definedName>
    <definedName name="_xlnm._FilterDatabase" localSheetId="4" hidden="1">光电子材料与器件!$A$1:$R$339</definedName>
    <definedName name="_xlnm._FilterDatabase" localSheetId="8" hidden="1">人工智能与高速电路!$A$1:$R$45</definedName>
    <definedName name="_xlnm.Print_Area" localSheetId="13">集成中心!#REF!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6" l="1"/>
  <c r="P26" i="6"/>
  <c r="N26" i="6"/>
  <c r="L26" i="6"/>
  <c r="J26" i="6"/>
  <c r="R21" i="6"/>
  <c r="P21" i="6"/>
  <c r="N21" i="6"/>
  <c r="L21" i="6"/>
  <c r="J21" i="6"/>
  <c r="G21" i="6"/>
  <c r="E21" i="6"/>
  <c r="R17" i="6"/>
  <c r="R16" i="6"/>
  <c r="P16" i="6"/>
  <c r="N16" i="6"/>
  <c r="L16" i="6"/>
  <c r="J16" i="6"/>
  <c r="R15" i="6"/>
  <c r="P15" i="6"/>
  <c r="N15" i="6"/>
  <c r="L15" i="6"/>
  <c r="J15" i="6"/>
  <c r="R14" i="6"/>
  <c r="P14" i="6"/>
  <c r="N14" i="6"/>
  <c r="L14" i="6"/>
  <c r="J14" i="6"/>
  <c r="R13" i="6"/>
  <c r="P13" i="6"/>
  <c r="N13" i="6"/>
  <c r="L13" i="6"/>
  <c r="J13" i="6"/>
  <c r="R12" i="6"/>
  <c r="P12" i="6"/>
  <c r="N12" i="6"/>
  <c r="L12" i="6"/>
  <c r="J12" i="6"/>
  <c r="R11" i="6"/>
  <c r="P11" i="6"/>
  <c r="N11" i="6"/>
  <c r="L11" i="6"/>
  <c r="J11" i="6"/>
  <c r="R10" i="6"/>
  <c r="P10" i="6"/>
  <c r="N10" i="6"/>
  <c r="L10" i="6"/>
  <c r="J10" i="6"/>
  <c r="G10" i="6"/>
  <c r="E10" i="6"/>
  <c r="R9" i="6"/>
  <c r="N6" i="6"/>
  <c r="L6" i="6"/>
  <c r="R5" i="6"/>
  <c r="P5" i="6"/>
  <c r="O5" i="6"/>
  <c r="N5" i="6"/>
  <c r="L5" i="6"/>
  <c r="G5" i="6"/>
  <c r="E5" i="6"/>
  <c r="R4" i="6"/>
  <c r="P4" i="6"/>
  <c r="N4" i="6"/>
  <c r="L4" i="6"/>
  <c r="J4" i="6"/>
  <c r="G4" i="6"/>
  <c r="E4" i="6"/>
  <c r="R16" i="18"/>
  <c r="P16" i="18"/>
  <c r="N16" i="18"/>
  <c r="L16" i="18"/>
  <c r="G16" i="18"/>
  <c r="E16" i="18"/>
  <c r="R15" i="18"/>
  <c r="P15" i="18"/>
  <c r="N15" i="18"/>
  <c r="L15" i="18"/>
  <c r="J15" i="18"/>
  <c r="R14" i="18"/>
  <c r="P14" i="18"/>
  <c r="N14" i="18"/>
  <c r="L14" i="18"/>
  <c r="J14" i="18"/>
  <c r="R13" i="18"/>
  <c r="P13" i="18"/>
  <c r="N13" i="18"/>
  <c r="L13" i="18"/>
  <c r="J13" i="18"/>
  <c r="R12" i="18"/>
  <c r="P12" i="18"/>
  <c r="G12" i="18"/>
  <c r="E12" i="18"/>
  <c r="R11" i="18"/>
  <c r="P11" i="18"/>
  <c r="N11" i="18"/>
  <c r="L11" i="18"/>
  <c r="J11" i="18"/>
  <c r="R10" i="18"/>
  <c r="P10" i="18"/>
  <c r="N10" i="18"/>
  <c r="L10" i="18"/>
  <c r="J10" i="18"/>
  <c r="R9" i="18"/>
  <c r="P9" i="18"/>
  <c r="N9" i="18"/>
  <c r="L9" i="18"/>
  <c r="J9" i="18"/>
  <c r="R8" i="18"/>
  <c r="P8" i="18"/>
  <c r="N8" i="18"/>
  <c r="L8" i="18"/>
  <c r="J8" i="18"/>
  <c r="R7" i="18"/>
  <c r="P7" i="18"/>
  <c r="N7" i="18"/>
  <c r="L7" i="18"/>
  <c r="J7" i="18"/>
  <c r="R6" i="18"/>
  <c r="P6" i="18"/>
  <c r="N6" i="18"/>
  <c r="L6" i="18"/>
  <c r="J6" i="18"/>
  <c r="R5" i="18"/>
  <c r="P5" i="18"/>
  <c r="N5" i="18"/>
  <c r="L5" i="18"/>
  <c r="J5" i="18"/>
  <c r="R4" i="18"/>
  <c r="P4" i="18"/>
  <c r="N4" i="18"/>
  <c r="L4" i="18"/>
  <c r="J4" i="18"/>
  <c r="R3" i="18"/>
  <c r="P3" i="18"/>
  <c r="N3" i="18"/>
  <c r="L3" i="18"/>
  <c r="J3" i="18"/>
  <c r="G3" i="18"/>
  <c r="E3" i="18"/>
  <c r="R10" i="17"/>
  <c r="R7" i="17"/>
  <c r="R6" i="17"/>
  <c r="N6" i="17"/>
  <c r="L6" i="17"/>
  <c r="R5" i="17"/>
  <c r="N5" i="17"/>
  <c r="L5" i="17"/>
  <c r="R4" i="17"/>
  <c r="R3" i="17"/>
  <c r="R13" i="3"/>
  <c r="P13" i="3"/>
  <c r="G13" i="3"/>
  <c r="E13" i="3"/>
  <c r="R12" i="3"/>
  <c r="R10" i="3"/>
  <c r="P10" i="3"/>
  <c r="O10" i="3"/>
  <c r="N10" i="3"/>
  <c r="L10" i="3"/>
  <c r="G10" i="3"/>
  <c r="E10" i="3"/>
  <c r="R9" i="3"/>
  <c r="P9" i="3"/>
  <c r="N9" i="3"/>
  <c r="L9" i="3"/>
  <c r="J9" i="3"/>
  <c r="R8" i="3"/>
  <c r="P8" i="3"/>
  <c r="N8" i="3"/>
  <c r="L8" i="3"/>
  <c r="J8" i="3"/>
  <c r="R7" i="3"/>
  <c r="P7" i="3"/>
  <c r="N7" i="3"/>
  <c r="L7" i="3"/>
  <c r="J7" i="3"/>
  <c r="G7" i="3"/>
  <c r="E7" i="3"/>
  <c r="R6" i="3"/>
  <c r="P6" i="3"/>
  <c r="N6" i="3"/>
  <c r="L6" i="3"/>
  <c r="J6" i="3"/>
  <c r="G6" i="3"/>
  <c r="E6" i="3"/>
  <c r="R5" i="3"/>
  <c r="P5" i="3"/>
  <c r="N5" i="3"/>
  <c r="L5" i="3"/>
  <c r="J5" i="3"/>
  <c r="G5" i="3"/>
  <c r="E5" i="3"/>
  <c r="R4" i="3"/>
  <c r="P4" i="3"/>
  <c r="N4" i="3"/>
  <c r="L4" i="3"/>
  <c r="J4" i="3"/>
  <c r="G4" i="3"/>
  <c r="E4" i="3"/>
  <c r="R3" i="3"/>
  <c r="P3" i="3"/>
  <c r="N3" i="3"/>
  <c r="L3" i="3"/>
  <c r="J3" i="3"/>
  <c r="G3" i="3"/>
  <c r="E3" i="3"/>
  <c r="R33" i="9"/>
  <c r="R32" i="9"/>
  <c r="P32" i="9"/>
  <c r="N32" i="9"/>
  <c r="L32" i="9"/>
  <c r="J32" i="9"/>
  <c r="I32" i="9"/>
  <c r="R31" i="9"/>
  <c r="P31" i="9"/>
  <c r="N31" i="9"/>
  <c r="L31" i="9"/>
  <c r="J31" i="9"/>
  <c r="R30" i="9"/>
  <c r="P30" i="9"/>
  <c r="N30" i="9"/>
  <c r="L30" i="9"/>
  <c r="J30" i="9"/>
  <c r="R23" i="9"/>
  <c r="P23" i="9"/>
  <c r="N23" i="9"/>
  <c r="L23" i="9"/>
  <c r="G23" i="9"/>
  <c r="E23" i="9"/>
  <c r="R22" i="9"/>
  <c r="P22" i="9"/>
  <c r="N22" i="9"/>
  <c r="L22" i="9"/>
  <c r="J22" i="9"/>
  <c r="G22" i="9"/>
  <c r="E22" i="9"/>
  <c r="R21" i="9"/>
  <c r="P21" i="9"/>
  <c r="N21" i="9"/>
  <c r="L21" i="9"/>
  <c r="J21" i="9"/>
  <c r="R20" i="9"/>
  <c r="P20" i="9"/>
  <c r="N20" i="9"/>
  <c r="L20" i="9"/>
  <c r="J20" i="9"/>
  <c r="R13" i="9"/>
  <c r="P13" i="9"/>
  <c r="N13" i="9"/>
  <c r="L13" i="9"/>
  <c r="J13" i="9"/>
  <c r="R6" i="9"/>
  <c r="P6" i="9"/>
  <c r="N6" i="9"/>
  <c r="R5" i="9"/>
  <c r="P5" i="9"/>
  <c r="N5" i="9"/>
  <c r="L5" i="9"/>
  <c r="J5" i="9"/>
  <c r="R4" i="9"/>
  <c r="P4" i="9"/>
  <c r="N4" i="9"/>
  <c r="L4" i="9"/>
  <c r="J4" i="9"/>
  <c r="R40" i="2"/>
  <c r="R38" i="2"/>
  <c r="P38" i="2"/>
  <c r="O38" i="2"/>
  <c r="N38" i="2"/>
  <c r="L38" i="2"/>
  <c r="J38" i="2"/>
  <c r="G38" i="2"/>
  <c r="E38" i="2"/>
  <c r="R37" i="2"/>
  <c r="P37" i="2"/>
  <c r="N37" i="2"/>
  <c r="L37" i="2"/>
  <c r="J37" i="2"/>
  <c r="R36" i="2"/>
  <c r="P36" i="2"/>
  <c r="N36" i="2"/>
  <c r="L36" i="2"/>
  <c r="G36" i="2"/>
  <c r="E36" i="2"/>
  <c r="R35" i="2"/>
  <c r="P35" i="2"/>
  <c r="N35" i="2"/>
  <c r="L35" i="2"/>
  <c r="J35" i="2"/>
  <c r="G35" i="2"/>
  <c r="E35" i="2"/>
  <c r="R34" i="2"/>
  <c r="P34" i="2"/>
  <c r="N34" i="2"/>
  <c r="L34" i="2"/>
  <c r="J34" i="2"/>
  <c r="R33" i="2"/>
  <c r="P33" i="2"/>
  <c r="N33" i="2"/>
  <c r="L33" i="2"/>
  <c r="J33" i="2"/>
  <c r="R32" i="2"/>
  <c r="P32" i="2"/>
  <c r="N32" i="2"/>
  <c r="L32" i="2"/>
  <c r="J32" i="2"/>
  <c r="R25" i="2"/>
  <c r="R23" i="2"/>
  <c r="P23" i="2"/>
  <c r="N23" i="2"/>
  <c r="L23" i="2"/>
  <c r="G23" i="2"/>
  <c r="R22" i="2"/>
  <c r="P22" i="2"/>
  <c r="N22" i="2"/>
  <c r="L22" i="2"/>
  <c r="J22" i="2"/>
  <c r="R21" i="2"/>
  <c r="P21" i="2"/>
  <c r="N21" i="2"/>
  <c r="L21" i="2"/>
  <c r="J21" i="2"/>
  <c r="R16" i="2"/>
  <c r="R14" i="2"/>
  <c r="O14" i="2"/>
  <c r="N14" i="2"/>
  <c r="G14" i="2"/>
  <c r="E14" i="2"/>
  <c r="R13" i="2"/>
  <c r="P13" i="2"/>
  <c r="N13" i="2"/>
  <c r="L13" i="2"/>
  <c r="J13" i="2"/>
  <c r="I13" i="2"/>
  <c r="R12" i="2"/>
  <c r="P12" i="2"/>
  <c r="N12" i="2"/>
  <c r="L12" i="2"/>
  <c r="J12" i="2"/>
  <c r="G12" i="2"/>
  <c r="E12" i="2"/>
  <c r="R11" i="2"/>
  <c r="P11" i="2"/>
  <c r="N11" i="2"/>
  <c r="L11" i="2"/>
  <c r="J11" i="2"/>
  <c r="R10" i="2"/>
  <c r="P10" i="2"/>
  <c r="N10" i="2"/>
  <c r="L10" i="2"/>
  <c r="J10" i="2"/>
  <c r="R9" i="2"/>
  <c r="P9" i="2"/>
  <c r="N9" i="2"/>
  <c r="L9" i="2"/>
  <c r="J9" i="2"/>
  <c r="G9" i="2"/>
  <c r="E9" i="2"/>
  <c r="R8" i="2"/>
  <c r="P8" i="2"/>
  <c r="N8" i="2"/>
  <c r="L8" i="2"/>
  <c r="J8" i="2"/>
  <c r="R7" i="2"/>
  <c r="P7" i="2"/>
  <c r="L7" i="2"/>
  <c r="J7" i="2"/>
  <c r="G7" i="2"/>
  <c r="E7" i="2"/>
  <c r="R6" i="2"/>
  <c r="P6" i="2"/>
  <c r="N6" i="2"/>
  <c r="L6" i="2"/>
  <c r="J6" i="2"/>
  <c r="R5" i="2"/>
  <c r="P5" i="2"/>
  <c r="N5" i="2"/>
  <c r="L5" i="2"/>
  <c r="J5" i="2"/>
  <c r="R4" i="2"/>
  <c r="P4" i="2"/>
  <c r="N4" i="2"/>
  <c r="L4" i="2"/>
  <c r="J4" i="2"/>
  <c r="R43" i="16"/>
  <c r="R41" i="16"/>
  <c r="R40" i="16"/>
  <c r="P40" i="16"/>
  <c r="R39" i="16"/>
  <c r="P39" i="16"/>
  <c r="N39" i="16"/>
  <c r="L39" i="16"/>
  <c r="J39" i="16"/>
  <c r="I39" i="16"/>
  <c r="R38" i="16"/>
  <c r="N38" i="16"/>
  <c r="L38" i="16"/>
  <c r="R37" i="16"/>
  <c r="P37" i="16"/>
  <c r="N37" i="16"/>
  <c r="L37" i="16"/>
  <c r="J37" i="16"/>
  <c r="I37" i="16"/>
  <c r="R32" i="16"/>
  <c r="L32" i="16"/>
  <c r="R31" i="16"/>
  <c r="P31" i="16"/>
  <c r="N31" i="16"/>
  <c r="L31" i="16"/>
  <c r="J31" i="16"/>
  <c r="R30" i="16"/>
  <c r="P30" i="16"/>
  <c r="N30" i="16"/>
  <c r="L30" i="16"/>
  <c r="J30" i="16"/>
  <c r="R29" i="16"/>
  <c r="P29" i="16"/>
  <c r="N29" i="16"/>
  <c r="L29" i="16"/>
  <c r="J29" i="16"/>
  <c r="R28" i="16"/>
  <c r="P28" i="16"/>
  <c r="N28" i="16"/>
  <c r="L28" i="16"/>
  <c r="J28" i="16"/>
  <c r="R27" i="16"/>
  <c r="P27" i="16"/>
  <c r="N27" i="16"/>
  <c r="L27" i="16"/>
  <c r="J27" i="16"/>
  <c r="R26" i="16"/>
  <c r="P26" i="16"/>
  <c r="N26" i="16"/>
  <c r="L26" i="16"/>
  <c r="J26" i="16"/>
  <c r="G26" i="16"/>
  <c r="E26" i="16"/>
  <c r="R22" i="16"/>
  <c r="R20" i="16"/>
  <c r="G20" i="16"/>
  <c r="E20" i="16"/>
  <c r="R19" i="16"/>
  <c r="P19" i="16"/>
  <c r="N19" i="16"/>
  <c r="L19" i="16"/>
  <c r="J19" i="16"/>
  <c r="R18" i="16"/>
  <c r="P18" i="16"/>
  <c r="N18" i="16"/>
  <c r="L18" i="16"/>
  <c r="J18" i="16"/>
  <c r="R17" i="16"/>
  <c r="P17" i="16"/>
  <c r="N17" i="16"/>
  <c r="L17" i="16"/>
  <c r="J17" i="16"/>
  <c r="I17" i="16"/>
  <c r="R16" i="16"/>
  <c r="P16" i="16"/>
  <c r="N16" i="16"/>
  <c r="L16" i="16"/>
  <c r="J16" i="16"/>
  <c r="R15" i="16"/>
  <c r="P15" i="16"/>
  <c r="N15" i="16"/>
  <c r="L15" i="16"/>
  <c r="J15" i="16"/>
  <c r="R14" i="16"/>
  <c r="P14" i="16"/>
  <c r="N14" i="16"/>
  <c r="L14" i="16"/>
  <c r="J14" i="16"/>
  <c r="R13" i="16"/>
  <c r="P13" i="16"/>
  <c r="N13" i="16"/>
  <c r="L13" i="16"/>
  <c r="J13" i="16"/>
  <c r="R12" i="16"/>
  <c r="P12" i="16"/>
  <c r="N12" i="16"/>
  <c r="L12" i="16"/>
  <c r="J12" i="16"/>
  <c r="R11" i="16"/>
  <c r="P11" i="16"/>
  <c r="N11" i="16"/>
  <c r="L11" i="16"/>
  <c r="J11" i="16"/>
  <c r="R10" i="16"/>
  <c r="P10" i="16"/>
  <c r="N10" i="16"/>
  <c r="L10" i="16"/>
  <c r="J10" i="16"/>
  <c r="R9" i="16"/>
  <c r="P9" i="16"/>
  <c r="N9" i="16"/>
  <c r="L9" i="16"/>
  <c r="J9" i="16"/>
  <c r="R8" i="16"/>
  <c r="P8" i="16"/>
  <c r="N8" i="16"/>
  <c r="L8" i="16"/>
  <c r="J8" i="16"/>
  <c r="R7" i="16"/>
  <c r="P7" i="16"/>
  <c r="N7" i="16"/>
  <c r="L7" i="16"/>
  <c r="J7" i="16"/>
  <c r="R6" i="16"/>
  <c r="P6" i="16"/>
  <c r="N6" i="16"/>
  <c r="L6" i="16"/>
  <c r="J6" i="16"/>
  <c r="R5" i="16"/>
  <c r="P5" i="16"/>
  <c r="N5" i="16"/>
  <c r="L5" i="16"/>
  <c r="J5" i="16"/>
  <c r="R4" i="16"/>
  <c r="P4" i="16"/>
  <c r="N4" i="16"/>
  <c r="L4" i="16"/>
  <c r="J4" i="16"/>
  <c r="R3" i="16"/>
  <c r="P3" i="16"/>
  <c r="N3" i="16"/>
  <c r="L3" i="16"/>
  <c r="J3" i="16"/>
  <c r="R301" i="8"/>
  <c r="N299" i="8"/>
  <c r="L299" i="8"/>
  <c r="R298" i="8"/>
  <c r="P298" i="8"/>
  <c r="O298" i="8"/>
  <c r="N298" i="8"/>
  <c r="L298" i="8"/>
  <c r="G298" i="8"/>
  <c r="E298" i="8"/>
  <c r="R297" i="8"/>
  <c r="P297" i="8"/>
  <c r="N297" i="8"/>
  <c r="L297" i="8"/>
  <c r="J297" i="8"/>
  <c r="R296" i="8"/>
  <c r="P296" i="8"/>
  <c r="N296" i="8"/>
  <c r="L296" i="8"/>
  <c r="J296" i="8"/>
  <c r="G296" i="8"/>
  <c r="R295" i="8"/>
  <c r="P295" i="8"/>
  <c r="N295" i="8"/>
  <c r="L295" i="8"/>
  <c r="J295" i="8"/>
  <c r="G295" i="8"/>
  <c r="E295" i="8"/>
  <c r="R294" i="8"/>
  <c r="P294" i="8"/>
  <c r="N294" i="8"/>
  <c r="L294" i="8"/>
  <c r="J294" i="8"/>
  <c r="R293" i="8"/>
  <c r="P293" i="8"/>
  <c r="N293" i="8"/>
  <c r="L293" i="8"/>
  <c r="J293" i="8"/>
  <c r="G293" i="8"/>
  <c r="E293" i="8"/>
  <c r="R292" i="8"/>
  <c r="P292" i="8"/>
  <c r="N292" i="8"/>
  <c r="L292" i="8"/>
  <c r="J292" i="8"/>
  <c r="G292" i="8"/>
  <c r="E292" i="8"/>
  <c r="R291" i="8"/>
  <c r="P291" i="8"/>
  <c r="N291" i="8"/>
  <c r="L291" i="8"/>
  <c r="J291" i="8"/>
  <c r="G291" i="8"/>
  <c r="E291" i="8"/>
  <c r="R290" i="8"/>
  <c r="P290" i="8"/>
  <c r="N290" i="8"/>
  <c r="L290" i="8"/>
  <c r="J290" i="8"/>
  <c r="R285" i="8"/>
  <c r="R284" i="8"/>
  <c r="R283" i="8"/>
  <c r="P283" i="8"/>
  <c r="N283" i="8"/>
  <c r="L283" i="8"/>
  <c r="J283" i="8"/>
  <c r="G283" i="8"/>
  <c r="E283" i="8"/>
  <c r="R282" i="8"/>
  <c r="P282" i="8"/>
  <c r="N282" i="8"/>
  <c r="L282" i="8"/>
  <c r="J282" i="8"/>
  <c r="R281" i="8"/>
  <c r="P281" i="8"/>
  <c r="N281" i="8"/>
  <c r="L281" i="8"/>
  <c r="J281" i="8"/>
  <c r="R280" i="8"/>
  <c r="P280" i="8"/>
  <c r="N280" i="8"/>
  <c r="L280" i="8"/>
  <c r="J280" i="8"/>
  <c r="G280" i="8"/>
  <c r="E280" i="8"/>
  <c r="R279" i="8"/>
  <c r="P279" i="8"/>
  <c r="N279" i="8"/>
  <c r="L279" i="8"/>
  <c r="J279" i="8"/>
  <c r="G279" i="8"/>
  <c r="E279" i="8"/>
  <c r="R271" i="8"/>
  <c r="P271" i="8"/>
  <c r="N271" i="8"/>
  <c r="L271" i="8"/>
  <c r="R270" i="8"/>
  <c r="P270" i="8"/>
  <c r="N270" i="8"/>
  <c r="L270" i="8"/>
  <c r="J270" i="8"/>
  <c r="L269" i="8"/>
  <c r="R268" i="8"/>
  <c r="P268" i="8"/>
  <c r="N268" i="8"/>
  <c r="L268" i="8"/>
  <c r="J268" i="8"/>
  <c r="I268" i="8"/>
  <c r="R262" i="8"/>
  <c r="P262" i="8"/>
  <c r="O262" i="8"/>
  <c r="N262" i="8"/>
  <c r="L262" i="8"/>
  <c r="G262" i="8"/>
  <c r="E262" i="8"/>
  <c r="R261" i="8"/>
  <c r="P261" i="8"/>
  <c r="N261" i="8"/>
  <c r="L261" i="8"/>
  <c r="J261" i="8"/>
  <c r="R260" i="8"/>
  <c r="P260" i="8"/>
  <c r="N260" i="8"/>
  <c r="L260" i="8"/>
  <c r="J260" i="8"/>
  <c r="G260" i="8"/>
  <c r="E260" i="8"/>
  <c r="R259" i="8"/>
  <c r="P259" i="8"/>
  <c r="N259" i="8"/>
  <c r="L259" i="8"/>
  <c r="J259" i="8"/>
  <c r="G259" i="8"/>
  <c r="E259" i="8"/>
  <c r="R258" i="8"/>
  <c r="P258" i="8"/>
  <c r="N258" i="8"/>
  <c r="L258" i="8"/>
  <c r="J258" i="8"/>
  <c r="G258" i="8"/>
  <c r="E258" i="8"/>
  <c r="R250" i="8"/>
  <c r="P250" i="8"/>
  <c r="O250" i="8"/>
  <c r="N250" i="8"/>
  <c r="L250" i="8"/>
  <c r="G250" i="8"/>
  <c r="E250" i="8"/>
  <c r="R249" i="8"/>
  <c r="P249" i="8"/>
  <c r="N249" i="8"/>
  <c r="L249" i="8"/>
  <c r="J249" i="8"/>
  <c r="R248" i="8"/>
  <c r="P248" i="8"/>
  <c r="N248" i="8"/>
  <c r="L248" i="8"/>
  <c r="J248" i="8"/>
  <c r="R247" i="8"/>
  <c r="P247" i="8"/>
  <c r="N247" i="8"/>
  <c r="L247" i="8"/>
  <c r="J247" i="8"/>
  <c r="G247" i="8"/>
  <c r="E247" i="8"/>
  <c r="R246" i="8"/>
  <c r="P246" i="8"/>
  <c r="N246" i="8"/>
  <c r="L246" i="8"/>
  <c r="J246" i="8"/>
  <c r="G246" i="8"/>
  <c r="E246" i="8"/>
  <c r="R245" i="8"/>
  <c r="P245" i="8"/>
  <c r="N245" i="8"/>
  <c r="L245" i="8"/>
  <c r="J245" i="8"/>
  <c r="R244" i="8"/>
  <c r="P244" i="8"/>
  <c r="N244" i="8"/>
  <c r="L244" i="8"/>
  <c r="J244" i="8"/>
  <c r="R243" i="8"/>
  <c r="P243" i="8"/>
  <c r="N243" i="8"/>
  <c r="L243" i="8"/>
  <c r="J243" i="8"/>
  <c r="R242" i="8"/>
  <c r="P242" i="8"/>
  <c r="N242" i="8"/>
  <c r="L242" i="8"/>
  <c r="J242" i="8"/>
  <c r="R241" i="8"/>
  <c r="P241" i="8"/>
  <c r="N241" i="8"/>
  <c r="L241" i="8"/>
  <c r="J241" i="8"/>
  <c r="R235" i="8"/>
  <c r="P235" i="8"/>
  <c r="O235" i="8"/>
  <c r="N235" i="8"/>
  <c r="L235" i="8"/>
  <c r="G235" i="8"/>
  <c r="E235" i="8"/>
  <c r="R234" i="8"/>
  <c r="P234" i="8"/>
  <c r="N234" i="8"/>
  <c r="L234" i="8"/>
  <c r="J234" i="8"/>
  <c r="G234" i="8"/>
  <c r="E234" i="8"/>
  <c r="R233" i="8"/>
  <c r="P233" i="8"/>
  <c r="N233" i="8"/>
  <c r="L233" i="8"/>
  <c r="J233" i="8"/>
  <c r="G233" i="8"/>
  <c r="E233" i="8"/>
  <c r="R232" i="8"/>
  <c r="P232" i="8"/>
  <c r="N232" i="8"/>
  <c r="L232" i="8"/>
  <c r="J232" i="8"/>
  <c r="R231" i="8"/>
  <c r="P231" i="8"/>
  <c r="N231" i="8"/>
  <c r="L231" i="8"/>
  <c r="J231" i="8"/>
  <c r="R230" i="8"/>
  <c r="P230" i="8"/>
  <c r="N230" i="8"/>
  <c r="L230" i="8"/>
  <c r="J230" i="8"/>
  <c r="R229" i="8"/>
  <c r="P229" i="8"/>
  <c r="N229" i="8"/>
  <c r="L229" i="8"/>
  <c r="J229" i="8"/>
  <c r="G229" i="8"/>
  <c r="R228" i="8"/>
  <c r="P228" i="8"/>
  <c r="N228" i="8"/>
  <c r="L228" i="8"/>
  <c r="J228" i="8"/>
  <c r="R227" i="8"/>
  <c r="P227" i="8"/>
  <c r="N227" i="8"/>
  <c r="L227" i="8"/>
  <c r="J227" i="8"/>
  <c r="G227" i="8"/>
  <c r="R226" i="8"/>
  <c r="P226" i="8"/>
  <c r="N226" i="8"/>
  <c r="L226" i="8"/>
  <c r="J226" i="8"/>
  <c r="R225" i="8"/>
  <c r="P225" i="8"/>
  <c r="N225" i="8"/>
  <c r="L225" i="8"/>
  <c r="J225" i="8"/>
  <c r="R224" i="8"/>
  <c r="P224" i="8"/>
  <c r="N224" i="8"/>
  <c r="L224" i="8"/>
  <c r="J224" i="8"/>
  <c r="R223" i="8"/>
  <c r="P223" i="8"/>
  <c r="N223" i="8"/>
  <c r="L223" i="8"/>
  <c r="J223" i="8"/>
  <c r="G223" i="8"/>
  <c r="E223" i="8"/>
  <c r="R222" i="8"/>
  <c r="P222" i="8"/>
  <c r="N222" i="8"/>
  <c r="L222" i="8"/>
  <c r="J222" i="8"/>
  <c r="G222" i="8"/>
  <c r="E222" i="8"/>
  <c r="R221" i="8"/>
  <c r="P221" i="8"/>
  <c r="N221" i="8"/>
  <c r="L221" i="8"/>
  <c r="J221" i="8"/>
  <c r="G221" i="8"/>
  <c r="R220" i="8"/>
  <c r="P220" i="8"/>
  <c r="N220" i="8"/>
  <c r="L220" i="8"/>
  <c r="J220" i="8"/>
  <c r="G220" i="8"/>
  <c r="E220" i="8"/>
  <c r="R219" i="8"/>
  <c r="P219" i="8"/>
  <c r="N219" i="8"/>
  <c r="L219" i="8"/>
  <c r="J219" i="8"/>
  <c r="R218" i="8"/>
  <c r="P218" i="8"/>
  <c r="N218" i="8"/>
  <c r="L218" i="8"/>
  <c r="J218" i="8"/>
  <c r="G218" i="8"/>
  <c r="E218" i="8"/>
  <c r="R217" i="8"/>
  <c r="P217" i="8"/>
  <c r="N217" i="8"/>
  <c r="L217" i="8"/>
  <c r="J217" i="8"/>
  <c r="N197" i="8"/>
  <c r="L197" i="8"/>
  <c r="J197" i="8"/>
  <c r="R196" i="8"/>
  <c r="P196" i="8"/>
  <c r="O196" i="8"/>
  <c r="N196" i="8"/>
  <c r="L196" i="8"/>
  <c r="G196" i="8"/>
  <c r="E196" i="8"/>
  <c r="R195" i="8"/>
  <c r="P195" i="8"/>
  <c r="N195" i="8"/>
  <c r="L195" i="8"/>
  <c r="J195" i="8"/>
  <c r="G195" i="8"/>
  <c r="E195" i="8"/>
  <c r="R194" i="8"/>
  <c r="P194" i="8"/>
  <c r="N194" i="8"/>
  <c r="L194" i="8"/>
  <c r="J194" i="8"/>
  <c r="R193" i="8"/>
  <c r="P193" i="8"/>
  <c r="N193" i="8"/>
  <c r="L193" i="8"/>
  <c r="J193" i="8"/>
  <c r="R192" i="8"/>
  <c r="P192" i="8"/>
  <c r="N192" i="8"/>
  <c r="L192" i="8"/>
  <c r="J192" i="8"/>
  <c r="R191" i="8"/>
  <c r="P191" i="8"/>
  <c r="N191" i="8"/>
  <c r="L191" i="8"/>
  <c r="J191" i="8"/>
  <c r="R190" i="8"/>
  <c r="P190" i="8"/>
  <c r="N190" i="8"/>
  <c r="L190" i="8"/>
  <c r="J190" i="8"/>
  <c r="R189" i="8"/>
  <c r="P189" i="8"/>
  <c r="N189" i="8"/>
  <c r="L189" i="8"/>
  <c r="J189" i="8"/>
  <c r="G189" i="8"/>
  <c r="E189" i="8"/>
  <c r="R188" i="8"/>
  <c r="P188" i="8"/>
  <c r="N188" i="8"/>
  <c r="L188" i="8"/>
  <c r="J188" i="8"/>
  <c r="G188" i="8"/>
  <c r="E188" i="8"/>
  <c r="R187" i="8"/>
  <c r="P187" i="8"/>
  <c r="N187" i="8"/>
  <c r="L187" i="8"/>
  <c r="J187" i="8"/>
  <c r="G187" i="8"/>
  <c r="E187" i="8"/>
  <c r="R186" i="8"/>
  <c r="P186" i="8"/>
  <c r="N186" i="8"/>
  <c r="L186" i="8"/>
  <c r="J186" i="8"/>
  <c r="G186" i="8"/>
  <c r="E186" i="8"/>
  <c r="R185" i="8"/>
  <c r="P185" i="8"/>
  <c r="N185" i="8"/>
  <c r="L185" i="8"/>
  <c r="J185" i="8"/>
  <c r="R184" i="8"/>
  <c r="P184" i="8"/>
  <c r="N184" i="8"/>
  <c r="L184" i="8"/>
  <c r="J184" i="8"/>
  <c r="R183" i="8"/>
  <c r="P183" i="8"/>
  <c r="N183" i="8"/>
  <c r="L183" i="8"/>
  <c r="J183" i="8"/>
  <c r="R182" i="8"/>
  <c r="P182" i="8"/>
  <c r="N182" i="8"/>
  <c r="L182" i="8"/>
  <c r="J182" i="8"/>
  <c r="R181" i="8"/>
  <c r="P181" i="8"/>
  <c r="N181" i="8"/>
  <c r="L181" i="8"/>
  <c r="J181" i="8"/>
  <c r="G181" i="8"/>
  <c r="E181" i="8"/>
  <c r="R180" i="8"/>
  <c r="P180" i="8"/>
  <c r="N180" i="8"/>
  <c r="L180" i="8"/>
  <c r="J180" i="8"/>
  <c r="R174" i="8"/>
  <c r="N172" i="8"/>
  <c r="L172" i="8"/>
  <c r="R171" i="8"/>
  <c r="P171" i="8"/>
  <c r="N171" i="8"/>
  <c r="L171" i="8"/>
  <c r="G171" i="8"/>
  <c r="E171" i="8"/>
  <c r="R170" i="8"/>
  <c r="P170" i="8"/>
  <c r="G170" i="8"/>
  <c r="E170" i="8"/>
  <c r="R169" i="8"/>
  <c r="P169" i="8"/>
  <c r="L169" i="8"/>
  <c r="R168" i="8"/>
  <c r="P168" i="8"/>
  <c r="N168" i="8"/>
  <c r="L168" i="8"/>
  <c r="J168" i="8"/>
  <c r="R167" i="8"/>
  <c r="P167" i="8"/>
  <c r="N167" i="8"/>
  <c r="L167" i="8"/>
  <c r="J167" i="8"/>
  <c r="G167" i="8"/>
  <c r="E167" i="8"/>
  <c r="R166" i="8"/>
  <c r="P166" i="8"/>
  <c r="N166" i="8"/>
  <c r="L166" i="8"/>
  <c r="J166" i="8"/>
  <c r="R165" i="8"/>
  <c r="P165" i="8"/>
  <c r="N165" i="8"/>
  <c r="L165" i="8"/>
  <c r="J165" i="8"/>
  <c r="R159" i="8"/>
  <c r="R158" i="8"/>
  <c r="P158" i="8"/>
  <c r="N158" i="8"/>
  <c r="L158" i="8"/>
  <c r="J158" i="8"/>
  <c r="R157" i="8"/>
  <c r="P157" i="8"/>
  <c r="N157" i="8"/>
  <c r="L157" i="8"/>
  <c r="J157" i="8"/>
  <c r="G157" i="8"/>
  <c r="E157" i="8"/>
  <c r="P153" i="8"/>
  <c r="N153" i="8"/>
  <c r="L153" i="8"/>
  <c r="R152" i="8"/>
  <c r="P152" i="8"/>
  <c r="N152" i="8"/>
  <c r="L152" i="8"/>
  <c r="R151" i="8"/>
  <c r="P151" i="8"/>
  <c r="N151" i="8"/>
  <c r="L151" i="8"/>
  <c r="J151" i="8"/>
  <c r="R150" i="8"/>
  <c r="P150" i="8"/>
  <c r="N150" i="8"/>
  <c r="L150" i="8"/>
  <c r="J150" i="8"/>
  <c r="R149" i="8"/>
  <c r="P149" i="8"/>
  <c r="N149" i="8"/>
  <c r="L149" i="8"/>
  <c r="J149" i="8"/>
  <c r="R148" i="8"/>
  <c r="P148" i="8"/>
  <c r="N148" i="8"/>
  <c r="L148" i="8"/>
  <c r="J148" i="8"/>
  <c r="R147" i="8"/>
  <c r="P147" i="8"/>
  <c r="N147" i="8"/>
  <c r="L147" i="8"/>
  <c r="J147" i="8"/>
  <c r="R146" i="8"/>
  <c r="P146" i="8"/>
  <c r="N146" i="8"/>
  <c r="L146" i="8"/>
  <c r="J146" i="8"/>
  <c r="R140" i="8"/>
  <c r="N140" i="8"/>
  <c r="L140" i="8"/>
  <c r="G140" i="8"/>
  <c r="E140" i="8"/>
  <c r="R139" i="8"/>
  <c r="P139" i="8"/>
  <c r="G139" i="8"/>
  <c r="E139" i="8"/>
  <c r="R138" i="8"/>
  <c r="P138" i="8"/>
  <c r="R137" i="8"/>
  <c r="P137" i="8"/>
  <c r="O137" i="8"/>
  <c r="N137" i="8"/>
  <c r="L137" i="8"/>
  <c r="G137" i="8"/>
  <c r="E137" i="8"/>
  <c r="R136" i="8"/>
  <c r="P136" i="8"/>
  <c r="N136" i="8"/>
  <c r="L136" i="8"/>
  <c r="J136" i="8"/>
  <c r="R135" i="8"/>
  <c r="P135" i="8"/>
  <c r="N135" i="8"/>
  <c r="L135" i="8"/>
  <c r="J135" i="8"/>
  <c r="G135" i="8"/>
  <c r="E135" i="8"/>
  <c r="R134" i="8"/>
  <c r="P134" i="8"/>
  <c r="N134" i="8"/>
  <c r="L134" i="8"/>
  <c r="J134" i="8"/>
  <c r="G134" i="8"/>
  <c r="E134" i="8"/>
  <c r="R133" i="8"/>
  <c r="P133" i="8"/>
  <c r="N133" i="8"/>
  <c r="L133" i="8"/>
  <c r="J133" i="8"/>
  <c r="G133" i="8"/>
  <c r="R132" i="8"/>
  <c r="P132" i="8"/>
  <c r="N132" i="8"/>
  <c r="L132" i="8"/>
  <c r="J132" i="8"/>
  <c r="G132" i="8"/>
  <c r="E132" i="8"/>
  <c r="R131" i="8"/>
  <c r="P131" i="8"/>
  <c r="N131" i="8"/>
  <c r="L131" i="8"/>
  <c r="J131" i="8"/>
  <c r="G131" i="8"/>
  <c r="R130" i="8"/>
  <c r="P130" i="8"/>
  <c r="N130" i="8"/>
  <c r="L130" i="8"/>
  <c r="J130" i="8"/>
  <c r="R129" i="8"/>
  <c r="P129" i="8"/>
  <c r="N129" i="8"/>
  <c r="L129" i="8"/>
  <c r="J129" i="8"/>
  <c r="G129" i="8"/>
  <c r="E129" i="8"/>
  <c r="R123" i="8"/>
  <c r="P123" i="8"/>
  <c r="O123" i="8"/>
  <c r="N123" i="8"/>
  <c r="L123" i="8"/>
  <c r="G123" i="8"/>
  <c r="E123" i="8"/>
  <c r="R122" i="8"/>
  <c r="P122" i="8"/>
  <c r="N122" i="8"/>
  <c r="L122" i="8"/>
  <c r="J122" i="8"/>
  <c r="G122" i="8"/>
  <c r="E122" i="8"/>
  <c r="R121" i="8"/>
  <c r="P121" i="8"/>
  <c r="N121" i="8"/>
  <c r="L121" i="8"/>
  <c r="J121" i="8"/>
  <c r="R120" i="8"/>
  <c r="P120" i="8"/>
  <c r="N120" i="8"/>
  <c r="L120" i="8"/>
  <c r="J120" i="8"/>
  <c r="G120" i="8"/>
  <c r="E120" i="8"/>
  <c r="R119" i="8"/>
  <c r="P119" i="8"/>
  <c r="N119" i="8"/>
  <c r="L119" i="8"/>
  <c r="J119" i="8"/>
  <c r="R118" i="8"/>
  <c r="P118" i="8"/>
  <c r="N118" i="8"/>
  <c r="L118" i="8"/>
  <c r="J118" i="8"/>
  <c r="G118" i="8"/>
  <c r="E118" i="8"/>
  <c r="N117" i="8"/>
  <c r="L117" i="8"/>
  <c r="J117" i="8"/>
  <c r="R116" i="8"/>
  <c r="P116" i="8"/>
  <c r="N116" i="8"/>
  <c r="L116" i="8"/>
  <c r="J116" i="8"/>
  <c r="R110" i="8"/>
  <c r="P110" i="8"/>
  <c r="O110" i="8"/>
  <c r="N110" i="8"/>
  <c r="L110" i="8"/>
  <c r="G110" i="8"/>
  <c r="E110" i="8"/>
  <c r="R109" i="8"/>
  <c r="P109" i="8"/>
  <c r="N109" i="8"/>
  <c r="L109" i="8"/>
  <c r="J109" i="8"/>
  <c r="G109" i="8"/>
  <c r="E109" i="8"/>
  <c r="R108" i="8"/>
  <c r="P108" i="8"/>
  <c r="N108" i="8"/>
  <c r="L108" i="8"/>
  <c r="J108" i="8"/>
  <c r="G108" i="8"/>
  <c r="E108" i="8"/>
  <c r="R107" i="8"/>
  <c r="P107" i="8"/>
  <c r="N107" i="8"/>
  <c r="L107" i="8"/>
  <c r="J107" i="8"/>
  <c r="R106" i="8"/>
  <c r="P106" i="8"/>
  <c r="N106" i="8"/>
  <c r="L106" i="8"/>
  <c r="J106" i="8"/>
  <c r="G106" i="8"/>
  <c r="E106" i="8"/>
  <c r="R101" i="8"/>
  <c r="R99" i="8"/>
  <c r="N99" i="8"/>
  <c r="L99" i="8"/>
  <c r="R98" i="8"/>
  <c r="P98" i="8"/>
  <c r="O98" i="8"/>
  <c r="N98" i="8"/>
  <c r="L98" i="8"/>
  <c r="G98" i="8"/>
  <c r="E98" i="8"/>
  <c r="R97" i="8"/>
  <c r="P97" i="8"/>
  <c r="R96" i="8"/>
  <c r="P96" i="8"/>
  <c r="N96" i="8"/>
  <c r="L96" i="8"/>
  <c r="J96" i="8"/>
  <c r="R95" i="8"/>
  <c r="P95" i="8"/>
  <c r="N95" i="8"/>
  <c r="L95" i="8"/>
  <c r="J95" i="8"/>
  <c r="G95" i="8"/>
  <c r="E95" i="8"/>
  <c r="R94" i="8"/>
  <c r="P94" i="8"/>
  <c r="N94" i="8"/>
  <c r="L94" i="8"/>
  <c r="J94" i="8"/>
  <c r="G94" i="8"/>
  <c r="E94" i="8"/>
  <c r="R93" i="8"/>
  <c r="P93" i="8"/>
  <c r="N93" i="8"/>
  <c r="L93" i="8"/>
  <c r="J93" i="8"/>
  <c r="G93" i="8"/>
  <c r="E93" i="8"/>
  <c r="R87" i="8"/>
  <c r="R86" i="8"/>
  <c r="P86" i="8"/>
  <c r="R85" i="8"/>
  <c r="P85" i="8"/>
  <c r="N85" i="8"/>
  <c r="L85" i="8"/>
  <c r="J85" i="8"/>
  <c r="R84" i="8"/>
  <c r="P84" i="8"/>
  <c r="N84" i="8"/>
  <c r="L84" i="8"/>
  <c r="J84" i="8"/>
  <c r="G84" i="8"/>
  <c r="E84" i="8"/>
  <c r="R83" i="8"/>
  <c r="O83" i="8"/>
  <c r="N83" i="8"/>
  <c r="L83" i="8"/>
  <c r="G83" i="8"/>
  <c r="E83" i="8"/>
  <c r="R82" i="8"/>
  <c r="N82" i="8"/>
  <c r="L82" i="8"/>
  <c r="G82" i="8"/>
  <c r="R81" i="8"/>
  <c r="P81" i="8"/>
  <c r="R80" i="8"/>
  <c r="P80" i="8"/>
  <c r="G80" i="8"/>
  <c r="R79" i="8"/>
  <c r="P79" i="8"/>
  <c r="R78" i="8"/>
  <c r="P78" i="8"/>
  <c r="O78" i="8"/>
  <c r="N78" i="8"/>
  <c r="L78" i="8"/>
  <c r="G78" i="8"/>
  <c r="E78" i="8"/>
  <c r="R77" i="8"/>
  <c r="P77" i="8"/>
  <c r="N77" i="8"/>
  <c r="L77" i="8"/>
  <c r="J77" i="8"/>
  <c r="R76" i="8"/>
  <c r="P76" i="8"/>
  <c r="N76" i="8"/>
  <c r="L76" i="8"/>
  <c r="J76" i="8"/>
  <c r="G76" i="8"/>
  <c r="E76" i="8"/>
  <c r="R75" i="8"/>
  <c r="P75" i="8"/>
  <c r="N75" i="8"/>
  <c r="L75" i="8"/>
  <c r="J75" i="8"/>
  <c r="R74" i="8"/>
  <c r="P74" i="8"/>
  <c r="N74" i="8"/>
  <c r="L74" i="8"/>
  <c r="J74" i="8"/>
  <c r="G74" i="8"/>
  <c r="E74" i="8"/>
  <c r="R73" i="8"/>
  <c r="P73" i="8"/>
  <c r="N73" i="8"/>
  <c r="L73" i="8"/>
  <c r="J73" i="8"/>
  <c r="G73" i="8"/>
  <c r="E73" i="8"/>
  <c r="R72" i="8"/>
  <c r="P72" i="8"/>
  <c r="N72" i="8"/>
  <c r="L72" i="8"/>
  <c r="J72" i="8"/>
  <c r="R71" i="8"/>
  <c r="P71" i="8"/>
  <c r="N71" i="8"/>
  <c r="L71" i="8"/>
  <c r="J71" i="8"/>
  <c r="G71" i="8"/>
  <c r="E71" i="8"/>
  <c r="R70" i="8"/>
  <c r="P70" i="8"/>
  <c r="N70" i="8"/>
  <c r="L70" i="8"/>
  <c r="J70" i="8"/>
  <c r="R69" i="8"/>
  <c r="P69" i="8"/>
  <c r="N69" i="8"/>
  <c r="L69" i="8"/>
  <c r="J69" i="8"/>
  <c r="R68" i="8"/>
  <c r="P68" i="8"/>
  <c r="N68" i="8"/>
  <c r="L68" i="8"/>
  <c r="J68" i="8"/>
  <c r="R67" i="8"/>
  <c r="P67" i="8"/>
  <c r="N67" i="8"/>
  <c r="L67" i="8"/>
  <c r="J67" i="8"/>
  <c r="R60" i="8"/>
  <c r="R59" i="8"/>
  <c r="R58" i="8"/>
  <c r="R57" i="8"/>
  <c r="R56" i="8"/>
  <c r="N51" i="8"/>
  <c r="L51" i="8"/>
  <c r="R50" i="8"/>
  <c r="P50" i="8"/>
  <c r="O50" i="8"/>
  <c r="N50" i="8"/>
  <c r="L50" i="8"/>
  <c r="R49" i="8"/>
  <c r="P49" i="8"/>
  <c r="N49" i="8"/>
  <c r="L49" i="8"/>
  <c r="J49" i="8"/>
  <c r="R48" i="8"/>
  <c r="P48" i="8"/>
  <c r="N48" i="8"/>
  <c r="L48" i="8"/>
  <c r="J48" i="8"/>
  <c r="R47" i="8"/>
  <c r="P47" i="8"/>
  <c r="N47" i="8"/>
  <c r="L47" i="8"/>
  <c r="J47" i="8"/>
  <c r="R46" i="8"/>
  <c r="P46" i="8"/>
  <c r="N46" i="8"/>
  <c r="L46" i="8"/>
  <c r="J46" i="8"/>
  <c r="R45" i="8"/>
  <c r="P45" i="8"/>
  <c r="N45" i="8"/>
  <c r="L45" i="8"/>
  <c r="J45" i="8"/>
  <c r="R44" i="8"/>
  <c r="P44" i="8"/>
  <c r="N44" i="8"/>
  <c r="L44" i="8"/>
  <c r="J44" i="8"/>
  <c r="R43" i="8"/>
  <c r="P43" i="8"/>
  <c r="N43" i="8"/>
  <c r="L43" i="8"/>
  <c r="J43" i="8"/>
  <c r="R42" i="8"/>
  <c r="P42" i="8"/>
  <c r="N42" i="8"/>
  <c r="L42" i="8"/>
  <c r="J42" i="8"/>
  <c r="R41" i="8"/>
  <c r="P41" i="8"/>
  <c r="N41" i="8"/>
  <c r="L41" i="8"/>
  <c r="J41" i="8"/>
  <c r="R37" i="8"/>
  <c r="R35" i="8"/>
  <c r="P35" i="8"/>
  <c r="O35" i="8"/>
  <c r="N35" i="8"/>
  <c r="L35" i="8"/>
  <c r="G35" i="8"/>
  <c r="E35" i="8"/>
  <c r="R34" i="8"/>
  <c r="N34" i="8"/>
  <c r="L34" i="8"/>
  <c r="J34" i="8"/>
  <c r="I34" i="8"/>
  <c r="R33" i="8"/>
  <c r="P33" i="8"/>
  <c r="N33" i="8"/>
  <c r="L33" i="8"/>
  <c r="J33" i="8"/>
  <c r="I33" i="8"/>
  <c r="G33" i="8"/>
  <c r="E33" i="8"/>
  <c r="R31" i="8"/>
  <c r="P31" i="8"/>
  <c r="N31" i="8"/>
  <c r="L31" i="8"/>
  <c r="J31" i="8"/>
  <c r="I31" i="8"/>
  <c r="R30" i="8"/>
  <c r="G30" i="8"/>
  <c r="E30" i="8"/>
  <c r="R29" i="8"/>
  <c r="P29" i="8"/>
  <c r="N29" i="8"/>
  <c r="L29" i="8"/>
  <c r="J29" i="8"/>
  <c r="R28" i="8"/>
  <c r="P28" i="8"/>
  <c r="N28" i="8"/>
  <c r="L28" i="8"/>
  <c r="J28" i="8"/>
  <c r="R27" i="8"/>
  <c r="P27" i="8"/>
  <c r="N27" i="8"/>
  <c r="L27" i="8"/>
  <c r="J27" i="8"/>
  <c r="R26" i="8"/>
  <c r="P26" i="8"/>
  <c r="N26" i="8"/>
  <c r="L26" i="8"/>
  <c r="J26" i="8"/>
  <c r="R25" i="8"/>
  <c r="P25" i="8"/>
  <c r="N25" i="8"/>
  <c r="L25" i="8"/>
  <c r="J25" i="8"/>
  <c r="R24" i="8"/>
  <c r="P24" i="8"/>
  <c r="N24" i="8"/>
  <c r="L24" i="8"/>
  <c r="J24" i="8"/>
  <c r="G24" i="8"/>
  <c r="E24" i="8"/>
  <c r="R22" i="8"/>
  <c r="P22" i="8"/>
  <c r="N22" i="8"/>
  <c r="L22" i="8"/>
  <c r="J22" i="8"/>
  <c r="G22" i="8"/>
  <c r="E22" i="8"/>
  <c r="R21" i="8"/>
  <c r="P21" i="8"/>
  <c r="N21" i="8"/>
  <c r="L21" i="8"/>
  <c r="J21" i="8"/>
  <c r="G21" i="8"/>
  <c r="E21" i="8"/>
  <c r="R20" i="8"/>
  <c r="P20" i="8"/>
  <c r="N20" i="8"/>
  <c r="L20" i="8"/>
  <c r="J20" i="8"/>
  <c r="R19" i="8"/>
  <c r="P19" i="8"/>
  <c r="N19" i="8"/>
  <c r="L19" i="8"/>
  <c r="J19" i="8"/>
  <c r="R18" i="8"/>
  <c r="P18" i="8"/>
  <c r="N18" i="8"/>
  <c r="L18" i="8"/>
  <c r="J18" i="8"/>
  <c r="R17" i="8"/>
  <c r="P17" i="8"/>
  <c r="N17" i="8"/>
  <c r="L17" i="8"/>
  <c r="J17" i="8"/>
  <c r="G17" i="8"/>
  <c r="E17" i="8"/>
  <c r="R11" i="8"/>
  <c r="P11" i="8"/>
  <c r="N11" i="8"/>
  <c r="L11" i="8"/>
  <c r="R10" i="8"/>
  <c r="P10" i="8"/>
  <c r="G10" i="8"/>
  <c r="E10" i="8"/>
  <c r="R9" i="8"/>
  <c r="P9" i="8"/>
  <c r="N9" i="8"/>
  <c r="L9" i="8"/>
  <c r="J9" i="8"/>
  <c r="R8" i="8"/>
  <c r="P8" i="8"/>
  <c r="N8" i="8"/>
  <c r="L8" i="8"/>
  <c r="J8" i="8"/>
  <c r="R7" i="8"/>
  <c r="P7" i="8"/>
  <c r="N7" i="8"/>
  <c r="L7" i="8"/>
  <c r="J7" i="8"/>
  <c r="R6" i="8"/>
  <c r="P6" i="8"/>
  <c r="N6" i="8"/>
  <c r="L6" i="8"/>
  <c r="J6" i="8"/>
  <c r="R5" i="8"/>
  <c r="P5" i="8"/>
  <c r="N5" i="8"/>
  <c r="L5" i="8"/>
  <c r="J5" i="8"/>
  <c r="R4" i="8"/>
  <c r="P4" i="8"/>
  <c r="N4" i="8"/>
  <c r="L4" i="8"/>
  <c r="J4" i="8"/>
  <c r="R3" i="8"/>
  <c r="P3" i="8"/>
  <c r="N3" i="8"/>
  <c r="L3" i="8"/>
  <c r="J3" i="8"/>
  <c r="R282" i="15"/>
  <c r="G282" i="15"/>
  <c r="R281" i="15"/>
  <c r="P281" i="15"/>
  <c r="N281" i="15"/>
  <c r="L281" i="15"/>
  <c r="J281" i="15"/>
  <c r="G281" i="15"/>
  <c r="E281" i="15"/>
  <c r="R280" i="15"/>
  <c r="P280" i="15"/>
  <c r="N280" i="15"/>
  <c r="L280" i="15"/>
  <c r="J280" i="15"/>
  <c r="R279" i="15"/>
  <c r="P279" i="15"/>
  <c r="N279" i="15"/>
  <c r="L279" i="15"/>
  <c r="J279" i="15"/>
  <c r="G279" i="15"/>
  <c r="E279" i="15"/>
  <c r="R278" i="15"/>
  <c r="P278" i="15"/>
  <c r="N278" i="15"/>
  <c r="L278" i="15"/>
  <c r="J278" i="15"/>
  <c r="G278" i="15"/>
  <c r="E278" i="15"/>
  <c r="R277" i="15"/>
  <c r="P277" i="15"/>
  <c r="N277" i="15"/>
  <c r="L277" i="15"/>
  <c r="J277" i="15"/>
  <c r="G277" i="15"/>
  <c r="E277" i="15"/>
  <c r="R276" i="15"/>
  <c r="P276" i="15"/>
  <c r="N276" i="15"/>
  <c r="L276" i="15"/>
  <c r="J276" i="15"/>
  <c r="G276" i="15"/>
  <c r="E276" i="15"/>
  <c r="R275" i="15"/>
  <c r="P275" i="15"/>
  <c r="N275" i="15"/>
  <c r="L275" i="15"/>
  <c r="J275" i="15"/>
  <c r="G275" i="15"/>
  <c r="E275" i="15"/>
  <c r="R274" i="15"/>
  <c r="P274" i="15"/>
  <c r="N274" i="15"/>
  <c r="L274" i="15"/>
  <c r="J274" i="15"/>
  <c r="G274" i="15"/>
  <c r="E274" i="15"/>
  <c r="R268" i="15"/>
  <c r="N266" i="15"/>
  <c r="L266" i="15"/>
  <c r="R265" i="15"/>
  <c r="P265" i="15"/>
  <c r="O265" i="15"/>
  <c r="N265" i="15"/>
  <c r="L265" i="15"/>
  <c r="G265" i="15"/>
  <c r="E265" i="15"/>
  <c r="R264" i="15"/>
  <c r="P264" i="15"/>
  <c r="N264" i="15"/>
  <c r="L264" i="15"/>
  <c r="J264" i="15"/>
  <c r="G264" i="15"/>
  <c r="E264" i="15"/>
  <c r="R263" i="15"/>
  <c r="P263" i="15"/>
  <c r="N263" i="15"/>
  <c r="L263" i="15"/>
  <c r="J263" i="15"/>
  <c r="G263" i="15"/>
  <c r="E263" i="15"/>
  <c r="R262" i="15"/>
  <c r="P262" i="15"/>
  <c r="N262" i="15"/>
  <c r="L262" i="15"/>
  <c r="J262" i="15"/>
  <c r="R261" i="15"/>
  <c r="P261" i="15"/>
  <c r="N261" i="15"/>
  <c r="L261" i="15"/>
  <c r="J261" i="15"/>
  <c r="R260" i="15"/>
  <c r="P260" i="15"/>
  <c r="N260" i="15"/>
  <c r="L260" i="15"/>
  <c r="J260" i="15"/>
  <c r="R259" i="15"/>
  <c r="P259" i="15"/>
  <c r="N259" i="15"/>
  <c r="L259" i="15"/>
  <c r="J259" i="15"/>
  <c r="R258" i="15"/>
  <c r="P258" i="15"/>
  <c r="N258" i="15"/>
  <c r="L258" i="15"/>
  <c r="J258" i="15"/>
  <c r="G258" i="15"/>
  <c r="E258" i="15"/>
  <c r="R257" i="15"/>
  <c r="P257" i="15"/>
  <c r="N257" i="15"/>
  <c r="L257" i="15"/>
  <c r="J257" i="15"/>
  <c r="G257" i="15"/>
  <c r="E257" i="15"/>
  <c r="R256" i="15"/>
  <c r="P256" i="15"/>
  <c r="N256" i="15"/>
  <c r="L256" i="15"/>
  <c r="J256" i="15"/>
  <c r="G256" i="15"/>
  <c r="E256" i="15"/>
  <c r="R255" i="15"/>
  <c r="P255" i="15"/>
  <c r="N255" i="15"/>
  <c r="L255" i="15"/>
  <c r="J255" i="15"/>
  <c r="G255" i="15"/>
  <c r="E255" i="15"/>
  <c r="R254" i="15"/>
  <c r="P254" i="15"/>
  <c r="N254" i="15"/>
  <c r="L254" i="15"/>
  <c r="J254" i="15"/>
  <c r="G254" i="15"/>
  <c r="E254" i="15"/>
  <c r="R253" i="15"/>
  <c r="P253" i="15"/>
  <c r="N253" i="15"/>
  <c r="L253" i="15"/>
  <c r="J253" i="15"/>
  <c r="G253" i="15"/>
  <c r="E253" i="15"/>
  <c r="R252" i="15"/>
  <c r="P252" i="15"/>
  <c r="N252" i="15"/>
  <c r="L252" i="15"/>
  <c r="J252" i="15"/>
  <c r="G252" i="15"/>
  <c r="E252" i="15"/>
  <c r="R251" i="15"/>
  <c r="P251" i="15"/>
  <c r="N251" i="15"/>
  <c r="L251" i="15"/>
  <c r="J251" i="15"/>
  <c r="G251" i="15"/>
  <c r="E251" i="15"/>
  <c r="R250" i="15"/>
  <c r="P250" i="15"/>
  <c r="N250" i="15"/>
  <c r="L250" i="15"/>
  <c r="J250" i="15"/>
  <c r="G250" i="15"/>
  <c r="E250" i="15"/>
  <c r="R243" i="15"/>
  <c r="P243" i="15"/>
  <c r="O243" i="15"/>
  <c r="N243" i="15"/>
  <c r="L243" i="15"/>
  <c r="G243" i="15"/>
  <c r="E243" i="15"/>
  <c r="R242" i="15"/>
  <c r="P242" i="15"/>
  <c r="N242" i="15"/>
  <c r="L242" i="15"/>
  <c r="J242" i="15"/>
  <c r="R241" i="15"/>
  <c r="P241" i="15"/>
  <c r="N241" i="15"/>
  <c r="L241" i="15"/>
  <c r="J241" i="15"/>
  <c r="G241" i="15"/>
  <c r="E241" i="15"/>
  <c r="R240" i="15"/>
  <c r="P240" i="15"/>
  <c r="N240" i="15"/>
  <c r="L240" i="15"/>
  <c r="J240" i="15"/>
  <c r="R239" i="15"/>
  <c r="P239" i="15"/>
  <c r="N239" i="15"/>
  <c r="L239" i="15"/>
  <c r="J239" i="15"/>
  <c r="G239" i="15"/>
  <c r="E239" i="15"/>
  <c r="R238" i="15"/>
  <c r="P238" i="15"/>
  <c r="N238" i="15"/>
  <c r="L238" i="15"/>
  <c r="J238" i="15"/>
  <c r="G238" i="15"/>
  <c r="E238" i="15"/>
  <c r="R237" i="15"/>
  <c r="P237" i="15"/>
  <c r="N237" i="15"/>
  <c r="L237" i="15"/>
  <c r="J237" i="15"/>
  <c r="G237" i="15"/>
  <c r="E237" i="15"/>
  <c r="R236" i="15"/>
  <c r="P236" i="15"/>
  <c r="N236" i="15"/>
  <c r="L236" i="15"/>
  <c r="J236" i="15"/>
  <c r="G236" i="15"/>
  <c r="E236" i="15"/>
  <c r="R235" i="15"/>
  <c r="P235" i="15"/>
  <c r="N235" i="15"/>
  <c r="L235" i="15"/>
  <c r="J235" i="15"/>
  <c r="G235" i="15"/>
  <c r="E235" i="15"/>
  <c r="R234" i="15"/>
  <c r="P234" i="15"/>
  <c r="N234" i="15"/>
  <c r="L234" i="15"/>
  <c r="J234" i="15"/>
  <c r="R233" i="15"/>
  <c r="P233" i="15"/>
  <c r="N233" i="15"/>
  <c r="L233" i="15"/>
  <c r="J233" i="15"/>
  <c r="R232" i="15"/>
  <c r="P232" i="15"/>
  <c r="N232" i="15"/>
  <c r="L232" i="15"/>
  <c r="J232" i="15"/>
  <c r="G232" i="15"/>
  <c r="E232" i="15"/>
  <c r="R228" i="15"/>
  <c r="P228" i="15"/>
  <c r="N228" i="15"/>
  <c r="L228" i="15"/>
  <c r="J228" i="15"/>
  <c r="G228" i="15"/>
  <c r="E228" i="15"/>
  <c r="R227" i="15"/>
  <c r="P227" i="15"/>
  <c r="R219" i="15"/>
  <c r="P219" i="15"/>
  <c r="R212" i="15"/>
  <c r="R211" i="15"/>
  <c r="P211" i="15"/>
  <c r="R210" i="15"/>
  <c r="P210" i="15"/>
  <c r="R209" i="15"/>
  <c r="P209" i="15"/>
  <c r="N209" i="15"/>
  <c r="L209" i="15"/>
  <c r="J209" i="15"/>
  <c r="R208" i="15"/>
  <c r="P208" i="15"/>
  <c r="N208" i="15"/>
  <c r="L208" i="15"/>
  <c r="J208" i="15"/>
  <c r="R203" i="15"/>
  <c r="N201" i="15"/>
  <c r="L201" i="15"/>
  <c r="R200" i="15"/>
  <c r="P200" i="15"/>
  <c r="O200" i="15"/>
  <c r="N200" i="15"/>
  <c r="L200" i="15"/>
  <c r="G200" i="15"/>
  <c r="E200" i="15"/>
  <c r="R199" i="15"/>
  <c r="P199" i="15"/>
  <c r="N199" i="15"/>
  <c r="L199" i="15"/>
  <c r="J199" i="15"/>
  <c r="G199" i="15"/>
  <c r="E199" i="15"/>
  <c r="R198" i="15"/>
  <c r="P198" i="15"/>
  <c r="N198" i="15"/>
  <c r="L198" i="15"/>
  <c r="J198" i="15"/>
  <c r="R197" i="15"/>
  <c r="P197" i="15"/>
  <c r="N197" i="15"/>
  <c r="L197" i="15"/>
  <c r="J197" i="15"/>
  <c r="G197" i="15"/>
  <c r="E197" i="15"/>
  <c r="R196" i="15"/>
  <c r="P196" i="15"/>
  <c r="N196" i="15"/>
  <c r="L196" i="15"/>
  <c r="J196" i="15"/>
  <c r="G196" i="15"/>
  <c r="E196" i="15"/>
  <c r="R195" i="15"/>
  <c r="P195" i="15"/>
  <c r="N195" i="15"/>
  <c r="L195" i="15"/>
  <c r="J195" i="15"/>
  <c r="G195" i="15"/>
  <c r="E195" i="15"/>
  <c r="R194" i="15"/>
  <c r="P194" i="15"/>
  <c r="N194" i="15"/>
  <c r="L194" i="15"/>
  <c r="J194" i="15"/>
  <c r="R193" i="15"/>
  <c r="P193" i="15"/>
  <c r="N193" i="15"/>
  <c r="L193" i="15"/>
  <c r="J193" i="15"/>
  <c r="R187" i="15"/>
  <c r="P187" i="15"/>
  <c r="O187" i="15"/>
  <c r="N187" i="15"/>
  <c r="L187" i="15"/>
  <c r="G187" i="15"/>
  <c r="E187" i="15"/>
  <c r="R186" i="15"/>
  <c r="P186" i="15"/>
  <c r="R185" i="15"/>
  <c r="P185" i="15"/>
  <c r="N185" i="15"/>
  <c r="L185" i="15"/>
  <c r="J185" i="15"/>
  <c r="R184" i="15"/>
  <c r="P184" i="15"/>
  <c r="N184" i="15"/>
  <c r="L184" i="15"/>
  <c r="J184" i="15"/>
  <c r="G184" i="15"/>
  <c r="R183" i="15"/>
  <c r="P183" i="15"/>
  <c r="N183" i="15"/>
  <c r="L183" i="15"/>
  <c r="J183" i="15"/>
  <c r="G183" i="15"/>
  <c r="E183" i="15"/>
  <c r="R182" i="15"/>
  <c r="P182" i="15"/>
  <c r="N182" i="15"/>
  <c r="L182" i="15"/>
  <c r="J182" i="15"/>
  <c r="G182" i="15"/>
  <c r="E182" i="15"/>
  <c r="R181" i="15"/>
  <c r="P181" i="15"/>
  <c r="N181" i="15"/>
  <c r="L181" i="15"/>
  <c r="J181" i="15"/>
  <c r="R180" i="15"/>
  <c r="P180" i="15"/>
  <c r="N180" i="15"/>
  <c r="L180" i="15"/>
  <c r="J180" i="15"/>
  <c r="R179" i="15"/>
  <c r="P179" i="15"/>
  <c r="N179" i="15"/>
  <c r="L179" i="15"/>
  <c r="J179" i="15"/>
  <c r="G179" i="15"/>
  <c r="E179" i="15"/>
  <c r="R178" i="15"/>
  <c r="P178" i="15"/>
  <c r="N178" i="15"/>
  <c r="L178" i="15"/>
  <c r="J178" i="15"/>
  <c r="R177" i="15"/>
  <c r="P177" i="15"/>
  <c r="N177" i="15"/>
  <c r="L177" i="15"/>
  <c r="J177" i="15"/>
  <c r="R176" i="15"/>
  <c r="P176" i="15"/>
  <c r="N176" i="15"/>
  <c r="L176" i="15"/>
  <c r="J176" i="15"/>
  <c r="R175" i="15"/>
  <c r="P175" i="15"/>
  <c r="N175" i="15"/>
  <c r="L175" i="15"/>
  <c r="J175" i="15"/>
  <c r="R170" i="15"/>
  <c r="R168" i="15"/>
  <c r="N168" i="15"/>
  <c r="L168" i="15"/>
  <c r="R167" i="15"/>
  <c r="P167" i="15"/>
  <c r="R166" i="15"/>
  <c r="P166" i="15"/>
  <c r="N166" i="15"/>
  <c r="L166" i="15"/>
  <c r="J166" i="15"/>
  <c r="R165" i="15"/>
  <c r="P165" i="15"/>
  <c r="N165" i="15"/>
  <c r="L165" i="15"/>
  <c r="J165" i="15"/>
  <c r="R164" i="15"/>
  <c r="P164" i="15"/>
  <c r="N164" i="15"/>
  <c r="L164" i="15"/>
  <c r="J164" i="15"/>
  <c r="R163" i="15"/>
  <c r="P163" i="15"/>
  <c r="N163" i="15"/>
  <c r="L163" i="15"/>
  <c r="J163" i="15"/>
  <c r="G163" i="15"/>
  <c r="R162" i="15"/>
  <c r="P162" i="15"/>
  <c r="N162" i="15"/>
  <c r="L162" i="15"/>
  <c r="J162" i="15"/>
  <c r="G162" i="15"/>
  <c r="R158" i="15"/>
  <c r="P158" i="15"/>
  <c r="N158" i="15"/>
  <c r="L158" i="15"/>
  <c r="J158" i="15"/>
  <c r="G158" i="15"/>
  <c r="E158" i="15"/>
  <c r="R154" i="15"/>
  <c r="P154" i="15"/>
  <c r="N154" i="15"/>
  <c r="L154" i="15"/>
  <c r="J154" i="15"/>
  <c r="R151" i="15"/>
  <c r="R150" i="15"/>
  <c r="P150" i="15"/>
  <c r="N150" i="15"/>
  <c r="L150" i="15"/>
  <c r="J150" i="15"/>
  <c r="G150" i="15"/>
  <c r="E150" i="15"/>
  <c r="R149" i="15"/>
  <c r="P149" i="15"/>
  <c r="N149" i="15"/>
  <c r="L149" i="15"/>
  <c r="J149" i="15"/>
  <c r="R148" i="15"/>
  <c r="P148" i="15"/>
  <c r="N148" i="15"/>
  <c r="L148" i="15"/>
  <c r="J148" i="15"/>
  <c r="R143" i="15"/>
  <c r="R142" i="15"/>
  <c r="P142" i="15"/>
  <c r="N142" i="15"/>
  <c r="L142" i="15"/>
  <c r="J142" i="15"/>
  <c r="R141" i="15"/>
  <c r="P141" i="15"/>
  <c r="N141" i="15"/>
  <c r="L141" i="15"/>
  <c r="J141" i="15"/>
  <c r="R138" i="15"/>
  <c r="P138" i="15"/>
  <c r="O138" i="15"/>
  <c r="N138" i="15"/>
  <c r="L138" i="15"/>
  <c r="G138" i="15"/>
  <c r="E138" i="15"/>
  <c r="R137" i="15"/>
  <c r="P137" i="15"/>
  <c r="R136" i="15"/>
  <c r="N136" i="15"/>
  <c r="L136" i="15"/>
  <c r="J136" i="15"/>
  <c r="R135" i="15"/>
  <c r="P135" i="15"/>
  <c r="N135" i="15"/>
  <c r="L135" i="15"/>
  <c r="J135" i="15"/>
  <c r="R134" i="15"/>
  <c r="P134" i="15"/>
  <c r="N134" i="15"/>
  <c r="L134" i="15"/>
  <c r="J134" i="15"/>
  <c r="G134" i="15"/>
  <c r="E134" i="15"/>
  <c r="R133" i="15"/>
  <c r="P133" i="15"/>
  <c r="N133" i="15"/>
  <c r="L133" i="15"/>
  <c r="J133" i="15"/>
  <c r="G133" i="15"/>
  <c r="E133" i="15"/>
  <c r="R126" i="15"/>
  <c r="N125" i="15"/>
  <c r="N124" i="15"/>
  <c r="L124" i="15"/>
  <c r="R123" i="15"/>
  <c r="P123" i="15"/>
  <c r="O123" i="15"/>
  <c r="N123" i="15"/>
  <c r="L123" i="15"/>
  <c r="G123" i="15"/>
  <c r="E123" i="15"/>
  <c r="R122" i="15"/>
  <c r="P122" i="15"/>
  <c r="N122" i="15"/>
  <c r="L122" i="15"/>
  <c r="J122" i="15"/>
  <c r="G122" i="15"/>
  <c r="E122" i="15"/>
  <c r="R121" i="15"/>
  <c r="P121" i="15"/>
  <c r="N121" i="15"/>
  <c r="L121" i="15"/>
  <c r="J121" i="15"/>
  <c r="G121" i="15"/>
  <c r="E121" i="15"/>
  <c r="R114" i="15"/>
  <c r="R113" i="15"/>
  <c r="P113" i="15"/>
  <c r="N113" i="15"/>
  <c r="L113" i="15"/>
  <c r="J113" i="15"/>
  <c r="R112" i="15"/>
  <c r="P112" i="15"/>
  <c r="N112" i="15"/>
  <c r="L112" i="15"/>
  <c r="J112" i="15"/>
  <c r="R109" i="15"/>
  <c r="P109" i="15"/>
  <c r="N109" i="15"/>
  <c r="L109" i="15"/>
  <c r="R108" i="15"/>
  <c r="P108" i="15"/>
  <c r="N108" i="15"/>
  <c r="L108" i="15"/>
  <c r="J108" i="15"/>
  <c r="R107" i="15"/>
  <c r="P107" i="15"/>
  <c r="N107" i="15"/>
  <c r="L107" i="15"/>
  <c r="J107" i="15"/>
  <c r="R106" i="15"/>
  <c r="P106" i="15"/>
  <c r="R105" i="15"/>
  <c r="P105" i="15"/>
  <c r="N105" i="15"/>
  <c r="L105" i="15"/>
  <c r="J105" i="15"/>
  <c r="R104" i="15"/>
  <c r="P104" i="15"/>
  <c r="N104" i="15"/>
  <c r="L104" i="15"/>
  <c r="J104" i="15"/>
  <c r="R103" i="15"/>
  <c r="P103" i="15"/>
  <c r="N103" i="15"/>
  <c r="L103" i="15"/>
  <c r="J103" i="15"/>
  <c r="G103" i="15"/>
  <c r="E103" i="15"/>
  <c r="R102" i="15"/>
  <c r="P102" i="15"/>
  <c r="N102" i="15"/>
  <c r="L102" i="15"/>
  <c r="J102" i="15"/>
  <c r="G102" i="15"/>
  <c r="E102" i="15"/>
  <c r="R101" i="15"/>
  <c r="P101" i="15"/>
  <c r="N101" i="15"/>
  <c r="L101" i="15"/>
  <c r="J101" i="15"/>
  <c r="R100" i="15"/>
  <c r="P100" i="15"/>
  <c r="N100" i="15"/>
  <c r="L100" i="15"/>
  <c r="J100" i="15"/>
  <c r="G100" i="15"/>
  <c r="E100" i="15"/>
  <c r="R98" i="15"/>
  <c r="P98" i="15"/>
  <c r="N98" i="15"/>
  <c r="L98" i="15"/>
  <c r="J98" i="15"/>
  <c r="R97" i="15"/>
  <c r="P97" i="15"/>
  <c r="N97" i="15"/>
  <c r="L97" i="15"/>
  <c r="J97" i="15"/>
  <c r="G97" i="15"/>
  <c r="E97" i="15"/>
  <c r="R96" i="15"/>
  <c r="P96" i="15"/>
  <c r="N96" i="15"/>
  <c r="L96" i="15"/>
  <c r="R91" i="15"/>
  <c r="R88" i="15"/>
  <c r="P88" i="15"/>
  <c r="O88" i="15"/>
  <c r="N88" i="15"/>
  <c r="L88" i="15"/>
  <c r="G88" i="15"/>
  <c r="E88" i="15"/>
  <c r="R87" i="15"/>
  <c r="P87" i="15"/>
  <c r="R86" i="15"/>
  <c r="P86" i="15"/>
  <c r="N86" i="15"/>
  <c r="L86" i="15"/>
  <c r="J86" i="15"/>
  <c r="R85" i="15"/>
  <c r="P85" i="15"/>
  <c r="N85" i="15"/>
  <c r="L85" i="15"/>
  <c r="J85" i="15"/>
  <c r="R84" i="15"/>
  <c r="P84" i="15"/>
  <c r="N84" i="15"/>
  <c r="L84" i="15"/>
  <c r="J84" i="15"/>
  <c r="R83" i="15"/>
  <c r="P83" i="15"/>
  <c r="N83" i="15"/>
  <c r="L83" i="15"/>
  <c r="J83" i="15"/>
  <c r="R82" i="15"/>
  <c r="P82" i="15"/>
  <c r="N82" i="15"/>
  <c r="L82" i="15"/>
  <c r="J82" i="15"/>
  <c r="G82" i="15"/>
  <c r="E82" i="15"/>
  <c r="R81" i="15"/>
  <c r="P81" i="15"/>
  <c r="N81" i="15"/>
  <c r="L81" i="15"/>
  <c r="J81" i="15"/>
  <c r="G81" i="15"/>
  <c r="E81" i="15"/>
  <c r="R75" i="15"/>
  <c r="R73" i="15"/>
  <c r="P73" i="15"/>
  <c r="N73" i="15"/>
  <c r="L73" i="15"/>
  <c r="G73" i="15"/>
  <c r="R72" i="15"/>
  <c r="P72" i="15"/>
  <c r="O72" i="15"/>
  <c r="N72" i="15"/>
  <c r="L72" i="15"/>
  <c r="J72" i="15"/>
  <c r="R71" i="15"/>
  <c r="P71" i="15"/>
  <c r="N71" i="15"/>
  <c r="L71" i="15"/>
  <c r="J71" i="15"/>
  <c r="R70" i="15"/>
  <c r="P70" i="15"/>
  <c r="N70" i="15"/>
  <c r="L70" i="15"/>
  <c r="J70" i="15"/>
  <c r="G70" i="15"/>
  <c r="E70" i="15"/>
  <c r="R69" i="15"/>
  <c r="P69" i="15"/>
  <c r="N69" i="15"/>
  <c r="L69" i="15"/>
  <c r="J69" i="15"/>
  <c r="R64" i="15"/>
  <c r="P64" i="15"/>
  <c r="N64" i="15"/>
  <c r="L64" i="15"/>
  <c r="J64" i="15"/>
  <c r="R60" i="15"/>
  <c r="R58" i="15"/>
  <c r="P58" i="15"/>
  <c r="O58" i="15"/>
  <c r="N58" i="15"/>
  <c r="L58" i="15"/>
  <c r="G58" i="15"/>
  <c r="E58" i="15"/>
  <c r="R57" i="15"/>
  <c r="P57" i="15"/>
  <c r="N57" i="15"/>
  <c r="L57" i="15"/>
  <c r="J57" i="15"/>
  <c r="G57" i="15"/>
  <c r="E57" i="15"/>
  <c r="R56" i="15"/>
  <c r="P56" i="15"/>
  <c r="N56" i="15"/>
  <c r="L56" i="15"/>
  <c r="J56" i="15"/>
  <c r="G56" i="15"/>
  <c r="E56" i="15"/>
  <c r="R52" i="15"/>
  <c r="R50" i="15"/>
  <c r="P50" i="15"/>
  <c r="N50" i="15"/>
  <c r="L50" i="15"/>
  <c r="R49" i="15"/>
  <c r="P49" i="15"/>
  <c r="N49" i="15"/>
  <c r="L49" i="15"/>
  <c r="J49" i="15"/>
  <c r="R48" i="15"/>
  <c r="P48" i="15"/>
  <c r="N48" i="15"/>
  <c r="L48" i="15"/>
  <c r="J48" i="15"/>
  <c r="I48" i="15"/>
  <c r="H48" i="15"/>
  <c r="R47" i="15"/>
  <c r="P47" i="15"/>
  <c r="R46" i="15"/>
  <c r="P46" i="15"/>
  <c r="N46" i="15"/>
  <c r="L46" i="15"/>
  <c r="J46" i="15"/>
  <c r="R45" i="15"/>
  <c r="P45" i="15"/>
  <c r="N45" i="15"/>
  <c r="L45" i="15"/>
  <c r="J45" i="15"/>
  <c r="R40" i="15"/>
  <c r="R37" i="15"/>
  <c r="R36" i="15"/>
  <c r="P36" i="15"/>
  <c r="R35" i="15"/>
  <c r="P35" i="15"/>
  <c r="N35" i="15"/>
  <c r="L35" i="15"/>
  <c r="J35" i="15"/>
  <c r="G35" i="15"/>
  <c r="E35" i="15"/>
  <c r="R34" i="15"/>
  <c r="P34" i="15"/>
  <c r="N34" i="15"/>
  <c r="L34" i="15"/>
  <c r="J34" i="15"/>
  <c r="R33" i="15"/>
  <c r="P33" i="15"/>
  <c r="N33" i="15"/>
  <c r="L33" i="15"/>
  <c r="J33" i="15"/>
  <c r="R32" i="15"/>
  <c r="P32" i="15"/>
  <c r="N32" i="15"/>
  <c r="L32" i="15"/>
  <c r="J32" i="15"/>
  <c r="R31" i="15"/>
  <c r="P31" i="15"/>
  <c r="N31" i="15"/>
  <c r="L31" i="15"/>
  <c r="J31" i="15"/>
  <c r="R30" i="15"/>
  <c r="P30" i="15"/>
  <c r="N30" i="15"/>
  <c r="L30" i="15"/>
  <c r="J30" i="15"/>
  <c r="R29" i="15"/>
  <c r="P29" i="15"/>
  <c r="N29" i="15"/>
  <c r="L29" i="15"/>
  <c r="J29" i="15"/>
  <c r="R24" i="15"/>
  <c r="R22" i="15"/>
  <c r="P22" i="15"/>
  <c r="N22" i="15"/>
  <c r="L22" i="15"/>
  <c r="G22" i="15"/>
  <c r="R21" i="15"/>
  <c r="P21" i="15"/>
  <c r="N21" i="15"/>
  <c r="L21" i="15"/>
  <c r="J21" i="15"/>
  <c r="G21" i="15"/>
  <c r="E21" i="15"/>
  <c r="R20" i="15"/>
  <c r="P20" i="15"/>
  <c r="N20" i="15"/>
  <c r="L20" i="15"/>
  <c r="J20" i="15"/>
  <c r="G20" i="15"/>
  <c r="E20" i="15"/>
  <c r="R19" i="15"/>
  <c r="P19" i="15"/>
  <c r="N19" i="15"/>
  <c r="L19" i="15"/>
  <c r="J19" i="15"/>
  <c r="R14" i="15"/>
  <c r="P14" i="15"/>
  <c r="N14" i="15"/>
  <c r="L14" i="15"/>
  <c r="J14" i="15"/>
  <c r="R11" i="15"/>
  <c r="P11" i="15"/>
  <c r="O11" i="15"/>
  <c r="N11" i="15"/>
  <c r="L11" i="15"/>
  <c r="G11" i="15"/>
  <c r="E11" i="15"/>
  <c r="R10" i="15"/>
  <c r="N10" i="15"/>
  <c r="R9" i="15"/>
  <c r="P9" i="15"/>
  <c r="N9" i="15"/>
  <c r="L9" i="15"/>
  <c r="J9" i="15"/>
  <c r="R8" i="15"/>
  <c r="P8" i="15"/>
  <c r="N8" i="15"/>
  <c r="L8" i="15"/>
  <c r="J8" i="15"/>
  <c r="R7" i="15"/>
  <c r="P7" i="15"/>
  <c r="N7" i="15"/>
  <c r="L7" i="15"/>
  <c r="J7" i="15"/>
  <c r="R6" i="15"/>
  <c r="P6" i="15"/>
  <c r="N6" i="15"/>
  <c r="L6" i="15"/>
  <c r="J6" i="15"/>
  <c r="R5" i="15"/>
  <c r="P5" i="15"/>
  <c r="N5" i="15"/>
  <c r="L5" i="15"/>
  <c r="J5" i="15"/>
  <c r="G5" i="15"/>
  <c r="E5" i="15"/>
  <c r="R4" i="15"/>
  <c r="P4" i="15"/>
  <c r="N4" i="15"/>
  <c r="L4" i="15"/>
  <c r="J4" i="15"/>
  <c r="R339" i="14"/>
  <c r="L338" i="14"/>
  <c r="R337" i="14"/>
  <c r="R336" i="14"/>
  <c r="P336" i="14"/>
  <c r="N336" i="14"/>
  <c r="L336" i="14"/>
  <c r="J336" i="14"/>
  <c r="G336" i="14"/>
  <c r="E336" i="14"/>
  <c r="R335" i="14"/>
  <c r="P335" i="14"/>
  <c r="N335" i="14"/>
  <c r="L335" i="14"/>
  <c r="J335" i="14"/>
  <c r="G335" i="14"/>
  <c r="E335" i="14"/>
  <c r="R334" i="14"/>
  <c r="P334" i="14"/>
  <c r="N334" i="14"/>
  <c r="L334" i="14"/>
  <c r="J334" i="14"/>
  <c r="G334" i="14"/>
  <c r="E334" i="14"/>
  <c r="R329" i="14"/>
  <c r="G329" i="14"/>
  <c r="E329" i="14"/>
  <c r="R328" i="14"/>
  <c r="P328" i="14"/>
  <c r="N328" i="14"/>
  <c r="L328" i="14"/>
  <c r="J328" i="14"/>
  <c r="G328" i="14"/>
  <c r="E328" i="14"/>
  <c r="R327" i="14"/>
  <c r="P327" i="14"/>
  <c r="N327" i="14"/>
  <c r="L327" i="14"/>
  <c r="J327" i="14"/>
  <c r="G327" i="14"/>
  <c r="E327" i="14"/>
  <c r="R326" i="14"/>
  <c r="P326" i="14"/>
  <c r="N326" i="14"/>
  <c r="L326" i="14"/>
  <c r="J326" i="14"/>
  <c r="G326" i="14"/>
  <c r="E326" i="14"/>
  <c r="R325" i="14"/>
  <c r="P325" i="14"/>
  <c r="N325" i="14"/>
  <c r="L325" i="14"/>
  <c r="J325" i="14"/>
  <c r="R324" i="14"/>
  <c r="P324" i="14"/>
  <c r="N324" i="14"/>
  <c r="L324" i="14"/>
  <c r="J324" i="14"/>
  <c r="R323" i="14"/>
  <c r="P323" i="14"/>
  <c r="N323" i="14"/>
  <c r="L323" i="14"/>
  <c r="J323" i="14"/>
  <c r="R322" i="14"/>
  <c r="P322" i="14"/>
  <c r="N322" i="14"/>
  <c r="L322" i="14"/>
  <c r="J322" i="14"/>
  <c r="G322" i="14"/>
  <c r="E322" i="14"/>
  <c r="R321" i="14"/>
  <c r="P321" i="14"/>
  <c r="N321" i="14"/>
  <c r="L321" i="14"/>
  <c r="J321" i="14"/>
  <c r="R320" i="14"/>
  <c r="P320" i="14"/>
  <c r="N320" i="14"/>
  <c r="L320" i="14"/>
  <c r="J320" i="14"/>
  <c r="R319" i="14"/>
  <c r="P319" i="14"/>
  <c r="N319" i="14"/>
  <c r="L319" i="14"/>
  <c r="J319" i="14"/>
  <c r="R318" i="14"/>
  <c r="P318" i="14"/>
  <c r="N318" i="14"/>
  <c r="L318" i="14"/>
  <c r="J318" i="14"/>
  <c r="R317" i="14"/>
  <c r="P317" i="14"/>
  <c r="N317" i="14"/>
  <c r="L317" i="14"/>
  <c r="J317" i="14"/>
  <c r="G317" i="14"/>
  <c r="E317" i="14"/>
  <c r="R312" i="14"/>
  <c r="N311" i="14"/>
  <c r="R310" i="14"/>
  <c r="R309" i="14"/>
  <c r="P309" i="14"/>
  <c r="N309" i="14"/>
  <c r="L309" i="14"/>
  <c r="J309" i="14"/>
  <c r="G309" i="14"/>
  <c r="R308" i="14"/>
  <c r="P308" i="14"/>
  <c r="N308" i="14"/>
  <c r="L308" i="14"/>
  <c r="J308" i="14"/>
  <c r="R307" i="14"/>
  <c r="P307" i="14"/>
  <c r="N307" i="14"/>
  <c r="L307" i="14"/>
  <c r="J307" i="14"/>
  <c r="G307" i="14"/>
  <c r="E307" i="14"/>
  <c r="R302" i="14"/>
  <c r="R301" i="14"/>
  <c r="P301" i="14"/>
  <c r="N301" i="14"/>
  <c r="L301" i="14"/>
  <c r="J301" i="14"/>
  <c r="R300" i="14"/>
  <c r="P300" i="14"/>
  <c r="N300" i="14"/>
  <c r="L300" i="14"/>
  <c r="J300" i="14"/>
  <c r="R295" i="14"/>
  <c r="P295" i="14"/>
  <c r="O295" i="14"/>
  <c r="N295" i="14"/>
  <c r="L295" i="14"/>
  <c r="G295" i="14"/>
  <c r="R294" i="14"/>
  <c r="P294" i="14"/>
  <c r="N294" i="14"/>
  <c r="L294" i="14"/>
  <c r="J294" i="14"/>
  <c r="G294" i="14"/>
  <c r="E294" i="14"/>
  <c r="R293" i="14"/>
  <c r="P293" i="14"/>
  <c r="N293" i="14"/>
  <c r="L293" i="14"/>
  <c r="J293" i="14"/>
  <c r="G293" i="14"/>
  <c r="E293" i="14"/>
  <c r="R292" i="14"/>
  <c r="P292" i="14"/>
  <c r="N292" i="14"/>
  <c r="L292" i="14"/>
  <c r="J292" i="14"/>
  <c r="R291" i="14"/>
  <c r="P291" i="14"/>
  <c r="N291" i="14"/>
  <c r="L291" i="14"/>
  <c r="J291" i="14"/>
  <c r="R290" i="14"/>
  <c r="P290" i="14"/>
  <c r="N290" i="14"/>
  <c r="L290" i="14"/>
  <c r="J290" i="14"/>
  <c r="R289" i="14"/>
  <c r="P289" i="14"/>
  <c r="N289" i="14"/>
  <c r="L289" i="14"/>
  <c r="J289" i="14"/>
  <c r="R288" i="14"/>
  <c r="P288" i="14"/>
  <c r="N288" i="14"/>
  <c r="L288" i="14"/>
  <c r="J288" i="14"/>
  <c r="G288" i="14"/>
  <c r="E288" i="14"/>
  <c r="R282" i="14"/>
  <c r="R280" i="14"/>
  <c r="R279" i="14"/>
  <c r="P279" i="14"/>
  <c r="N279" i="14"/>
  <c r="L279" i="14"/>
  <c r="J279" i="14"/>
  <c r="R278" i="14"/>
  <c r="P278" i="14"/>
  <c r="N278" i="14"/>
  <c r="L278" i="14"/>
  <c r="J278" i="14"/>
  <c r="G278" i="14"/>
  <c r="E278" i="14"/>
  <c r="R277" i="14"/>
  <c r="P277" i="14"/>
  <c r="N277" i="14"/>
  <c r="L277" i="14"/>
  <c r="J277" i="14"/>
  <c r="R276" i="14"/>
  <c r="P276" i="14"/>
  <c r="N276" i="14"/>
  <c r="L276" i="14"/>
  <c r="J276" i="14"/>
  <c r="R275" i="14"/>
  <c r="P275" i="14"/>
  <c r="N275" i="14"/>
  <c r="L275" i="14"/>
  <c r="J275" i="14"/>
  <c r="R274" i="14"/>
  <c r="P274" i="14"/>
  <c r="N274" i="14"/>
  <c r="L274" i="14"/>
  <c r="J274" i="14"/>
  <c r="G274" i="14"/>
  <c r="E274" i="14"/>
  <c r="R269" i="14"/>
  <c r="L268" i="14"/>
  <c r="L267" i="14"/>
  <c r="P266" i="14"/>
  <c r="R265" i="14"/>
  <c r="P265" i="14"/>
  <c r="N265" i="14"/>
  <c r="L265" i="14"/>
  <c r="G265" i="14"/>
  <c r="E265" i="14"/>
  <c r="R264" i="14"/>
  <c r="P264" i="14"/>
  <c r="N264" i="14"/>
  <c r="L264" i="14"/>
  <c r="J264" i="14"/>
  <c r="R263" i="14"/>
  <c r="P263" i="14"/>
  <c r="N263" i="14"/>
  <c r="L263" i="14"/>
  <c r="J263" i="14"/>
  <c r="G263" i="14"/>
  <c r="E263" i="14"/>
  <c r="R262" i="14"/>
  <c r="P262" i="14"/>
  <c r="N262" i="14"/>
  <c r="L262" i="14"/>
  <c r="J262" i="14"/>
  <c r="R261" i="14"/>
  <c r="P261" i="14"/>
  <c r="N261" i="14"/>
  <c r="L261" i="14"/>
  <c r="J261" i="14"/>
  <c r="R260" i="14"/>
  <c r="P260" i="14"/>
  <c r="N260" i="14"/>
  <c r="L260" i="14"/>
  <c r="J260" i="14"/>
  <c r="R255" i="14"/>
  <c r="R253" i="14"/>
  <c r="P253" i="14"/>
  <c r="O253" i="14"/>
  <c r="N253" i="14"/>
  <c r="L253" i="14"/>
  <c r="J253" i="14"/>
  <c r="R252" i="14"/>
  <c r="P252" i="14"/>
  <c r="N252" i="14"/>
  <c r="L252" i="14"/>
  <c r="J252" i="14"/>
  <c r="R251" i="14"/>
  <c r="P251" i="14"/>
  <c r="N251" i="14"/>
  <c r="L251" i="14"/>
  <c r="J251" i="14"/>
  <c r="R250" i="14"/>
  <c r="P250" i="14"/>
  <c r="N250" i="14"/>
  <c r="L250" i="14"/>
  <c r="J250" i="14"/>
  <c r="R249" i="14"/>
  <c r="P249" i="14"/>
  <c r="N249" i="14"/>
  <c r="L249" i="14"/>
  <c r="J249" i="14"/>
  <c r="G249" i="14"/>
  <c r="E249" i="14"/>
  <c r="R244" i="14"/>
  <c r="R242" i="14"/>
  <c r="P242" i="14"/>
  <c r="O242" i="14"/>
  <c r="N242" i="14"/>
  <c r="L242" i="14"/>
  <c r="G242" i="14"/>
  <c r="E242" i="14"/>
  <c r="R241" i="14"/>
  <c r="P241" i="14"/>
  <c r="N241" i="14"/>
  <c r="L241" i="14"/>
  <c r="J241" i="14"/>
  <c r="G241" i="14"/>
  <c r="E241" i="14"/>
  <c r="R240" i="14"/>
  <c r="P240" i="14"/>
  <c r="N240" i="14"/>
  <c r="L240" i="14"/>
  <c r="J240" i="14"/>
  <c r="R239" i="14"/>
  <c r="P239" i="14"/>
  <c r="N239" i="14"/>
  <c r="L239" i="14"/>
  <c r="J239" i="14"/>
  <c r="R238" i="14"/>
  <c r="P238" i="14"/>
  <c r="N238" i="14"/>
  <c r="L238" i="14"/>
  <c r="J238" i="14"/>
  <c r="R237" i="14"/>
  <c r="P237" i="14"/>
  <c r="N237" i="14"/>
  <c r="L237" i="14"/>
  <c r="J237" i="14"/>
  <c r="R236" i="14"/>
  <c r="P236" i="14"/>
  <c r="N236" i="14"/>
  <c r="L236" i="14"/>
  <c r="J236" i="14"/>
  <c r="R235" i="14"/>
  <c r="P235" i="14"/>
  <c r="N235" i="14"/>
  <c r="L235" i="14"/>
  <c r="J235" i="14"/>
  <c r="G235" i="14"/>
  <c r="E235" i="14"/>
  <c r="R234" i="14"/>
  <c r="P234" i="14"/>
  <c r="N234" i="14"/>
  <c r="L234" i="14"/>
  <c r="J234" i="14"/>
  <c r="R233" i="14"/>
  <c r="P233" i="14"/>
  <c r="N233" i="14"/>
  <c r="L233" i="14"/>
  <c r="J233" i="14"/>
  <c r="R232" i="14"/>
  <c r="P232" i="14"/>
  <c r="N232" i="14"/>
  <c r="L232" i="14"/>
  <c r="J232" i="14"/>
  <c r="R231" i="14"/>
  <c r="P231" i="14"/>
  <c r="N231" i="14"/>
  <c r="L231" i="14"/>
  <c r="R230" i="14"/>
  <c r="P230" i="14"/>
  <c r="N230" i="14"/>
  <c r="L230" i="14"/>
  <c r="J230" i="14"/>
  <c r="G230" i="14"/>
  <c r="E230" i="14"/>
  <c r="R229" i="14"/>
  <c r="P229" i="14"/>
  <c r="N229" i="14"/>
  <c r="L229" i="14"/>
  <c r="J229" i="14"/>
  <c r="R228" i="14"/>
  <c r="P228" i="14"/>
  <c r="N228" i="14"/>
  <c r="L228" i="14"/>
  <c r="J228" i="14"/>
  <c r="R227" i="14"/>
  <c r="P227" i="14"/>
  <c r="N227" i="14"/>
  <c r="L227" i="14"/>
  <c r="J227" i="14"/>
  <c r="R226" i="14"/>
  <c r="P226" i="14"/>
  <c r="N226" i="14"/>
  <c r="L226" i="14"/>
  <c r="J226" i="14"/>
  <c r="R225" i="14"/>
  <c r="P225" i="14"/>
  <c r="N225" i="14"/>
  <c r="L225" i="14"/>
  <c r="J225" i="14"/>
  <c r="R224" i="14"/>
  <c r="P224" i="14"/>
  <c r="N224" i="14"/>
  <c r="L224" i="14"/>
  <c r="J224" i="14"/>
  <c r="R223" i="14"/>
  <c r="P223" i="14"/>
  <c r="N223" i="14"/>
  <c r="L223" i="14"/>
  <c r="J223" i="14"/>
  <c r="G223" i="14"/>
  <c r="E223" i="14"/>
  <c r="R222" i="14"/>
  <c r="P222" i="14"/>
  <c r="N222" i="14"/>
  <c r="L222" i="14"/>
  <c r="J222" i="14"/>
  <c r="G222" i="14"/>
  <c r="E222" i="14"/>
  <c r="R216" i="14"/>
  <c r="R214" i="14"/>
  <c r="P214" i="14"/>
  <c r="O214" i="14"/>
  <c r="N214" i="14"/>
  <c r="L214" i="14"/>
  <c r="R213" i="14"/>
  <c r="P213" i="14"/>
  <c r="N213" i="14"/>
  <c r="L213" i="14"/>
  <c r="J213" i="14"/>
  <c r="R212" i="14"/>
  <c r="P212" i="14"/>
  <c r="N212" i="14"/>
  <c r="L212" i="14"/>
  <c r="J212" i="14"/>
  <c r="R211" i="14"/>
  <c r="P211" i="14"/>
  <c r="N211" i="14"/>
  <c r="L211" i="14"/>
  <c r="J211" i="14"/>
  <c r="R210" i="14"/>
  <c r="P210" i="14"/>
  <c r="N210" i="14"/>
  <c r="L210" i="14"/>
  <c r="J210" i="14"/>
  <c r="R209" i="14"/>
  <c r="P209" i="14"/>
  <c r="N209" i="14"/>
  <c r="L209" i="14"/>
  <c r="J209" i="14"/>
  <c r="G209" i="14"/>
  <c r="E209" i="14"/>
  <c r="R208" i="14"/>
  <c r="P208" i="14"/>
  <c r="N208" i="14"/>
  <c r="L208" i="14"/>
  <c r="J208" i="14"/>
  <c r="R202" i="14"/>
  <c r="R200" i="14"/>
  <c r="P200" i="14"/>
  <c r="O200" i="14"/>
  <c r="N200" i="14"/>
  <c r="L200" i="14"/>
  <c r="G200" i="14"/>
  <c r="E200" i="14"/>
  <c r="R199" i="14"/>
  <c r="P199" i="14"/>
  <c r="N199" i="14"/>
  <c r="L199" i="14"/>
  <c r="J199" i="14"/>
  <c r="G199" i="14"/>
  <c r="E199" i="14"/>
  <c r="R198" i="14"/>
  <c r="P198" i="14"/>
  <c r="N198" i="14"/>
  <c r="L198" i="14"/>
  <c r="J198" i="14"/>
  <c r="R197" i="14"/>
  <c r="P197" i="14"/>
  <c r="N197" i="14"/>
  <c r="L197" i="14"/>
  <c r="J197" i="14"/>
  <c r="R193" i="14"/>
  <c r="R192" i="14"/>
  <c r="P192" i="14"/>
  <c r="N192" i="14"/>
  <c r="L192" i="14"/>
  <c r="J192" i="14"/>
  <c r="R191" i="14"/>
  <c r="P191" i="14"/>
  <c r="R186" i="14"/>
  <c r="R184" i="14"/>
  <c r="P184" i="14"/>
  <c r="O184" i="14"/>
  <c r="N184" i="14"/>
  <c r="L184" i="14"/>
  <c r="G184" i="14"/>
  <c r="E184" i="14"/>
  <c r="R183" i="14"/>
  <c r="P183" i="14"/>
  <c r="N183" i="14"/>
  <c r="L183" i="14"/>
  <c r="J183" i="14"/>
  <c r="G183" i="14"/>
  <c r="R182" i="14"/>
  <c r="P182" i="14"/>
  <c r="N182" i="14"/>
  <c r="L182" i="14"/>
  <c r="J182" i="14"/>
  <c r="R181" i="14"/>
  <c r="P181" i="14"/>
  <c r="N181" i="14"/>
  <c r="L181" i="14"/>
  <c r="J181" i="14"/>
  <c r="G181" i="14"/>
  <c r="E181" i="14"/>
  <c r="R180" i="14"/>
  <c r="P180" i="14"/>
  <c r="N180" i="14"/>
  <c r="L180" i="14"/>
  <c r="J180" i="14"/>
  <c r="R179" i="14"/>
  <c r="P179" i="14"/>
  <c r="N179" i="14"/>
  <c r="L179" i="14"/>
  <c r="J179" i="14"/>
  <c r="R178" i="14"/>
  <c r="P178" i="14"/>
  <c r="N178" i="14"/>
  <c r="L178" i="14"/>
  <c r="J178" i="14"/>
  <c r="G178" i="14"/>
  <c r="E178" i="14"/>
  <c r="R173" i="14"/>
  <c r="R172" i="14"/>
  <c r="P172" i="14"/>
  <c r="N172" i="14"/>
  <c r="L172" i="14"/>
  <c r="J172" i="14"/>
  <c r="I172" i="14"/>
  <c r="R171" i="14"/>
  <c r="P171" i="14"/>
  <c r="N171" i="14"/>
  <c r="L171" i="14"/>
  <c r="J171" i="14"/>
  <c r="R170" i="14"/>
  <c r="P170" i="14"/>
  <c r="N170" i="14"/>
  <c r="L170" i="14"/>
  <c r="J170" i="14"/>
  <c r="R169" i="14"/>
  <c r="P169" i="14"/>
  <c r="N169" i="14"/>
  <c r="L169" i="14"/>
  <c r="J169" i="14"/>
  <c r="R168" i="14"/>
  <c r="P168" i="14"/>
  <c r="N168" i="14"/>
  <c r="L168" i="14"/>
  <c r="J168" i="14"/>
  <c r="R167" i="14"/>
  <c r="P167" i="14"/>
  <c r="N167" i="14"/>
  <c r="L167" i="14"/>
  <c r="J167" i="14"/>
  <c r="R161" i="14"/>
  <c r="R159" i="14"/>
  <c r="P159" i="14"/>
  <c r="O159" i="14"/>
  <c r="N159" i="14"/>
  <c r="G159" i="14"/>
  <c r="E159" i="14"/>
  <c r="R155" i="14"/>
  <c r="P155" i="14"/>
  <c r="N155" i="14"/>
  <c r="L155" i="14"/>
  <c r="J155" i="14"/>
  <c r="G155" i="14"/>
  <c r="E155" i="14"/>
  <c r="R154" i="14"/>
  <c r="P154" i="14"/>
  <c r="N154" i="14"/>
  <c r="L154" i="14"/>
  <c r="J154" i="14"/>
  <c r="G154" i="14"/>
  <c r="E154" i="14"/>
  <c r="R153" i="14"/>
  <c r="P153" i="14"/>
  <c r="N153" i="14"/>
  <c r="L153" i="14"/>
  <c r="J153" i="14"/>
  <c r="G153" i="14"/>
  <c r="E153" i="14"/>
  <c r="R152" i="14"/>
  <c r="P152" i="14"/>
  <c r="N152" i="14"/>
  <c r="L152" i="14"/>
  <c r="J152" i="14"/>
  <c r="G152" i="14"/>
  <c r="E152" i="14"/>
  <c r="R151" i="14"/>
  <c r="P151" i="14"/>
  <c r="N151" i="14"/>
  <c r="L151" i="14"/>
  <c r="J151" i="14"/>
  <c r="G151" i="14"/>
  <c r="E151" i="14"/>
  <c r="R150" i="14"/>
  <c r="P150" i="14"/>
  <c r="N150" i="14"/>
  <c r="L150" i="14"/>
  <c r="J150" i="14"/>
  <c r="G150" i="14"/>
  <c r="E150" i="14"/>
  <c r="R149" i="14"/>
  <c r="P149" i="14"/>
  <c r="N149" i="14"/>
  <c r="L149" i="14"/>
  <c r="J149" i="14"/>
  <c r="R148" i="14"/>
  <c r="P148" i="14"/>
  <c r="N148" i="14"/>
  <c r="L148" i="14"/>
  <c r="J148" i="14"/>
  <c r="G148" i="14"/>
  <c r="R147" i="14"/>
  <c r="P147" i="14"/>
  <c r="N147" i="14"/>
  <c r="L147" i="14"/>
  <c r="J147" i="14"/>
  <c r="G147" i="14"/>
  <c r="E147" i="14"/>
  <c r="R140" i="14"/>
  <c r="R139" i="14"/>
  <c r="G139" i="14"/>
  <c r="E139" i="14"/>
  <c r="R138" i="14"/>
  <c r="P138" i="14"/>
  <c r="N138" i="14"/>
  <c r="L138" i="14"/>
  <c r="J138" i="14"/>
  <c r="R137" i="14"/>
  <c r="P137" i="14"/>
  <c r="N137" i="14"/>
  <c r="L137" i="14"/>
  <c r="J137" i="14"/>
  <c r="R136" i="14"/>
  <c r="P136" i="14"/>
  <c r="N136" i="14"/>
  <c r="L136" i="14"/>
  <c r="J136" i="14"/>
  <c r="G136" i="14"/>
  <c r="E136" i="14"/>
  <c r="R135" i="14"/>
  <c r="P135" i="14"/>
  <c r="N135" i="14"/>
  <c r="L135" i="14"/>
  <c r="J135" i="14"/>
  <c r="R134" i="14"/>
  <c r="P134" i="14"/>
  <c r="N134" i="14"/>
  <c r="L134" i="14"/>
  <c r="J134" i="14"/>
  <c r="G134" i="14"/>
  <c r="E134" i="14"/>
  <c r="R133" i="14"/>
  <c r="P133" i="14"/>
  <c r="N133" i="14"/>
  <c r="L133" i="14"/>
  <c r="J133" i="14"/>
  <c r="G133" i="14"/>
  <c r="R132" i="14"/>
  <c r="P132" i="14"/>
  <c r="N132" i="14"/>
  <c r="L132" i="14"/>
  <c r="J132" i="14"/>
  <c r="R131" i="14"/>
  <c r="P131" i="14"/>
  <c r="N131" i="14"/>
  <c r="L131" i="14"/>
  <c r="J131" i="14"/>
  <c r="G131" i="14"/>
  <c r="E131" i="14"/>
  <c r="R130" i="14"/>
  <c r="P130" i="14"/>
  <c r="N130" i="14"/>
  <c r="L130" i="14"/>
  <c r="J130" i="14"/>
  <c r="R129" i="14"/>
  <c r="P129" i="14"/>
  <c r="N129" i="14"/>
  <c r="L129" i="14"/>
  <c r="J129" i="14"/>
  <c r="G129" i="14"/>
  <c r="E129" i="14"/>
  <c r="R128" i="14"/>
  <c r="P128" i="14"/>
  <c r="N128" i="14"/>
  <c r="L128" i="14"/>
  <c r="J128" i="14"/>
  <c r="R127" i="14"/>
  <c r="P127" i="14"/>
  <c r="N127" i="14"/>
  <c r="L127" i="14"/>
  <c r="J127" i="14"/>
  <c r="G127" i="14"/>
  <c r="E127" i="14"/>
  <c r="R126" i="14"/>
  <c r="P126" i="14"/>
  <c r="N126" i="14"/>
  <c r="L126" i="14"/>
  <c r="J126" i="14"/>
  <c r="R124" i="14"/>
  <c r="R123" i="14"/>
  <c r="P123" i="14"/>
  <c r="N123" i="14"/>
  <c r="L123" i="14"/>
  <c r="J123" i="14"/>
  <c r="G123" i="14"/>
  <c r="E123" i="14"/>
  <c r="R122" i="14"/>
  <c r="P122" i="14"/>
  <c r="N122" i="14"/>
  <c r="L122" i="14"/>
  <c r="J122" i="14"/>
  <c r="R121" i="14"/>
  <c r="P121" i="14"/>
  <c r="N121" i="14"/>
  <c r="L121" i="14"/>
  <c r="J121" i="14"/>
  <c r="R120" i="14"/>
  <c r="P120" i="14"/>
  <c r="N120" i="14"/>
  <c r="L120" i="14"/>
  <c r="J120" i="14"/>
  <c r="G120" i="14"/>
  <c r="E120" i="14"/>
  <c r="R119" i="14"/>
  <c r="P119" i="14"/>
  <c r="N119" i="14"/>
  <c r="L119" i="14"/>
  <c r="J119" i="14"/>
  <c r="R118" i="14"/>
  <c r="P118" i="14"/>
  <c r="N118" i="14"/>
  <c r="L118" i="14"/>
  <c r="J118" i="14"/>
  <c r="G118" i="14"/>
  <c r="E118" i="14"/>
  <c r="R117" i="14"/>
  <c r="P117" i="14"/>
  <c r="N117" i="14"/>
  <c r="L117" i="14"/>
  <c r="J117" i="14"/>
  <c r="G117" i="14"/>
  <c r="R111" i="14"/>
  <c r="R110" i="14"/>
  <c r="P110" i="14"/>
  <c r="N110" i="14"/>
  <c r="L110" i="14"/>
  <c r="J110" i="14"/>
  <c r="R109" i="14"/>
  <c r="R108" i="14"/>
  <c r="P108" i="14"/>
  <c r="N108" i="14"/>
  <c r="L108" i="14"/>
  <c r="J108" i="14"/>
  <c r="R107" i="14"/>
  <c r="P107" i="14"/>
  <c r="N107" i="14"/>
  <c r="L107" i="14"/>
  <c r="J107" i="14"/>
  <c r="R106" i="14"/>
  <c r="P106" i="14"/>
  <c r="N106" i="14"/>
  <c r="L106" i="14"/>
  <c r="J106" i="14"/>
  <c r="R105" i="14"/>
  <c r="P105" i="14"/>
  <c r="N105" i="14"/>
  <c r="L105" i="14"/>
  <c r="J105" i="14"/>
  <c r="R104" i="14"/>
  <c r="P104" i="14"/>
  <c r="N104" i="14"/>
  <c r="L104" i="14"/>
  <c r="J104" i="14"/>
  <c r="R103" i="14"/>
  <c r="P103" i="14"/>
  <c r="N103" i="14"/>
  <c r="L103" i="14"/>
  <c r="J103" i="14"/>
  <c r="R102" i="14"/>
  <c r="P102" i="14"/>
  <c r="N102" i="14"/>
  <c r="L102" i="14"/>
  <c r="J102" i="14"/>
  <c r="R96" i="14"/>
  <c r="R95" i="14"/>
  <c r="P95" i="14"/>
  <c r="N95" i="14"/>
  <c r="L95" i="14"/>
  <c r="R94" i="14"/>
  <c r="P94" i="14"/>
  <c r="N94" i="14"/>
  <c r="L94" i="14"/>
  <c r="J94" i="14"/>
  <c r="R93" i="14"/>
  <c r="P93" i="14"/>
  <c r="N93" i="14"/>
  <c r="L93" i="14"/>
  <c r="J93" i="14"/>
  <c r="G93" i="14"/>
  <c r="E93" i="14"/>
  <c r="R92" i="14"/>
  <c r="O92" i="14"/>
  <c r="N92" i="14"/>
  <c r="L92" i="14"/>
  <c r="G92" i="14"/>
  <c r="E92" i="14"/>
  <c r="R91" i="14"/>
  <c r="P91" i="14"/>
  <c r="N91" i="14"/>
  <c r="L91" i="14"/>
  <c r="J91" i="14"/>
  <c r="R90" i="14"/>
  <c r="P90" i="14"/>
  <c r="N90" i="14"/>
  <c r="L90" i="14"/>
  <c r="J90" i="14"/>
  <c r="R89" i="14"/>
  <c r="P89" i="14"/>
  <c r="N89" i="14"/>
  <c r="L89" i="14"/>
  <c r="J89" i="14"/>
  <c r="G89" i="14"/>
  <c r="E89" i="14"/>
  <c r="R88" i="14"/>
  <c r="P88" i="14"/>
  <c r="N88" i="14"/>
  <c r="L88" i="14"/>
  <c r="J88" i="14"/>
  <c r="R87" i="14"/>
  <c r="P87" i="14"/>
  <c r="N87" i="14"/>
  <c r="L87" i="14"/>
  <c r="J87" i="14"/>
  <c r="R86" i="14"/>
  <c r="P86" i="14"/>
  <c r="N86" i="14"/>
  <c r="L86" i="14"/>
  <c r="J86" i="14"/>
  <c r="G86" i="14"/>
  <c r="E86" i="14"/>
  <c r="R85" i="14"/>
  <c r="P85" i="14"/>
  <c r="N85" i="14"/>
  <c r="L85" i="14"/>
  <c r="J85" i="14"/>
  <c r="G85" i="14"/>
  <c r="E85" i="14"/>
  <c r="R84" i="14"/>
  <c r="P84" i="14"/>
  <c r="N84" i="14"/>
  <c r="L84" i="14"/>
  <c r="J84" i="14"/>
  <c r="G84" i="14"/>
  <c r="E84" i="14"/>
  <c r="R83" i="14"/>
  <c r="P83" i="14"/>
  <c r="N83" i="14"/>
  <c r="L83" i="14"/>
  <c r="J83" i="14"/>
  <c r="R82" i="14"/>
  <c r="P82" i="14"/>
  <c r="N82" i="14"/>
  <c r="L82" i="14"/>
  <c r="J82" i="14"/>
  <c r="G82" i="14"/>
  <c r="E82" i="14"/>
  <c r="R81" i="14"/>
  <c r="P81" i="14"/>
  <c r="N81" i="14"/>
  <c r="L81" i="14"/>
  <c r="J81" i="14"/>
  <c r="R80" i="14"/>
  <c r="P80" i="14"/>
  <c r="N80" i="14"/>
  <c r="L80" i="14"/>
  <c r="J80" i="14"/>
  <c r="R79" i="14"/>
  <c r="P79" i="14"/>
  <c r="N79" i="14"/>
  <c r="L79" i="14"/>
  <c r="J79" i="14"/>
  <c r="R78" i="14"/>
  <c r="P78" i="14"/>
  <c r="N78" i="14"/>
  <c r="L78" i="14"/>
  <c r="J78" i="14"/>
  <c r="R77" i="14"/>
  <c r="P77" i="14"/>
  <c r="N77" i="14"/>
  <c r="L77" i="14"/>
  <c r="J77" i="14"/>
  <c r="R73" i="14"/>
  <c r="P73" i="14"/>
  <c r="O73" i="14"/>
  <c r="N73" i="14"/>
  <c r="L73" i="14"/>
  <c r="G73" i="14"/>
  <c r="E73" i="14"/>
  <c r="R64" i="14"/>
  <c r="N64" i="14"/>
  <c r="L64" i="14"/>
  <c r="G64" i="14"/>
  <c r="E64" i="14"/>
  <c r="R63" i="14"/>
  <c r="R62" i="14"/>
  <c r="P62" i="14"/>
  <c r="R61" i="14"/>
  <c r="P61" i="14"/>
  <c r="G61" i="14"/>
  <c r="R60" i="14"/>
  <c r="P60" i="14"/>
  <c r="R59" i="14"/>
  <c r="P59" i="14"/>
  <c r="O59" i="14"/>
  <c r="N59" i="14"/>
  <c r="L59" i="14"/>
  <c r="G59" i="14"/>
  <c r="E59" i="14"/>
  <c r="R57" i="14"/>
  <c r="P57" i="14"/>
  <c r="N57" i="14"/>
  <c r="L57" i="14"/>
  <c r="J57" i="14"/>
  <c r="R56" i="14"/>
  <c r="P56" i="14"/>
  <c r="N56" i="14"/>
  <c r="L56" i="14"/>
  <c r="J56" i="14"/>
  <c r="R55" i="14"/>
  <c r="P55" i="14"/>
  <c r="N55" i="14"/>
  <c r="L55" i="14"/>
  <c r="J55" i="14"/>
  <c r="G55" i="14"/>
  <c r="E55" i="14"/>
  <c r="R54" i="14"/>
  <c r="P54" i="14"/>
  <c r="N54" i="14"/>
  <c r="L54" i="14"/>
  <c r="J54" i="14"/>
  <c r="R53" i="14"/>
  <c r="P53" i="14"/>
  <c r="N53" i="14"/>
  <c r="L53" i="14"/>
  <c r="J53" i="14"/>
  <c r="R52" i="14"/>
  <c r="P52" i="14"/>
  <c r="N52" i="14"/>
  <c r="L52" i="14"/>
  <c r="J52" i="14"/>
  <c r="R51" i="14"/>
  <c r="P51" i="14"/>
  <c r="N51" i="14"/>
  <c r="L51" i="14"/>
  <c r="J51" i="14"/>
  <c r="G51" i="14"/>
  <c r="E51" i="14"/>
  <c r="R50" i="14"/>
  <c r="P50" i="14"/>
  <c r="N50" i="14"/>
  <c r="L50" i="14"/>
  <c r="J50" i="14"/>
  <c r="G50" i="14"/>
  <c r="E50" i="14"/>
  <c r="R49" i="14"/>
  <c r="P49" i="14"/>
  <c r="N49" i="14"/>
  <c r="L49" i="14"/>
  <c r="J49" i="14"/>
  <c r="R48" i="14"/>
  <c r="P48" i="14"/>
  <c r="N48" i="14"/>
  <c r="L48" i="14"/>
  <c r="J48" i="14"/>
  <c r="R43" i="14"/>
  <c r="P43" i="14"/>
  <c r="O43" i="14"/>
  <c r="N43" i="14"/>
  <c r="L43" i="14"/>
  <c r="G43" i="14"/>
  <c r="E43" i="14"/>
  <c r="R42" i="14"/>
  <c r="P42" i="14"/>
  <c r="N42" i="14"/>
  <c r="L42" i="14"/>
  <c r="J42" i="14"/>
  <c r="G42" i="14"/>
  <c r="E42" i="14"/>
  <c r="R41" i="14"/>
  <c r="P41" i="14"/>
  <c r="N41" i="14"/>
  <c r="L41" i="14"/>
  <c r="J41" i="14"/>
  <c r="R40" i="14"/>
  <c r="P40" i="14"/>
  <c r="N40" i="14"/>
  <c r="L40" i="14"/>
  <c r="J40" i="14"/>
  <c r="G40" i="14"/>
  <c r="E40" i="14"/>
  <c r="R39" i="14"/>
  <c r="P39" i="14"/>
  <c r="N39" i="14"/>
  <c r="L39" i="14"/>
  <c r="J39" i="14"/>
  <c r="R38" i="14"/>
  <c r="P38" i="14"/>
  <c r="N38" i="14"/>
  <c r="L38" i="14"/>
  <c r="J38" i="14"/>
  <c r="R37" i="14"/>
  <c r="P37" i="14"/>
  <c r="N37" i="14"/>
  <c r="L37" i="14"/>
  <c r="J37" i="14"/>
  <c r="R36" i="14"/>
  <c r="P36" i="14"/>
  <c r="N36" i="14"/>
  <c r="L36" i="14"/>
  <c r="J36" i="14"/>
  <c r="G36" i="14"/>
  <c r="E36" i="14"/>
  <c r="R31" i="14"/>
  <c r="P31" i="14"/>
  <c r="O31" i="14"/>
  <c r="N31" i="14"/>
  <c r="L31" i="14"/>
  <c r="G31" i="14"/>
  <c r="E31" i="14"/>
  <c r="R30" i="14"/>
  <c r="P30" i="14"/>
  <c r="N30" i="14"/>
  <c r="L30" i="14"/>
  <c r="J30" i="14"/>
  <c r="R29" i="14"/>
  <c r="P29" i="14"/>
  <c r="L29" i="14"/>
  <c r="J29" i="14"/>
  <c r="R28" i="14"/>
  <c r="P28" i="14"/>
  <c r="N28" i="14"/>
  <c r="L28" i="14"/>
  <c r="J28" i="14"/>
  <c r="R27" i="14"/>
  <c r="P27" i="14"/>
  <c r="N27" i="14"/>
  <c r="L27" i="14"/>
  <c r="J27" i="14"/>
  <c r="G27" i="14"/>
  <c r="E27" i="14"/>
  <c r="R26" i="14"/>
  <c r="P26" i="14"/>
  <c r="N26" i="14"/>
  <c r="L26" i="14"/>
  <c r="J26" i="14"/>
  <c r="G26" i="14"/>
  <c r="E26" i="14"/>
  <c r="R25" i="14"/>
  <c r="P25" i="14"/>
  <c r="N25" i="14"/>
  <c r="L25" i="14"/>
  <c r="J25" i="14"/>
  <c r="R24" i="14"/>
  <c r="P24" i="14"/>
  <c r="N24" i="14"/>
  <c r="L24" i="14"/>
  <c r="J24" i="14"/>
  <c r="R23" i="14"/>
  <c r="P23" i="14"/>
  <c r="N23" i="14"/>
  <c r="L23" i="14"/>
  <c r="J23" i="14"/>
  <c r="G23" i="14"/>
  <c r="R22" i="14"/>
  <c r="P22" i="14"/>
  <c r="N22" i="14"/>
  <c r="L22" i="14"/>
  <c r="J22" i="14"/>
  <c r="R21" i="14"/>
  <c r="P21" i="14"/>
  <c r="N21" i="14"/>
  <c r="L21" i="14"/>
  <c r="J21" i="14"/>
  <c r="G21" i="14"/>
  <c r="E21" i="14"/>
  <c r="R20" i="14"/>
  <c r="P20" i="14"/>
  <c r="N20" i="14"/>
  <c r="L20" i="14"/>
  <c r="J20" i="14"/>
  <c r="R19" i="14"/>
  <c r="P19" i="14"/>
  <c r="N19" i="14"/>
  <c r="L19" i="14"/>
  <c r="J19" i="14"/>
  <c r="R18" i="14"/>
  <c r="P18" i="14"/>
  <c r="N18" i="14"/>
  <c r="L18" i="14"/>
  <c r="J18" i="14"/>
  <c r="G18" i="14"/>
  <c r="E18" i="14"/>
  <c r="R17" i="14"/>
  <c r="P17" i="14"/>
  <c r="N17" i="14"/>
  <c r="L17" i="14"/>
  <c r="J17" i="14"/>
  <c r="G17" i="14"/>
  <c r="E17" i="14"/>
  <c r="R11" i="14"/>
  <c r="P11" i="14"/>
  <c r="N11" i="14"/>
  <c r="L11" i="14"/>
  <c r="R10" i="14"/>
  <c r="P10" i="14"/>
  <c r="G10" i="14"/>
  <c r="E10" i="14"/>
  <c r="R9" i="14"/>
  <c r="P9" i="14"/>
  <c r="N9" i="14"/>
  <c r="L9" i="14"/>
  <c r="J9" i="14"/>
  <c r="R8" i="14"/>
  <c r="P8" i="14"/>
  <c r="N8" i="14"/>
  <c r="L8" i="14"/>
  <c r="J8" i="14"/>
  <c r="R7" i="14"/>
  <c r="P7" i="14"/>
  <c r="N7" i="14"/>
  <c r="L7" i="14"/>
  <c r="J7" i="14"/>
  <c r="R6" i="14"/>
  <c r="P6" i="14"/>
  <c r="N6" i="14"/>
  <c r="L6" i="14"/>
  <c r="J6" i="14"/>
  <c r="R5" i="14"/>
  <c r="P5" i="14"/>
  <c r="N5" i="14"/>
  <c r="L5" i="14"/>
  <c r="J5" i="14"/>
  <c r="R4" i="14"/>
  <c r="P4" i="14"/>
  <c r="N4" i="14"/>
  <c r="L4" i="14"/>
  <c r="J4" i="14"/>
  <c r="R3" i="14"/>
  <c r="P3" i="14"/>
  <c r="N3" i="14"/>
  <c r="L3" i="14"/>
  <c r="J3" i="14"/>
  <c r="R97" i="12"/>
  <c r="P97" i="12"/>
  <c r="N97" i="12"/>
  <c r="L97" i="12"/>
  <c r="G97" i="12"/>
  <c r="E97" i="12"/>
  <c r="R96" i="12"/>
  <c r="N96" i="12"/>
  <c r="L96" i="12"/>
  <c r="J96" i="12"/>
  <c r="I96" i="12"/>
  <c r="R95" i="12"/>
  <c r="P95" i="12"/>
  <c r="N95" i="12"/>
  <c r="L95" i="12"/>
  <c r="J95" i="12"/>
  <c r="R93" i="12"/>
  <c r="P93" i="12"/>
  <c r="N93" i="12"/>
  <c r="L93" i="12"/>
  <c r="J93" i="12"/>
  <c r="R92" i="12"/>
  <c r="G92" i="12"/>
  <c r="E92" i="12"/>
  <c r="R91" i="12"/>
  <c r="P91" i="12"/>
  <c r="N91" i="12"/>
  <c r="L91" i="12"/>
  <c r="J91" i="12"/>
  <c r="R90" i="12"/>
  <c r="P90" i="12"/>
  <c r="N90" i="12"/>
  <c r="L90" i="12"/>
  <c r="J90" i="12"/>
  <c r="R89" i="12"/>
  <c r="P89" i="12"/>
  <c r="N89" i="12"/>
  <c r="L89" i="12"/>
  <c r="J89" i="12"/>
  <c r="R88" i="12"/>
  <c r="P88" i="12"/>
  <c r="N88" i="12"/>
  <c r="L88" i="12"/>
  <c r="J88" i="12"/>
  <c r="R87" i="12"/>
  <c r="P87" i="12"/>
  <c r="N87" i="12"/>
  <c r="L87" i="12"/>
  <c r="J87" i="12"/>
  <c r="R86" i="12"/>
  <c r="P86" i="12"/>
  <c r="N86" i="12"/>
  <c r="L86" i="12"/>
  <c r="J86" i="12"/>
  <c r="G86" i="12"/>
  <c r="E86" i="12"/>
  <c r="R85" i="12"/>
  <c r="P85" i="12"/>
  <c r="N85" i="12"/>
  <c r="L85" i="12"/>
  <c r="J85" i="12"/>
  <c r="G85" i="12"/>
  <c r="E85" i="12"/>
  <c r="R84" i="12"/>
  <c r="P84" i="12"/>
  <c r="N84" i="12"/>
  <c r="L84" i="12"/>
  <c r="J84" i="12"/>
  <c r="G84" i="12"/>
  <c r="E84" i="12"/>
  <c r="R83" i="12"/>
  <c r="P83" i="12"/>
  <c r="N83" i="12"/>
  <c r="L83" i="12"/>
  <c r="J83" i="12"/>
  <c r="R82" i="12"/>
  <c r="P82" i="12"/>
  <c r="N82" i="12"/>
  <c r="L82" i="12"/>
  <c r="J82" i="12"/>
  <c r="R81" i="12"/>
  <c r="P81" i="12"/>
  <c r="N81" i="12"/>
  <c r="L81" i="12"/>
  <c r="J81" i="12"/>
  <c r="R80" i="12"/>
  <c r="P80" i="12"/>
  <c r="N80" i="12"/>
  <c r="L80" i="12"/>
  <c r="J80" i="12"/>
  <c r="G80" i="12"/>
  <c r="E80" i="12"/>
  <c r="R76" i="12"/>
  <c r="P76" i="12"/>
  <c r="N76" i="12"/>
  <c r="L76" i="12"/>
  <c r="R75" i="12"/>
  <c r="P75" i="12"/>
  <c r="G75" i="12"/>
  <c r="E75" i="12"/>
  <c r="R74" i="12"/>
  <c r="P74" i="12"/>
  <c r="N74" i="12"/>
  <c r="L74" i="12"/>
  <c r="J74" i="12"/>
  <c r="R73" i="12"/>
  <c r="P73" i="12"/>
  <c r="N73" i="12"/>
  <c r="L73" i="12"/>
  <c r="J73" i="12"/>
  <c r="R72" i="12"/>
  <c r="P72" i="12"/>
  <c r="N72" i="12"/>
  <c r="L72" i="12"/>
  <c r="J72" i="12"/>
  <c r="R71" i="12"/>
  <c r="P71" i="12"/>
  <c r="N71" i="12"/>
  <c r="L71" i="12"/>
  <c r="J71" i="12"/>
  <c r="R70" i="12"/>
  <c r="P70" i="12"/>
  <c r="N70" i="12"/>
  <c r="L70" i="12"/>
  <c r="J70" i="12"/>
  <c r="R69" i="12"/>
  <c r="P69" i="12"/>
  <c r="N69" i="12"/>
  <c r="L69" i="12"/>
  <c r="J69" i="12"/>
  <c r="R68" i="12"/>
  <c r="P68" i="12"/>
  <c r="N68" i="12"/>
  <c r="L68" i="12"/>
  <c r="J68" i="12"/>
  <c r="R65" i="12"/>
  <c r="N65" i="12"/>
  <c r="L65" i="12"/>
  <c r="R64" i="12"/>
  <c r="P64" i="12"/>
  <c r="R62" i="12"/>
  <c r="N62" i="12"/>
  <c r="L62" i="12"/>
  <c r="R61" i="12"/>
  <c r="P61" i="12"/>
  <c r="R59" i="12"/>
  <c r="N59" i="12"/>
  <c r="L59" i="12"/>
  <c r="R58" i="12"/>
  <c r="P58" i="12"/>
  <c r="R57" i="12"/>
  <c r="P57" i="12"/>
  <c r="N57" i="12"/>
  <c r="L57" i="12"/>
  <c r="J57" i="12"/>
  <c r="R52" i="12"/>
  <c r="N52" i="12"/>
  <c r="L52" i="12"/>
  <c r="R51" i="12"/>
  <c r="Q51" i="12"/>
  <c r="P51" i="12"/>
  <c r="R50" i="12"/>
  <c r="Q50" i="12"/>
  <c r="P50" i="12"/>
  <c r="R49" i="12"/>
  <c r="Q49" i="12"/>
  <c r="P49" i="12"/>
  <c r="R48" i="12"/>
  <c r="P48" i="12"/>
  <c r="R43" i="12"/>
  <c r="N43" i="12"/>
  <c r="L43" i="12"/>
  <c r="R42" i="12"/>
  <c r="P42" i="12"/>
  <c r="R41" i="12"/>
  <c r="P41" i="12"/>
  <c r="V40" i="12"/>
  <c r="R40" i="12"/>
  <c r="Q40" i="12"/>
  <c r="P40" i="12"/>
  <c r="V39" i="12"/>
  <c r="R39" i="12"/>
  <c r="Q39" i="12"/>
  <c r="P39" i="12"/>
  <c r="X38" i="12"/>
  <c r="W38" i="12"/>
  <c r="X37" i="12"/>
  <c r="W37" i="12"/>
  <c r="R37" i="12"/>
  <c r="P37" i="12"/>
  <c r="N37" i="12"/>
  <c r="L37" i="12"/>
  <c r="G37" i="12"/>
  <c r="E37" i="12"/>
  <c r="X36" i="12"/>
  <c r="W36" i="12"/>
  <c r="R36" i="12"/>
  <c r="P36" i="12"/>
  <c r="N36" i="12"/>
  <c r="L36" i="12"/>
  <c r="J36" i="12"/>
  <c r="X35" i="12"/>
  <c r="W35" i="12"/>
  <c r="R35" i="12"/>
  <c r="P35" i="12"/>
  <c r="N35" i="12"/>
  <c r="L35" i="12"/>
  <c r="J35" i="12"/>
  <c r="R34" i="12"/>
  <c r="P34" i="12"/>
  <c r="N34" i="12"/>
  <c r="L34" i="12"/>
  <c r="J34" i="12"/>
  <c r="V33" i="12"/>
  <c r="V32" i="12"/>
  <c r="Y31" i="12"/>
  <c r="X31" i="12"/>
  <c r="W31" i="12"/>
  <c r="R31" i="12"/>
  <c r="P31" i="12"/>
  <c r="N31" i="12"/>
  <c r="L31" i="12"/>
  <c r="J31" i="12"/>
  <c r="Z30" i="12"/>
  <c r="Y30" i="12"/>
  <c r="X30" i="12"/>
  <c r="W30" i="12"/>
  <c r="R30" i="12"/>
  <c r="P30" i="12"/>
  <c r="N30" i="12"/>
  <c r="L30" i="12"/>
  <c r="J30" i="12"/>
  <c r="Y29" i="12"/>
  <c r="X29" i="12"/>
  <c r="W29" i="12"/>
  <c r="R29" i="12"/>
  <c r="P29" i="12"/>
  <c r="N29" i="12"/>
  <c r="L29" i="12"/>
  <c r="J29" i="12"/>
  <c r="G29" i="12"/>
  <c r="E29" i="12"/>
  <c r="X28" i="12"/>
  <c r="W28" i="12"/>
  <c r="X27" i="12"/>
  <c r="W27" i="12"/>
  <c r="R27" i="12"/>
  <c r="P27" i="12"/>
  <c r="N27" i="12"/>
  <c r="L27" i="12"/>
  <c r="J27" i="12"/>
  <c r="Y26" i="12"/>
  <c r="X26" i="12"/>
  <c r="W26" i="12"/>
  <c r="R26" i="12"/>
  <c r="P26" i="12"/>
  <c r="N26" i="12"/>
  <c r="L26" i="12"/>
  <c r="J26" i="12"/>
  <c r="Y25" i="12"/>
  <c r="X25" i="12"/>
  <c r="W25" i="12"/>
  <c r="R25" i="12"/>
  <c r="P25" i="12"/>
  <c r="N25" i="12"/>
  <c r="L25" i="12"/>
  <c r="J25" i="12"/>
  <c r="G25" i="12"/>
  <c r="E25" i="12"/>
  <c r="Y24" i="12"/>
  <c r="X24" i="12"/>
  <c r="W24" i="12"/>
  <c r="R23" i="12"/>
  <c r="P23" i="12"/>
  <c r="N23" i="12"/>
  <c r="L23" i="12"/>
  <c r="J23" i="12"/>
  <c r="R22" i="12"/>
  <c r="P22" i="12"/>
  <c r="N22" i="12"/>
  <c r="L22" i="12"/>
  <c r="J22" i="12"/>
  <c r="R21" i="12"/>
  <c r="P21" i="12"/>
  <c r="N21" i="12"/>
  <c r="L21" i="12"/>
  <c r="J21" i="12"/>
  <c r="G21" i="12"/>
  <c r="E21" i="12"/>
  <c r="R17" i="12"/>
  <c r="P17" i="12"/>
  <c r="N17" i="12"/>
  <c r="L17" i="12"/>
  <c r="G17" i="12"/>
  <c r="E17" i="12"/>
  <c r="R16" i="12"/>
  <c r="P16" i="12"/>
  <c r="N16" i="12"/>
  <c r="L16" i="12"/>
  <c r="J16" i="12"/>
  <c r="R15" i="12"/>
  <c r="P15" i="12"/>
  <c r="N15" i="12"/>
  <c r="L15" i="12"/>
  <c r="J15" i="12"/>
  <c r="R14" i="12"/>
  <c r="P14" i="12"/>
  <c r="N14" i="12"/>
  <c r="L14" i="12"/>
  <c r="J14" i="12"/>
  <c r="R13" i="12"/>
  <c r="P13" i="12"/>
  <c r="G13" i="12"/>
  <c r="E13" i="12"/>
  <c r="R12" i="12"/>
  <c r="P12" i="12"/>
  <c r="N12" i="12"/>
  <c r="L12" i="12"/>
  <c r="J12" i="12"/>
  <c r="R11" i="12"/>
  <c r="P11" i="12"/>
  <c r="N11" i="12"/>
  <c r="L11" i="12"/>
  <c r="J11" i="12"/>
  <c r="R10" i="12"/>
  <c r="P10" i="12"/>
  <c r="N10" i="12"/>
  <c r="L10" i="12"/>
  <c r="J10" i="12"/>
  <c r="R9" i="12"/>
  <c r="P9" i="12"/>
  <c r="N9" i="12"/>
  <c r="L9" i="12"/>
  <c r="J9" i="12"/>
  <c r="R8" i="12"/>
  <c r="P8" i="12"/>
  <c r="N8" i="12"/>
  <c r="L8" i="12"/>
  <c r="J8" i="12"/>
  <c r="R7" i="12"/>
  <c r="P7" i="12"/>
  <c r="N7" i="12"/>
  <c r="L7" i="12"/>
  <c r="J7" i="12"/>
  <c r="R6" i="12"/>
  <c r="P6" i="12"/>
  <c r="N6" i="12"/>
  <c r="L6" i="12"/>
  <c r="J6" i="12"/>
  <c r="R5" i="12"/>
  <c r="P5" i="12"/>
  <c r="N5" i="12"/>
  <c r="L5" i="12"/>
  <c r="J5" i="12"/>
  <c r="R4" i="12"/>
  <c r="P4" i="12"/>
  <c r="N4" i="12"/>
  <c r="L4" i="12"/>
  <c r="J4" i="12"/>
  <c r="G4" i="12"/>
  <c r="E4" i="12"/>
  <c r="R111" i="4"/>
  <c r="P111" i="4"/>
  <c r="O111" i="4"/>
  <c r="N111" i="4"/>
  <c r="L111" i="4"/>
  <c r="G111" i="4"/>
  <c r="E111" i="4"/>
  <c r="R110" i="4"/>
  <c r="P110" i="4"/>
  <c r="N110" i="4"/>
  <c r="L110" i="4"/>
  <c r="J110" i="4"/>
  <c r="G110" i="4"/>
  <c r="E110" i="4"/>
  <c r="R109" i="4"/>
  <c r="P109" i="4"/>
  <c r="N109" i="4"/>
  <c r="L109" i="4"/>
  <c r="G109" i="4"/>
  <c r="E109" i="4"/>
  <c r="R106" i="4"/>
  <c r="P106" i="4"/>
  <c r="N106" i="4"/>
  <c r="L106" i="4"/>
  <c r="J106" i="4"/>
  <c r="I106" i="4"/>
  <c r="G106" i="4"/>
  <c r="E106" i="4"/>
  <c r="N100" i="4"/>
  <c r="L100" i="4"/>
  <c r="R99" i="4"/>
  <c r="G99" i="4"/>
  <c r="E99" i="4"/>
  <c r="R98" i="4"/>
  <c r="P98" i="4"/>
  <c r="G98" i="4"/>
  <c r="F98" i="4"/>
  <c r="E98" i="4"/>
  <c r="R97" i="4"/>
  <c r="P97" i="4"/>
  <c r="N97" i="4"/>
  <c r="L97" i="4"/>
  <c r="G97" i="4"/>
  <c r="E97" i="4"/>
  <c r="R87" i="4"/>
  <c r="R86" i="4"/>
  <c r="N86" i="4"/>
  <c r="L86" i="4"/>
  <c r="R85" i="4"/>
  <c r="N85" i="4"/>
  <c r="L85" i="4"/>
  <c r="R84" i="4"/>
  <c r="P84" i="4"/>
  <c r="N84" i="4"/>
  <c r="L84" i="4"/>
  <c r="G84" i="4"/>
  <c r="E84" i="4"/>
  <c r="R83" i="4"/>
  <c r="R82" i="4"/>
  <c r="P82" i="4"/>
  <c r="N82" i="4"/>
  <c r="L82" i="4"/>
  <c r="G82" i="4"/>
  <c r="E82" i="4"/>
  <c r="N77" i="4"/>
  <c r="L77" i="4"/>
  <c r="R76" i="4"/>
  <c r="P76" i="4"/>
  <c r="O76" i="4"/>
  <c r="N76" i="4"/>
  <c r="L76" i="4"/>
  <c r="G76" i="4"/>
  <c r="E76" i="4"/>
  <c r="R75" i="4"/>
  <c r="P75" i="4"/>
  <c r="N75" i="4"/>
  <c r="L75" i="4"/>
  <c r="J75" i="4"/>
  <c r="R74" i="4"/>
  <c r="P74" i="4"/>
  <c r="N74" i="4"/>
  <c r="L74" i="4"/>
  <c r="J74" i="4"/>
  <c r="R73" i="4"/>
  <c r="P73" i="4"/>
  <c r="N73" i="4"/>
  <c r="L73" i="4"/>
  <c r="J73" i="4"/>
  <c r="R72" i="4"/>
  <c r="P72" i="4"/>
  <c r="N72" i="4"/>
  <c r="L72" i="4"/>
  <c r="J72" i="4"/>
  <c r="R71" i="4"/>
  <c r="P71" i="4"/>
  <c r="N71" i="4"/>
  <c r="L71" i="4"/>
  <c r="J71" i="4"/>
  <c r="R70" i="4"/>
  <c r="P70" i="4"/>
  <c r="N70" i="4"/>
  <c r="L70" i="4"/>
  <c r="J70" i="4"/>
  <c r="R69" i="4"/>
  <c r="P69" i="4"/>
  <c r="N69" i="4"/>
  <c r="L69" i="4"/>
  <c r="J69" i="4"/>
  <c r="G69" i="4"/>
  <c r="E69" i="4"/>
  <c r="R68" i="4"/>
  <c r="P68" i="4"/>
  <c r="N68" i="4"/>
  <c r="L68" i="4"/>
  <c r="G68" i="4"/>
  <c r="E68" i="4"/>
  <c r="R61" i="4"/>
  <c r="G61" i="4"/>
  <c r="E61" i="4"/>
  <c r="R60" i="4"/>
  <c r="G60" i="4"/>
  <c r="E60" i="4"/>
  <c r="R59" i="4"/>
  <c r="G59" i="4"/>
  <c r="E59" i="4"/>
  <c r="R58" i="4"/>
  <c r="G58" i="4"/>
  <c r="E58" i="4"/>
  <c r="R55" i="4"/>
  <c r="P55" i="4"/>
  <c r="N55" i="4"/>
  <c r="L55" i="4"/>
  <c r="G55" i="4"/>
  <c r="E55" i="4"/>
  <c r="R53" i="4"/>
  <c r="N53" i="4"/>
  <c r="R51" i="4"/>
  <c r="P51" i="4"/>
  <c r="N51" i="4"/>
  <c r="L51" i="4"/>
  <c r="R50" i="4"/>
  <c r="P50" i="4"/>
  <c r="N50" i="4"/>
  <c r="L50" i="4"/>
  <c r="J50" i="4"/>
  <c r="R49" i="4"/>
  <c r="P49" i="4"/>
  <c r="N49" i="4"/>
  <c r="L49" i="4"/>
  <c r="J49" i="4"/>
  <c r="R48" i="4"/>
  <c r="P48" i="4"/>
  <c r="N48" i="4"/>
  <c r="L48" i="4"/>
  <c r="J48" i="4"/>
  <c r="R47" i="4"/>
  <c r="P47" i="4"/>
  <c r="N47" i="4"/>
  <c r="L47" i="4"/>
  <c r="J47" i="4"/>
  <c r="R46" i="4"/>
  <c r="P46" i="4"/>
  <c r="N46" i="4"/>
  <c r="L46" i="4"/>
  <c r="J46" i="4"/>
  <c r="R41" i="4"/>
  <c r="P41" i="4"/>
  <c r="N41" i="4"/>
  <c r="L41" i="4"/>
  <c r="R40" i="4"/>
  <c r="P40" i="4"/>
  <c r="N40" i="4"/>
  <c r="L40" i="4"/>
  <c r="J40" i="4"/>
  <c r="R39" i="4"/>
  <c r="P39" i="4"/>
  <c r="N39" i="4"/>
  <c r="L39" i="4"/>
  <c r="J39" i="4"/>
  <c r="R38" i="4"/>
  <c r="P38" i="4"/>
  <c r="N38" i="4"/>
  <c r="L38" i="4"/>
  <c r="J38" i="4"/>
  <c r="R37" i="4"/>
  <c r="P37" i="4"/>
  <c r="N37" i="4"/>
  <c r="L37" i="4"/>
  <c r="J37" i="4"/>
  <c r="R36" i="4"/>
  <c r="P36" i="4"/>
  <c r="N36" i="4"/>
  <c r="L36" i="4"/>
  <c r="J36" i="4"/>
  <c r="R35" i="4"/>
  <c r="P35" i="4"/>
  <c r="N35" i="4"/>
  <c r="L35" i="4"/>
  <c r="J35" i="4"/>
  <c r="R34" i="4"/>
  <c r="P34" i="4"/>
  <c r="N34" i="4"/>
  <c r="L34" i="4"/>
  <c r="J34" i="4"/>
  <c r="R30" i="4"/>
  <c r="P30" i="4"/>
  <c r="N30" i="4"/>
  <c r="L30" i="4"/>
  <c r="R29" i="4"/>
  <c r="P29" i="4"/>
  <c r="N29" i="4"/>
  <c r="L29" i="4"/>
  <c r="J29" i="4"/>
  <c r="R28" i="4"/>
  <c r="P28" i="4"/>
  <c r="N28" i="4"/>
  <c r="L28" i="4"/>
  <c r="J28" i="4"/>
  <c r="R22" i="4"/>
  <c r="P22" i="4"/>
  <c r="N22" i="4"/>
  <c r="L22" i="4"/>
  <c r="R21" i="4"/>
  <c r="P21" i="4"/>
  <c r="N21" i="4"/>
  <c r="L21" i="4"/>
  <c r="J21" i="4"/>
  <c r="R20" i="4"/>
  <c r="P20" i="4"/>
  <c r="N20" i="4"/>
  <c r="L20" i="4"/>
  <c r="J20" i="4"/>
  <c r="R19" i="4"/>
  <c r="P19" i="4"/>
  <c r="N19" i="4"/>
  <c r="L19" i="4"/>
  <c r="J19" i="4"/>
  <c r="R18" i="4"/>
  <c r="P18" i="4"/>
  <c r="N18" i="4"/>
  <c r="L18" i="4"/>
  <c r="J18" i="4"/>
  <c r="R17" i="4"/>
  <c r="P17" i="4"/>
  <c r="N17" i="4"/>
  <c r="L17" i="4"/>
  <c r="J17" i="4"/>
  <c r="R16" i="4"/>
  <c r="P16" i="4"/>
  <c r="N16" i="4"/>
  <c r="L16" i="4"/>
  <c r="J16" i="4"/>
  <c r="R15" i="4"/>
  <c r="P15" i="4"/>
  <c r="N15" i="4"/>
  <c r="L15" i="4"/>
  <c r="J15" i="4"/>
  <c r="R14" i="4"/>
  <c r="P14" i="4"/>
  <c r="N14" i="4"/>
  <c r="L14" i="4"/>
  <c r="J14" i="4"/>
  <c r="R13" i="4"/>
  <c r="P13" i="4"/>
  <c r="N13" i="4"/>
  <c r="L13" i="4"/>
  <c r="J13" i="4"/>
  <c r="R10" i="4"/>
  <c r="P10" i="4"/>
  <c r="N10" i="4"/>
  <c r="L10" i="4"/>
  <c r="G10" i="4"/>
  <c r="Y8" i="4"/>
  <c r="V8" i="4"/>
  <c r="G8" i="4"/>
  <c r="E8" i="4"/>
  <c r="R7" i="4"/>
  <c r="G7" i="4"/>
  <c r="E7" i="4"/>
  <c r="Y6" i="4"/>
  <c r="W6" i="4"/>
  <c r="R6" i="4"/>
  <c r="G6" i="4"/>
  <c r="E6" i="4"/>
  <c r="Y5" i="4"/>
  <c r="W5" i="4"/>
  <c r="R5" i="4"/>
  <c r="P5" i="4"/>
  <c r="N5" i="4"/>
  <c r="L5" i="4"/>
  <c r="J5" i="4"/>
  <c r="AA4" i="4"/>
  <c r="Z4" i="4"/>
  <c r="W4" i="4"/>
  <c r="R4" i="4"/>
  <c r="P4" i="4"/>
  <c r="N4" i="4"/>
  <c r="L4" i="4"/>
  <c r="J4" i="4"/>
  <c r="Y3" i="4"/>
  <c r="W3" i="4"/>
  <c r="R3" i="4"/>
  <c r="P3" i="4"/>
  <c r="N3" i="4"/>
  <c r="L3" i="4"/>
  <c r="J3" i="4"/>
  <c r="N121" i="1"/>
  <c r="L121" i="1"/>
  <c r="J121" i="1"/>
  <c r="N120" i="1"/>
  <c r="L120" i="1"/>
  <c r="J120" i="1"/>
  <c r="N119" i="1"/>
  <c r="L119" i="1"/>
  <c r="J119" i="1"/>
  <c r="N118" i="1"/>
  <c r="L118" i="1"/>
  <c r="J118" i="1"/>
  <c r="N117" i="1"/>
  <c r="L117" i="1"/>
  <c r="J117" i="1"/>
  <c r="N116" i="1"/>
  <c r="L116" i="1"/>
  <c r="J116" i="1"/>
  <c r="N115" i="1"/>
  <c r="L115" i="1"/>
  <c r="J115" i="1"/>
  <c r="N114" i="1"/>
  <c r="L114" i="1"/>
  <c r="J114" i="1"/>
  <c r="H105" i="1"/>
  <c r="F105" i="1"/>
  <c r="E105" i="1"/>
  <c r="D105" i="1"/>
  <c r="D104" i="1"/>
  <c r="H100" i="1"/>
  <c r="F100" i="1"/>
  <c r="D100" i="1"/>
  <c r="D99" i="1"/>
  <c r="H95" i="1"/>
  <c r="F95" i="1"/>
  <c r="E95" i="1"/>
  <c r="D95" i="1"/>
  <c r="D94" i="1"/>
  <c r="H91" i="1"/>
  <c r="F91" i="1"/>
  <c r="E91" i="1"/>
  <c r="D90" i="1"/>
  <c r="H87" i="1"/>
  <c r="F87" i="1"/>
  <c r="E87" i="1"/>
  <c r="D86" i="1"/>
  <c r="H81" i="1"/>
  <c r="F81" i="1"/>
  <c r="E81" i="1"/>
  <c r="D81" i="1"/>
  <c r="D80" i="1"/>
  <c r="H75" i="1"/>
  <c r="F75" i="1"/>
  <c r="E75" i="1"/>
  <c r="D74" i="1"/>
  <c r="H70" i="1"/>
  <c r="F70" i="1"/>
  <c r="E70" i="1"/>
  <c r="D69" i="1"/>
  <c r="D63" i="1"/>
  <c r="H61" i="1"/>
  <c r="F61" i="1"/>
  <c r="E61" i="1"/>
  <c r="D61" i="1"/>
  <c r="H57" i="1"/>
  <c r="F57" i="1"/>
  <c r="E57" i="1"/>
  <c r="D57" i="1"/>
  <c r="L48" i="1"/>
  <c r="J48" i="1"/>
  <c r="H48" i="1"/>
  <c r="F48" i="1"/>
  <c r="D48" i="1"/>
  <c r="P39" i="1"/>
  <c r="N39" i="1"/>
  <c r="L39" i="1"/>
  <c r="J39" i="1"/>
  <c r="G39" i="1"/>
  <c r="E39" i="1"/>
  <c r="R36" i="1"/>
  <c r="P36" i="1"/>
  <c r="N36" i="1"/>
  <c r="L36" i="1"/>
  <c r="J36" i="1"/>
  <c r="G36" i="1"/>
  <c r="E36" i="1"/>
  <c r="R34" i="1"/>
  <c r="N34" i="1"/>
  <c r="L34" i="1"/>
  <c r="G34" i="1"/>
  <c r="E34" i="1"/>
  <c r="R32" i="1"/>
  <c r="N32" i="1"/>
  <c r="L32" i="1"/>
  <c r="G32" i="1"/>
  <c r="E32" i="1"/>
  <c r="L30" i="1"/>
  <c r="R29" i="1"/>
  <c r="P29" i="1"/>
  <c r="N29" i="1"/>
  <c r="L29" i="1"/>
  <c r="J29" i="1"/>
  <c r="G29" i="1"/>
  <c r="E29" i="1"/>
  <c r="R28" i="1"/>
  <c r="P28" i="1"/>
  <c r="N28" i="1"/>
  <c r="L28" i="1"/>
  <c r="J28" i="1"/>
  <c r="R26" i="1"/>
  <c r="P26" i="1"/>
  <c r="N26" i="1"/>
  <c r="L26" i="1"/>
  <c r="J26" i="1"/>
  <c r="G26" i="1"/>
  <c r="E26" i="1"/>
  <c r="R23" i="1"/>
  <c r="P23" i="1"/>
  <c r="G23" i="1"/>
  <c r="E23" i="1"/>
  <c r="R21" i="1"/>
  <c r="P21" i="1"/>
  <c r="N21" i="1"/>
  <c r="L21" i="1"/>
  <c r="G21" i="1"/>
  <c r="E21" i="1"/>
  <c r="R19" i="1"/>
  <c r="P19" i="1"/>
  <c r="N19" i="1"/>
  <c r="L19" i="1"/>
  <c r="J19" i="1"/>
  <c r="G19" i="1"/>
  <c r="E19" i="1"/>
  <c r="R17" i="1"/>
  <c r="P17" i="1"/>
  <c r="N17" i="1"/>
  <c r="L17" i="1"/>
  <c r="J17" i="1"/>
  <c r="G17" i="1"/>
  <c r="E17" i="1"/>
  <c r="R15" i="1"/>
  <c r="P15" i="1"/>
  <c r="N15" i="1"/>
  <c r="L15" i="1"/>
  <c r="J15" i="1"/>
  <c r="G15" i="1"/>
  <c r="E15" i="1"/>
  <c r="R11" i="1"/>
  <c r="P11" i="1"/>
  <c r="N11" i="1"/>
  <c r="L11" i="1"/>
  <c r="R10" i="1"/>
  <c r="P10" i="1"/>
  <c r="N10" i="1"/>
  <c r="L10" i="1"/>
  <c r="J10" i="1"/>
  <c r="R9" i="1"/>
  <c r="P9" i="1"/>
  <c r="N9" i="1"/>
  <c r="L9" i="1"/>
  <c r="J9" i="1"/>
  <c r="R8" i="1"/>
  <c r="P8" i="1"/>
  <c r="N8" i="1"/>
  <c r="L8" i="1"/>
  <c r="J8" i="1"/>
  <c r="R7" i="1"/>
  <c r="P7" i="1"/>
  <c r="N7" i="1"/>
  <c r="L7" i="1"/>
  <c r="J7" i="1"/>
  <c r="R6" i="1"/>
  <c r="P6" i="1"/>
  <c r="N6" i="1"/>
  <c r="L6" i="1"/>
  <c r="J6" i="1"/>
  <c r="R5" i="1"/>
  <c r="P5" i="1"/>
  <c r="N5" i="1"/>
  <c r="L5" i="1"/>
  <c r="J5" i="1"/>
  <c r="H41" i="13"/>
  <c r="H39" i="13"/>
  <c r="F39" i="13"/>
  <c r="H38" i="13"/>
  <c r="F38" i="13"/>
  <c r="D38" i="13"/>
  <c r="H37" i="13"/>
  <c r="F37" i="13"/>
  <c r="D37" i="13"/>
  <c r="H34" i="13"/>
  <c r="F34" i="13"/>
  <c r="H33" i="13"/>
  <c r="F33" i="13"/>
  <c r="D33" i="13"/>
  <c r="H32" i="13"/>
  <c r="F32" i="13"/>
  <c r="D32" i="13"/>
  <c r="H31" i="13"/>
  <c r="F31" i="13"/>
  <c r="D31" i="13"/>
  <c r="H30" i="13"/>
  <c r="F30" i="13"/>
  <c r="D30" i="13"/>
  <c r="H29" i="13"/>
  <c r="F29" i="13"/>
  <c r="D29" i="13"/>
  <c r="H28" i="13"/>
  <c r="F28" i="13"/>
  <c r="D28" i="13"/>
  <c r="H24" i="13"/>
  <c r="H22" i="13"/>
  <c r="F22" i="13"/>
  <c r="H21" i="13"/>
  <c r="F21" i="13"/>
  <c r="D21" i="13"/>
  <c r="H20" i="13"/>
  <c r="F20" i="13"/>
  <c r="D20" i="13"/>
  <c r="H18" i="13"/>
  <c r="F18" i="13"/>
  <c r="H17" i="13"/>
  <c r="F17" i="13"/>
  <c r="D17" i="13"/>
  <c r="H16" i="13"/>
  <c r="F16" i="13"/>
  <c r="D16" i="13"/>
  <c r="H15" i="13"/>
  <c r="F15" i="13"/>
  <c r="D15" i="13"/>
  <c r="H14" i="13"/>
  <c r="F14" i="13"/>
  <c r="D14" i="13"/>
  <c r="H13" i="13"/>
  <c r="F13" i="13"/>
  <c r="D13" i="13"/>
  <c r="H12" i="13"/>
  <c r="F12" i="13"/>
  <c r="D12" i="13"/>
  <c r="H9" i="13"/>
  <c r="F9" i="13"/>
  <c r="H8" i="13"/>
  <c r="F8" i="13"/>
  <c r="D8" i="13"/>
  <c r="H7" i="13"/>
  <c r="F7" i="13"/>
  <c r="D7" i="13"/>
  <c r="H5" i="13"/>
  <c r="F5" i="13"/>
  <c r="H4" i="13"/>
  <c r="F4" i="13"/>
  <c r="D4" i="13"/>
  <c r="H3" i="13"/>
  <c r="F3" i="13"/>
  <c r="D3" i="13"/>
  <c r="G109" i="15"/>
  <c r="E109" i="15"/>
  <c r="E168" i="15"/>
  <c r="G168" i="15"/>
  <c r="P168" i="15"/>
  <c r="O168" i="15"/>
  <c r="O109" i="15"/>
</calcChain>
</file>

<file path=xl/comments1.xml><?xml version="1.0" encoding="utf-8"?>
<comments xmlns="http://schemas.openxmlformats.org/spreadsheetml/2006/main">
  <authors>
    <author>作者</author>
  </authors>
  <commentList>
    <comment ref="C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10.xml><?xml version="1.0" encoding="utf-8"?>
<comments xmlns="http://schemas.openxmlformats.org/spreadsheetml/2006/main">
  <authors>
    <author>Administrator</author>
  </authors>
  <commentList>
    <comment ref="H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I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H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I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H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I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H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H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H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I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H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H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I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R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A1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H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H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H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I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</commentList>
</comments>
</file>

<file path=xl/comments4.xml><?xml version="1.0" encoding="utf-8"?>
<comments xmlns="http://schemas.openxmlformats.org/spreadsheetml/2006/main">
  <authors>
    <author>Administrator</author>
    <author>作者</author>
  </authors>
  <commentList>
    <comment ref="P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详情见研发中心比例分摊表</t>
        </r>
      </text>
    </comment>
    <comment ref="P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详情见研发中心比例分摊表</t>
        </r>
      </text>
    </comment>
    <comment ref="P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P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P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</t>
        </r>
      </text>
    </comment>
    <comment ref="P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C80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80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H80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I80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H8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I8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R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因无单独计量，按面积分摊</t>
        </r>
      </text>
    </comment>
  </commentList>
</comments>
</file>

<file path=xl/comments5.xml><?xml version="1.0" encoding="utf-8"?>
<comments xmlns="http://schemas.openxmlformats.org/spreadsheetml/2006/main">
  <authors>
    <author>作者</author>
    <author>Administrator</author>
    <author>苗壮</author>
  </authors>
  <commentLis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H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I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A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C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D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A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H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I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H7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I7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H7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I7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A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H8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I8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D8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14</t>
        </r>
      </text>
    </comment>
    <comment ref="H8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I8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H8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I8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A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2014.12.25转给杨涛近办个月</t>
        </r>
      </text>
    </comment>
    <comment ref="A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A1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family val="2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C1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18810490158覃
没有所里固定电话</t>
        </r>
      </text>
    </comment>
    <comment ref="Q103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
</t>
        </r>
      </text>
    </comment>
    <comment ref="Q104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</t>
        </r>
      </text>
    </comment>
    <comment ref="H10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10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O1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C1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D1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H1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I1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A1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C1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D1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A1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2013.11.11新装修</t>
        </r>
      </text>
    </comment>
    <comment ref="H13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I13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H13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I13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C1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D1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14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14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H15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5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H15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5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H15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I15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A1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I1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A1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Q17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family val="2"/>
          </rPr>
          <t xml:space="preserve">0.057279
</t>
        </r>
      </text>
    </comment>
    <comment ref="C1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D1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C1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D1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H1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I1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P19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</t>
        </r>
      </text>
    </comment>
    <comment ref="A1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O1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O1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H2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I2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H2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I2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A2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A2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C2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D2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2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2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2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H2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I2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H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I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A3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A3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此房间已改办公室。</t>
        </r>
      </text>
    </comment>
    <comment ref="H3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
2017.11.1
3144
2018.5.1
3144</t>
        </r>
      </text>
    </comment>
    <comment ref="C3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D3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3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3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3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  <comment ref="A3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2013.11.11新装修</t>
        </r>
      </text>
    </comment>
  </commentList>
</comments>
</file>

<file path=xl/comments6.xml><?xml version="1.0" encoding="utf-8"?>
<comments xmlns="http://schemas.openxmlformats.org/spreadsheetml/2006/main">
  <authors>
    <author>作者</author>
    <author>miao&amp;amp;apos;zhuang</author>
    <author>苗壮</author>
    <author>Administrator</author>
  </authors>
  <commentList>
    <comment ref="H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H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10" authorId="1">
      <text>
        <r>
          <rPr>
            <sz val="9"/>
            <rFont val="宋体"/>
            <charset val="134"/>
          </rPr>
          <t>2023.6.21此房间费用由王凯友和朱礼军各占一半</t>
        </r>
      </text>
    </comment>
    <comment ref="D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D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A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A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此房间电费由魏大海和张俊平均分摊，现改为张弛
</t>
        </r>
      </text>
    </comment>
    <comment ref="A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D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J64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P64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已从前1项减去417电费</t>
        </r>
      </text>
    </comment>
    <comment ref="A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H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H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85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H8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8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D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C1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D1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A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A1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1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1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C199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2023.11.8已换新水表
</t>
        </r>
      </text>
    </comment>
    <comment ref="A210" authorId="1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</t>
        </r>
      </text>
    </comment>
    <comment ref="C2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D2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C24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24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C28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28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</commentList>
</comments>
</file>

<file path=xl/comments7.xml><?xml version="1.0" encoding="utf-8"?>
<comments xmlns="http://schemas.openxmlformats.org/spreadsheetml/2006/main">
  <authors>
    <author>作者</author>
    <author>Administrator</author>
    <author>miao&amp;amp;amp;apos;zhuang</author>
  </authors>
  <commentLis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H1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I1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H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I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R3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因无单独计量，按面积分摊</t>
        </r>
      </text>
    </comment>
    <comment ref="A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  <comment ref="P5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H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75" authorId="0">
      <text>
        <r>
          <rPr>
            <sz val="9"/>
            <rFont val="Tahoma"/>
            <family val="2"/>
          </rPr>
          <t>2018.11.6
16238</t>
        </r>
      </text>
    </comment>
    <comment ref="I75" authorId="0">
      <text>
        <r>
          <rPr>
            <sz val="9"/>
            <rFont val="Tahoma"/>
            <family val="2"/>
          </rPr>
          <t>2018.11.6
16238</t>
        </r>
      </text>
    </comment>
    <comment ref="Q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P8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H1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1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1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1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121" authorId="0">
      <text>
        <r>
          <rPr>
            <sz val="9"/>
            <rFont val="Tahoma"/>
            <family val="2"/>
          </rPr>
          <t>2018.11.6
16238</t>
        </r>
      </text>
    </comment>
    <comment ref="I121" authorId="0">
      <text>
        <r>
          <rPr>
            <sz val="9"/>
            <rFont val="Tahoma"/>
            <family val="2"/>
          </rPr>
          <t>2018.11.6
16238</t>
        </r>
      </text>
    </comment>
    <comment ref="A1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超晶格吴南剑转赵超</t>
        </r>
      </text>
    </comment>
    <comment ref="C1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1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A1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A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H180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I180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C1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D1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18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18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H18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18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A1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1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1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1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1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按0.33计算</t>
        </r>
      </text>
    </comment>
    <comment ref="H202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I202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C2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D2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209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I209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C2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D2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2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I2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C22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D22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H24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I24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A2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family val="2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family val="2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H24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I24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H2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I2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A2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H2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2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2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I2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Q26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family val="2"/>
          </rPr>
          <t xml:space="preserve">0.1146
</t>
        </r>
      </text>
    </comment>
    <comment ref="H28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24765</t>
        </r>
        <r>
          <rPr>
            <sz val="9"/>
            <rFont val="宋体"/>
            <charset val="134"/>
          </rPr>
          <t>未走字</t>
        </r>
      </text>
    </comment>
    <comment ref="A2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2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</commentList>
</comments>
</file>

<file path=xl/comments8.xml><?xml version="1.0" encoding="utf-8"?>
<comments xmlns="http://schemas.openxmlformats.org/spreadsheetml/2006/main">
  <authors>
    <author>山水之问</author>
    <author>作者</author>
    <author>Administrator</author>
  </authors>
  <commentList>
    <comment ref="Q17" authorId="0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食堂三层313、315按比例0.11933
</t>
        </r>
      </text>
    </comment>
    <comment ref="H18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I18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P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C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H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I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</commentList>
</comments>
</file>

<file path=xl/sharedStrings.xml><?xml version="1.0" encoding="utf-8"?>
<sst xmlns="http://schemas.openxmlformats.org/spreadsheetml/2006/main" count="3847" uniqueCount="1073">
  <si>
    <t>5#楼研发中心2017年总用电量统计表</t>
  </si>
  <si>
    <t>房间号</t>
  </si>
  <si>
    <t>上次电表底数</t>
  </si>
  <si>
    <t>本次电表底数</t>
  </si>
  <si>
    <t xml:space="preserve">字数 </t>
  </si>
  <si>
    <t>倍率</t>
  </si>
  <si>
    <t>实用量</t>
  </si>
  <si>
    <t>单价</t>
  </si>
  <si>
    <t>电费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</si>
  <si>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</si>
  <si>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</si>
  <si>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</si>
  <si>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</si>
  <si>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</si>
  <si>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</si>
  <si>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</si>
  <si>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</si>
  <si>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</si>
  <si>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</si>
  <si>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</si>
  <si>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</si>
  <si>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</si>
  <si>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</si>
  <si>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合计</t>
  </si>
  <si>
    <t>注：没有总水表</t>
  </si>
  <si>
    <t>水电合计</t>
  </si>
  <si>
    <t>5#楼研发中心2024年上半年公共用费用分摊统计表</t>
  </si>
  <si>
    <t>冷却水塔</t>
  </si>
  <si>
    <t>上次水表底数</t>
  </si>
  <si>
    <t>本次水表底数</t>
  </si>
  <si>
    <t>元/吨</t>
  </si>
  <si>
    <t>水费</t>
  </si>
  <si>
    <t>水电合计（实际）</t>
  </si>
  <si>
    <t>2024年上半年水电费</t>
  </si>
  <si>
    <t>2023.12.19刘剑，明年上半年要分摊网络用电费用。</t>
  </si>
  <si>
    <t>照明</t>
  </si>
  <si>
    <t>比例</t>
  </si>
  <si>
    <t>应交金额</t>
  </si>
  <si>
    <t>5#-网络机房南</t>
  </si>
  <si>
    <t>张棣</t>
  </si>
  <si>
    <t>5#-机房空调</t>
  </si>
  <si>
    <t>新表2018.5.5更新</t>
  </si>
  <si>
    <t>5#-网络机房北</t>
  </si>
  <si>
    <t>17#-机房UPS</t>
  </si>
  <si>
    <t>新表2018.12.15</t>
  </si>
  <si>
    <t>17#-机房空调</t>
  </si>
  <si>
    <t>17#-网络机房</t>
  </si>
  <si>
    <t>17#104#</t>
  </si>
  <si>
    <t>博士生公寓</t>
  </si>
  <si>
    <t>研究生公寓</t>
  </si>
  <si>
    <t>青年公寓</t>
  </si>
  <si>
    <t>绿化年用水量</t>
  </si>
  <si>
    <t>上半年</t>
  </si>
  <si>
    <t>家委会外（新）</t>
  </si>
  <si>
    <t>家委会内</t>
  </si>
  <si>
    <t>核算电量</t>
  </si>
  <si>
    <t>家委会</t>
  </si>
  <si>
    <t>+</t>
  </si>
  <si>
    <t>离退办</t>
  </si>
  <si>
    <t>医务室</t>
  </si>
  <si>
    <t>2#楼水站</t>
  </si>
  <si>
    <t>蒋立东</t>
  </si>
  <si>
    <t>2023.10.1</t>
  </si>
  <si>
    <t>职工餐厅三层</t>
  </si>
  <si>
    <t>单位</t>
  </si>
  <si>
    <t>负责人</t>
  </si>
  <si>
    <t>面积</t>
  </si>
  <si>
    <t>餐厅</t>
  </si>
  <si>
    <t>三层</t>
  </si>
  <si>
    <t>超晶格A</t>
  </si>
  <si>
    <t>王开友</t>
  </si>
  <si>
    <t>309#</t>
  </si>
  <si>
    <t>朱礼军各半</t>
  </si>
  <si>
    <t>占有率</t>
  </si>
  <si>
    <t>超晶格I</t>
  </si>
  <si>
    <t>袁国栋</t>
  </si>
  <si>
    <t>311#</t>
  </si>
  <si>
    <t>（王丽丽）</t>
  </si>
  <si>
    <t>超晶格C</t>
  </si>
  <si>
    <t>常凯</t>
  </si>
  <si>
    <t>314#</t>
  </si>
  <si>
    <t>神经网络</t>
  </si>
  <si>
    <t>鲁华祥</t>
  </si>
  <si>
    <t>308#</t>
  </si>
  <si>
    <t>材料中心</t>
  </si>
  <si>
    <t>杨少延</t>
  </si>
  <si>
    <t>301#</t>
  </si>
  <si>
    <t>Y48a070000</t>
  </si>
  <si>
    <t>303#</t>
  </si>
  <si>
    <t>Y38a040000</t>
  </si>
  <si>
    <t>刘建国</t>
  </si>
  <si>
    <t>310#</t>
  </si>
  <si>
    <t>光电中心D</t>
  </si>
  <si>
    <t>316#</t>
  </si>
  <si>
    <t>304#</t>
  </si>
  <si>
    <t>于丽娟</t>
  </si>
  <si>
    <t>光电系统C</t>
  </si>
  <si>
    <t>李冬梅</t>
  </si>
  <si>
    <t>高瑀含</t>
  </si>
  <si>
    <t>光电中心E</t>
  </si>
  <si>
    <t>李智勇</t>
  </si>
  <si>
    <t>305#</t>
  </si>
  <si>
    <t>固态光电B</t>
  </si>
  <si>
    <t>郑婉华</t>
  </si>
  <si>
    <t>307#</t>
  </si>
  <si>
    <t>纳米光电</t>
  </si>
  <si>
    <t>徐云</t>
  </si>
  <si>
    <t>313#</t>
  </si>
  <si>
    <t>315#</t>
  </si>
  <si>
    <t>3#楼三层电费统计表</t>
  </si>
  <si>
    <t>陈弘达</t>
  </si>
  <si>
    <t>314A#a东</t>
  </si>
  <si>
    <t>张弛</t>
  </si>
  <si>
    <t>归属待定下半年收取6.30</t>
  </si>
  <si>
    <t>314B#b西</t>
  </si>
  <si>
    <t>牛智川</t>
  </si>
  <si>
    <t>315#北</t>
  </si>
  <si>
    <t>李文昌</t>
  </si>
  <si>
    <t>315B#南</t>
  </si>
  <si>
    <t>周燕</t>
  </si>
  <si>
    <t>3号楼净化实验区面积分摊比例变更表</t>
  </si>
  <si>
    <t>序号</t>
  </si>
  <si>
    <t>部门</t>
  </si>
  <si>
    <t>净化面积</t>
  </si>
  <si>
    <t>分摊比例</t>
  </si>
  <si>
    <t>减少面积</t>
  </si>
  <si>
    <t>实际面积</t>
  </si>
  <si>
    <t>现站比例</t>
  </si>
  <si>
    <t>424#</t>
  </si>
  <si>
    <t>3#楼总表1</t>
  </si>
  <si>
    <t>集成中心</t>
  </si>
  <si>
    <t>412#</t>
  </si>
  <si>
    <t>3#楼总表2</t>
  </si>
  <si>
    <t>照明中心</t>
  </si>
  <si>
    <t>3月15日开始按548.94平方米分摊</t>
  </si>
  <si>
    <t>3#楼电费总计</t>
  </si>
  <si>
    <t>光电中心</t>
  </si>
  <si>
    <t>3#楼东水表</t>
  </si>
  <si>
    <t>全固态</t>
  </si>
  <si>
    <t>3#楼东水表新</t>
  </si>
  <si>
    <t>3#楼西水表</t>
  </si>
  <si>
    <t>3#楼水电费合计</t>
  </si>
  <si>
    <t>1P1-27新</t>
  </si>
  <si>
    <t>杨富华</t>
  </si>
  <si>
    <t>1P5新</t>
  </si>
  <si>
    <t>1P11</t>
  </si>
  <si>
    <t>1P12</t>
  </si>
  <si>
    <t>1P13</t>
  </si>
  <si>
    <t>3046</t>
  </si>
  <si>
    <t>3762</t>
  </si>
  <si>
    <t>1P14</t>
  </si>
  <si>
    <t>1P15</t>
  </si>
  <si>
    <t>1P16</t>
  </si>
  <si>
    <t>1P17</t>
  </si>
  <si>
    <t>2P-东墙</t>
  </si>
  <si>
    <t>林学春</t>
  </si>
  <si>
    <t>2P-南墙</t>
  </si>
  <si>
    <t>3#楼合计</t>
  </si>
  <si>
    <t>2Pj1</t>
  </si>
  <si>
    <t>王军喜</t>
  </si>
  <si>
    <t>2Pj2</t>
  </si>
  <si>
    <t>2Pj4</t>
  </si>
  <si>
    <t>2Pj5</t>
  </si>
  <si>
    <t>2Pj7</t>
  </si>
  <si>
    <t>UPS</t>
  </si>
  <si>
    <t>高英</t>
  </si>
  <si>
    <t xml:space="preserve"> </t>
  </si>
  <si>
    <t>2AP1</t>
  </si>
  <si>
    <t>谭满清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</si>
  <si>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</si>
  <si>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</si>
  <si>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</si>
  <si>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</si>
  <si>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</si>
  <si>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</si>
  <si>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</si>
  <si>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</si>
  <si>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照明中心公共费用分摊</t>
  </si>
  <si>
    <t>光电子中心公共费用分摊</t>
  </si>
  <si>
    <t>集成中心自用与分摊部分合计</t>
  </si>
  <si>
    <t>1#-417#</t>
  </si>
  <si>
    <t>1#-417#F</t>
  </si>
  <si>
    <t>P4-5</t>
  </si>
  <si>
    <t>4#-101#新</t>
  </si>
  <si>
    <t>李建明</t>
  </si>
  <si>
    <t>4#-101F#</t>
  </si>
  <si>
    <t>4P10</t>
  </si>
  <si>
    <t>4#-102#</t>
  </si>
  <si>
    <t>17#-西南外（室内）</t>
  </si>
  <si>
    <t>5#-地下室质量处</t>
  </si>
  <si>
    <t>1#和3#楼合计</t>
  </si>
  <si>
    <t>3#楼照明中心自用与分摊合计</t>
  </si>
  <si>
    <t>5#楼合计</t>
  </si>
  <si>
    <t>明细见5#楼栏</t>
  </si>
  <si>
    <t>3#和5#楼合计</t>
  </si>
  <si>
    <t>南传达室</t>
  </si>
  <si>
    <t>左侧表</t>
  </si>
  <si>
    <t>右侧表</t>
  </si>
  <si>
    <t>3#和5#楼及南传达室合计</t>
  </si>
  <si>
    <t>3#楼全固态自用与分摊合计</t>
  </si>
  <si>
    <t>1#楼等合计</t>
  </si>
  <si>
    <t>3#楼和1#楼等合计</t>
  </si>
  <si>
    <t>Y7FY470000</t>
  </si>
  <si>
    <t>光电子材料与器件（半导体传感光源及模块）</t>
  </si>
  <si>
    <t>3#楼光电子材料自用与分摊部分合计</t>
  </si>
  <si>
    <t>上次水</t>
  </si>
  <si>
    <t>本次</t>
  </si>
  <si>
    <t>3#楼</t>
  </si>
  <si>
    <t>1#-514</t>
  </si>
  <si>
    <t>赵亚利</t>
  </si>
  <si>
    <t>工艺设备用电</t>
  </si>
  <si>
    <r>
      <rPr>
        <sz val="11"/>
        <color rgb="FF000000"/>
        <rFont val="Arial"/>
        <family val="2"/>
      </rPr>
      <t>2023下半年水电</t>
    </r>
  </si>
  <si>
    <t>5#-6AP1</t>
  </si>
  <si>
    <t>马骁宇</t>
  </si>
  <si>
    <t>010993</t>
  </si>
  <si>
    <r>
      <rPr>
        <u/>
        <sz val="9"/>
        <color rgb="FF0000FF"/>
        <rFont val="Arial"/>
        <family val="2"/>
      </rPr>
      <t>E1J2030002</t>
    </r>
  </si>
  <si>
    <r>
      <rPr>
        <sz val="9"/>
        <rFont val="Arial"/>
        <family val="2"/>
      </rPr>
      <t>长波量子级联半导体激光器技术2</t>
    </r>
  </si>
  <si>
    <r>
      <rPr>
        <sz val="9"/>
        <rFont val="Arial"/>
        <family val="2"/>
      </rPr>
      <t>祁琼</t>
    </r>
  </si>
  <si>
    <t>5#-6AP2</t>
  </si>
  <si>
    <r>
      <rPr>
        <u/>
        <sz val="9"/>
        <color rgb="FF0000FF"/>
        <rFont val="Arial"/>
        <family val="2"/>
      </rPr>
      <t>E2J4010003</t>
    </r>
  </si>
  <si>
    <r>
      <rPr>
        <sz val="9"/>
        <rFont val="Arial"/>
        <family val="2"/>
      </rPr>
      <t>瓦级量子级联激光器-3</t>
    </r>
  </si>
  <si>
    <r>
      <rPr>
        <sz val="9"/>
        <color rgb="FF000000"/>
        <rFont val="Arial"/>
        <family val="2"/>
      </rPr>
      <t>熊聪</t>
    </r>
  </si>
  <si>
    <t>5#-6AP3</t>
  </si>
  <si>
    <t>、</t>
  </si>
  <si>
    <r>
      <rPr>
        <u/>
        <sz val="9"/>
        <color rgb="FF0000FF"/>
        <rFont val="Arial"/>
        <family val="2"/>
      </rPr>
      <t>E2J4020001</t>
    </r>
  </si>
  <si>
    <r>
      <rPr>
        <sz val="9"/>
        <rFont val="Arial"/>
        <family val="2"/>
      </rPr>
      <t>波长稳定激光器列阵</t>
    </r>
  </si>
  <si>
    <r>
      <rPr>
        <sz val="9"/>
        <color rgb="FF000000"/>
        <rFont val="Arial"/>
        <family val="2"/>
      </rPr>
      <t>刘素平</t>
    </r>
  </si>
  <si>
    <t>5#-6AP4</t>
  </si>
  <si>
    <r>
      <rPr>
        <u/>
        <sz val="9"/>
        <color rgb="FF0000FF"/>
        <rFont val="Arial"/>
        <family val="2"/>
      </rPr>
      <t>E2J4030001</t>
    </r>
  </si>
  <si>
    <r>
      <rPr>
        <sz val="9"/>
        <rFont val="Arial"/>
        <family val="2"/>
      </rPr>
      <t>半导体激光芯片及模块</t>
    </r>
  </si>
  <si>
    <r>
      <rPr>
        <sz val="9"/>
        <color rgb="FF000000"/>
        <rFont val="Arial"/>
        <family val="2"/>
      </rPr>
      <t>王翠鸾</t>
    </r>
  </si>
  <si>
    <t>5#-6AP5</t>
  </si>
  <si>
    <r>
      <rPr>
        <u/>
        <sz val="9"/>
        <color rgb="FF0000FF"/>
        <rFont val="Arial"/>
        <family val="2"/>
      </rPr>
      <t>E2J4040002</t>
    </r>
  </si>
  <si>
    <r>
      <rPr>
        <sz val="9"/>
        <rFont val="Arial"/>
        <family val="2"/>
      </rPr>
      <t>可调谐半导体种子源2</t>
    </r>
  </si>
  <si>
    <r>
      <rPr>
        <sz val="9"/>
        <color rgb="FF000000"/>
        <rFont val="Arial"/>
        <family val="2"/>
      </rPr>
      <t>林楠</t>
    </r>
  </si>
  <si>
    <t>5#-六层照明6AM</t>
  </si>
  <si>
    <r>
      <rPr>
        <u/>
        <sz val="9"/>
        <color rgb="FF0000FF"/>
        <rFont val="Arial"/>
        <family val="2"/>
      </rPr>
      <t>E3JK120001</t>
    </r>
  </si>
  <si>
    <r>
      <rPr>
        <sz val="9"/>
        <rFont val="Arial"/>
        <family val="2"/>
      </rPr>
      <t>1018nm激光器及放大器技术</t>
    </r>
  </si>
  <si>
    <t>5#-六层送风6AN2</t>
  </si>
  <si>
    <r>
      <rPr>
        <u/>
        <sz val="9"/>
        <color rgb="FF0000FF"/>
        <rFont val="Arial"/>
        <family val="2"/>
      </rPr>
      <t>E3JK200002</t>
    </r>
  </si>
  <si>
    <r>
      <rPr>
        <sz val="9"/>
        <rFont val="Arial"/>
        <family val="2"/>
      </rPr>
      <t>APD探测器技术2</t>
    </r>
  </si>
  <si>
    <r>
      <rPr>
        <sz val="9"/>
        <rFont val="Arial"/>
        <family val="2"/>
      </rPr>
      <t>熊聪</t>
    </r>
  </si>
  <si>
    <t>5#-六层排风6AN1</t>
  </si>
  <si>
    <r>
      <rPr>
        <sz val="11"/>
        <color rgb="FF000000"/>
        <rFont val="Arial"/>
        <family val="2"/>
      </rPr>
      <t>合计</t>
    </r>
  </si>
  <si>
    <t>5#-二层照明</t>
  </si>
  <si>
    <t>5#-二层水表</t>
  </si>
  <si>
    <t>5#-东2AP1</t>
  </si>
  <si>
    <t xml:space="preserve">     </t>
  </si>
  <si>
    <t>5#-东2AP2</t>
  </si>
  <si>
    <t>010279</t>
  </si>
  <si>
    <t>6#图书馆西边 实验室</t>
  </si>
  <si>
    <t>马骁宇（刘素平）</t>
  </si>
  <si>
    <t>5#-五层照明西5AP2</t>
  </si>
  <si>
    <t>研发中心一层、四层水电费分摊明细表</t>
  </si>
  <si>
    <t>5AM</t>
  </si>
  <si>
    <t>研发中心一、四层水电费分摊表</t>
  </si>
  <si>
    <t>5#-五层动力5AP1</t>
  </si>
  <si>
    <t>课题负责人</t>
  </si>
  <si>
    <t>房间数</t>
  </si>
  <si>
    <t>面积（㎡）</t>
  </si>
  <si>
    <t>占总面积%</t>
  </si>
  <si>
    <t>一、四层应交合计</t>
  </si>
  <si>
    <t>加五层及地下室</t>
  </si>
  <si>
    <t>研发中心1层108</t>
  </si>
  <si>
    <t>5#-四层照明西4AP2</t>
  </si>
  <si>
    <t>刘安金</t>
  </si>
  <si>
    <t>研发中心1层113</t>
  </si>
  <si>
    <t>5#-四层照明北4AM</t>
  </si>
  <si>
    <t>张韵</t>
  </si>
  <si>
    <t>研发中心102</t>
  </si>
  <si>
    <t>5#-四层动力4AP1</t>
  </si>
  <si>
    <t>研发中心112</t>
  </si>
  <si>
    <t>研发中心110</t>
  </si>
  <si>
    <t>5#-一层1AP2</t>
  </si>
  <si>
    <t>研发中心101</t>
  </si>
  <si>
    <t>5#-1AP3</t>
  </si>
  <si>
    <t>研发中心1层</t>
  </si>
  <si>
    <t>5#-1AN</t>
  </si>
  <si>
    <t>张锦川</t>
  </si>
  <si>
    <t>研发中心109</t>
  </si>
  <si>
    <t>一层总面积</t>
  </si>
  <si>
    <t>一层总金额</t>
  </si>
  <si>
    <t>5#-1层照明1AM</t>
  </si>
  <si>
    <t>5#地下室1-7</t>
  </si>
  <si>
    <t>研发中心410</t>
  </si>
  <si>
    <t>1</t>
  </si>
  <si>
    <t>5#地下室1-6</t>
  </si>
  <si>
    <t>研发中心424</t>
  </si>
  <si>
    <t>研发中心408</t>
  </si>
  <si>
    <t>3月15日开始减少417（14.1）、422（53.6）两间房</t>
  </si>
  <si>
    <t>5#-一层</t>
  </si>
  <si>
    <t>详情见研发中心比例分摊表</t>
  </si>
  <si>
    <t>四层总面积</t>
  </si>
  <si>
    <t>5#-四层</t>
  </si>
  <si>
    <t>四层总金额</t>
  </si>
  <si>
    <t>5#-五层</t>
  </si>
  <si>
    <t>5#-地下室</t>
  </si>
  <si>
    <t>魏学成</t>
  </si>
  <si>
    <t>5#-102#</t>
  </si>
  <si>
    <t>固态光电</t>
  </si>
  <si>
    <t>5#-110#</t>
  </si>
  <si>
    <t>5#-112#</t>
  </si>
  <si>
    <t>5#-424#</t>
  </si>
  <si>
    <t>1115072G01</t>
  </si>
  <si>
    <t>程哲</t>
  </si>
  <si>
    <t>5#-四层南（大屏）4AP3</t>
  </si>
  <si>
    <t>5#-108#</t>
  </si>
  <si>
    <t>5#-113#</t>
  </si>
  <si>
    <t>5#-109#</t>
  </si>
  <si>
    <t>材料重点</t>
  </si>
  <si>
    <t>5#-3AP1</t>
  </si>
  <si>
    <t>王智杰</t>
  </si>
  <si>
    <t>5#-3AP2</t>
  </si>
  <si>
    <t>杨涛</t>
  </si>
  <si>
    <t>5#-3AP3</t>
  </si>
  <si>
    <t>陈涌海</t>
  </si>
  <si>
    <t>5#-3AP4</t>
  </si>
  <si>
    <t>赵玲娟</t>
  </si>
  <si>
    <t>5#-3AP5</t>
  </si>
  <si>
    <t>刘峰奇</t>
  </si>
  <si>
    <t>5#-3AN2风机</t>
  </si>
  <si>
    <t>共用</t>
  </si>
  <si>
    <t>5#-3AM照明</t>
  </si>
  <si>
    <t>5#-3层水</t>
  </si>
  <si>
    <t>1#-313</t>
  </si>
  <si>
    <t>1#-313F</t>
  </si>
  <si>
    <t>P3-4</t>
  </si>
  <si>
    <t>1#-310L</t>
  </si>
  <si>
    <t>杜云</t>
  </si>
  <si>
    <t>1#-310C</t>
  </si>
  <si>
    <t>1#-421</t>
  </si>
  <si>
    <t>1#-424#</t>
  </si>
  <si>
    <t>1#-623A</t>
  </si>
  <si>
    <t>5#-2AP1</t>
  </si>
  <si>
    <t>5#-2AP2</t>
  </si>
  <si>
    <t>5#-2AP3</t>
  </si>
  <si>
    <t>5#-2AP4</t>
  </si>
  <si>
    <t>5#-2AP5照明</t>
  </si>
  <si>
    <t>5#-101</t>
  </si>
  <si>
    <t>5#-408</t>
  </si>
  <si>
    <t>单晶楼西</t>
  </si>
  <si>
    <t>5# 楼公用</t>
  </si>
  <si>
    <t>2024年上半年水电费（光电子材料与器件实验室）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</si>
  <si>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A组（李明）</t>
    </r>
  </si>
  <si>
    <t>Y74JJ00034</t>
  </si>
  <si>
    <t>李明</t>
  </si>
  <si>
    <t>朱晓宏/4723</t>
  </si>
  <si>
    <t>1#-212</t>
  </si>
  <si>
    <t>1#-213</t>
  </si>
  <si>
    <t>1#-215</t>
  </si>
  <si>
    <t>1#-217</t>
  </si>
  <si>
    <t>1#-219</t>
  </si>
  <si>
    <t>1#-220</t>
  </si>
  <si>
    <t>1#-221</t>
  </si>
  <si>
    <t>05年堵</t>
  </si>
  <si>
    <t>1#-223</t>
  </si>
  <si>
    <t>1#-225</t>
  </si>
  <si>
    <t>1#-226</t>
  </si>
  <si>
    <t>1#-228</t>
  </si>
  <si>
    <t>1#-230A</t>
  </si>
  <si>
    <t>与226、228共用</t>
  </si>
  <si>
    <t>2#-4层西南</t>
  </si>
  <si>
    <t>2#-4层西北</t>
  </si>
  <si>
    <t>负责人 
B组（陆丹）</t>
  </si>
  <si>
    <t>李迎迪</t>
  </si>
  <si>
    <t>1#-102A</t>
  </si>
  <si>
    <t>潘教清</t>
  </si>
  <si>
    <t>1#-108内</t>
  </si>
  <si>
    <t>1#-109N</t>
  </si>
  <si>
    <t>1#-109外#</t>
  </si>
  <si>
    <t>1#-326A</t>
  </si>
  <si>
    <t>1#-328</t>
  </si>
  <si>
    <t>1#-515</t>
  </si>
  <si>
    <t>负责人
B组陆丹</t>
  </si>
  <si>
    <t>1#-302</t>
  </si>
  <si>
    <t>1#-302F</t>
  </si>
  <si>
    <t>P3-14</t>
  </si>
  <si>
    <t>1#-304#</t>
  </si>
  <si>
    <t>1#-309W</t>
  </si>
  <si>
    <t>1#-309I</t>
  </si>
  <si>
    <t>1#-309F</t>
  </si>
  <si>
    <t>P3-7</t>
  </si>
  <si>
    <t>P3-9</t>
  </si>
  <si>
    <t>1#-418#</t>
  </si>
  <si>
    <t>1#-311#</t>
  </si>
  <si>
    <t>5#417</t>
  </si>
  <si>
    <t>5#楼-公共费用</t>
  </si>
  <si>
    <t>风机</t>
  </si>
  <si>
    <t>水</t>
  </si>
  <si>
    <t>1#楼和5#楼合计</t>
  </si>
  <si>
    <t>负责人
C组 谭满清</t>
  </si>
  <si>
    <t>详情见3#楼表</t>
  </si>
  <si>
    <t>负责人 
D组倪海桥</t>
  </si>
  <si>
    <t>2#-114#</t>
  </si>
  <si>
    <t>2#-115#外新</t>
  </si>
  <si>
    <t>2#-115#里</t>
  </si>
  <si>
    <t>2#-113-5F</t>
  </si>
  <si>
    <t>P-2</t>
  </si>
  <si>
    <t>2#-116外#</t>
  </si>
  <si>
    <t>2#-118内</t>
  </si>
  <si>
    <t>2#-118F</t>
  </si>
  <si>
    <t>P-3</t>
  </si>
  <si>
    <t>2#-208A#</t>
  </si>
  <si>
    <t>2#-305#</t>
  </si>
  <si>
    <t>吴东海</t>
  </si>
  <si>
    <t>2#-312#</t>
  </si>
  <si>
    <t>2#-407#</t>
  </si>
  <si>
    <t>1#-407B</t>
  </si>
  <si>
    <t>2#-508#</t>
  </si>
  <si>
    <t>3#-314B#</t>
  </si>
  <si>
    <t>3#-314A#</t>
  </si>
  <si>
    <t>2#-413#外</t>
  </si>
  <si>
    <t>张宇</t>
  </si>
  <si>
    <t>2#-413#内</t>
  </si>
  <si>
    <t>牛智川+张宇合计</t>
  </si>
  <si>
    <t>负责人 
E组黄北举</t>
  </si>
  <si>
    <t>Y74JJ00002</t>
  </si>
  <si>
    <t>覃冰玉</t>
  </si>
  <si>
    <t>1#-122</t>
  </si>
  <si>
    <t>黄北举</t>
  </si>
  <si>
    <t>1#-303南</t>
  </si>
  <si>
    <t>1#-303电</t>
  </si>
  <si>
    <t>1#-320外</t>
  </si>
  <si>
    <t>1#-320内</t>
  </si>
  <si>
    <t>1#-517</t>
  </si>
  <si>
    <t>3#-311</t>
  </si>
  <si>
    <t>并负担Q组307#50%</t>
  </si>
  <si>
    <t>刘鸣</t>
  </si>
  <si>
    <t>037536</t>
  </si>
  <si>
    <t>共计支出</t>
  </si>
  <si>
    <t>负责人
F组 杨跃德</t>
  </si>
  <si>
    <t>1#-210</t>
  </si>
  <si>
    <t>储涛</t>
  </si>
  <si>
    <t>1#-111A</t>
  </si>
  <si>
    <t>韩勤</t>
  </si>
  <si>
    <t>1#210A</t>
  </si>
  <si>
    <t>1#-303A</t>
  </si>
  <si>
    <t>1#-301F</t>
  </si>
  <si>
    <t>P3-16</t>
  </si>
  <si>
    <t>P3-17</t>
  </si>
  <si>
    <t>1#-312</t>
  </si>
  <si>
    <t>1101092I01</t>
  </si>
  <si>
    <t>以下房间的课题号发邮箱</t>
  </si>
  <si>
    <t>1#-520#</t>
  </si>
  <si>
    <t xml:space="preserve">                                                                                                                                 </t>
  </si>
  <si>
    <t>1#-522#</t>
  </si>
  <si>
    <t>1#-526#</t>
  </si>
  <si>
    <t>1#-528#中</t>
  </si>
  <si>
    <t>1#-528#下</t>
  </si>
  <si>
    <t>1#-527#</t>
  </si>
  <si>
    <t>1#-527F#</t>
  </si>
  <si>
    <t>P5-2</t>
  </si>
  <si>
    <t>1#-618#</t>
  </si>
  <si>
    <t>1#-620#</t>
  </si>
  <si>
    <t>1#-622#</t>
  </si>
  <si>
    <t>1#-624#</t>
  </si>
  <si>
    <t>1#-626#东</t>
  </si>
  <si>
    <t>1#-626#西</t>
  </si>
  <si>
    <t>共计</t>
  </si>
  <si>
    <t>Y775010000</t>
  </si>
  <si>
    <t>1#-230</t>
  </si>
  <si>
    <t>杨跃德</t>
  </si>
  <si>
    <t>1#-305</t>
  </si>
  <si>
    <t>1#-305F</t>
  </si>
  <si>
    <t>P3-12</t>
  </si>
  <si>
    <t>1#-324</t>
  </si>
  <si>
    <t>1#-321</t>
  </si>
  <si>
    <t>1#-325</t>
  </si>
  <si>
    <t>1#-327</t>
  </si>
  <si>
    <t>1#-330</t>
  </si>
  <si>
    <t>1#-317</t>
  </si>
  <si>
    <t>杜云杨跃德</t>
  </si>
  <si>
    <t>上次预存余额</t>
  </si>
  <si>
    <t>2023.11.1</t>
  </si>
  <si>
    <t>本次剩余金额</t>
  </si>
  <si>
    <t>2024.6.4</t>
  </si>
  <si>
    <t>负责人
G组 李智勇</t>
  </si>
  <si>
    <t>110105ZK01</t>
  </si>
  <si>
    <t>2#-太阳能</t>
  </si>
  <si>
    <t>李运涛</t>
  </si>
  <si>
    <t>1#-507A</t>
  </si>
  <si>
    <t>1#-507</t>
  </si>
  <si>
    <t>1#-508</t>
  </si>
  <si>
    <t>1#-509</t>
  </si>
  <si>
    <t>负责人
H组 安俊明</t>
  </si>
  <si>
    <t>1#-218</t>
  </si>
  <si>
    <t>安俊明</t>
  </si>
  <si>
    <t>1#-318</t>
  </si>
  <si>
    <t>1#-204</t>
  </si>
  <si>
    <t>1#-322</t>
  </si>
  <si>
    <t>1#-420A</t>
  </si>
  <si>
    <t>4#-106</t>
  </si>
  <si>
    <t>上次余额</t>
  </si>
  <si>
    <t>此次剩余金额</t>
  </si>
  <si>
    <t>负责人
I组 刘安金</t>
  </si>
  <si>
    <t>1#646B</t>
  </si>
  <si>
    <t>1#-503</t>
  </si>
  <si>
    <t>陈少武</t>
  </si>
  <si>
    <t>1#505</t>
  </si>
  <si>
    <t>1#-506A</t>
  </si>
  <si>
    <t>Y17e010000</t>
  </si>
  <si>
    <t>1#-302A</t>
  </si>
  <si>
    <t>许兴胜</t>
  </si>
  <si>
    <t>1#-307</t>
  </si>
  <si>
    <t>1#-307F</t>
  </si>
  <si>
    <t>P3-10</t>
  </si>
  <si>
    <t>1#-516A</t>
  </si>
  <si>
    <t>1#-308</t>
  </si>
  <si>
    <t>1#-308F</t>
  </si>
  <si>
    <t>P3-8</t>
  </si>
  <si>
    <t>负责人
J组 成步文</t>
  </si>
  <si>
    <t>1#-201</t>
  </si>
  <si>
    <t>成步文</t>
  </si>
  <si>
    <t>1#-203南</t>
  </si>
  <si>
    <t>1#-203东</t>
  </si>
  <si>
    <t>1#-203F</t>
  </si>
  <si>
    <t>P2-7</t>
  </si>
  <si>
    <t>P2-8</t>
  </si>
  <si>
    <t>1#-203A</t>
  </si>
  <si>
    <t>1#-205</t>
  </si>
  <si>
    <t>1#-205F</t>
  </si>
  <si>
    <t>P2-6</t>
  </si>
  <si>
    <t>1#-216</t>
  </si>
  <si>
    <t>1#-221A</t>
  </si>
  <si>
    <t>1#-332</t>
  </si>
  <si>
    <t>1#-503A</t>
  </si>
  <si>
    <t>1#-504新</t>
  </si>
  <si>
    <t>1#-506</t>
  </si>
  <si>
    <t>2#-209W#</t>
  </si>
  <si>
    <t>2#209南</t>
  </si>
  <si>
    <t>2#209成</t>
  </si>
  <si>
    <t>1#-301A</t>
  </si>
  <si>
    <t>1#-405B</t>
  </si>
  <si>
    <t>1#-502</t>
  </si>
  <si>
    <t>本次余额</t>
  </si>
  <si>
    <t>负责人
K组 谢亮</t>
  </si>
  <si>
    <t>1#-208</t>
  </si>
  <si>
    <t>谢亮</t>
  </si>
  <si>
    <t>9#-138/146</t>
  </si>
  <si>
    <t>9#-141/151</t>
  </si>
  <si>
    <t>1#-709</t>
  </si>
  <si>
    <t>负责人
L组 张冶金</t>
  </si>
  <si>
    <t>1#-403#</t>
  </si>
  <si>
    <t>张冶金</t>
  </si>
  <si>
    <t>1#-406A#</t>
  </si>
  <si>
    <t>1#-408#</t>
  </si>
  <si>
    <t>2#-224#</t>
  </si>
  <si>
    <t>2#-209N#</t>
  </si>
  <si>
    <t>计算用电量</t>
  </si>
  <si>
    <t>上次预存（2023.11.24）</t>
  </si>
  <si>
    <t>E1FY230001</t>
  </si>
  <si>
    <t>E3JK310006</t>
  </si>
  <si>
    <t>负责人
M组 薛春来</t>
  </si>
  <si>
    <t>1#-432#</t>
  </si>
  <si>
    <t>薛春来</t>
  </si>
  <si>
    <t>1#-102#</t>
  </si>
  <si>
    <t>1#-102机房</t>
  </si>
  <si>
    <t>1#-102F#</t>
  </si>
  <si>
    <t>P1-8</t>
  </si>
  <si>
    <t>4#-208#</t>
  </si>
  <si>
    <t>1#-101A#</t>
  </si>
  <si>
    <t>负责人
N 杨林</t>
  </si>
  <si>
    <t>Y914010000</t>
  </si>
  <si>
    <t>4044代赛菲</t>
  </si>
  <si>
    <t>1#-613外</t>
  </si>
  <si>
    <t>杨林</t>
  </si>
  <si>
    <t>1#-613内</t>
  </si>
  <si>
    <t>1#-613F</t>
  </si>
  <si>
    <t>P6-12</t>
  </si>
  <si>
    <t>1#-605#</t>
  </si>
  <si>
    <t>1#-605F#</t>
  </si>
  <si>
    <t>P6-17</t>
  </si>
  <si>
    <t>1#607A</t>
  </si>
  <si>
    <t>1#-608#</t>
  </si>
  <si>
    <t>负责人
O组  杨华</t>
  </si>
  <si>
    <t>1#210B</t>
  </si>
  <si>
    <t>杨华</t>
  </si>
  <si>
    <t>9#149</t>
  </si>
  <si>
    <t>负责人
P组  汪林望</t>
  </si>
  <si>
    <t>1#-306#东</t>
  </si>
  <si>
    <t>汪林望</t>
  </si>
  <si>
    <t>1#-306西</t>
  </si>
  <si>
    <t>1#-405AN</t>
  </si>
  <si>
    <t>上次剩余金额</t>
  </si>
  <si>
    <t>负责人
R组  李钊</t>
  </si>
  <si>
    <t>李钊</t>
  </si>
  <si>
    <t>1#-602</t>
  </si>
  <si>
    <t>1#-603</t>
  </si>
  <si>
    <t>1#-604</t>
  </si>
  <si>
    <t>1#-604F</t>
  </si>
  <si>
    <t>P6-13</t>
  </si>
  <si>
    <t>1#-607</t>
  </si>
  <si>
    <t>1#-609</t>
  </si>
  <si>
    <t>1#-609外</t>
  </si>
  <si>
    <t>1#-609内</t>
  </si>
  <si>
    <t>1#-609A</t>
  </si>
  <si>
    <t>新</t>
  </si>
  <si>
    <t>1#-610</t>
  </si>
  <si>
    <t>1#-611</t>
  </si>
  <si>
    <t>1#-623</t>
  </si>
  <si>
    <t>E2FY220001</t>
  </si>
  <si>
    <t>负责人
S组  杨晓红</t>
  </si>
  <si>
    <t>Eofy030001</t>
  </si>
  <si>
    <t>1#-202</t>
  </si>
  <si>
    <t>杨晓红</t>
  </si>
  <si>
    <t>1#-207</t>
  </si>
  <si>
    <t>2024年上半年水电费（半导体物理实验室）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</si>
  <si>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A组（王开友）</t>
    </r>
  </si>
  <si>
    <t>Y74JY00012</t>
  </si>
  <si>
    <t>赵祎诗</t>
  </si>
  <si>
    <t>17#-106#</t>
  </si>
  <si>
    <t>2#-218#</t>
  </si>
  <si>
    <t>2#-504D</t>
  </si>
  <si>
    <t>2#-503B#</t>
  </si>
  <si>
    <t>物业东原工厂</t>
  </si>
  <si>
    <t>食堂三层309各半</t>
  </si>
  <si>
    <t>2#-503A#</t>
  </si>
  <si>
    <t>黄雨青</t>
  </si>
  <si>
    <t>2#-304#</t>
  </si>
  <si>
    <t>2#-310#</t>
  </si>
  <si>
    <t>2#-317-3-5#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</si>
  <si>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B组（魏钟鸣）</t>
    </r>
  </si>
  <si>
    <t>2#-303B#左</t>
  </si>
  <si>
    <t>武海斌</t>
  </si>
  <si>
    <t>2#-303B#中</t>
  </si>
  <si>
    <t>2#-303B#右</t>
  </si>
  <si>
    <t>2#-510A#内</t>
  </si>
  <si>
    <t>2#-510A#外</t>
  </si>
  <si>
    <t>2#-514-18#</t>
  </si>
  <si>
    <t>2#-308#</t>
  </si>
  <si>
    <t>7#2层</t>
  </si>
  <si>
    <t>魏钟鸣</t>
  </si>
  <si>
    <t>上次剩余余额</t>
  </si>
  <si>
    <t>本次预存金额</t>
  </si>
  <si>
    <t>2024.5.22</t>
  </si>
  <si>
    <t>2024.6.3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</si>
  <si>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C组（娄文凯）</t>
    </r>
  </si>
  <si>
    <t>Y271010000</t>
  </si>
  <si>
    <t>2#-510#</t>
  </si>
  <si>
    <t xml:space="preserve">常凯 </t>
  </si>
  <si>
    <t>2#301</t>
  </si>
  <si>
    <t>张东</t>
  </si>
  <si>
    <t>食堂三层</t>
  </si>
  <si>
    <t>Y7FY240001</t>
  </si>
  <si>
    <t>2#-216#</t>
  </si>
  <si>
    <t>张新惠</t>
  </si>
  <si>
    <t>2#-313-317#</t>
  </si>
  <si>
    <t>上次</t>
  </si>
  <si>
    <t>预存余额</t>
  </si>
  <si>
    <t>2#-415#A-B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</si>
  <si>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D组（刘力源）</t>
    </r>
  </si>
  <si>
    <t>Y6FY020000</t>
  </si>
  <si>
    <t>9#-159#</t>
  </si>
  <si>
    <t>刘力源</t>
  </si>
  <si>
    <t>2#-220A#</t>
  </si>
  <si>
    <t>吴南健</t>
  </si>
  <si>
    <t>9#134</t>
  </si>
  <si>
    <t>9#136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</si>
  <si>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E组（骆军委）</t>
    </r>
  </si>
  <si>
    <t>2#-505#A西</t>
  </si>
  <si>
    <t>骆军委</t>
  </si>
  <si>
    <t>2#-505#A东</t>
  </si>
  <si>
    <t>2#-507#</t>
  </si>
  <si>
    <t>2#-六层东机房</t>
  </si>
  <si>
    <t>12#原物业</t>
  </si>
  <si>
    <t>此次剩余金额 2024.6.3</t>
  </si>
  <si>
    <t>Y912060002</t>
  </si>
  <si>
    <t>E375020002</t>
  </si>
  <si>
    <t>郭纯英</t>
  </si>
  <si>
    <t>文宏玉</t>
  </si>
  <si>
    <t>2#-303A#</t>
  </si>
  <si>
    <t>2#-319#</t>
  </si>
  <si>
    <t>2#-321N</t>
  </si>
  <si>
    <t>2#322</t>
  </si>
  <si>
    <t>2#-325#</t>
  </si>
  <si>
    <t>2#-327#</t>
  </si>
  <si>
    <t>2#-326#</t>
  </si>
  <si>
    <t>2#-328#</t>
  </si>
  <si>
    <t>2#-329w#</t>
  </si>
  <si>
    <t>2#-329n#</t>
  </si>
  <si>
    <t>食堂三层311房间的各半</t>
  </si>
  <si>
    <t>图书馆二层</t>
  </si>
  <si>
    <t>电表1</t>
  </si>
  <si>
    <t>电表2</t>
  </si>
  <si>
    <t>7#-二层</t>
  </si>
  <si>
    <t>半导体物理实验室</t>
  </si>
  <si>
    <t>7#-二层热水器</t>
  </si>
  <si>
    <t>减去热水器</t>
  </si>
  <si>
    <t>Y912010000</t>
  </si>
  <si>
    <t>2#-231A</t>
  </si>
  <si>
    <t>窦秀明</t>
  </si>
  <si>
    <t>2#-310A#</t>
  </si>
  <si>
    <t>2023.11.16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</si>
  <si>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F组（谭平恒）</t>
    </r>
  </si>
  <si>
    <t>E27X011003</t>
  </si>
  <si>
    <t>2#-307/309#</t>
  </si>
  <si>
    <t>谭平恒</t>
  </si>
  <si>
    <t>2#-318#</t>
  </si>
  <si>
    <t>2#-410</t>
  </si>
  <si>
    <t>2#-417</t>
  </si>
  <si>
    <t>2#-311#</t>
  </si>
  <si>
    <t>张昕</t>
  </si>
  <si>
    <t>2#-513</t>
  </si>
  <si>
    <t>E17RTD0101</t>
  </si>
  <si>
    <t>张俊</t>
  </si>
  <si>
    <t>2#-二层东水站北</t>
  </si>
  <si>
    <t>2#-414#A-B</t>
  </si>
  <si>
    <t>2#-418、419#</t>
  </si>
  <si>
    <t>2#-509/511</t>
  </si>
  <si>
    <t>史衍猛</t>
  </si>
  <si>
    <t>吴江滨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</si>
  <si>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G组（王丽丽）</t>
    </r>
  </si>
  <si>
    <t>1#-318A#</t>
  </si>
  <si>
    <t>王丽丽</t>
  </si>
  <si>
    <t>2#-229新装</t>
  </si>
  <si>
    <t>2#-504#</t>
  </si>
  <si>
    <t>2#-504内 新装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</si>
  <si>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H组（魏大海）</t>
    </r>
  </si>
  <si>
    <t>2#-113#</t>
  </si>
  <si>
    <t>魏大海</t>
  </si>
  <si>
    <t>2#-111#北</t>
  </si>
  <si>
    <t>2#-111#南</t>
  </si>
  <si>
    <t>2#-220#</t>
  </si>
  <si>
    <t>2#-515#</t>
  </si>
  <si>
    <t>2#-4N3-1</t>
  </si>
  <si>
    <t>2#-231W</t>
  </si>
  <si>
    <t>2#-231F#</t>
  </si>
  <si>
    <t>P25</t>
  </si>
  <si>
    <t>3#-101#</t>
  </si>
  <si>
    <t>以上合计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</si>
  <si>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I组（申超）</t>
    </r>
  </si>
  <si>
    <t>申超</t>
  </si>
  <si>
    <t>2#-302#</t>
  </si>
  <si>
    <t>2#-306#</t>
  </si>
  <si>
    <t>2#-314#</t>
  </si>
  <si>
    <t>2#-320#</t>
  </si>
  <si>
    <t>2#-321#A</t>
  </si>
  <si>
    <t>2#-321#A东</t>
  </si>
  <si>
    <t>2#-108#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</si>
  <si>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J组（朱礼军）</t>
    </r>
  </si>
  <si>
    <t>朱礼军</t>
  </si>
  <si>
    <t>1#-306#西</t>
  </si>
  <si>
    <t>E3FY020001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</si>
  <si>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K组（武荣庭）</t>
    </r>
  </si>
  <si>
    <t>18#北</t>
  </si>
  <si>
    <t>下半年计入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</si>
  <si>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J组（袁国栋）</t>
    </r>
  </si>
  <si>
    <t>食堂三层311房间的一半</t>
  </si>
  <si>
    <t>1#-117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</si>
  <si>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M组（张兴旺）</t>
    </r>
  </si>
  <si>
    <t>2#-120西</t>
  </si>
  <si>
    <t>张兴旺</t>
  </si>
  <si>
    <t>2#-120东</t>
  </si>
  <si>
    <t>2#-120F</t>
  </si>
  <si>
    <t>P-4</t>
  </si>
  <si>
    <t>2#-221</t>
  </si>
  <si>
    <t>2#-223</t>
  </si>
  <si>
    <t>2#-225</t>
  </si>
  <si>
    <t>2#-226#</t>
  </si>
  <si>
    <t>2#-228</t>
  </si>
  <si>
    <t>2#-228F</t>
  </si>
  <si>
    <t>P-6</t>
  </si>
  <si>
    <t>2#-230W</t>
  </si>
  <si>
    <t>5#-地下室（原全固态）</t>
  </si>
  <si>
    <t>E3JK080001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</si>
  <si>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N组（刘兴昉）</t>
    </r>
  </si>
  <si>
    <t>元/度</t>
  </si>
  <si>
    <t>E1Y0100002</t>
  </si>
  <si>
    <t>王欣</t>
  </si>
  <si>
    <t>北方基地外 101A外</t>
  </si>
  <si>
    <t>刘兴昉</t>
  </si>
  <si>
    <t>北方基地外 101A内</t>
  </si>
  <si>
    <t>北方基地外 101A门口</t>
  </si>
  <si>
    <t>2#-101</t>
  </si>
  <si>
    <t>2#-107</t>
  </si>
  <si>
    <t>2#-208</t>
  </si>
  <si>
    <t>2#-211</t>
  </si>
  <si>
    <t>2#-212</t>
  </si>
  <si>
    <t>2#-214</t>
  </si>
  <si>
    <t>2#-217</t>
  </si>
  <si>
    <t>2#-232</t>
  </si>
  <si>
    <t>16#-03北1（柜外挂）</t>
  </si>
  <si>
    <t>16#-03北2（内上S）</t>
  </si>
  <si>
    <t>16#-05</t>
  </si>
  <si>
    <t>2#-210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</si>
  <si>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O组（游经碧）</t>
    </r>
  </si>
  <si>
    <t>E07X011003</t>
  </si>
  <si>
    <t>1#-416</t>
  </si>
  <si>
    <t>游经碧</t>
  </si>
  <si>
    <t>1#-614A</t>
  </si>
  <si>
    <t>1#-621</t>
  </si>
  <si>
    <t>1#-625</t>
  </si>
  <si>
    <t>1#-627</t>
  </si>
  <si>
    <t>E2JK210001</t>
  </si>
  <si>
    <t>2024年上半年水电费（固态光电信息技术实验室）</t>
  </si>
  <si>
    <t>负责人
A组 郑婉华</t>
  </si>
  <si>
    <t>张彬林</t>
  </si>
  <si>
    <t>1#-423</t>
  </si>
  <si>
    <t>负责人
B组李文昌</t>
  </si>
  <si>
    <t>田雪薇</t>
  </si>
  <si>
    <t>发邮件</t>
  </si>
  <si>
    <t>1#-404#外</t>
  </si>
  <si>
    <t>鉴海防</t>
  </si>
  <si>
    <t>1#-617</t>
  </si>
  <si>
    <t>1#-411#</t>
  </si>
  <si>
    <t>1#-413</t>
  </si>
  <si>
    <t>1#-415#外</t>
  </si>
  <si>
    <t>1#-415#内</t>
  </si>
  <si>
    <t>1#-414#</t>
  </si>
  <si>
    <t>1#-418A</t>
  </si>
  <si>
    <t>3#-315#水房南</t>
  </si>
  <si>
    <t>负责人
C组张韵</t>
  </si>
  <si>
    <t>刘喆</t>
  </si>
  <si>
    <t>负责人
D组张锦川</t>
  </si>
  <si>
    <t>王利军</t>
  </si>
  <si>
    <t>2#-103</t>
  </si>
  <si>
    <t>2#-104北东</t>
  </si>
  <si>
    <t>2#-104北西</t>
  </si>
  <si>
    <t>2#-104南</t>
  </si>
  <si>
    <t>2#-110</t>
  </si>
  <si>
    <t>2#-117-9西</t>
  </si>
  <si>
    <t>2#-117-9东</t>
  </si>
  <si>
    <t>2#-121A</t>
  </si>
  <si>
    <t>2#-117F</t>
  </si>
  <si>
    <t>P-1</t>
  </si>
  <si>
    <t>2#-219</t>
  </si>
  <si>
    <t>2#楼和5#楼合计</t>
  </si>
  <si>
    <t>2#-121</t>
  </si>
  <si>
    <t>1#616</t>
  </si>
  <si>
    <t>E0FY370001</t>
  </si>
  <si>
    <t>卓宁</t>
  </si>
  <si>
    <t>Y518180000</t>
  </si>
  <si>
    <t>1#-427A</t>
  </si>
  <si>
    <t>2#-235</t>
  </si>
  <si>
    <t>2#-237</t>
  </si>
  <si>
    <t xml:space="preserve"> 电费 </t>
  </si>
  <si>
    <t xml:space="preserve"> 合计 </t>
  </si>
  <si>
    <t>4#-105A</t>
  </si>
  <si>
    <t>金鹏</t>
  </si>
  <si>
    <t>4#-107</t>
  </si>
  <si>
    <t>4#-209</t>
  </si>
  <si>
    <t>4#-210</t>
  </si>
  <si>
    <t>E27RBB0701</t>
  </si>
  <si>
    <t>2#-102</t>
  </si>
  <si>
    <t>徐波</t>
  </si>
  <si>
    <t>2#-112</t>
  </si>
  <si>
    <t>2#-233</t>
  </si>
  <si>
    <t>1#-311A</t>
  </si>
  <si>
    <t>赵超</t>
  </si>
  <si>
    <t>E07X011002</t>
  </si>
  <si>
    <t>刘孔</t>
  </si>
  <si>
    <t>1#-612新</t>
  </si>
  <si>
    <t>1#-612F</t>
  </si>
  <si>
    <t>P6-14</t>
  </si>
  <si>
    <t>1#-612</t>
  </si>
  <si>
    <t>1#-615</t>
  </si>
  <si>
    <t>1#-615F</t>
  </si>
  <si>
    <t>P6-11</t>
  </si>
  <si>
    <t>2#-227</t>
  </si>
  <si>
    <t>E0H2010000</t>
  </si>
  <si>
    <t>张艳华</t>
  </si>
  <si>
    <t>马文全</t>
  </si>
  <si>
    <t>1#-406B#</t>
  </si>
  <si>
    <t>2#-209北#</t>
  </si>
  <si>
    <t>1#-407A#</t>
  </si>
  <si>
    <t>1#-110</t>
  </si>
  <si>
    <t>刘俊岐</t>
  </si>
  <si>
    <t>1#-110#外</t>
  </si>
  <si>
    <t>Y6FY130001</t>
  </si>
  <si>
    <t>1#-402B#</t>
  </si>
  <si>
    <t>杨晓光</t>
  </si>
  <si>
    <t>1#-409</t>
  </si>
  <si>
    <t>1#-412</t>
  </si>
  <si>
    <t>负责人
E组赵德钢</t>
  </si>
  <si>
    <t>史永生</t>
  </si>
  <si>
    <t>1#-101#</t>
  </si>
  <si>
    <t>赵德刚</t>
  </si>
  <si>
    <t>1#-105#A</t>
  </si>
  <si>
    <t>1#-105#B</t>
  </si>
  <si>
    <t>1#-107内</t>
  </si>
  <si>
    <t>1#-107外</t>
  </si>
  <si>
    <t>1#-110A</t>
  </si>
  <si>
    <t>1#-207A#</t>
  </si>
  <si>
    <t>1#-209#</t>
  </si>
  <si>
    <t>1#-214#</t>
  </si>
  <si>
    <t>4#-204#</t>
  </si>
  <si>
    <t>4#-206#</t>
  </si>
  <si>
    <t>4#-207</t>
  </si>
  <si>
    <t>4#-208A#</t>
  </si>
  <si>
    <t>负责人
F组薛春来</t>
  </si>
  <si>
    <t>负责人
G组李响</t>
  </si>
  <si>
    <t>负责人
H组沈桂英</t>
  </si>
  <si>
    <t>E2h1020m00</t>
  </si>
  <si>
    <t>王艳</t>
  </si>
  <si>
    <t>1#-单晶楼3（东）</t>
  </si>
  <si>
    <t>沈桂英</t>
  </si>
  <si>
    <t>1#-111</t>
  </si>
  <si>
    <t>1#-111F</t>
  </si>
  <si>
    <t>P1-6</t>
  </si>
  <si>
    <t>1#-115中</t>
  </si>
  <si>
    <t>1#-115东</t>
  </si>
  <si>
    <t>1#-116</t>
  </si>
  <si>
    <t>1#-115#西</t>
  </si>
  <si>
    <t>1#-115F</t>
  </si>
  <si>
    <t>P1-4</t>
  </si>
  <si>
    <t>1#-117F</t>
  </si>
  <si>
    <t>P1-3</t>
  </si>
  <si>
    <t>1#-118</t>
  </si>
  <si>
    <t>1#-120</t>
  </si>
  <si>
    <t>1#-120F</t>
  </si>
  <si>
    <t>P1-5</t>
  </si>
  <si>
    <t>1#-120A</t>
  </si>
  <si>
    <t>1#-124</t>
  </si>
  <si>
    <t>1#-126F</t>
  </si>
  <si>
    <t>P1-1-2</t>
  </si>
  <si>
    <t>9#155</t>
  </si>
  <si>
    <t>16#-03W</t>
  </si>
  <si>
    <t>16#-03N</t>
  </si>
  <si>
    <t>负责人
I组肖红领</t>
  </si>
  <si>
    <t>E2JK020001</t>
  </si>
  <si>
    <t>2#-北方L内</t>
  </si>
  <si>
    <t>肖红领</t>
  </si>
  <si>
    <t>2#-213新表</t>
  </si>
  <si>
    <t>2#-401南</t>
  </si>
  <si>
    <t>2#-401北</t>
  </si>
  <si>
    <t>2#-4层东</t>
  </si>
  <si>
    <t>1#-601</t>
  </si>
  <si>
    <t>1#-606</t>
  </si>
  <si>
    <t>1#608A</t>
  </si>
  <si>
    <t>1#-616A</t>
  </si>
  <si>
    <t>负责人
J组杨少延</t>
  </si>
  <si>
    <t>E1H1110000</t>
  </si>
  <si>
    <t>4#-103</t>
  </si>
  <si>
    <t>4#-203</t>
  </si>
  <si>
    <t>4#-202新</t>
  </si>
  <si>
    <t>17#-103</t>
  </si>
  <si>
    <t>汪连山</t>
  </si>
  <si>
    <t>Y812050000</t>
  </si>
  <si>
    <t>负责人
K组张旭</t>
  </si>
  <si>
    <t>Y74JY00048</t>
  </si>
  <si>
    <t>张旭</t>
  </si>
  <si>
    <t>鲁琳4416</t>
  </si>
  <si>
    <t>1#-315</t>
  </si>
  <si>
    <t>1#-316</t>
  </si>
  <si>
    <t>1#-334</t>
  </si>
  <si>
    <t>3#-307#</t>
  </si>
  <si>
    <t>1#-326</t>
  </si>
  <si>
    <t>实际支出</t>
  </si>
  <si>
    <t>负责人
L组裴为华</t>
  </si>
  <si>
    <t>Y74JY00047</t>
  </si>
  <si>
    <t>杨晓伟5009</t>
  </si>
  <si>
    <t>裴为华</t>
  </si>
  <si>
    <t>1#-323</t>
  </si>
  <si>
    <t>1#-523</t>
  </si>
  <si>
    <t>1#-523外</t>
  </si>
  <si>
    <t>1#-524A</t>
  </si>
  <si>
    <t>1#-525</t>
  </si>
  <si>
    <t>1#-525F</t>
  </si>
  <si>
    <t>P5-3</t>
  </si>
  <si>
    <t>3#-309</t>
  </si>
  <si>
    <t>2024.4.8</t>
  </si>
  <si>
    <t>2024年上半年水电费（纳米光电子实验室）</t>
  </si>
  <si>
    <t>责任人
A组徐云</t>
  </si>
  <si>
    <t>2#-4N2</t>
  </si>
  <si>
    <t>2#-4N1</t>
  </si>
  <si>
    <t>2#-118A#</t>
  </si>
  <si>
    <t>2#118</t>
  </si>
  <si>
    <t>2#-4N4</t>
  </si>
  <si>
    <t>1#234</t>
  </si>
  <si>
    <t>1#236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</si>
  <si>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</si>
  <si>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</si>
  <si>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</si>
  <si>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</si>
  <si>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</si>
  <si>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</si>
  <si>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</si>
  <si>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</si>
  <si>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</si>
  <si>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7#-一层西南</t>
  </si>
  <si>
    <t>17#-105</t>
  </si>
  <si>
    <t>扣减</t>
  </si>
  <si>
    <t>西外水池</t>
  </si>
  <si>
    <t>光电系统</t>
  </si>
  <si>
    <t>本次预存</t>
  </si>
  <si>
    <t>2024.6.13</t>
  </si>
  <si>
    <t>1#-410#</t>
  </si>
  <si>
    <t>韦欣</t>
  </si>
  <si>
    <t>2#-4N3-2</t>
  </si>
  <si>
    <t>2#409</t>
  </si>
  <si>
    <t>Y9FYia0202</t>
  </si>
  <si>
    <t>责任人
B组刘建国</t>
  </si>
  <si>
    <t>0000000000</t>
  </si>
  <si>
    <t>5#-四层南（大屏）</t>
  </si>
  <si>
    <t>2024年上半年水电费（人工智能与高速电路实验室）</t>
  </si>
  <si>
    <t>边昳</t>
  </si>
  <si>
    <t>负责人
A组鲁华祥</t>
  </si>
  <si>
    <t>1#-401A#</t>
  </si>
  <si>
    <t>1#-401B#</t>
  </si>
  <si>
    <t>1#-402A#</t>
  </si>
  <si>
    <t>1#-426#</t>
  </si>
  <si>
    <t>1#-429#</t>
  </si>
  <si>
    <t>1#-430#</t>
  </si>
  <si>
    <t>1#-432A#</t>
  </si>
  <si>
    <t>2022.7.12</t>
  </si>
  <si>
    <t>1#-703#-705#</t>
  </si>
  <si>
    <t>4#-201</t>
  </si>
  <si>
    <t>职工餐厅308</t>
  </si>
  <si>
    <t>负责人
B组李卫军</t>
  </si>
  <si>
    <t>9#-113-120/157#</t>
  </si>
  <si>
    <t>李卫军</t>
  </si>
  <si>
    <t>弱电机房</t>
  </si>
  <si>
    <t>上次剩余</t>
  </si>
  <si>
    <t>本次剩余</t>
  </si>
  <si>
    <t>负责人
C组曹晓东</t>
  </si>
  <si>
    <t>Y776010000</t>
  </si>
  <si>
    <t>1#-501#</t>
  </si>
  <si>
    <t>曹晓东</t>
  </si>
  <si>
    <t>1#-501#内</t>
  </si>
  <si>
    <t>1#-510</t>
  </si>
  <si>
    <t>1#-511#</t>
  </si>
  <si>
    <t>1#-513#</t>
  </si>
  <si>
    <t>1#-614#</t>
  </si>
  <si>
    <t>负责人
A组刘育梁</t>
  </si>
  <si>
    <t>孟</t>
  </si>
  <si>
    <t>9#-102/106#</t>
  </si>
  <si>
    <t>李芳</t>
  </si>
  <si>
    <t>9#-101-111</t>
  </si>
  <si>
    <t>E1H1080000</t>
  </si>
  <si>
    <t>1#-516#</t>
  </si>
  <si>
    <t>刘育梁</t>
  </si>
  <si>
    <t>Y74JY00037</t>
  </si>
  <si>
    <t>2#-304A</t>
  </si>
  <si>
    <t>3#-315#B</t>
  </si>
  <si>
    <t>7#-西外水槽</t>
  </si>
  <si>
    <t>Y8H1040000</t>
  </si>
  <si>
    <t>孟彬彬</t>
  </si>
  <si>
    <t>负责人
B组李冬梅</t>
  </si>
  <si>
    <t>2#-5层西5N2</t>
  </si>
  <si>
    <t>1#-707</t>
  </si>
  <si>
    <t>职工餐厅三层316</t>
  </si>
  <si>
    <t>姚小城</t>
  </si>
  <si>
    <t>E2H1150000</t>
  </si>
  <si>
    <t>2024年上半年水电费（全固态光源实验室）</t>
  </si>
  <si>
    <t>责任人
林学春</t>
  </si>
  <si>
    <t>1#-419#</t>
  </si>
  <si>
    <t>1#-420#</t>
  </si>
  <si>
    <t>1#-425#</t>
  </si>
  <si>
    <t>1#-428#</t>
  </si>
  <si>
    <t>4#-104</t>
  </si>
  <si>
    <t>4#-105B</t>
  </si>
  <si>
    <t>锅炉房西（6#配）</t>
  </si>
  <si>
    <t>刘燕楠</t>
  </si>
  <si>
    <t>详见3#楼表</t>
  </si>
  <si>
    <t>2024年上半年水电费（宽禁带半导体研发中心）</t>
  </si>
  <si>
    <t>责任人
王军喜</t>
  </si>
  <si>
    <t>明细见3#楼栏</t>
  </si>
  <si>
    <t>本次预存金额 1</t>
  </si>
  <si>
    <t>E2FY360002</t>
  </si>
  <si>
    <t>本次预存金额 2</t>
  </si>
  <si>
    <t>E2FY370001</t>
  </si>
  <si>
    <t>2024年上半年水电费（光电子工程中心）</t>
  </si>
  <si>
    <t>责任人
刘素平</t>
  </si>
  <si>
    <t>责任人
王晓东</t>
  </si>
  <si>
    <t>Y74jj00043</t>
  </si>
  <si>
    <t>1#-427</t>
  </si>
  <si>
    <t>杨晋玲</t>
  </si>
  <si>
    <t>4#-101新</t>
  </si>
  <si>
    <t>1#-436#</t>
  </si>
  <si>
    <t>2#-105</t>
  </si>
  <si>
    <t>王晓东</t>
  </si>
  <si>
    <t>18#南侧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</si>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</sst>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 * #,##0_ ;_ * \-#,##0_ ;_ * &quot;-&quot;_ ;_ @_ "/>
    <numFmt numFmtId="43" formatCode="_ * #,##0.00_ ;_ * \-#,##0.00_ ;_ * &quot;-&quot;??_ ;_ @_ "/>
    <numFmt numFmtId="177" formatCode="_ &quot;￥&quot;* #,##0.00_ ;_ &quot;￥&quot;* \-#,##0.00_ ;_ &quot;￥&quot;* &quot;-&quot;??_ ;_ @_ "/>
    <numFmt numFmtId="178" formatCode="0.0_);[Red]\(0.0\)"/>
    <numFmt numFmtId="179" formatCode="0.00_);[Red]\(0.00\)"/>
    <numFmt numFmtId="180" formatCode="#,##0.0_ "/>
    <numFmt numFmtId="181" formatCode="0.00_ "/>
    <numFmt numFmtId="182" formatCode="#,##0.00_ "/>
    <numFmt numFmtId="183" formatCode="0_ "/>
    <numFmt numFmtId="184" formatCode="0_);[Red]\(0\)"/>
    <numFmt numFmtId="185" formatCode="0_);\(0\)"/>
    <numFmt numFmtId="186" formatCode="0.0_ "/>
    <numFmt numFmtId="187" formatCode="_ * #,##0.00_ ;_ * \-#,##0.00_ ;_ * &quot;-&quot;??.0_ ;_ @_ "/>
    <numFmt numFmtId="188" formatCode="_ * #,##0.00_ ;_ * \-#,##0.00_ ;_ * &quot;-&quot;_ ;_ @_ "/>
    <numFmt numFmtId="189" formatCode="0.0000_ "/>
  </numFmts>
  <fonts count="52">
    <font>
      <sz val="12"/>
      <name val="宋体"/>
      <charset val="134"/>
    </font>
    <font>
      <sz val="12"/>
      <color rgb="FF000000"/>
      <name val="宋体"/>
      <charset val="134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20"/>
      <color rgb="FFFF0000"/>
      <name val="宋体"/>
      <charset val="134"/>
    </font>
    <font>
      <sz val="12"/>
      <color rgb="FFFF0000"/>
      <name val="宋体"/>
      <charset val="134"/>
    </font>
    <font>
      <sz val="8"/>
      <color theme="1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b/>
      <sz val="16"/>
      <color theme="1"/>
      <name val="宋体"/>
      <charset val="134"/>
    </font>
    <font>
      <sz val="12"/>
      <color rgb="FF0070C0"/>
      <name val="宋体"/>
      <charset val="134"/>
    </font>
    <font>
      <sz val="12"/>
      <color rgb="FF5181BD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u/>
      <sz val="12"/>
      <color theme="1"/>
      <name val="宋体"/>
      <charset val="134"/>
    </font>
    <font>
      <sz val="18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Arial"/>
      <family val="2"/>
    </font>
    <font>
      <u/>
      <sz val="9"/>
      <color rgb="FF0000FF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6"/>
      <color theme="1"/>
      <name val="宋体"/>
      <charset val="134"/>
    </font>
    <font>
      <sz val="11"/>
      <color theme="1"/>
      <name val="仿宋"/>
      <charset val="134"/>
    </font>
    <font>
      <b/>
      <sz val="16"/>
      <name val="宋体"/>
      <charset val="134"/>
    </font>
    <font>
      <b/>
      <sz val="12"/>
      <color indexed="12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1"/>
      <color rgb="FF3D3D3D"/>
      <name val="宋体"/>
      <charset val="134"/>
    </font>
    <font>
      <sz val="16"/>
      <color rgb="FF3D3D3D"/>
      <name val="宋体"/>
      <charset val="134"/>
    </font>
    <font>
      <sz val="12"/>
      <color indexed="10"/>
      <name val="宋体"/>
      <charset val="134"/>
    </font>
    <font>
      <sz val="12"/>
      <color rgb="FFFFFFFF"/>
      <name val="宋体"/>
      <charset val="134"/>
    </font>
    <font>
      <sz val="14"/>
      <name val="宋体"/>
      <charset val="134"/>
    </font>
    <font>
      <sz val="10"/>
      <color rgb="FF0070C0"/>
      <name val="宋体"/>
      <charset val="134"/>
    </font>
    <font>
      <u/>
      <sz val="12"/>
      <color indexed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family val="2"/>
    </font>
    <font>
      <b/>
      <sz val="9"/>
      <name val="Tahoma"/>
      <family val="2"/>
    </font>
    <font>
      <sz val="12"/>
      <name val="宋体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EC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43" fontId="51" fillId="0" borderId="0">
      <protection locked="0"/>
    </xf>
    <xf numFmtId="177" fontId="51" fillId="0" borderId="0">
      <protection locked="0"/>
    </xf>
    <xf numFmtId="0" fontId="46" fillId="0" borderId="0">
      <protection locked="0"/>
    </xf>
    <xf numFmtId="0" fontId="51" fillId="0" borderId="0">
      <protection locked="0"/>
    </xf>
    <xf numFmtId="43" fontId="51" fillId="0" borderId="0">
      <protection locked="0"/>
    </xf>
    <xf numFmtId="0" fontId="14" fillId="0" borderId="0">
      <protection locked="0"/>
    </xf>
    <xf numFmtId="0" fontId="51" fillId="0" borderId="0">
      <protection locked="0"/>
    </xf>
  </cellStyleXfs>
  <cellXfs count="383">
    <xf numFmtId="0" fontId="0" fillId="0" borderId="0" xfId="0">
      <alignment vertical="center"/>
    </xf>
    <xf numFmtId="0" fontId="0" fillId="2" borderId="0" xfId="0" applyFont="1" applyFill="1" applyAlignment="1"/>
    <xf numFmtId="0" fontId="0" fillId="3" borderId="0" xfId="0" applyFont="1" applyFill="1" applyAlignment="1"/>
    <xf numFmtId="0" fontId="1" fillId="3" borderId="0" xfId="0" applyFont="1" applyFill="1" applyAlignment="1"/>
    <xf numFmtId="0" fontId="1" fillId="2" borderId="0" xfId="0" applyFont="1" applyFill="1" applyAlignment="1"/>
    <xf numFmtId="0" fontId="0" fillId="0" borderId="0" xfId="0" applyFont="1" applyAlignment="1"/>
    <xf numFmtId="0" fontId="3" fillId="2" borderId="3" xfId="0" applyFont="1" applyFill="1" applyBorder="1" applyAlignment="1"/>
    <xf numFmtId="0" fontId="3" fillId="2" borderId="3" xfId="0" applyFont="1" applyFill="1" applyBorder="1" applyAlignment="1">
      <alignment wrapText="1"/>
    </xf>
    <xf numFmtId="178" fontId="3" fillId="2" borderId="3" xfId="0" applyNumberFormat="1" applyFont="1" applyFill="1" applyBorder="1" applyAlignment="1"/>
    <xf numFmtId="179" fontId="3" fillId="2" borderId="3" xfId="0" applyNumberFormat="1" applyFont="1" applyFill="1" applyBorder="1" applyAlignment="1"/>
    <xf numFmtId="180" fontId="3" fillId="2" borderId="3" xfId="0" applyNumberFormat="1" applyFont="1" applyFill="1" applyBorder="1" applyAlignment="1"/>
    <xf numFmtId="0" fontId="3" fillId="2" borderId="3" xfId="0" applyNumberFormat="1" applyFont="1" applyFill="1" applyBorder="1" applyAlignment="1"/>
    <xf numFmtId="0" fontId="4" fillId="2" borderId="3" xfId="0" applyFont="1" applyFill="1" applyBorder="1" applyAlignment="1"/>
    <xf numFmtId="181" fontId="3" fillId="2" borderId="3" xfId="0" applyNumberFormat="1" applyFont="1" applyFill="1" applyBorder="1" applyAlignment="1"/>
    <xf numFmtId="0" fontId="4" fillId="2" borderId="0" xfId="0" applyFont="1" applyFill="1" applyAlignment="1"/>
    <xf numFmtId="0" fontId="5" fillId="2" borderId="0" xfId="0" applyFont="1" applyFill="1" applyAlignment="1"/>
    <xf numFmtId="0" fontId="3" fillId="2" borderId="3" xfId="4" applyFont="1" applyFill="1" applyBorder="1" applyAlignment="1" applyProtection="1"/>
    <xf numFmtId="179" fontId="3" fillId="2" borderId="3" xfId="4" applyNumberFormat="1" applyFont="1" applyFill="1" applyBorder="1" applyAlignment="1" applyProtection="1"/>
    <xf numFmtId="0" fontId="6" fillId="2" borderId="0" xfId="0" applyFont="1" applyFill="1" applyAlignment="1"/>
    <xf numFmtId="0" fontId="7" fillId="2" borderId="3" xfId="0" applyFont="1" applyFill="1" applyBorder="1" applyAlignment="1"/>
    <xf numFmtId="43" fontId="3" fillId="2" borderId="3" xfId="1" applyFont="1" applyFill="1" applyBorder="1" applyAlignment="1" applyProtection="1"/>
    <xf numFmtId="43" fontId="3" fillId="2" borderId="3" xfId="0" applyNumberFormat="1" applyFont="1" applyFill="1" applyBorder="1" applyAlignment="1"/>
    <xf numFmtId="43" fontId="4" fillId="2" borderId="3" xfId="0" applyNumberFormat="1" applyFont="1" applyFill="1" applyBorder="1" applyAlignment="1"/>
    <xf numFmtId="0" fontId="7" fillId="2" borderId="3" xfId="4" applyFont="1" applyFill="1" applyBorder="1" applyAlignment="1" applyProtection="1"/>
    <xf numFmtId="43" fontId="3" fillId="2" borderId="3" xfId="5" applyFont="1" applyFill="1" applyBorder="1" applyAlignment="1" applyProtection="1"/>
    <xf numFmtId="0" fontId="6" fillId="3" borderId="0" xfId="0" applyFont="1" applyFill="1" applyAlignment="1"/>
    <xf numFmtId="0" fontId="0" fillId="2" borderId="0" xfId="0" applyFill="1">
      <alignment vertical="center"/>
    </xf>
    <xf numFmtId="179" fontId="4" fillId="2" borderId="3" xfId="0" applyNumberFormat="1" applyFont="1" applyFill="1" applyBorder="1" applyAlignment="1"/>
    <xf numFmtId="0" fontId="4" fillId="2" borderId="3" xfId="0" applyNumberFormat="1" applyFont="1" applyFill="1" applyBorder="1" applyAlignment="1"/>
    <xf numFmtId="181" fontId="4" fillId="2" borderId="3" xfId="0" applyNumberFormat="1" applyFont="1" applyFill="1" applyBorder="1" applyAlignment="1"/>
    <xf numFmtId="43" fontId="4" fillId="2" borderId="3" xfId="1" applyFont="1" applyFill="1" applyBorder="1" applyAlignment="1" applyProtection="1"/>
    <xf numFmtId="0" fontId="8" fillId="2" borderId="0" xfId="0" applyFont="1" applyFill="1" applyAlignment="1"/>
    <xf numFmtId="0" fontId="9" fillId="2" borderId="1" xfId="0" applyFont="1" applyFill="1" applyBorder="1" applyAlignment="1"/>
    <xf numFmtId="0" fontId="9" fillId="2" borderId="3" xfId="0" applyFont="1" applyFill="1" applyBorder="1" applyAlignment="1"/>
    <xf numFmtId="179" fontId="9" fillId="2" borderId="3" xfId="0" applyNumberFormat="1" applyFont="1" applyFill="1" applyBorder="1" applyAlignment="1"/>
    <xf numFmtId="0" fontId="0" fillId="2" borderId="3" xfId="0" applyFont="1" applyFill="1" applyBorder="1" applyAlignment="1"/>
    <xf numFmtId="179" fontId="0" fillId="2" borderId="3" xfId="0" applyNumberFormat="1" applyFont="1" applyFill="1" applyBorder="1" applyAlignment="1"/>
    <xf numFmtId="0" fontId="10" fillId="2" borderId="3" xfId="0" applyFont="1" applyFill="1" applyBorder="1" applyAlignment="1"/>
    <xf numFmtId="43" fontId="9" fillId="2" borderId="3" xfId="1" applyFont="1" applyFill="1" applyBorder="1" applyAlignment="1" applyProtection="1"/>
    <xf numFmtId="0" fontId="11" fillId="2" borderId="3" xfId="0" applyFont="1" applyFill="1" applyBorder="1" applyAlignment="1"/>
    <xf numFmtId="0" fontId="12" fillId="2" borderId="3" xfId="0" applyFont="1" applyFill="1" applyBorder="1" applyAlignment="1"/>
    <xf numFmtId="43" fontId="0" fillId="2" borderId="3" xfId="0" applyNumberFormat="1" applyFont="1" applyFill="1" applyBorder="1" applyAlignment="1"/>
    <xf numFmtId="0" fontId="8" fillId="3" borderId="0" xfId="0" applyFont="1" applyFill="1" applyAlignment="1"/>
    <xf numFmtId="179" fontId="0" fillId="0" borderId="0" xfId="0" applyNumberFormat="1" applyFont="1" applyAlignment="1"/>
    <xf numFmtId="0" fontId="4" fillId="2" borderId="3" xfId="0" applyFont="1" applyFill="1" applyBorder="1" applyAlignment="1">
      <alignment wrapText="1"/>
    </xf>
    <xf numFmtId="0" fontId="4" fillId="2" borderId="5" xfId="0" applyFont="1" applyFill="1" applyBorder="1" applyAlignment="1"/>
    <xf numFmtId="179" fontId="4" fillId="2" borderId="5" xfId="0" applyNumberFormat="1" applyFont="1" applyFill="1" applyBorder="1" applyAlignment="1"/>
    <xf numFmtId="0" fontId="4" fillId="0" borderId="3" xfId="0" applyFont="1" applyFill="1" applyBorder="1" applyAlignment="1"/>
    <xf numFmtId="0" fontId="0" fillId="3" borderId="3" xfId="0" applyFont="1" applyFill="1" applyBorder="1" applyAlignment="1"/>
    <xf numFmtId="179" fontId="0" fillId="3" borderId="3" xfId="0" applyNumberFormat="1" applyFont="1" applyFill="1" applyBorder="1" applyAlignment="1"/>
    <xf numFmtId="179" fontId="0" fillId="3" borderId="0" xfId="0" applyNumberFormat="1" applyFont="1" applyFill="1" applyAlignment="1"/>
    <xf numFmtId="43" fontId="4" fillId="2" borderId="5" xfId="1" applyFont="1" applyFill="1" applyBorder="1" applyAlignment="1" applyProtection="1"/>
    <xf numFmtId="182" fontId="4" fillId="2" borderId="3" xfId="2" applyNumberFormat="1" applyFont="1" applyFill="1" applyBorder="1" applyAlignment="1" applyProtection="1"/>
    <xf numFmtId="177" fontId="4" fillId="2" borderId="3" xfId="2" applyFont="1" applyFill="1" applyBorder="1" applyAlignment="1" applyProtection="1"/>
    <xf numFmtId="179" fontId="0" fillId="2" borderId="0" xfId="0" applyNumberFormat="1" applyFont="1" applyFill="1" applyAlignment="1"/>
    <xf numFmtId="0" fontId="14" fillId="2" borderId="3" xfId="0" applyFont="1" applyFill="1" applyBorder="1" applyAlignment="1"/>
    <xf numFmtId="179" fontId="14" fillId="2" borderId="3" xfId="0" applyNumberFormat="1" applyFont="1" applyFill="1" applyBorder="1" applyAlignment="1"/>
    <xf numFmtId="0" fontId="14" fillId="2" borderId="3" xfId="0" applyFont="1" applyFill="1" applyBorder="1" applyAlignment="1">
      <alignment wrapText="1"/>
    </xf>
    <xf numFmtId="183" fontId="3" fillId="2" borderId="3" xfId="0" applyNumberFormat="1" applyFont="1" applyFill="1" applyBorder="1" applyAlignment="1"/>
    <xf numFmtId="182" fontId="3" fillId="2" borderId="3" xfId="2" applyNumberFormat="1" applyFont="1" applyFill="1" applyBorder="1" applyAlignment="1" applyProtection="1"/>
    <xf numFmtId="0" fontId="1" fillId="2" borderId="3" xfId="0" applyFont="1" applyFill="1" applyBorder="1" applyAlignment="1"/>
    <xf numFmtId="0" fontId="8" fillId="2" borderId="3" xfId="0" applyFont="1" applyFill="1" applyBorder="1" applyAlignment="1"/>
    <xf numFmtId="179" fontId="1" fillId="2" borderId="3" xfId="0" applyNumberFormat="1" applyFont="1" applyFill="1" applyBorder="1" applyAlignment="1"/>
    <xf numFmtId="179" fontId="8" fillId="2" borderId="3" xfId="0" applyNumberFormat="1" applyFont="1" applyFill="1" applyBorder="1" applyAlignment="1"/>
    <xf numFmtId="0" fontId="15" fillId="2" borderId="3" xfId="0" applyFont="1" applyFill="1" applyBorder="1" applyAlignment="1"/>
    <xf numFmtId="43" fontId="14" fillId="2" borderId="3" xfId="1" applyFont="1" applyFill="1" applyBorder="1" applyAlignment="1" applyProtection="1"/>
    <xf numFmtId="184" fontId="3" fillId="2" borderId="3" xfId="0" applyNumberFormat="1" applyFont="1" applyFill="1" applyBorder="1" applyAlignment="1"/>
    <xf numFmtId="177" fontId="3" fillId="2" borderId="3" xfId="2" applyFont="1" applyFill="1" applyBorder="1" applyAlignment="1" applyProtection="1"/>
    <xf numFmtId="184" fontId="3" fillId="2" borderId="3" xfId="2" applyNumberFormat="1" applyFont="1" applyFill="1" applyBorder="1" applyAlignment="1" applyProtection="1"/>
    <xf numFmtId="0" fontId="16" fillId="2" borderId="3" xfId="0" applyFont="1" applyFill="1" applyBorder="1" applyAlignment="1"/>
    <xf numFmtId="43" fontId="8" fillId="2" borderId="3" xfId="1" applyFont="1" applyFill="1" applyBorder="1" applyAlignment="1" applyProtection="1"/>
    <xf numFmtId="178" fontId="4" fillId="2" borderId="3" xfId="0" applyNumberFormat="1" applyFont="1" applyFill="1" applyBorder="1" applyAlignment="1"/>
    <xf numFmtId="178" fontId="4" fillId="2" borderId="3" xfId="0" applyNumberFormat="1" applyFont="1" applyFill="1" applyBorder="1" applyAlignment="1">
      <alignment wrapText="1"/>
    </xf>
    <xf numFmtId="0" fontId="3" fillId="2" borderId="5" xfId="0" applyFont="1" applyFill="1" applyBorder="1" applyAlignment="1"/>
    <xf numFmtId="179" fontId="3" fillId="2" borderId="5" xfId="0" applyNumberFormat="1" applyFont="1" applyFill="1" applyBorder="1" applyAlignment="1"/>
    <xf numFmtId="0" fontId="17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79" fontId="4" fillId="2" borderId="3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179" fontId="4" fillId="2" borderId="5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wrapText="1"/>
    </xf>
    <xf numFmtId="0" fontId="4" fillId="5" borderId="3" xfId="0" applyFont="1" applyFill="1" applyBorder="1" applyAlignment="1"/>
    <xf numFmtId="178" fontId="4" fillId="5" borderId="3" xfId="0" applyNumberFormat="1" applyFont="1" applyFill="1" applyBorder="1" applyAlignment="1"/>
    <xf numFmtId="0" fontId="3" fillId="2" borderId="6" xfId="0" applyFont="1" applyFill="1" applyBorder="1" applyAlignment="1"/>
    <xf numFmtId="179" fontId="3" fillId="2" borderId="6" xfId="0" applyNumberFormat="1" applyFont="1" applyFill="1" applyBorder="1" applyAlignment="1"/>
    <xf numFmtId="0" fontId="3" fillId="5" borderId="3" xfId="0" applyFont="1" applyFill="1" applyBorder="1" applyAlignment="1"/>
    <xf numFmtId="179" fontId="4" fillId="5" borderId="3" xfId="0" applyNumberFormat="1" applyFont="1" applyFill="1" applyBorder="1" applyAlignment="1"/>
    <xf numFmtId="43" fontId="4" fillId="2" borderId="3" xfId="1" applyFont="1" applyFill="1" applyBorder="1" applyAlignment="1" applyProtection="1">
      <alignment wrapText="1"/>
    </xf>
    <xf numFmtId="0" fontId="7" fillId="2" borderId="5" xfId="0" applyFont="1" applyFill="1" applyBorder="1" applyAlignment="1"/>
    <xf numFmtId="43" fontId="3" fillId="2" borderId="5" xfId="1" applyFont="1" applyFill="1" applyBorder="1" applyAlignment="1" applyProtection="1"/>
    <xf numFmtId="43" fontId="4" fillId="2" borderId="3" xfId="1" applyFont="1" applyFill="1" applyBorder="1" applyAlignment="1" applyProtection="1">
      <alignment horizontal="center"/>
    </xf>
    <xf numFmtId="43" fontId="4" fillId="2" borderId="5" xfId="1" applyFont="1" applyFill="1" applyBorder="1" applyAlignment="1" applyProtection="1">
      <alignment horizontal="center"/>
    </xf>
    <xf numFmtId="43" fontId="4" fillId="5" borderId="3" xfId="1" applyFont="1" applyFill="1" applyBorder="1" applyAlignment="1" applyProtection="1"/>
    <xf numFmtId="0" fontId="7" fillId="2" borderId="6" xfId="0" applyFont="1" applyFill="1" applyBorder="1" applyAlignment="1"/>
    <xf numFmtId="43" fontId="3" fillId="2" borderId="6" xfId="1" applyFont="1" applyFill="1" applyBorder="1" applyAlignment="1" applyProtection="1"/>
    <xf numFmtId="179" fontId="4" fillId="2" borderId="3" xfId="0" applyNumberFormat="1" applyFont="1" applyFill="1" applyBorder="1" applyAlignment="1">
      <alignment wrapText="1"/>
    </xf>
    <xf numFmtId="0" fontId="3" fillId="2" borderId="5" xfId="0" applyNumberFormat="1" applyFont="1" applyFill="1" applyBorder="1" applyAlignment="1"/>
    <xf numFmtId="0" fontId="0" fillId="2" borderId="3" xfId="0" applyFont="1" applyFill="1" applyBorder="1" applyAlignment="1">
      <alignment horizontal="center"/>
    </xf>
    <xf numFmtId="181" fontId="4" fillId="5" borderId="3" xfId="0" applyNumberFormat="1" applyFont="1" applyFill="1" applyBorder="1" applyAlignment="1"/>
    <xf numFmtId="0" fontId="18" fillId="2" borderId="0" xfId="0" applyFont="1" applyFill="1" applyAlignment="1"/>
    <xf numFmtId="0" fontId="6" fillId="2" borderId="3" xfId="0" applyFont="1" applyFill="1" applyBorder="1" applyAlignment="1"/>
    <xf numFmtId="0" fontId="19" fillId="2" borderId="0" xfId="0" applyFont="1" applyFill="1" applyAlignment="1"/>
    <xf numFmtId="0" fontId="3" fillId="2" borderId="1" xfId="0" applyFont="1" applyFill="1" applyBorder="1" applyAlignment="1"/>
    <xf numFmtId="0" fontId="4" fillId="2" borderId="7" xfId="0" applyFont="1" applyFill="1" applyBorder="1" applyAlignment="1"/>
    <xf numFmtId="178" fontId="4" fillId="2" borderId="7" xfId="0" applyNumberFormat="1" applyFont="1" applyFill="1" applyBorder="1" applyAlignment="1"/>
    <xf numFmtId="0" fontId="4" fillId="2" borderId="1" xfId="0" applyFont="1" applyFill="1" applyBorder="1" applyAlignment="1"/>
    <xf numFmtId="0" fontId="4" fillId="2" borderId="2" xfId="0" applyFont="1" applyFill="1" applyBorder="1" applyAlignment="1"/>
    <xf numFmtId="0" fontId="4" fillId="2" borderId="5" xfId="0" applyNumberFormat="1" applyFont="1" applyFill="1" applyBorder="1" applyAlignment="1"/>
    <xf numFmtId="0" fontId="4" fillId="2" borderId="5" xfId="0" applyNumberFormat="1" applyFont="1" applyFill="1" applyBorder="1" applyAlignment="1">
      <alignment wrapText="1"/>
    </xf>
    <xf numFmtId="0" fontId="4" fillId="2" borderId="0" xfId="0" applyNumberFormat="1" applyFont="1" applyFill="1" applyBorder="1" applyAlignment="1"/>
    <xf numFmtId="179" fontId="4" fillId="2" borderId="0" xfId="0" applyNumberFormat="1" applyFont="1" applyFill="1" applyBorder="1" applyAlignment="1"/>
    <xf numFmtId="0" fontId="3" fillId="2" borderId="6" xfId="0" applyNumberFormat="1" applyFont="1" applyFill="1" applyBorder="1" applyAlignment="1"/>
    <xf numFmtId="0" fontId="4" fillId="2" borderId="6" xfId="0" applyNumberFormat="1" applyFont="1" applyFill="1" applyBorder="1" applyAlignment="1"/>
    <xf numFmtId="0" fontId="4" fillId="2" borderId="3" xfId="0" applyNumberFormat="1" applyFont="1" applyFill="1" applyBorder="1" applyAlignment="1">
      <alignment wrapText="1"/>
    </xf>
    <xf numFmtId="43" fontId="4" fillId="2" borderId="7" xfId="1" applyFont="1" applyFill="1" applyBorder="1" applyAlignment="1" applyProtection="1"/>
    <xf numFmtId="179" fontId="4" fillId="2" borderId="2" xfId="0" applyNumberFormat="1" applyFont="1" applyFill="1" applyBorder="1" applyAlignment="1"/>
    <xf numFmtId="43" fontId="4" fillId="2" borderId="5" xfId="0" applyNumberFormat="1" applyFont="1" applyFill="1" applyBorder="1" applyAlignment="1"/>
    <xf numFmtId="0" fontId="7" fillId="2" borderId="3" xfId="0" applyNumberFormat="1" applyFont="1" applyFill="1" applyBorder="1" applyAlignment="1"/>
    <xf numFmtId="0" fontId="7" fillId="2" borderId="6" xfId="0" applyNumberFormat="1" applyFont="1" applyFill="1" applyBorder="1" applyAlignment="1"/>
    <xf numFmtId="43" fontId="3" fillId="2" borderId="6" xfId="0" applyNumberFormat="1" applyFont="1" applyFill="1" applyBorder="1" applyAlignment="1"/>
    <xf numFmtId="0" fontId="4" fillId="2" borderId="0" xfId="0" applyFont="1" applyFill="1" applyBorder="1" applyAlignment="1"/>
    <xf numFmtId="179" fontId="4" fillId="2" borderId="4" xfId="0" applyNumberFormat="1" applyFont="1" applyFill="1" applyBorder="1" applyAlignment="1"/>
    <xf numFmtId="0" fontId="0" fillId="2" borderId="0" xfId="0" applyFont="1" applyFill="1" applyBorder="1" applyAlignment="1"/>
    <xf numFmtId="0" fontId="21" fillId="2" borderId="0" xfId="0" applyFont="1" applyFill="1" applyAlignment="1"/>
    <xf numFmtId="0" fontId="22" fillId="2" borderId="3" xfId="0" applyFont="1" applyFill="1" applyBorder="1" applyAlignment="1"/>
    <xf numFmtId="179" fontId="22" fillId="2" borderId="3" xfId="0" applyNumberFormat="1" applyFont="1" applyFill="1" applyBorder="1" applyAlignment="1"/>
    <xf numFmtId="0" fontId="3" fillId="2" borderId="3" xfId="0" applyFont="1" applyFill="1" applyBorder="1" applyAlignment="1">
      <alignment horizontal="center"/>
    </xf>
    <xf numFmtId="181" fontId="22" fillId="2" borderId="3" xfId="0" applyNumberFormat="1" applyFont="1" applyFill="1" applyBorder="1" applyAlignment="1"/>
    <xf numFmtId="0" fontId="3" fillId="2" borderId="0" xfId="0" applyFont="1" applyFill="1" applyAlignment="1"/>
    <xf numFmtId="0" fontId="23" fillId="2" borderId="3" xfId="0" applyFont="1" applyFill="1" applyBorder="1" applyAlignment="1"/>
    <xf numFmtId="0" fontId="4" fillId="2" borderId="3" xfId="0" applyFont="1" applyFill="1" applyBorder="1">
      <alignment vertical="center"/>
    </xf>
    <xf numFmtId="179" fontId="4" fillId="2" borderId="3" xfId="0" applyNumberFormat="1" applyFont="1" applyFill="1" applyBorder="1">
      <alignment vertical="center"/>
    </xf>
    <xf numFmtId="185" fontId="4" fillId="2" borderId="3" xfId="0" applyNumberFormat="1" applyFont="1" applyFill="1" applyBorder="1" applyAlignment="1"/>
    <xf numFmtId="178" fontId="22" fillId="2" borderId="3" xfId="0" applyNumberFormat="1" applyFont="1" applyFill="1" applyBorder="1" applyAlignment="1"/>
    <xf numFmtId="43" fontId="23" fillId="2" borderId="3" xfId="1" applyFont="1" applyFill="1" applyBorder="1" applyAlignment="1" applyProtection="1"/>
    <xf numFmtId="43" fontId="4" fillId="2" borderId="3" xfId="1" applyFont="1" applyFill="1" applyBorder="1" applyAlignment="1" applyProtection="1">
      <alignment vertical="center"/>
    </xf>
    <xf numFmtId="0" fontId="24" fillId="2" borderId="3" xfId="0" applyFont="1" applyFill="1" applyBorder="1" applyAlignment="1"/>
    <xf numFmtId="179" fontId="23" fillId="2" borderId="3" xfId="0" applyNumberFormat="1" applyFont="1" applyFill="1" applyBorder="1" applyAlignment="1"/>
    <xf numFmtId="0" fontId="3" fillId="2" borderId="4" xfId="0" applyFont="1" applyFill="1" applyBorder="1" applyAlignment="1"/>
    <xf numFmtId="179" fontId="3" fillId="2" borderId="1" xfId="0" applyNumberFormat="1" applyFont="1" applyFill="1" applyBorder="1" applyAlignment="1"/>
    <xf numFmtId="182" fontId="11" fillId="2" borderId="3" xfId="2" applyNumberFormat="1" applyFont="1" applyFill="1" applyBorder="1" applyAlignment="1" applyProtection="1"/>
    <xf numFmtId="182" fontId="3" fillId="2" borderId="3" xfId="0" applyNumberFormat="1" applyFont="1" applyFill="1" applyBorder="1" applyAlignment="1"/>
    <xf numFmtId="0" fontId="3" fillId="2" borderId="2" xfId="0" applyFont="1" applyFill="1" applyBorder="1" applyAlignment="1"/>
    <xf numFmtId="179" fontId="3" fillId="2" borderId="2" xfId="0" applyNumberFormat="1" applyFont="1" applyFill="1" applyBorder="1" applyAlignment="1"/>
    <xf numFmtId="0" fontId="7" fillId="2" borderId="2" xfId="0" applyFont="1" applyFill="1" applyBorder="1" applyAlignment="1"/>
    <xf numFmtId="43" fontId="3" fillId="2" borderId="2" xfId="1" applyFont="1" applyFill="1" applyBorder="1" applyAlignment="1" applyProtection="1"/>
    <xf numFmtId="0" fontId="25" fillId="2" borderId="3" xfId="3" applyFont="1" applyFill="1" applyBorder="1" applyAlignment="1" applyProtection="1"/>
    <xf numFmtId="183" fontId="4" fillId="2" borderId="3" xfId="0" applyNumberFormat="1" applyFont="1" applyFill="1" applyBorder="1" applyAlignment="1"/>
    <xf numFmtId="0" fontId="4" fillId="2" borderId="6" xfId="0" applyFont="1" applyFill="1" applyBorder="1" applyAlignment="1"/>
    <xf numFmtId="179" fontId="4" fillId="2" borderId="6" xfId="0" applyNumberFormat="1" applyFont="1" applyFill="1" applyBorder="1" applyAlignment="1"/>
    <xf numFmtId="0" fontId="4" fillId="2" borderId="8" xfId="0" applyFont="1" applyFill="1" applyBorder="1" applyAlignment="1"/>
    <xf numFmtId="0" fontId="4" fillId="2" borderId="4" xfId="0" applyFont="1" applyFill="1" applyBorder="1" applyAlignment="1"/>
    <xf numFmtId="0" fontId="26" fillId="2" borderId="3" xfId="0" applyFont="1" applyFill="1" applyBorder="1" applyAlignment="1">
      <alignment horizontal="center"/>
    </xf>
    <xf numFmtId="179" fontId="4" fillId="2" borderId="0" xfId="0" applyNumberFormat="1" applyFont="1" applyFill="1" applyAlignment="1"/>
    <xf numFmtId="43" fontId="4" fillId="2" borderId="6" xfId="1" applyFont="1" applyFill="1" applyBorder="1" applyAlignment="1" applyProtection="1"/>
    <xf numFmtId="43" fontId="4" fillId="2" borderId="0" xfId="1" applyFont="1" applyFill="1" applyAlignment="1" applyProtection="1"/>
    <xf numFmtId="179" fontId="4" fillId="2" borderId="3" xfId="0" applyNumberFormat="1" applyFont="1" applyFill="1" applyBorder="1" applyAlignment="1" applyProtection="1"/>
    <xf numFmtId="186" fontId="4" fillId="2" borderId="3" xfId="0" applyNumberFormat="1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27" fillId="2" borderId="3" xfId="0" applyFont="1" applyFill="1" applyBorder="1" applyAlignment="1"/>
    <xf numFmtId="0" fontId="28" fillId="2" borderId="3" xfId="0" applyFont="1" applyFill="1" applyBorder="1" applyAlignment="1"/>
    <xf numFmtId="179" fontId="28" fillId="2" borderId="3" xfId="0" applyNumberFormat="1" applyFont="1" applyFill="1" applyBorder="1" applyAlignment="1"/>
    <xf numFmtId="187" fontId="28" fillId="2" borderId="3" xfId="1" applyNumberFormat="1" applyFont="1" applyFill="1" applyBorder="1" applyAlignment="1" applyProtection="1"/>
    <xf numFmtId="43" fontId="28" fillId="2" borderId="3" xfId="1" applyFont="1" applyFill="1" applyBorder="1" applyAlignment="1" applyProtection="1"/>
    <xf numFmtId="181" fontId="0" fillId="2" borderId="3" xfId="0" applyNumberFormat="1" applyFill="1" applyBorder="1">
      <alignment vertical="center"/>
    </xf>
    <xf numFmtId="181" fontId="14" fillId="2" borderId="3" xfId="0" applyNumberFormat="1" applyFont="1" applyFill="1" applyBorder="1" applyAlignment="1"/>
    <xf numFmtId="43" fontId="14" fillId="2" borderId="3" xfId="0" applyNumberFormat="1" applyFont="1" applyFill="1" applyBorder="1" applyAlignment="1"/>
    <xf numFmtId="0" fontId="0" fillId="2" borderId="3" xfId="0" applyNumberFormat="1" applyFont="1" applyFill="1" applyBorder="1" applyAlignment="1"/>
    <xf numFmtId="0" fontId="3" fillId="2" borderId="6" xfId="0" applyFont="1" applyFill="1" applyBorder="1" applyAlignment="1">
      <alignment wrapText="1"/>
    </xf>
    <xf numFmtId="181" fontId="4" fillId="2" borderId="0" xfId="0" applyNumberFormat="1" applyFont="1" applyFill="1" applyAlignment="1"/>
    <xf numFmtId="0" fontId="4" fillId="2" borderId="3" xfId="0" applyNumberFormat="1" applyFont="1" applyFill="1" applyBorder="1" applyAlignment="1" applyProtection="1"/>
    <xf numFmtId="0" fontId="22" fillId="2" borderId="3" xfId="0" applyFont="1" applyFill="1" applyBorder="1">
      <alignment vertical="center"/>
    </xf>
    <xf numFmtId="181" fontId="0" fillId="2" borderId="0" xfId="0" applyNumberFormat="1" applyFont="1" applyFill="1" applyAlignment="1"/>
    <xf numFmtId="0" fontId="26" fillId="2" borderId="7" xfId="0" applyFont="1" applyFill="1" applyBorder="1" applyAlignment="1"/>
    <xf numFmtId="0" fontId="3" fillId="2" borderId="7" xfId="0" applyFont="1" applyFill="1" applyBorder="1" applyAlignment="1"/>
    <xf numFmtId="178" fontId="3" fillId="2" borderId="7" xfId="0" applyNumberFormat="1" applyFont="1" applyFill="1" applyBorder="1" applyAlignment="1"/>
    <xf numFmtId="0" fontId="3" fillId="2" borderId="0" xfId="0" applyFont="1" applyFill="1" applyBorder="1" applyAlignment="1"/>
    <xf numFmtId="179" fontId="3" fillId="2" borderId="0" xfId="0" applyNumberFormat="1" applyFont="1" applyFill="1" applyBorder="1" applyAlignment="1"/>
    <xf numFmtId="0" fontId="7" fillId="2" borderId="7" xfId="0" applyFont="1" applyFill="1" applyBorder="1" applyAlignment="1"/>
    <xf numFmtId="43" fontId="3" fillId="2" borderId="7" xfId="1" applyFont="1" applyFill="1" applyBorder="1" applyAlignment="1" applyProtection="1"/>
    <xf numFmtId="0" fontId="7" fillId="2" borderId="0" xfId="0" applyFont="1" applyFill="1" applyBorder="1" applyAlignment="1"/>
    <xf numFmtId="43" fontId="3" fillId="2" borderId="0" xfId="1" applyFont="1" applyFill="1" applyBorder="1" applyAlignment="1" applyProtection="1"/>
    <xf numFmtId="181" fontId="7" fillId="2" borderId="3" xfId="0" applyNumberFormat="1" applyFont="1" applyFill="1" applyBorder="1" applyAlignment="1"/>
    <xf numFmtId="181" fontId="3" fillId="2" borderId="3" xfId="1" applyNumberFormat="1" applyFont="1" applyFill="1" applyBorder="1" applyAlignment="1" applyProtection="1"/>
    <xf numFmtId="0" fontId="29" fillId="2" borderId="0" xfId="0" applyFont="1" applyFill="1" applyAlignment="1">
      <alignment vertical="center"/>
    </xf>
    <xf numFmtId="0" fontId="31" fillId="2" borderId="3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right" vertical="center"/>
    </xf>
    <xf numFmtId="0" fontId="33" fillId="2" borderId="3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left" vertical="center"/>
    </xf>
    <xf numFmtId="0" fontId="35" fillId="2" borderId="3" xfId="0" applyFont="1" applyFill="1" applyBorder="1" applyAlignment="1">
      <alignment horizontal="center" vertical="center"/>
    </xf>
    <xf numFmtId="181" fontId="35" fillId="2" borderId="1" xfId="0" applyNumberFormat="1" applyFont="1" applyFill="1" applyBorder="1">
      <alignment vertical="center"/>
    </xf>
    <xf numFmtId="0" fontId="35" fillId="2" borderId="3" xfId="6" applyFont="1" applyFill="1" applyBorder="1" applyAlignment="1" applyProtection="1">
      <alignment horizontal="center" vertical="center"/>
    </xf>
    <xf numFmtId="178" fontId="35" fillId="2" borderId="3" xfId="0" applyNumberFormat="1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left" vertical="center" wrapText="1"/>
    </xf>
    <xf numFmtId="0" fontId="35" fillId="2" borderId="3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center" vertical="center"/>
    </xf>
    <xf numFmtId="0" fontId="35" fillId="2" borderId="3" xfId="0" applyFont="1" applyFill="1" applyBorder="1">
      <alignment vertical="center"/>
    </xf>
    <xf numFmtId="49" fontId="35" fillId="2" borderId="3" xfId="7" applyNumberFormat="1" applyFont="1" applyFill="1" applyBorder="1" applyAlignment="1" applyProtection="1">
      <alignment horizontal="left" vertical="center"/>
    </xf>
    <xf numFmtId="49" fontId="35" fillId="2" borderId="3" xfId="7" applyNumberFormat="1" applyFont="1" applyFill="1" applyBorder="1" applyAlignment="1" applyProtection="1">
      <alignment horizontal="center" vertical="center"/>
    </xf>
    <xf numFmtId="0" fontId="35" fillId="2" borderId="3" xfId="7" applyNumberFormat="1" applyFont="1" applyFill="1" applyBorder="1" applyAlignment="1" applyProtection="1">
      <alignment horizontal="center" vertical="center"/>
    </xf>
    <xf numFmtId="181" fontId="35" fillId="2" borderId="3" xfId="0" applyNumberFormat="1" applyFont="1" applyFill="1" applyBorder="1">
      <alignment vertical="center"/>
    </xf>
    <xf numFmtId="0" fontId="35" fillId="5" borderId="3" xfId="0" applyFont="1" applyFill="1" applyBorder="1" applyAlignment="1">
      <alignment horizontal="left" vertical="center"/>
    </xf>
    <xf numFmtId="0" fontId="35" fillId="5" borderId="3" xfId="0" applyFont="1" applyFill="1" applyBorder="1" applyAlignment="1">
      <alignment horizontal="left" vertical="center" wrapText="1"/>
    </xf>
    <xf numFmtId="0" fontId="35" fillId="5" borderId="3" xfId="0" applyFont="1" applyFill="1" applyBorder="1" applyAlignment="1">
      <alignment horizontal="center" vertical="center" wrapText="1"/>
    </xf>
    <xf numFmtId="181" fontId="35" fillId="5" borderId="3" xfId="0" applyNumberFormat="1" applyFont="1" applyFill="1" applyBorder="1">
      <alignment vertical="center"/>
    </xf>
    <xf numFmtId="0" fontId="24" fillId="2" borderId="0" xfId="0" applyFont="1" applyFill="1" applyAlignment="1">
      <alignment horizontal="center" vertical="center"/>
    </xf>
    <xf numFmtId="0" fontId="24" fillId="2" borderId="0" xfId="0" applyFont="1" applyFill="1" applyAlignment="1"/>
    <xf numFmtId="0" fontId="23" fillId="2" borderId="0" xfId="0" applyFont="1" applyFill="1" applyAlignment="1"/>
    <xf numFmtId="181" fontId="23" fillId="2" borderId="0" xfId="0" applyNumberFormat="1" applyFont="1" applyFill="1" applyAlignment="1"/>
    <xf numFmtId="0" fontId="4" fillId="5" borderId="0" xfId="0" applyFont="1" applyFill="1" applyAlignment="1">
      <alignment wrapText="1"/>
    </xf>
    <xf numFmtId="0" fontId="0" fillId="5" borderId="0" xfId="0" applyFont="1" applyFill="1" applyAlignment="1"/>
    <xf numFmtId="179" fontId="3" fillId="2" borderId="3" xfId="0" applyNumberFormat="1" applyFont="1" applyFill="1" applyBorder="1" applyAlignment="1">
      <alignment horizontal="center"/>
    </xf>
    <xf numFmtId="178" fontId="3" fillId="2" borderId="3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 applyFill="1" applyAlignment="1"/>
    <xf numFmtId="0" fontId="7" fillId="2" borderId="3" xfId="0" applyFont="1" applyFill="1" applyBorder="1" applyAlignment="1">
      <alignment horizontal="center"/>
    </xf>
    <xf numFmtId="43" fontId="3" fillId="2" borderId="3" xfId="1" applyFont="1" applyFill="1" applyBorder="1" applyAlignment="1" applyProtection="1">
      <alignment horizontal="center"/>
    </xf>
    <xf numFmtId="43" fontId="4" fillId="2" borderId="0" xfId="0" applyNumberFormat="1" applyFont="1" applyFill="1" applyAlignment="1"/>
    <xf numFmtId="49" fontId="3" fillId="2" borderId="3" xfId="0" applyNumberFormat="1" applyFont="1" applyFill="1" applyBorder="1" applyAlignment="1"/>
    <xf numFmtId="0" fontId="3" fillId="2" borderId="0" xfId="0" applyNumberFormat="1" applyFont="1" applyFill="1" applyAlignment="1"/>
    <xf numFmtId="43" fontId="7" fillId="2" borderId="3" xfId="1" applyFont="1" applyFill="1" applyBorder="1" applyAlignment="1" applyProtection="1"/>
    <xf numFmtId="0" fontId="7" fillId="2" borderId="0" xfId="0" applyFont="1" applyFill="1" applyAlignment="1"/>
    <xf numFmtId="43" fontId="3" fillId="2" borderId="0" xfId="1" applyFont="1" applyFill="1" applyAlignment="1" applyProtection="1"/>
    <xf numFmtId="41" fontId="3" fillId="2" borderId="3" xfId="0" applyNumberFormat="1" applyFont="1" applyFill="1" applyBorder="1" applyAlignment="1"/>
    <xf numFmtId="0" fontId="0" fillId="2" borderId="6" xfId="0" applyFont="1" applyFill="1" applyBorder="1" applyAlignment="1">
      <alignment horizontal="center" vertical="center"/>
    </xf>
    <xf numFmtId="0" fontId="37" fillId="2" borderId="3" xfId="0" applyFont="1" applyFill="1" applyBorder="1" applyAlignment="1">
      <alignment horizontal="center" vertical="center"/>
    </xf>
    <xf numFmtId="10" fontId="37" fillId="2" borderId="3" xfId="0" applyNumberFormat="1" applyFont="1" applyFill="1" applyBorder="1" applyAlignment="1">
      <alignment horizontal="center" vertical="center"/>
    </xf>
    <xf numFmtId="10" fontId="37" fillId="2" borderId="6" xfId="0" applyNumberFormat="1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7" fillId="2" borderId="4" xfId="0" applyFont="1" applyFill="1" applyBorder="1" applyAlignment="1">
      <alignment horizontal="center" vertical="center"/>
    </xf>
    <xf numFmtId="188" fontId="37" fillId="2" borderId="12" xfId="0" applyNumberFormat="1" applyFont="1" applyFill="1" applyBorder="1" applyAlignment="1">
      <alignment horizontal="center" vertical="center"/>
    </xf>
    <xf numFmtId="0" fontId="0" fillId="2" borderId="3" xfId="0" applyFont="1" applyFill="1" applyBorder="1">
      <alignment vertical="center"/>
    </xf>
    <xf numFmtId="0" fontId="38" fillId="2" borderId="3" xfId="0" applyFont="1" applyFill="1" applyBorder="1">
      <alignment vertical="center"/>
    </xf>
    <xf numFmtId="0" fontId="38" fillId="2" borderId="1" xfId="0" applyFont="1" applyFill="1" applyBorder="1">
      <alignment vertical="center"/>
    </xf>
    <xf numFmtId="43" fontId="0" fillId="2" borderId="8" xfId="0" applyNumberFormat="1" applyFont="1" applyFill="1" applyBorder="1" applyAlignment="1">
      <alignment horizontal="left" vertical="center"/>
    </xf>
    <xf numFmtId="0" fontId="38" fillId="2" borderId="0" xfId="0" applyFont="1" applyFill="1" applyBorder="1">
      <alignment vertical="center"/>
    </xf>
    <xf numFmtId="179" fontId="3" fillId="2" borderId="0" xfId="0" applyNumberFormat="1" applyFont="1" applyFill="1" applyAlignment="1"/>
    <xf numFmtId="0" fontId="0" fillId="2" borderId="3" xfId="0" applyFont="1" applyFill="1" applyBorder="1" applyAlignment="1">
      <alignment horizontal="center" vertical="center"/>
    </xf>
    <xf numFmtId="43" fontId="37" fillId="2" borderId="3" xfId="0" applyNumberFormat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vertical="top"/>
      <protection locked="0"/>
    </xf>
    <xf numFmtId="10" fontId="0" fillId="2" borderId="3" xfId="0" applyNumberFormat="1" applyFont="1" applyFill="1" applyBorder="1" applyAlignment="1"/>
    <xf numFmtId="43" fontId="37" fillId="2" borderId="6" xfId="0" applyNumberFormat="1" applyFont="1" applyFill="1" applyBorder="1" applyAlignment="1">
      <alignment horizontal="center" vertical="center"/>
    </xf>
    <xf numFmtId="43" fontId="21" fillId="2" borderId="6" xfId="1" applyFont="1" applyFill="1" applyBorder="1" applyAlignment="1">
      <alignment vertical="top"/>
      <protection locked="0"/>
    </xf>
    <xf numFmtId="0" fontId="0" fillId="2" borderId="4" xfId="0" applyFont="1" applyFill="1" applyBorder="1" applyAlignment="1"/>
    <xf numFmtId="43" fontId="0" fillId="2" borderId="3" xfId="0" applyNumberFormat="1" applyFont="1" applyFill="1" applyBorder="1">
      <alignment vertical="center"/>
    </xf>
    <xf numFmtId="43" fontId="0" fillId="2" borderId="0" xfId="0" applyNumberFormat="1" applyFont="1" applyFill="1" applyBorder="1">
      <alignment vertical="center"/>
    </xf>
    <xf numFmtId="181" fontId="0" fillId="2" borderId="0" xfId="0" applyNumberFormat="1" applyFont="1" applyFill="1" applyBorder="1">
      <alignment vertical="center"/>
    </xf>
    <xf numFmtId="0" fontId="4" fillId="2" borderId="11" xfId="0" applyFont="1" applyFill="1" applyBorder="1" applyAlignment="1"/>
    <xf numFmtId="0" fontId="29" fillId="2" borderId="3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181" fontId="29" fillId="2" borderId="3" xfId="0" applyNumberFormat="1" applyFont="1" applyFill="1" applyBorder="1" applyAlignment="1">
      <alignment vertical="center"/>
    </xf>
    <xf numFmtId="0" fontId="39" fillId="2" borderId="0" xfId="0" applyFont="1" applyFill="1" applyBorder="1">
      <alignment vertical="center"/>
    </xf>
    <xf numFmtId="0" fontId="40" fillId="2" borderId="0" xfId="0" applyFont="1" applyFill="1" applyBorder="1">
      <alignment vertical="center"/>
    </xf>
    <xf numFmtId="0" fontId="40" fillId="2" borderId="0" xfId="0" applyFont="1" applyFill="1">
      <alignment vertical="center"/>
    </xf>
    <xf numFmtId="0" fontId="0" fillId="6" borderId="0" xfId="0" applyFont="1" applyFill="1" applyAlignment="1"/>
    <xf numFmtId="0" fontId="19" fillId="0" borderId="0" xfId="0" applyFont="1" applyAlignment="1"/>
    <xf numFmtId="0" fontId="1" fillId="6" borderId="0" xfId="0" applyFont="1" applyFill="1" applyAlignment="1"/>
    <xf numFmtId="0" fontId="0" fillId="5" borderId="3" xfId="0" applyFont="1" applyFill="1" applyBorder="1" applyAlignment="1"/>
    <xf numFmtId="0" fontId="42" fillId="5" borderId="3" xfId="0" applyFont="1" applyFill="1" applyBorder="1" applyAlignment="1"/>
    <xf numFmtId="0" fontId="0" fillId="6" borderId="3" xfId="0" applyFont="1" applyFill="1" applyBorder="1" applyAlignment="1"/>
    <xf numFmtId="0" fontId="42" fillId="6" borderId="3" xfId="0" applyFont="1" applyFill="1" applyBorder="1" applyAlignment="1"/>
    <xf numFmtId="0" fontId="18" fillId="6" borderId="3" xfId="0" applyFont="1" applyFill="1" applyBorder="1" applyAlignment="1"/>
    <xf numFmtId="0" fontId="0" fillId="6" borderId="6" xfId="0" applyFont="1" applyFill="1" applyBorder="1" applyAlignment="1"/>
    <xf numFmtId="0" fontId="0" fillId="0" borderId="0" xfId="0" applyFont="1" applyFill="1" applyAlignment="1"/>
    <xf numFmtId="0" fontId="14" fillId="3" borderId="11" xfId="0" applyFont="1" applyFill="1" applyBorder="1" applyAlignment="1"/>
    <xf numFmtId="0" fontId="3" fillId="3" borderId="3" xfId="0" applyFont="1" applyFill="1" applyBorder="1" applyAlignment="1"/>
    <xf numFmtId="0" fontId="4" fillId="3" borderId="3" xfId="0" applyFont="1" applyFill="1" applyBorder="1" applyAlignment="1"/>
    <xf numFmtId="178" fontId="3" fillId="3" borderId="3" xfId="0" applyNumberFormat="1" applyFont="1" applyFill="1" applyBorder="1" applyAlignment="1"/>
    <xf numFmtId="0" fontId="4" fillId="3" borderId="0" xfId="0" applyFont="1" applyFill="1" applyAlignment="1"/>
    <xf numFmtId="179" fontId="3" fillId="3" borderId="3" xfId="0" applyNumberFormat="1" applyFont="1" applyFill="1" applyBorder="1" applyAlignment="1"/>
    <xf numFmtId="181" fontId="3" fillId="3" borderId="3" xfId="0" applyNumberFormat="1" applyFont="1" applyFill="1" applyBorder="1" applyAlignment="1"/>
    <xf numFmtId="0" fontId="7" fillId="3" borderId="3" xfId="0" applyFont="1" applyFill="1" applyBorder="1" applyAlignment="1"/>
    <xf numFmtId="43" fontId="3" fillId="3" borderId="3" xfId="1" applyFont="1" applyFill="1" applyBorder="1" applyAlignment="1" applyProtection="1"/>
    <xf numFmtId="58" fontId="3" fillId="3" borderId="3" xfId="0" applyNumberFormat="1" applyFont="1" applyFill="1" applyBorder="1" applyAlignment="1"/>
    <xf numFmtId="182" fontId="3" fillId="3" borderId="3" xfId="2" applyNumberFormat="1" applyFont="1" applyFill="1" applyBorder="1" applyAlignment="1" applyProtection="1"/>
    <xf numFmtId="0" fontId="3" fillId="3" borderId="11" xfId="0" applyFont="1" applyFill="1" applyBorder="1" applyAlignment="1"/>
    <xf numFmtId="0" fontId="3" fillId="3" borderId="0" xfId="0" applyFont="1" applyFill="1" applyBorder="1" applyAlignment="1"/>
    <xf numFmtId="0" fontId="4" fillId="3" borderId="0" xfId="0" applyFont="1" applyFill="1" applyBorder="1" applyAlignment="1"/>
    <xf numFmtId="181" fontId="3" fillId="3" borderId="0" xfId="0" applyNumberFormat="1" applyFont="1" applyFill="1" applyBorder="1" applyAlignment="1"/>
    <xf numFmtId="179" fontId="3" fillId="3" borderId="0" xfId="0" applyNumberFormat="1" applyFont="1" applyFill="1" applyBorder="1" applyAlignment="1"/>
    <xf numFmtId="182" fontId="3" fillId="3" borderId="0" xfId="2" applyNumberFormat="1" applyFont="1" applyFill="1" applyBorder="1" applyAlignment="1" applyProtection="1"/>
    <xf numFmtId="189" fontId="4" fillId="5" borderId="3" xfId="0" applyNumberFormat="1" applyFont="1" applyFill="1" applyBorder="1" applyAlignment="1"/>
    <xf numFmtId="181" fontId="4" fillId="3" borderId="3" xfId="0" applyNumberFormat="1" applyFont="1" applyFill="1" applyBorder="1" applyAlignment="1"/>
    <xf numFmtId="0" fontId="7" fillId="3" borderId="4" xfId="0" applyFont="1" applyFill="1" applyBorder="1" applyAlignment="1"/>
    <xf numFmtId="0" fontId="3" fillId="3" borderId="3" xfId="0" applyNumberFormat="1" applyFont="1" applyFill="1" applyBorder="1" applyAlignment="1"/>
    <xf numFmtId="177" fontId="3" fillId="3" borderId="3" xfId="2" applyFont="1" applyFill="1" applyBorder="1" applyAlignment="1" applyProtection="1"/>
    <xf numFmtId="0" fontId="7" fillId="3" borderId="0" xfId="0" applyFont="1" applyFill="1" applyBorder="1" applyAlignment="1"/>
    <xf numFmtId="179" fontId="4" fillId="3" borderId="3" xfId="0" applyNumberFormat="1" applyFont="1" applyFill="1" applyBorder="1" applyAlignment="1"/>
    <xf numFmtId="0" fontId="1" fillId="0" borderId="0" xfId="0" applyFont="1" applyFill="1" applyAlignment="1"/>
    <xf numFmtId="0" fontId="43" fillId="3" borderId="0" xfId="0" applyFont="1" applyFill="1" applyAlignment="1"/>
    <xf numFmtId="0" fontId="43" fillId="0" borderId="0" xfId="0" applyFont="1" applyFill="1" applyAlignment="1"/>
    <xf numFmtId="0" fontId="19" fillId="3" borderId="0" xfId="0" applyFont="1" applyFill="1" applyAlignment="1"/>
    <xf numFmtId="0" fontId="19" fillId="0" borderId="0" xfId="0" applyFont="1" applyFill="1" applyAlignment="1"/>
    <xf numFmtId="0" fontId="0" fillId="3" borderId="0" xfId="0" applyFont="1" applyFill="1" applyBorder="1" applyAlignment="1"/>
    <xf numFmtId="0" fontId="0" fillId="0" borderId="0" xfId="0" applyFont="1" applyFill="1" applyBorder="1" applyAlignment="1"/>
    <xf numFmtId="0" fontId="4" fillId="5" borderId="1" xfId="0" applyFont="1" applyFill="1" applyBorder="1" applyAlignment="1"/>
    <xf numFmtId="0" fontId="0" fillId="5" borderId="0" xfId="0" applyFont="1" applyFill="1" applyBorder="1" applyAlignment="1"/>
    <xf numFmtId="0" fontId="42" fillId="5" borderId="0" xfId="0" applyFont="1" applyFill="1" applyBorder="1" applyAlignment="1"/>
    <xf numFmtId="0" fontId="4" fillId="3" borderId="1" xfId="0" applyFont="1" applyFill="1" applyBorder="1" applyAlignment="1"/>
    <xf numFmtId="0" fontId="0" fillId="6" borderId="0" xfId="0" applyFont="1" applyFill="1" applyBorder="1" applyAlignment="1"/>
    <xf numFmtId="0" fontId="43" fillId="0" borderId="0" xfId="0" applyFont="1" applyAlignment="1"/>
    <xf numFmtId="0" fontId="0" fillId="5" borderId="4" xfId="0" applyFont="1" applyFill="1" applyBorder="1" applyAlignment="1"/>
    <xf numFmtId="0" fontId="42" fillId="5" borderId="4" xfId="0" applyFont="1" applyFill="1" applyBorder="1" applyAlignment="1"/>
    <xf numFmtId="0" fontId="0" fillId="6" borderId="4" xfId="0" applyFont="1" applyFill="1" applyBorder="1" applyAlignment="1"/>
    <xf numFmtId="189" fontId="4" fillId="3" borderId="3" xfId="0" applyNumberFormat="1" applyFont="1" applyFill="1" applyBorder="1" applyAlignment="1"/>
    <xf numFmtId="0" fontId="4" fillId="7" borderId="3" xfId="0" applyFont="1" applyFill="1" applyBorder="1" applyAlignment="1"/>
    <xf numFmtId="0" fontId="4" fillId="3" borderId="3" xfId="0" applyFont="1" applyFill="1" applyBorder="1" applyAlignment="1">
      <alignment horizontal="left"/>
    </xf>
    <xf numFmtId="0" fontId="4" fillId="3" borderId="6" xfId="0" applyFont="1" applyFill="1" applyBorder="1" applyAlignment="1"/>
    <xf numFmtId="43" fontId="3" fillId="3" borderId="0" xfId="1" applyFont="1" applyFill="1" applyBorder="1" applyAlignment="1" applyProtection="1"/>
    <xf numFmtId="0" fontId="42" fillId="3" borderId="0" xfId="0" applyFont="1" applyFill="1" applyBorder="1" applyAlignment="1"/>
    <xf numFmtId="0" fontId="42" fillId="0" borderId="0" xfId="0" applyFont="1" applyFill="1" applyBorder="1" applyAlignment="1"/>
    <xf numFmtId="0" fontId="18" fillId="3" borderId="0" xfId="0" applyFont="1" applyFill="1" applyBorder="1" applyAlignment="1"/>
    <xf numFmtId="0" fontId="18" fillId="0" borderId="0" xfId="0" applyFont="1" applyFill="1" applyBorder="1" applyAlignment="1"/>
    <xf numFmtId="0" fontId="4" fillId="3" borderId="8" xfId="0" applyFont="1" applyFill="1" applyBorder="1" applyAlignment="1"/>
    <xf numFmtId="0" fontId="0" fillId="0" borderId="3" xfId="0" applyFont="1" applyFill="1" applyBorder="1" applyAlignment="1"/>
    <xf numFmtId="0" fontId="42" fillId="6" borderId="0" xfId="0" applyFont="1" applyFill="1" applyBorder="1" applyAlignment="1"/>
    <xf numFmtId="0" fontId="18" fillId="6" borderId="0" xfId="0" applyFont="1" applyFill="1" applyBorder="1" applyAlignment="1"/>
    <xf numFmtId="0" fontId="42" fillId="6" borderId="4" xfId="0" applyFont="1" applyFill="1" applyBorder="1" applyAlignment="1"/>
    <xf numFmtId="0" fontId="18" fillId="6" borderId="4" xfId="0" applyFont="1" applyFill="1" applyBorder="1" applyAlignment="1"/>
    <xf numFmtId="0" fontId="0" fillId="6" borderId="14" xfId="0" applyFont="1" applyFill="1" applyBorder="1" applyAlignment="1"/>
    <xf numFmtId="0" fontId="1" fillId="3" borderId="0" xfId="0" applyFont="1" applyFill="1" applyAlignment="1">
      <alignment vertical="center"/>
    </xf>
    <xf numFmtId="0" fontId="14" fillId="0" borderId="3" xfId="0" applyFont="1" applyBorder="1" applyAlignment="1"/>
    <xf numFmtId="0" fontId="15" fillId="0" borderId="3" xfId="0" applyFont="1" applyBorder="1" applyAlignment="1"/>
    <xf numFmtId="43" fontId="14" fillId="0" borderId="3" xfId="1" applyFont="1" applyBorder="1" applyAlignment="1" applyProtection="1"/>
    <xf numFmtId="0" fontId="14" fillId="0" borderId="11" xfId="0" applyFont="1" applyFill="1" applyBorder="1" applyAlignment="1"/>
    <xf numFmtId="0" fontId="14" fillId="0" borderId="0" xfId="0" applyFont="1" applyFill="1" applyBorder="1" applyAlignment="1"/>
    <xf numFmtId="43" fontId="0" fillId="0" borderId="0" xfId="0" applyNumberFormat="1" applyFont="1" applyAlignment="1"/>
    <xf numFmtId="0" fontId="3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3" fontId="3" fillId="0" borderId="3" xfId="1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43" fontId="3" fillId="3" borderId="3" xfId="1" applyFont="1" applyFill="1" applyBorder="1" applyAlignment="1" applyProtection="1">
      <alignment vertical="center"/>
    </xf>
    <xf numFmtId="0" fontId="3" fillId="0" borderId="3" xfId="0" applyFont="1" applyFill="1" applyBorder="1" applyAlignment="1">
      <alignment vertical="center"/>
    </xf>
    <xf numFmtId="179" fontId="3" fillId="0" borderId="3" xfId="0" applyNumberFormat="1" applyFont="1" applyFill="1" applyBorder="1" applyAlignment="1">
      <alignment vertical="center"/>
    </xf>
    <xf numFmtId="0" fontId="14" fillId="3" borderId="0" xfId="0" applyFont="1" applyFill="1" applyBorder="1" applyAlignment="1"/>
    <xf numFmtId="43" fontId="0" fillId="3" borderId="0" xfId="0" applyNumberFormat="1" applyFont="1" applyFill="1" applyAlignment="1"/>
    <xf numFmtId="0" fontId="45" fillId="0" borderId="3" xfId="0" applyFont="1" applyBorder="1" applyAlignment="1"/>
    <xf numFmtId="0" fontId="3" fillId="2" borderId="3" xfId="0" quotePrefix="1" applyFont="1" applyFill="1" applyBorder="1" applyAlignment="1"/>
    <xf numFmtId="0" fontId="44" fillId="0" borderId="3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6" fillId="2" borderId="7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/>
    </xf>
    <xf numFmtId="0" fontId="41" fillId="2" borderId="0" xfId="0" applyFont="1" applyFill="1" applyAlignment="1">
      <alignment horizontal="center" vertical="center"/>
    </xf>
    <xf numFmtId="0" fontId="41" fillId="2" borderId="0" xfId="0" applyFont="1" applyFill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188" fontId="37" fillId="2" borderId="6" xfId="0" applyNumberFormat="1" applyFont="1" applyFill="1" applyBorder="1" applyAlignment="1">
      <alignment horizontal="center" vertical="center"/>
    </xf>
    <xf numFmtId="188" fontId="37" fillId="2" borderId="1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34" fillId="2" borderId="0" xfId="0" applyFont="1" applyFill="1" applyAlignment="1">
      <alignment horizontal="center"/>
    </xf>
    <xf numFmtId="0" fontId="34" fillId="2" borderId="0" xfId="0" applyFont="1" applyFill="1" applyAlignment="1">
      <alignment horizontal="center" vertical="center"/>
    </xf>
    <xf numFmtId="0" fontId="34" fillId="2" borderId="0" xfId="0" applyFont="1" applyFill="1" applyAlignment="1">
      <alignment horizontal="left" vertical="center"/>
    </xf>
    <xf numFmtId="0" fontId="34" fillId="2" borderId="3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left" vertical="center"/>
    </xf>
    <xf numFmtId="0" fontId="35" fillId="2" borderId="3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8">
    <cellStyle name="常规" xfId="0" builtinId="0"/>
    <cellStyle name="常规 2" xfId="4"/>
    <cellStyle name="常规_Sheet1" xfId="6"/>
    <cellStyle name="常规_Sheet1_1" xfId="7"/>
    <cellStyle name="超链接" xfId="3" builtinId="8"/>
    <cellStyle name="货币" xfId="2" builtinId="4"/>
    <cellStyle name="千位分隔" xfId="1" builtinId="3"/>
    <cellStyle name="千位分隔 2" xfId="5"/>
  </cellStyles>
  <dxfs count="0"/>
  <tableStyles count="0" defaultTableStyle="TableStyleMedium9" defaultPivotStyle="PivotStyleLight16"/>
  <colors>
    <mruColors>
      <color rgb="FFCCECFF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&#30424;&#36716;&#31227;\2023&#24180;&#25991;&#20214;&#22841;\&#25910;&#36153;\2023&#24180;&#19979;&#21322;&#24180;&#27700;&#30005;&#36153;\2023&#24180;&#19979;&#21322;&#24180;&#27700;&#30005;&#3615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公寓等"/>
      <sheetName val="神经网络"/>
      <sheetName val="全固态"/>
      <sheetName val="3#楼"/>
      <sheetName val="纳米光电"/>
      <sheetName val="集成中心"/>
      <sheetName val="光电中心"/>
      <sheetName val="固态光电"/>
      <sheetName val="光电系统"/>
      <sheetName val=" 超晶格"/>
      <sheetName val="材料重点"/>
      <sheetName val="5#楼"/>
      <sheetName val="5#楼水电公摊"/>
    </sheetNames>
    <sheetDataSet>
      <sheetData sheetId="0"/>
      <sheetData sheetId="1"/>
      <sheetData sheetId="2">
        <row r="10">
          <cell r="E10">
            <v>10</v>
          </cell>
          <cell r="P10">
            <v>15230.27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hyperlink" Target="mailto:2@-303B%23&#21491;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ER65536"/>
  <sheetViews>
    <sheetView workbookViewId="0">
      <selection activeCell="K32" sqref="K32"/>
    </sheetView>
  </sheetViews>
  <sheetFormatPr defaultColWidth="9" defaultRowHeight="14.25"/>
  <cols>
    <col min="1" max="1" width="12.875" style="5" customWidth="1"/>
    <col min="2" max="2" width="11.375" style="5" customWidth="1"/>
    <col min="3" max="3" width="10.625" style="5" customWidth="1"/>
    <col min="4" max="4" width="10" style="5" customWidth="1"/>
    <col min="5" max="5" width="6.875" style="5" customWidth="1"/>
    <col min="6" max="6" width="9.25" style="5"/>
    <col min="7" max="7" width="6.5" style="5" customWidth="1"/>
    <col min="8" max="8" width="16.875" style="5" customWidth="1"/>
    <col min="9" max="9" width="11.5" style="5"/>
    <col min="10" max="16384" width="9" style="5"/>
  </cols>
  <sheetData>
    <row r="1" spans="1:8" ht="1.5" customHeight="1">
      <c r="A1" s="345" t="s">
        <v>0</v>
      </c>
      <c r="B1" s="345"/>
      <c r="C1" s="345"/>
      <c r="D1" s="345"/>
      <c r="E1" s="345"/>
      <c r="F1" s="345"/>
      <c r="G1" s="345"/>
      <c r="H1" s="345"/>
    </row>
    <row r="2" spans="1:8" hidden="1">
      <c r="A2" s="327" t="s">
        <v>1</v>
      </c>
      <c r="B2" s="327" t="s">
        <v>2</v>
      </c>
      <c r="C2" s="327" t="s">
        <v>3</v>
      </c>
      <c r="D2" s="327" t="s">
        <v>4</v>
      </c>
      <c r="E2" s="327" t="s">
        <v>5</v>
      </c>
      <c r="F2" s="327" t="s">
        <v>6</v>
      </c>
      <c r="G2" s="328" t="s">
        <v>7</v>
      </c>
      <c r="H2" s="329" t="s">
        <v>8</v>
      </c>
    </row>
    <row r="3" spans="1:8" hidden="1">
      <c r="A3" s="327" t="s">
        <v>9</v>
      </c>
      <c r="B3" s="327">
        <v>11437</v>
      </c>
      <c r="C3" s="327">
        <v>13520</v>
      </c>
      <c r="D3" s="327">
        <f>C3-B3</f>
        <v>2083</v>
      </c>
      <c r="E3" s="327">
        <v>500</v>
      </c>
      <c r="F3" s="327">
        <f>E3*D3</f>
        <v>1041500</v>
      </c>
      <c r="G3" s="328">
        <v>1.03</v>
      </c>
      <c r="H3" s="329">
        <f>G3*F3</f>
        <v>1072745</v>
      </c>
    </row>
    <row r="4" spans="1:8" hidden="1">
      <c r="A4" s="327" t="s">
        <v>10</v>
      </c>
      <c r="B4" s="327">
        <v>7798</v>
      </c>
      <c r="C4" s="327">
        <v>9001</v>
      </c>
      <c r="D4" s="327">
        <f>C4-B4</f>
        <v>1203</v>
      </c>
      <c r="E4" s="327">
        <v>500</v>
      </c>
      <c r="F4" s="327">
        <f>E4*D4</f>
        <v>601500</v>
      </c>
      <c r="G4" s="328">
        <v>1.03</v>
      </c>
      <c r="H4" s="329">
        <f>G4*F4</f>
        <v>619545</v>
      </c>
    </row>
    <row r="5" spans="1:8" hidden="1">
      <c r="A5" s="327" t="s">
        <v>11</v>
      </c>
      <c r="B5" s="327"/>
      <c r="C5" s="327"/>
      <c r="D5" s="327"/>
      <c r="E5" s="327"/>
      <c r="F5" s="327">
        <f>SUM(F3:F4)</f>
        <v>1643000</v>
      </c>
      <c r="G5" s="328">
        <v>1.03</v>
      </c>
      <c r="H5" s="329">
        <f>G5*F5</f>
        <v>1692290</v>
      </c>
    </row>
    <row r="6" spans="1:8" hidden="1">
      <c r="A6" s="327"/>
      <c r="B6" s="327"/>
      <c r="C6" s="327"/>
      <c r="D6" s="327"/>
      <c r="E6" s="327"/>
      <c r="F6" s="327"/>
      <c r="G6" s="328"/>
      <c r="H6" s="329"/>
    </row>
    <row r="7" spans="1:8" hidden="1">
      <c r="A7" s="327" t="s">
        <v>9</v>
      </c>
      <c r="B7" s="327">
        <v>13520</v>
      </c>
      <c r="C7" s="327">
        <v>15397</v>
      </c>
      <c r="D7" s="327">
        <f>C7-B7</f>
        <v>1877</v>
      </c>
      <c r="E7" s="327">
        <v>500</v>
      </c>
      <c r="F7" s="327">
        <f>E7*D7</f>
        <v>938500</v>
      </c>
      <c r="G7" s="328">
        <v>1.03</v>
      </c>
      <c r="H7" s="329">
        <f t="shared" ref="H7:H17" si="0">G7*F7</f>
        <v>966655</v>
      </c>
    </row>
    <row r="8" spans="1:8" hidden="1">
      <c r="A8" s="327" t="s">
        <v>10</v>
      </c>
      <c r="B8" s="327">
        <v>9001</v>
      </c>
      <c r="C8" s="327">
        <v>10737</v>
      </c>
      <c r="D8" s="327">
        <f>C8-B8</f>
        <v>1736</v>
      </c>
      <c r="E8" s="327">
        <v>500</v>
      </c>
      <c r="F8" s="327">
        <f>E8*D8</f>
        <v>868000</v>
      </c>
      <c r="G8" s="328">
        <v>1.03</v>
      </c>
      <c r="H8" s="329">
        <f t="shared" si="0"/>
        <v>894040</v>
      </c>
    </row>
    <row r="9" spans="1:8" hidden="1">
      <c r="A9" s="327" t="s">
        <v>12</v>
      </c>
      <c r="B9" s="327"/>
      <c r="C9" s="327"/>
      <c r="D9" s="327"/>
      <c r="E9" s="327"/>
      <c r="F9" s="327">
        <f>SUM(F7:F8)</f>
        <v>1806500</v>
      </c>
      <c r="G9" s="328">
        <v>1.03</v>
      </c>
      <c r="H9" s="329">
        <f t="shared" si="0"/>
        <v>1860695</v>
      </c>
    </row>
    <row r="10" spans="1:8" ht="18.75" hidden="1">
      <c r="A10" s="345" t="s">
        <v>13</v>
      </c>
      <c r="B10" s="345"/>
      <c r="C10" s="345"/>
      <c r="D10" s="345"/>
      <c r="E10" s="345"/>
      <c r="F10" s="345"/>
      <c r="G10" s="345"/>
      <c r="H10" s="345"/>
    </row>
    <row r="11" spans="1:8" hidden="1">
      <c r="A11" s="327"/>
      <c r="B11" s="327"/>
      <c r="C11" s="327"/>
      <c r="D11" s="327"/>
      <c r="E11" s="327"/>
      <c r="F11" s="327"/>
      <c r="G11" s="328"/>
      <c r="H11" s="329"/>
    </row>
    <row r="12" spans="1:8" hidden="1">
      <c r="A12" s="327" t="s">
        <v>14</v>
      </c>
      <c r="B12" s="327">
        <v>314433</v>
      </c>
      <c r="C12" s="327">
        <v>356989</v>
      </c>
      <c r="D12" s="327">
        <f t="shared" ref="D12:D17" si="1">C12-B12</f>
        <v>42556</v>
      </c>
      <c r="E12" s="327">
        <v>1</v>
      </c>
      <c r="F12" s="327">
        <f t="shared" ref="F12:F17" si="2">E12*D12</f>
        <v>42556</v>
      </c>
      <c r="G12" s="328">
        <v>1.03</v>
      </c>
      <c r="H12" s="329">
        <f>G12*F12</f>
        <v>43832.68</v>
      </c>
    </row>
    <row r="13" spans="1:8" hidden="1">
      <c r="A13" s="327" t="s">
        <v>15</v>
      </c>
      <c r="B13" s="327">
        <v>1043</v>
      </c>
      <c r="C13" s="327">
        <v>1055</v>
      </c>
      <c r="D13" s="327">
        <f t="shared" si="1"/>
        <v>12</v>
      </c>
      <c r="E13" s="327">
        <v>400</v>
      </c>
      <c r="F13" s="327">
        <f t="shared" si="2"/>
        <v>4800</v>
      </c>
      <c r="G13" s="328">
        <v>1.03</v>
      </c>
      <c r="H13" s="329">
        <f t="shared" si="0"/>
        <v>4944</v>
      </c>
    </row>
    <row r="14" spans="1:8" hidden="1">
      <c r="A14" s="327" t="s">
        <v>16</v>
      </c>
      <c r="B14" s="327">
        <v>408287</v>
      </c>
      <c r="C14" s="327">
        <v>534690</v>
      </c>
      <c r="D14" s="327">
        <f t="shared" si="1"/>
        <v>126403</v>
      </c>
      <c r="E14" s="327">
        <v>1</v>
      </c>
      <c r="F14" s="327">
        <f t="shared" si="2"/>
        <v>126403</v>
      </c>
      <c r="G14" s="328">
        <v>1.03</v>
      </c>
      <c r="H14" s="329">
        <f t="shared" si="0"/>
        <v>130195.09</v>
      </c>
    </row>
    <row r="15" spans="1:8" hidden="1">
      <c r="A15" s="327" t="s">
        <v>17</v>
      </c>
      <c r="B15" s="327">
        <v>1076919</v>
      </c>
      <c r="C15" s="327">
        <v>1111657</v>
      </c>
      <c r="D15" s="327">
        <f t="shared" si="1"/>
        <v>34738</v>
      </c>
      <c r="E15" s="327">
        <v>1</v>
      </c>
      <c r="F15" s="327">
        <f t="shared" si="2"/>
        <v>34738</v>
      </c>
      <c r="G15" s="328">
        <v>1.03</v>
      </c>
      <c r="H15" s="329">
        <f t="shared" si="0"/>
        <v>35780.14</v>
      </c>
    </row>
    <row r="16" spans="1:8" hidden="1">
      <c r="A16" s="327" t="s">
        <v>18</v>
      </c>
      <c r="B16" s="327">
        <v>917189</v>
      </c>
      <c r="C16" s="327">
        <v>1131196</v>
      </c>
      <c r="D16" s="327">
        <f t="shared" si="1"/>
        <v>214007</v>
      </c>
      <c r="E16" s="327">
        <v>1</v>
      </c>
      <c r="F16" s="327">
        <f t="shared" si="2"/>
        <v>214007</v>
      </c>
      <c r="G16" s="328">
        <v>1.03</v>
      </c>
      <c r="H16" s="329">
        <f t="shared" si="0"/>
        <v>220427.21</v>
      </c>
    </row>
    <row r="17" spans="1:8" hidden="1">
      <c r="A17" s="327" t="s">
        <v>19</v>
      </c>
      <c r="B17" s="327">
        <v>747528</v>
      </c>
      <c r="C17" s="327">
        <v>863512</v>
      </c>
      <c r="D17" s="327">
        <f t="shared" si="1"/>
        <v>115984</v>
      </c>
      <c r="E17" s="327">
        <v>1</v>
      </c>
      <c r="F17" s="327">
        <f t="shared" si="2"/>
        <v>115984</v>
      </c>
      <c r="G17" s="328">
        <v>1.03</v>
      </c>
      <c r="H17" s="329">
        <f t="shared" si="0"/>
        <v>119463.52</v>
      </c>
    </row>
    <row r="18" spans="1:8" hidden="1">
      <c r="A18" s="327" t="s">
        <v>20</v>
      </c>
      <c r="B18" s="327"/>
      <c r="C18" s="327"/>
      <c r="D18" s="327"/>
      <c r="E18" s="327"/>
      <c r="F18" s="327">
        <f>SUM(F12:F17)</f>
        <v>538488</v>
      </c>
      <c r="G18" s="328">
        <v>1.03</v>
      </c>
      <c r="H18" s="329">
        <f>SUM(H12:H17)</f>
        <v>554642.64</v>
      </c>
    </row>
    <row r="19" spans="1:8" hidden="1">
      <c r="A19" s="327"/>
      <c r="B19" s="327"/>
      <c r="C19" s="327"/>
      <c r="D19" s="327"/>
      <c r="E19" s="327"/>
      <c r="F19" s="327"/>
      <c r="G19" s="328"/>
      <c r="H19" s="329"/>
    </row>
    <row r="20" spans="1:8" hidden="1">
      <c r="A20" s="327" t="s">
        <v>21</v>
      </c>
      <c r="B20" s="327">
        <v>19934</v>
      </c>
      <c r="C20" s="327">
        <v>20096</v>
      </c>
      <c r="D20" s="327">
        <f>C20-B20</f>
        <v>162</v>
      </c>
      <c r="E20" s="327">
        <v>1</v>
      </c>
      <c r="F20" s="327">
        <f>E20*D20</f>
        <v>162</v>
      </c>
      <c r="G20" s="328">
        <v>9.5</v>
      </c>
      <c r="H20" s="329">
        <f>G20*F20</f>
        <v>1539</v>
      </c>
    </row>
    <row r="21" spans="1:8" hidden="1">
      <c r="A21" s="327" t="s">
        <v>22</v>
      </c>
      <c r="B21" s="327">
        <v>15341</v>
      </c>
      <c r="C21" s="327">
        <v>15735</v>
      </c>
      <c r="D21" s="327">
        <f>C21-B21</f>
        <v>394</v>
      </c>
      <c r="E21" s="327">
        <v>1</v>
      </c>
      <c r="F21" s="327">
        <f>E21*D21</f>
        <v>394</v>
      </c>
      <c r="G21" s="328">
        <v>9.5</v>
      </c>
      <c r="H21" s="329">
        <f>G21*F21</f>
        <v>3743</v>
      </c>
    </row>
    <row r="22" spans="1:8" hidden="1">
      <c r="A22" s="327" t="s">
        <v>23</v>
      </c>
      <c r="B22" s="327"/>
      <c r="C22" s="327"/>
      <c r="D22" s="327"/>
      <c r="E22" s="327"/>
      <c r="F22" s="327">
        <f>SUM(F20:F21)</f>
        <v>556</v>
      </c>
      <c r="G22" s="328">
        <v>9.5</v>
      </c>
      <c r="H22" s="329">
        <f>G22*F22</f>
        <v>5282</v>
      </c>
    </row>
    <row r="23" spans="1:8" hidden="1">
      <c r="A23" s="330" t="s">
        <v>24</v>
      </c>
    </row>
    <row r="24" spans="1:8" hidden="1">
      <c r="A24" s="331" t="s">
        <v>25</v>
      </c>
      <c r="H24" s="332">
        <f>H18+H22</f>
        <v>559924.64</v>
      </c>
    </row>
    <row r="25" spans="1:8" hidden="1"/>
    <row r="26" spans="1:8" ht="18.75">
      <c r="A26" s="346" t="s">
        <v>26</v>
      </c>
      <c r="B26" s="346"/>
      <c r="C26" s="346"/>
      <c r="D26" s="346"/>
      <c r="E26" s="346"/>
      <c r="F26" s="346"/>
      <c r="G26" s="346"/>
      <c r="H26" s="346"/>
    </row>
    <row r="27" spans="1:8" ht="29.1" customHeight="1">
      <c r="A27" s="333" t="s">
        <v>1</v>
      </c>
      <c r="B27" s="333" t="s">
        <v>2</v>
      </c>
      <c r="C27" s="333" t="s">
        <v>3</v>
      </c>
      <c r="D27" s="333" t="s">
        <v>4</v>
      </c>
      <c r="E27" s="333" t="s">
        <v>5</v>
      </c>
      <c r="F27" s="333" t="s">
        <v>6</v>
      </c>
      <c r="G27" s="334" t="s">
        <v>7</v>
      </c>
      <c r="H27" s="335" t="s">
        <v>8</v>
      </c>
    </row>
    <row r="28" spans="1:8" s="326" customFormat="1" ht="26.1" customHeight="1">
      <c r="A28" s="336" t="s">
        <v>14</v>
      </c>
      <c r="B28" s="336">
        <v>2960271</v>
      </c>
      <c r="C28" s="336">
        <v>2965789</v>
      </c>
      <c r="D28" s="336">
        <f t="shared" ref="D28:D33" si="3">C28-B28</f>
        <v>5518</v>
      </c>
      <c r="E28" s="336">
        <v>1</v>
      </c>
      <c r="F28" s="336">
        <f t="shared" ref="F28:F33" si="4">E28*D28</f>
        <v>5518</v>
      </c>
      <c r="G28" s="337">
        <v>1.03</v>
      </c>
      <c r="H28" s="338">
        <f>G28*F28</f>
        <v>5683.54</v>
      </c>
    </row>
    <row r="29" spans="1:8" s="326" customFormat="1" ht="26.1" customHeight="1">
      <c r="A29" s="336" t="s">
        <v>15</v>
      </c>
      <c r="B29" s="336">
        <v>2411</v>
      </c>
      <c r="C29" s="336">
        <v>2423</v>
      </c>
      <c r="D29" s="336">
        <f t="shared" si="3"/>
        <v>12</v>
      </c>
      <c r="E29" s="336">
        <v>400</v>
      </c>
      <c r="F29" s="336">
        <f t="shared" si="4"/>
        <v>4800</v>
      </c>
      <c r="G29" s="337">
        <v>1.03</v>
      </c>
      <c r="H29" s="338">
        <f>G29*F29</f>
        <v>4944</v>
      </c>
    </row>
    <row r="30" spans="1:8" s="326" customFormat="1" ht="26.1" customHeight="1">
      <c r="A30" s="336" t="s">
        <v>16</v>
      </c>
      <c r="B30" s="336">
        <v>2109806</v>
      </c>
      <c r="C30" s="336">
        <v>2234099</v>
      </c>
      <c r="D30" s="336">
        <f t="shared" si="3"/>
        <v>124293</v>
      </c>
      <c r="E30" s="336">
        <v>1</v>
      </c>
      <c r="F30" s="336">
        <f t="shared" si="4"/>
        <v>124293</v>
      </c>
      <c r="G30" s="337">
        <v>1.03</v>
      </c>
      <c r="H30" s="338">
        <f t="shared" ref="H30:H33" si="5">G30*F30</f>
        <v>128021.79</v>
      </c>
    </row>
    <row r="31" spans="1:8" s="326" customFormat="1" ht="26.1" customHeight="1">
      <c r="A31" s="336" t="s">
        <v>17</v>
      </c>
      <c r="B31" s="336">
        <v>3712582</v>
      </c>
      <c r="C31" s="336">
        <v>3726460</v>
      </c>
      <c r="D31" s="336">
        <f t="shared" si="3"/>
        <v>13878</v>
      </c>
      <c r="E31" s="336">
        <v>1</v>
      </c>
      <c r="F31" s="336">
        <f t="shared" si="4"/>
        <v>13878</v>
      </c>
      <c r="G31" s="337">
        <v>1.03</v>
      </c>
      <c r="H31" s="338">
        <f t="shared" si="5"/>
        <v>14294.34</v>
      </c>
    </row>
    <row r="32" spans="1:8" s="326" customFormat="1" ht="26.1" customHeight="1">
      <c r="A32" s="336" t="s">
        <v>18</v>
      </c>
      <c r="B32" s="336">
        <v>3434673</v>
      </c>
      <c r="C32" s="336">
        <v>3664338</v>
      </c>
      <c r="D32" s="336">
        <f t="shared" si="3"/>
        <v>229665</v>
      </c>
      <c r="E32" s="336">
        <v>1</v>
      </c>
      <c r="F32" s="336">
        <f t="shared" si="4"/>
        <v>229665</v>
      </c>
      <c r="G32" s="337">
        <v>1.03</v>
      </c>
      <c r="H32" s="338">
        <f t="shared" si="5"/>
        <v>236554.95</v>
      </c>
    </row>
    <row r="33" spans="1:148" s="326" customFormat="1" ht="26.1" customHeight="1">
      <c r="A33" s="336" t="s">
        <v>27</v>
      </c>
      <c r="B33" s="336">
        <v>2396468</v>
      </c>
      <c r="C33" s="336">
        <v>2574933</v>
      </c>
      <c r="D33" s="336">
        <f t="shared" si="3"/>
        <v>178465</v>
      </c>
      <c r="E33" s="336">
        <v>1</v>
      </c>
      <c r="F33" s="336">
        <f t="shared" si="4"/>
        <v>178465</v>
      </c>
      <c r="G33" s="337">
        <v>1.03</v>
      </c>
      <c r="H33" s="338">
        <f t="shared" si="5"/>
        <v>183818.95</v>
      </c>
    </row>
    <row r="34" spans="1:148" s="326" customFormat="1" ht="26.1" customHeight="1">
      <c r="A34" s="336" t="s">
        <v>20</v>
      </c>
      <c r="B34" s="336"/>
      <c r="C34" s="336"/>
      <c r="D34" s="336"/>
      <c r="E34" s="336"/>
      <c r="F34" s="336">
        <f>SUM(F28:F33)</f>
        <v>556619</v>
      </c>
      <c r="G34" s="337">
        <v>1.03</v>
      </c>
      <c r="H34" s="338">
        <f>SUM(H28:H33)</f>
        <v>573317.56999999995</v>
      </c>
    </row>
    <row r="35" spans="1:148" s="326" customFormat="1" ht="26.1" customHeight="1">
      <c r="A35" s="336"/>
      <c r="B35" s="336"/>
      <c r="C35" s="336"/>
      <c r="D35" s="336"/>
      <c r="E35" s="336"/>
      <c r="F35" s="336"/>
      <c r="G35" s="337"/>
      <c r="H35" s="338"/>
    </row>
    <row r="36" spans="1:148" s="326" customFormat="1" ht="26.1" customHeight="1">
      <c r="A36" s="336"/>
      <c r="B36" s="339" t="s">
        <v>28</v>
      </c>
      <c r="C36" s="339" t="s">
        <v>29</v>
      </c>
      <c r="D36" s="339"/>
      <c r="E36" s="340"/>
      <c r="F36" s="339" t="s">
        <v>6</v>
      </c>
      <c r="G36" s="340" t="s">
        <v>30</v>
      </c>
      <c r="H36" s="339" t="s">
        <v>31</v>
      </c>
    </row>
    <row r="37" spans="1:148" s="326" customFormat="1" ht="26.1" customHeight="1">
      <c r="A37" s="336" t="s">
        <v>21</v>
      </c>
      <c r="B37" s="336">
        <v>39191</v>
      </c>
      <c r="C37" s="336">
        <v>40852</v>
      </c>
      <c r="D37" s="336">
        <f>C37-B37</f>
        <v>1661</v>
      </c>
      <c r="E37" s="336">
        <v>1</v>
      </c>
      <c r="F37" s="336">
        <f>E37*D37</f>
        <v>1661</v>
      </c>
      <c r="G37" s="337">
        <v>9.5</v>
      </c>
      <c r="H37" s="338">
        <f>G37*F37</f>
        <v>15779.5</v>
      </c>
    </row>
    <row r="38" spans="1:148" s="326" customFormat="1" ht="26.1" customHeight="1">
      <c r="A38" s="336" t="s">
        <v>22</v>
      </c>
      <c r="B38" s="336">
        <v>63182</v>
      </c>
      <c r="C38" s="336">
        <v>64352</v>
      </c>
      <c r="D38" s="336">
        <f>C38-B38</f>
        <v>1170</v>
      </c>
      <c r="E38" s="336">
        <v>1</v>
      </c>
      <c r="F38" s="336">
        <f>E38*D38</f>
        <v>1170</v>
      </c>
      <c r="G38" s="337">
        <v>9.5</v>
      </c>
      <c r="H38" s="338">
        <f>G38*F38</f>
        <v>11115</v>
      </c>
    </row>
    <row r="39" spans="1:148" s="326" customFormat="1" ht="26.1" customHeight="1">
      <c r="A39" s="336" t="s">
        <v>23</v>
      </c>
      <c r="B39" s="336"/>
      <c r="C39" s="336"/>
      <c r="D39" s="336"/>
      <c r="E39" s="336"/>
      <c r="F39" s="336">
        <f>SUM(F37:F38)</f>
        <v>2831</v>
      </c>
      <c r="G39" s="337">
        <v>9.5</v>
      </c>
      <c r="H39" s="338">
        <f>G39*F39</f>
        <v>26894.5</v>
      </c>
    </row>
    <row r="40" spans="1:148" s="3" customFormat="1">
      <c r="A40" s="281" t="s">
        <v>24</v>
      </c>
      <c r="B40" s="274"/>
      <c r="C40" s="274"/>
      <c r="D40" s="274"/>
      <c r="E40" s="274"/>
      <c r="F40" s="274"/>
      <c r="G40" s="274"/>
      <c r="H40" s="274"/>
    </row>
    <row r="41" spans="1:148" s="3" customFormat="1">
      <c r="A41" s="341" t="s">
        <v>32</v>
      </c>
      <c r="B41" s="2"/>
      <c r="C41" s="2"/>
      <c r="D41" s="2"/>
      <c r="E41" s="2"/>
      <c r="F41" s="2"/>
      <c r="G41" s="2"/>
      <c r="H41" s="342">
        <f>H34+H39</f>
        <v>600212.06999999995</v>
      </c>
    </row>
    <row r="42" spans="1:148"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</row>
    <row r="65536" spans="3:3">
      <c r="C65536" s="343"/>
    </row>
  </sheetData>
  <mergeCells count="3">
    <mergeCell ref="A1:H1"/>
    <mergeCell ref="A10:H10"/>
    <mergeCell ref="A26:H26"/>
  </mergeCells>
  <phoneticPr fontId="47" type="noConversion"/>
  <pageMargins left="0.74803149606299202" right="0.74803149606299202" top="0.196850393700787" bottom="0.39370078740157499" header="0.511811023622047" footer="0.511811023622047"/>
  <pageSetup paperSize="27" fitToWidth="0" fitToHeight="0" orientation="landscape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X36"/>
  <sheetViews>
    <sheetView workbookViewId="0">
      <selection activeCell="I25" sqref="I25"/>
    </sheetView>
  </sheetViews>
  <sheetFormatPr defaultColWidth="9" defaultRowHeight="14.25"/>
  <cols>
    <col min="1" max="1" width="16.875" style="5" customWidth="1"/>
    <col min="2" max="2" width="13.25" style="5" customWidth="1"/>
    <col min="3" max="4" width="12.75" style="5" customWidth="1"/>
    <col min="5" max="5" width="7.5" style="5" customWidth="1"/>
    <col min="6" max="6" width="6.5" style="43" customWidth="1"/>
    <col min="7" max="7" width="8.75" style="5" customWidth="1"/>
    <col min="8" max="8" width="13.625" style="5" customWidth="1"/>
    <col min="9" max="9" width="12.75" style="5" customWidth="1"/>
    <col min="10" max="10" width="7.25" style="5" customWidth="1"/>
    <col min="11" max="11" width="4.5" style="5" customWidth="1"/>
    <col min="12" max="12" width="10.5" style="5"/>
    <col min="13" max="13" width="4.875" style="5" customWidth="1"/>
    <col min="14" max="14" width="15" style="5" customWidth="1"/>
    <col min="15" max="15" width="4.75" style="5" customWidth="1"/>
    <col min="16" max="16" width="13.875" style="5" customWidth="1"/>
    <col min="17" max="17" width="7.125" style="5" customWidth="1"/>
    <col min="18" max="18" width="11.625" style="5"/>
    <col min="19" max="19" width="9.5" style="5"/>
    <col min="20" max="16384" width="9" style="5"/>
  </cols>
  <sheetData>
    <row r="1" spans="1:19" s="1" customFormat="1">
      <c r="A1" s="380" t="s">
        <v>33</v>
      </c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2"/>
    </row>
    <row r="2" spans="1:19" s="1" customFormat="1" ht="28.5">
      <c r="A2" s="12" t="s">
        <v>1</v>
      </c>
      <c r="B2" s="44" t="s">
        <v>1023</v>
      </c>
      <c r="C2" s="12" t="s">
        <v>28</v>
      </c>
      <c r="D2" s="12" t="s">
        <v>29</v>
      </c>
      <c r="E2" s="12" t="s">
        <v>6</v>
      </c>
      <c r="F2" s="27" t="s">
        <v>30</v>
      </c>
      <c r="G2" s="12" t="s">
        <v>31</v>
      </c>
      <c r="H2" s="12" t="s">
        <v>2</v>
      </c>
      <c r="I2" s="12" t="s">
        <v>3</v>
      </c>
      <c r="J2" s="12" t="s">
        <v>4</v>
      </c>
      <c r="K2" s="12" t="s">
        <v>5</v>
      </c>
      <c r="L2" s="12" t="s">
        <v>6</v>
      </c>
      <c r="M2" s="12"/>
      <c r="N2" s="30" t="s">
        <v>8</v>
      </c>
      <c r="O2" s="12" t="s">
        <v>35</v>
      </c>
      <c r="P2" s="30" t="s">
        <v>23</v>
      </c>
      <c r="Q2" s="12" t="s">
        <v>36</v>
      </c>
      <c r="R2" s="27" t="s">
        <v>37</v>
      </c>
    </row>
    <row r="3" spans="1:19" s="1" customFormat="1">
      <c r="A3" s="12"/>
      <c r="B3" s="12"/>
      <c r="C3" s="12">
        <v>4082</v>
      </c>
      <c r="D3" s="12"/>
      <c r="E3" s="12">
        <v>4031</v>
      </c>
      <c r="F3" s="27" t="s">
        <v>1024</v>
      </c>
      <c r="G3" s="12"/>
      <c r="H3" s="12"/>
      <c r="I3" s="12"/>
      <c r="J3" s="12"/>
      <c r="K3" s="12"/>
      <c r="L3" s="12"/>
      <c r="M3" s="12">
        <v>1.03</v>
      </c>
      <c r="N3" s="30"/>
      <c r="O3" s="12"/>
      <c r="P3" s="30"/>
      <c r="Q3" s="12"/>
      <c r="R3" s="27"/>
    </row>
    <row r="4" spans="1:19" s="1" customFormat="1">
      <c r="A4" s="12" t="s">
        <v>1025</v>
      </c>
      <c r="B4" s="12" t="s">
        <v>1026</v>
      </c>
      <c r="C4" s="12"/>
      <c r="D4" s="12"/>
      <c r="E4" s="12"/>
      <c r="F4" s="27"/>
      <c r="G4" s="12"/>
      <c r="H4" s="12">
        <v>694</v>
      </c>
      <c r="I4" s="12">
        <v>911</v>
      </c>
      <c r="J4" s="12">
        <f>I4-H4</f>
        <v>217</v>
      </c>
      <c r="K4" s="12">
        <v>30</v>
      </c>
      <c r="L4" s="12">
        <f>K4*J4</f>
        <v>6510</v>
      </c>
      <c r="M4" s="12">
        <v>1.03</v>
      </c>
      <c r="N4" s="30">
        <f>M4*L4</f>
        <v>6705.3</v>
      </c>
      <c r="O4" s="12"/>
      <c r="P4" s="30">
        <f>G4+N4+O4</f>
        <v>6705.3</v>
      </c>
      <c r="Q4" s="12">
        <v>1</v>
      </c>
      <c r="R4" s="27">
        <f>P4*Q4</f>
        <v>6705.3</v>
      </c>
    </row>
    <row r="5" spans="1:19" s="1" customFormat="1">
      <c r="A5" s="12" t="s">
        <v>1027</v>
      </c>
      <c r="B5" s="12" t="s">
        <v>1026</v>
      </c>
      <c r="C5" s="12"/>
      <c r="D5" s="12"/>
      <c r="E5" s="12"/>
      <c r="F5" s="27"/>
      <c r="G5" s="12"/>
      <c r="H5" s="12">
        <v>335</v>
      </c>
      <c r="I5" s="12">
        <v>429</v>
      </c>
      <c r="J5" s="12">
        <f>I5-H5</f>
        <v>94</v>
      </c>
      <c r="K5" s="12">
        <v>30</v>
      </c>
      <c r="L5" s="12">
        <f>K5*J5</f>
        <v>2820</v>
      </c>
      <c r="M5" s="12">
        <v>1.03</v>
      </c>
      <c r="N5" s="30">
        <f>M5*L5</f>
        <v>2904.6</v>
      </c>
      <c r="O5" s="12"/>
      <c r="P5" s="30">
        <f>G5+N5+O5</f>
        <v>2904.6</v>
      </c>
      <c r="Q5" s="12">
        <v>1</v>
      </c>
      <c r="R5" s="27">
        <f>P5*Q5</f>
        <v>2904.6</v>
      </c>
    </row>
    <row r="6" spans="1:19" s="1" customFormat="1">
      <c r="A6" s="12" t="s">
        <v>23</v>
      </c>
      <c r="B6" s="12"/>
      <c r="C6" s="12"/>
      <c r="D6" s="12"/>
      <c r="E6" s="12"/>
      <c r="F6" s="27"/>
      <c r="G6" s="12"/>
      <c r="H6" s="12"/>
      <c r="I6" s="12"/>
      <c r="J6" s="12"/>
      <c r="K6" s="12"/>
      <c r="L6" s="12"/>
      <c r="M6" s="12">
        <v>1.03</v>
      </c>
      <c r="N6" s="30">
        <f>SUM(N4:N5)</f>
        <v>9609.9</v>
      </c>
      <c r="O6" s="12">
        <v>30</v>
      </c>
      <c r="P6" s="30">
        <f>G6+N6+O6</f>
        <v>9639.9</v>
      </c>
      <c r="Q6" s="12"/>
      <c r="R6" s="27">
        <f>SUM(R4:R5)</f>
        <v>9609.9</v>
      </c>
    </row>
    <row r="7" spans="1:19" s="1" customFormat="1">
      <c r="A7" s="12" t="s">
        <v>1028</v>
      </c>
      <c r="B7" s="12"/>
      <c r="C7" s="12"/>
      <c r="D7" s="12"/>
      <c r="E7" s="12"/>
      <c r="F7" s="27"/>
      <c r="G7" s="12"/>
      <c r="H7" s="12"/>
      <c r="I7" s="12"/>
      <c r="J7" s="12"/>
      <c r="K7" s="12"/>
      <c r="L7" s="12"/>
      <c r="M7" s="12"/>
      <c r="N7" s="30"/>
      <c r="O7" s="12"/>
      <c r="P7" s="30"/>
      <c r="Q7" s="12"/>
      <c r="R7" s="27"/>
      <c r="S7" s="54"/>
    </row>
    <row r="8" spans="1:19" s="1" customFormat="1">
      <c r="A8" s="12"/>
      <c r="B8" s="12"/>
      <c r="C8" s="12"/>
      <c r="D8" s="12"/>
      <c r="E8" s="12"/>
      <c r="F8" s="27"/>
      <c r="G8" s="12"/>
      <c r="H8" s="12"/>
      <c r="I8" s="12"/>
      <c r="J8" s="12"/>
      <c r="K8" s="12"/>
      <c r="L8" s="12"/>
      <c r="M8" s="12"/>
      <c r="N8" s="30"/>
      <c r="O8" s="12"/>
      <c r="P8" s="30"/>
      <c r="Q8" s="12"/>
      <c r="R8" s="27"/>
      <c r="S8" s="54"/>
    </row>
    <row r="9" spans="1:19" s="1" customFormat="1">
      <c r="A9" s="12"/>
      <c r="B9" s="12"/>
      <c r="C9" s="12"/>
      <c r="D9" s="12"/>
      <c r="E9" s="12"/>
      <c r="F9" s="27"/>
      <c r="G9" s="12"/>
      <c r="H9" s="12"/>
      <c r="I9" s="12"/>
      <c r="J9" s="12"/>
      <c r="K9" s="12"/>
      <c r="L9" s="12"/>
      <c r="M9" s="12"/>
      <c r="N9" s="30"/>
      <c r="O9" s="12"/>
      <c r="P9" s="30"/>
      <c r="Q9" s="12"/>
      <c r="R9" s="27"/>
      <c r="S9" s="54"/>
    </row>
    <row r="10" spans="1:19" s="1" customFormat="1">
      <c r="A10" s="12"/>
      <c r="B10" s="12"/>
      <c r="C10" s="12"/>
      <c r="D10" s="12"/>
      <c r="E10" s="12"/>
      <c r="F10" s="27"/>
      <c r="G10" s="12"/>
      <c r="H10" s="12"/>
      <c r="I10" s="12"/>
      <c r="J10" s="12"/>
      <c r="K10" s="12"/>
      <c r="L10" s="12"/>
      <c r="M10" s="12"/>
      <c r="N10" s="30"/>
      <c r="O10" s="12"/>
      <c r="P10" s="30"/>
      <c r="Q10" s="12"/>
      <c r="R10" s="27"/>
      <c r="S10" s="54"/>
    </row>
    <row r="11" spans="1:19" s="1" customFormat="1">
      <c r="A11" s="12"/>
      <c r="B11" s="12"/>
      <c r="C11" s="12"/>
      <c r="D11" s="12"/>
      <c r="E11" s="12"/>
      <c r="F11" s="27"/>
      <c r="G11" s="12"/>
      <c r="H11" s="12"/>
      <c r="I11" s="12"/>
      <c r="J11" s="12"/>
      <c r="K11" s="12"/>
      <c r="L11" s="12"/>
      <c r="M11" s="12"/>
      <c r="N11" s="30"/>
      <c r="O11" s="12"/>
      <c r="P11" s="30"/>
      <c r="Q11" s="12"/>
      <c r="R11" s="27"/>
      <c r="S11" s="54"/>
    </row>
    <row r="12" spans="1:19" s="1" customFormat="1" ht="28.5">
      <c r="A12" s="12" t="s">
        <v>1</v>
      </c>
      <c r="B12" s="44" t="s">
        <v>1023</v>
      </c>
      <c r="C12" s="12" t="s">
        <v>28</v>
      </c>
      <c r="D12" s="12" t="s">
        <v>29</v>
      </c>
      <c r="E12" s="12" t="s">
        <v>6</v>
      </c>
      <c r="F12" s="27" t="s">
        <v>30</v>
      </c>
      <c r="G12" s="12" t="s">
        <v>31</v>
      </c>
      <c r="H12" s="12" t="s">
        <v>2</v>
      </c>
      <c r="I12" s="12" t="s">
        <v>3</v>
      </c>
      <c r="J12" s="12" t="s">
        <v>4</v>
      </c>
      <c r="K12" s="12" t="s">
        <v>5</v>
      </c>
      <c r="L12" s="12" t="s">
        <v>6</v>
      </c>
      <c r="M12" s="12"/>
      <c r="N12" s="30" t="s">
        <v>8</v>
      </c>
      <c r="O12" s="12" t="s">
        <v>35</v>
      </c>
      <c r="P12" s="30" t="s">
        <v>23</v>
      </c>
      <c r="Q12" s="12" t="s">
        <v>36</v>
      </c>
      <c r="R12" s="27" t="s">
        <v>37</v>
      </c>
      <c r="S12" s="54"/>
    </row>
    <row r="13" spans="1:19" s="1" customFormat="1">
      <c r="A13" s="12" t="s">
        <v>1029</v>
      </c>
      <c r="B13" s="12" t="s">
        <v>1030</v>
      </c>
      <c r="C13" s="12">
        <v>5466</v>
      </c>
      <c r="D13" s="12"/>
      <c r="E13" s="12"/>
      <c r="F13" s="27"/>
      <c r="G13" s="12"/>
      <c r="H13" s="12">
        <v>54712</v>
      </c>
      <c r="I13" s="12">
        <v>57587</v>
      </c>
      <c r="J13" s="12">
        <f>I13-H13</f>
        <v>2875</v>
      </c>
      <c r="K13" s="12">
        <v>1</v>
      </c>
      <c r="L13" s="12">
        <f>K13*J13</f>
        <v>2875</v>
      </c>
      <c r="M13" s="12">
        <v>1.03</v>
      </c>
      <c r="N13" s="30">
        <f>M13*L13</f>
        <v>2961.25</v>
      </c>
      <c r="O13" s="12">
        <v>80</v>
      </c>
      <c r="P13" s="30">
        <f>G13+N13+O13</f>
        <v>3041.25</v>
      </c>
      <c r="Q13" s="12">
        <v>1</v>
      </c>
      <c r="R13" s="27">
        <f>P13*Q13</f>
        <v>3041.25</v>
      </c>
      <c r="S13" s="54"/>
    </row>
    <row r="14" spans="1:19" s="1" customFormat="1">
      <c r="A14" s="12" t="s">
        <v>1031</v>
      </c>
      <c r="B14" s="12"/>
      <c r="C14" s="12"/>
      <c r="D14" s="12"/>
      <c r="E14" s="12"/>
      <c r="F14" s="27"/>
      <c r="G14" s="12"/>
      <c r="H14" s="12"/>
      <c r="I14" s="12"/>
      <c r="J14" s="12"/>
      <c r="K14" s="12"/>
      <c r="L14" s="12"/>
      <c r="M14" s="12"/>
      <c r="N14" s="30"/>
      <c r="O14" s="12"/>
      <c r="P14" s="30"/>
      <c r="Q14" s="12"/>
      <c r="R14" s="27"/>
      <c r="S14" s="54"/>
    </row>
    <row r="15" spans="1:19" s="1" customFormat="1">
      <c r="A15" s="12"/>
      <c r="B15" s="12"/>
      <c r="C15" s="12"/>
      <c r="D15" s="12"/>
      <c r="E15" s="12"/>
      <c r="F15" s="27"/>
      <c r="G15" s="12"/>
      <c r="H15" s="12"/>
      <c r="I15" s="12"/>
      <c r="J15" s="12"/>
      <c r="K15" s="12"/>
      <c r="L15" s="12"/>
      <c r="M15" s="12"/>
      <c r="N15" s="30"/>
      <c r="O15" s="12"/>
      <c r="P15" s="30"/>
      <c r="Q15" s="12"/>
      <c r="R15" s="27"/>
      <c r="S15" s="54"/>
    </row>
    <row r="16" spans="1:19" s="1" customFormat="1">
      <c r="A16" s="12"/>
      <c r="B16" s="12"/>
      <c r="C16" s="12"/>
      <c r="D16" s="12"/>
      <c r="E16" s="12"/>
      <c r="F16" s="27"/>
      <c r="G16" s="12"/>
      <c r="H16" s="12"/>
      <c r="I16" s="12"/>
      <c r="J16" s="12"/>
      <c r="K16" s="12"/>
      <c r="L16" s="12"/>
      <c r="M16" s="12"/>
      <c r="N16" s="30"/>
      <c r="O16" s="12"/>
      <c r="P16" s="30"/>
      <c r="Q16" s="12"/>
      <c r="R16" s="27"/>
      <c r="S16" s="54"/>
    </row>
    <row r="17" spans="1:24" s="1" customFormat="1">
      <c r="A17" s="12"/>
      <c r="B17" s="12"/>
      <c r="C17" s="12"/>
      <c r="D17" s="12"/>
      <c r="E17" s="12"/>
      <c r="F17" s="27"/>
      <c r="G17" s="12"/>
      <c r="H17" s="12"/>
      <c r="I17" s="12"/>
      <c r="J17" s="12"/>
      <c r="K17" s="12"/>
      <c r="L17" s="12"/>
      <c r="M17" s="12"/>
      <c r="N17" s="30"/>
      <c r="O17" s="12"/>
      <c r="P17" s="30"/>
      <c r="Q17" s="12"/>
      <c r="R17" s="27"/>
      <c r="S17" s="54"/>
    </row>
    <row r="18" spans="1:24" s="1" customFormat="1">
      <c r="A18" s="12"/>
      <c r="B18" s="12"/>
      <c r="C18" s="12"/>
      <c r="D18" s="12"/>
      <c r="E18" s="12"/>
      <c r="F18" s="27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54"/>
    </row>
    <row r="19" spans="1:24" s="1" customFormat="1" ht="28.5">
      <c r="A19" s="12" t="s">
        <v>1</v>
      </c>
      <c r="B19" s="44" t="s">
        <v>1023</v>
      </c>
      <c r="C19" s="12" t="s">
        <v>28</v>
      </c>
      <c r="D19" s="12" t="s">
        <v>29</v>
      </c>
      <c r="E19" s="12" t="s">
        <v>6</v>
      </c>
      <c r="F19" s="27" t="s">
        <v>30</v>
      </c>
      <c r="G19" s="12" t="s">
        <v>31</v>
      </c>
      <c r="H19" s="12" t="s">
        <v>2</v>
      </c>
      <c r="I19" s="12" t="s">
        <v>3</v>
      </c>
      <c r="J19" s="12" t="s">
        <v>4</v>
      </c>
      <c r="K19" s="12" t="s">
        <v>5</v>
      </c>
      <c r="L19" s="12" t="s">
        <v>6</v>
      </c>
      <c r="M19" s="12"/>
      <c r="N19" s="30" t="s">
        <v>8</v>
      </c>
      <c r="O19" s="12" t="s">
        <v>35</v>
      </c>
      <c r="P19" s="30" t="s">
        <v>23</v>
      </c>
      <c r="Q19" s="12" t="s">
        <v>36</v>
      </c>
      <c r="R19" s="27" t="s">
        <v>37</v>
      </c>
    </row>
    <row r="20" spans="1:24" s="1" customFormat="1">
      <c r="A20" s="12" t="s">
        <v>1032</v>
      </c>
      <c r="B20" s="12" t="s">
        <v>119</v>
      </c>
      <c r="C20" s="12"/>
      <c r="D20" s="12"/>
      <c r="E20" s="12"/>
      <c r="F20" s="27"/>
      <c r="G20" s="12"/>
      <c r="H20" s="12">
        <v>3206</v>
      </c>
      <c r="I20" s="12">
        <v>3349</v>
      </c>
      <c r="J20" s="12">
        <f>I20-H20</f>
        <v>143</v>
      </c>
      <c r="K20" s="12">
        <v>40</v>
      </c>
      <c r="L20" s="12">
        <f>K20*J20</f>
        <v>5720</v>
      </c>
      <c r="M20" s="12">
        <v>1.03</v>
      </c>
      <c r="N20" s="30">
        <f>M20*L20</f>
        <v>5891.6</v>
      </c>
      <c r="O20" s="12"/>
      <c r="P20" s="30">
        <f>G20+N20+O20</f>
        <v>5891.6</v>
      </c>
      <c r="Q20" s="12">
        <v>1</v>
      </c>
      <c r="R20" s="27">
        <f>P20*Q20</f>
        <v>5891.6</v>
      </c>
    </row>
    <row r="21" spans="1:24" s="1" customFormat="1">
      <c r="A21" s="12" t="s">
        <v>1033</v>
      </c>
      <c r="B21" s="12" t="s">
        <v>119</v>
      </c>
      <c r="C21" s="12"/>
      <c r="D21" s="12"/>
      <c r="E21" s="12"/>
      <c r="F21" s="27"/>
      <c r="G21" s="12"/>
      <c r="H21" s="12">
        <v>27839</v>
      </c>
      <c r="I21" s="12">
        <v>33520</v>
      </c>
      <c r="J21" s="12">
        <f>I21-H21</f>
        <v>5681</v>
      </c>
      <c r="K21" s="12">
        <v>1</v>
      </c>
      <c r="L21" s="12">
        <f>K21*J21</f>
        <v>5681</v>
      </c>
      <c r="M21" s="12">
        <v>1.03</v>
      </c>
      <c r="N21" s="30">
        <f>M21*L21</f>
        <v>5851.43</v>
      </c>
      <c r="O21" s="12">
        <v>40</v>
      </c>
      <c r="P21" s="30">
        <f>G21+N21+O21</f>
        <v>5891.43</v>
      </c>
      <c r="Q21" s="12">
        <v>1</v>
      </c>
      <c r="R21" s="27">
        <f>P21*Q21</f>
        <v>5891.43</v>
      </c>
    </row>
    <row r="22" spans="1:24" s="1" customFormat="1">
      <c r="A22" s="12" t="s">
        <v>1034</v>
      </c>
      <c r="B22" s="12" t="s">
        <v>119</v>
      </c>
      <c r="C22" s="12">
        <v>6024</v>
      </c>
      <c r="D22" s="12">
        <v>6391</v>
      </c>
      <c r="E22" s="12">
        <f>SUM(D22-C22)</f>
        <v>367</v>
      </c>
      <c r="F22" s="27">
        <v>9.5</v>
      </c>
      <c r="G22" s="12">
        <f>E22*F22</f>
        <v>3486.5</v>
      </c>
      <c r="H22" s="12">
        <v>1086</v>
      </c>
      <c r="I22" s="12">
        <v>1114</v>
      </c>
      <c r="J22" s="12">
        <f>I22-H22</f>
        <v>28</v>
      </c>
      <c r="K22" s="12">
        <v>1</v>
      </c>
      <c r="L22" s="12">
        <f>K22*J22</f>
        <v>28</v>
      </c>
      <c r="M22" s="12">
        <v>1.03</v>
      </c>
      <c r="N22" s="30">
        <f>M22*L22</f>
        <v>28.84</v>
      </c>
      <c r="O22" s="12"/>
      <c r="P22" s="30">
        <f>G22+N22+O22</f>
        <v>3515.34</v>
      </c>
      <c r="Q22" s="12">
        <v>1</v>
      </c>
      <c r="R22" s="27">
        <f>P22*Q22</f>
        <v>3515.34</v>
      </c>
    </row>
    <row r="23" spans="1:24" s="1" customFormat="1">
      <c r="A23" s="12" t="s">
        <v>23</v>
      </c>
      <c r="B23" s="12" t="s">
        <v>119</v>
      </c>
      <c r="C23" s="12"/>
      <c r="D23" s="12"/>
      <c r="E23" s="12">
        <f>SUM(E20:E22)</f>
        <v>367</v>
      </c>
      <c r="F23" s="27">
        <v>9.5</v>
      </c>
      <c r="G23" s="12">
        <f>E23*F23</f>
        <v>3486.5</v>
      </c>
      <c r="H23" s="12"/>
      <c r="I23" s="12"/>
      <c r="J23" s="12"/>
      <c r="K23" s="12"/>
      <c r="L23" s="12">
        <f>SUM(L20:L22)</f>
        <v>11429</v>
      </c>
      <c r="M23" s="12">
        <v>1.03</v>
      </c>
      <c r="N23" s="30">
        <f>M23*L23</f>
        <v>11771.87</v>
      </c>
      <c r="O23" s="12"/>
      <c r="P23" s="30">
        <f>G23+N23+O23</f>
        <v>15258.37</v>
      </c>
      <c r="Q23" s="12">
        <v>1</v>
      </c>
      <c r="R23" s="27">
        <f>P23*Q23</f>
        <v>15258.37</v>
      </c>
    </row>
    <row r="24" spans="1:24" s="1" customFormat="1">
      <c r="A24" s="12" t="s">
        <v>1035</v>
      </c>
      <c r="B24" s="12" t="s">
        <v>1036</v>
      </c>
      <c r="C24" s="12">
        <v>4538</v>
      </c>
      <c r="D24" s="12"/>
      <c r="E24" s="12"/>
      <c r="F24" s="27"/>
      <c r="G24" s="12"/>
      <c r="H24" s="12"/>
      <c r="I24" s="12"/>
      <c r="J24" s="12"/>
      <c r="K24" s="12"/>
      <c r="L24" s="12"/>
      <c r="M24" s="12"/>
      <c r="N24" s="30"/>
      <c r="O24" s="12"/>
      <c r="P24" s="30"/>
      <c r="Q24" s="12"/>
      <c r="R24" s="27"/>
    </row>
    <row r="25" spans="1:24" s="1" customFormat="1">
      <c r="A25" s="12"/>
      <c r="B25" s="12"/>
      <c r="C25" s="12"/>
      <c r="D25" s="12"/>
      <c r="E25" s="12"/>
      <c r="F25" s="27"/>
      <c r="G25" s="12"/>
      <c r="H25" s="12"/>
      <c r="I25" s="12"/>
      <c r="J25" s="12"/>
      <c r="K25" s="12"/>
      <c r="L25" s="12"/>
      <c r="M25" s="12"/>
      <c r="N25" s="30"/>
      <c r="O25" s="12"/>
      <c r="P25" s="30"/>
      <c r="Q25" s="12"/>
      <c r="R25" s="27"/>
    </row>
    <row r="26" spans="1:24" s="1" customFormat="1">
      <c r="A26" s="45"/>
      <c r="B26" s="45"/>
      <c r="C26" s="45"/>
      <c r="D26" s="45"/>
      <c r="E26" s="45"/>
      <c r="F26" s="46"/>
      <c r="G26" s="45"/>
      <c r="H26" s="45"/>
      <c r="I26" s="45"/>
      <c r="J26" s="45"/>
      <c r="K26" s="45"/>
      <c r="L26" s="45"/>
      <c r="M26" s="45"/>
      <c r="N26" s="51"/>
      <c r="O26" s="45"/>
      <c r="P26" s="51"/>
      <c r="Q26" s="45"/>
      <c r="R26" s="46"/>
    </row>
    <row r="27" spans="1:24" s="1" customFormat="1">
      <c r="A27" s="45"/>
      <c r="B27" s="45"/>
      <c r="C27" s="45"/>
      <c r="D27" s="45"/>
      <c r="E27" s="45"/>
      <c r="F27" s="46"/>
      <c r="G27" s="45"/>
      <c r="H27" s="45"/>
      <c r="I27" s="45"/>
      <c r="J27" s="45"/>
      <c r="K27" s="45"/>
      <c r="L27" s="45"/>
      <c r="M27" s="45"/>
      <c r="N27" s="51"/>
      <c r="O27" s="45"/>
      <c r="P27" s="51"/>
      <c r="Q27" s="45"/>
      <c r="R27" s="46"/>
    </row>
    <row r="28" spans="1:24" s="1" customFormat="1">
      <c r="A28" s="45"/>
      <c r="B28" s="45"/>
      <c r="C28" s="45"/>
      <c r="D28" s="45"/>
      <c r="E28" s="45"/>
      <c r="F28" s="46"/>
      <c r="G28" s="45"/>
      <c r="H28" s="45"/>
      <c r="I28" s="45"/>
      <c r="J28" s="45"/>
      <c r="K28" s="45"/>
      <c r="L28" s="45"/>
      <c r="M28" s="45"/>
      <c r="N28" s="51"/>
      <c r="O28" s="45"/>
      <c r="P28" s="51"/>
      <c r="Q28" s="45"/>
      <c r="R28" s="46"/>
    </row>
    <row r="29" spans="1:24" s="1" customFormat="1" ht="28.5">
      <c r="A29" s="12" t="s">
        <v>1</v>
      </c>
      <c r="B29" s="44" t="s">
        <v>1037</v>
      </c>
      <c r="C29" s="12" t="s">
        <v>28</v>
      </c>
      <c r="D29" s="12" t="s">
        <v>29</v>
      </c>
      <c r="E29" s="12" t="s">
        <v>6</v>
      </c>
      <c r="F29" s="27" t="s">
        <v>30</v>
      </c>
      <c r="G29" s="12" t="s">
        <v>31</v>
      </c>
      <c r="H29" s="12" t="s">
        <v>2</v>
      </c>
      <c r="I29" s="12" t="s">
        <v>3</v>
      </c>
      <c r="J29" s="12" t="s">
        <v>4</v>
      </c>
      <c r="K29" s="12" t="s">
        <v>5</v>
      </c>
      <c r="L29" s="12" t="s">
        <v>6</v>
      </c>
      <c r="M29" s="12"/>
      <c r="N29" s="30" t="s">
        <v>8</v>
      </c>
      <c r="O29" s="12" t="s">
        <v>35</v>
      </c>
      <c r="P29" s="30" t="s">
        <v>23</v>
      </c>
      <c r="Q29" s="12" t="s">
        <v>36</v>
      </c>
      <c r="R29" s="27" t="s">
        <v>37</v>
      </c>
    </row>
    <row r="30" spans="1:24" s="1" customFormat="1">
      <c r="A30" s="47" t="s">
        <v>1038</v>
      </c>
      <c r="B30" s="12" t="s">
        <v>97</v>
      </c>
      <c r="C30" s="12">
        <v>4339</v>
      </c>
      <c r="D30" s="12"/>
      <c r="E30" s="12"/>
      <c r="F30" s="27"/>
      <c r="G30" s="12"/>
      <c r="H30" s="12">
        <v>6747</v>
      </c>
      <c r="I30" s="12">
        <v>6933</v>
      </c>
      <c r="J30" s="12">
        <f>I30-H30</f>
        <v>186</v>
      </c>
      <c r="K30" s="12">
        <v>50</v>
      </c>
      <c r="L30" s="12">
        <f>K30*J30</f>
        <v>9300</v>
      </c>
      <c r="M30" s="12">
        <v>1.03</v>
      </c>
      <c r="N30" s="30">
        <f>M30*L30</f>
        <v>9579</v>
      </c>
      <c r="O30" s="12"/>
      <c r="P30" s="30">
        <f>G30+N30+O30</f>
        <v>9579</v>
      </c>
      <c r="Q30" s="12">
        <v>1</v>
      </c>
      <c r="R30" s="27">
        <f>P30*Q30</f>
        <v>9579</v>
      </c>
    </row>
    <row r="31" spans="1:24" s="1" customFormat="1">
      <c r="A31" s="47" t="s">
        <v>1039</v>
      </c>
      <c r="B31" s="12" t="s">
        <v>97</v>
      </c>
      <c r="C31" s="12"/>
      <c r="D31" s="12"/>
      <c r="E31" s="12"/>
      <c r="F31" s="27"/>
      <c r="G31" s="12"/>
      <c r="H31" s="12">
        <v>814</v>
      </c>
      <c r="I31" s="12">
        <v>1325</v>
      </c>
      <c r="J31" s="12">
        <f>I31-H31</f>
        <v>511</v>
      </c>
      <c r="K31" s="12">
        <v>50</v>
      </c>
      <c r="L31" s="12">
        <f>K31*J31</f>
        <v>25550</v>
      </c>
      <c r="M31" s="12">
        <v>1.03</v>
      </c>
      <c r="N31" s="30">
        <f>M31*L31</f>
        <v>26316.5</v>
      </c>
      <c r="O31" s="12"/>
      <c r="P31" s="30">
        <f>G31+N31+O31</f>
        <v>26316.5</v>
      </c>
      <c r="Q31" s="12">
        <v>1</v>
      </c>
      <c r="R31" s="27">
        <f>P31*Q31</f>
        <v>26316.5</v>
      </c>
    </row>
    <row r="32" spans="1:24" s="4" customFormat="1">
      <c r="A32" s="47" t="s">
        <v>1040</v>
      </c>
      <c r="B32" s="35" t="s">
        <v>1041</v>
      </c>
      <c r="C32" s="12">
        <v>306</v>
      </c>
      <c r="D32" s="12"/>
      <c r="E32" s="12"/>
      <c r="F32" s="12"/>
      <c r="G32" s="12"/>
      <c r="H32" s="12">
        <v>18914</v>
      </c>
      <c r="I32" s="12">
        <f>公寓等!C48</f>
        <v>20691</v>
      </c>
      <c r="J32" s="12">
        <f>I32-H32</f>
        <v>1777</v>
      </c>
      <c r="K32" s="12">
        <v>20</v>
      </c>
      <c r="L32" s="12">
        <f>J32*K32</f>
        <v>35540</v>
      </c>
      <c r="M32" s="12">
        <v>1.03</v>
      </c>
      <c r="N32" s="52">
        <f>SUM(L32*M32)</f>
        <v>36606.199999999997</v>
      </c>
      <c r="O32" s="53"/>
      <c r="P32" s="52">
        <f>SUM(N32)</f>
        <v>36606.199999999997</v>
      </c>
      <c r="Q32" s="12">
        <v>7.8799999999999995E-2</v>
      </c>
      <c r="R32" s="27">
        <f>P32*Q32</f>
        <v>2884.5685600000002</v>
      </c>
      <c r="S32" s="14"/>
      <c r="T32" s="14"/>
      <c r="U32" s="14"/>
      <c r="V32" s="14"/>
      <c r="W32" s="14"/>
      <c r="X32" s="14"/>
    </row>
    <row r="33" spans="1:24" s="4" customFormat="1">
      <c r="A33" s="12" t="s">
        <v>23</v>
      </c>
      <c r="B33" s="35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52"/>
      <c r="O33" s="53"/>
      <c r="P33" s="52"/>
      <c r="Q33" s="12"/>
      <c r="R33" s="27">
        <f>SUM(R30:R32)</f>
        <v>38780.06856</v>
      </c>
      <c r="S33" s="14"/>
      <c r="T33" s="14"/>
      <c r="U33" s="14"/>
      <c r="V33" s="14"/>
      <c r="W33" s="14"/>
      <c r="X33" s="14"/>
    </row>
    <row r="34" spans="1:24" s="1" customFormat="1">
      <c r="A34" s="12" t="s">
        <v>1042</v>
      </c>
      <c r="B34" s="12"/>
      <c r="C34" s="12"/>
      <c r="D34" s="12"/>
      <c r="E34" s="12"/>
      <c r="F34" s="27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24" s="42" customFormat="1">
      <c r="A35" s="48"/>
      <c r="B35" s="48"/>
      <c r="C35" s="48"/>
      <c r="D35" s="48"/>
      <c r="E35" s="48"/>
      <c r="F35" s="49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3"/>
    </row>
    <row r="36" spans="1:24" s="3" customFormat="1">
      <c r="A36" s="2"/>
      <c r="B36" s="2"/>
      <c r="C36" s="2"/>
      <c r="D36" s="2"/>
      <c r="E36" s="2"/>
      <c r="F36" s="50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</sheetData>
  <mergeCells count="1">
    <mergeCell ref="A1:R1"/>
  </mergeCells>
  <phoneticPr fontId="47" type="noConversion"/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A14"/>
  <sheetViews>
    <sheetView workbookViewId="0">
      <selection activeCell="L29" sqref="L29"/>
    </sheetView>
  </sheetViews>
  <sheetFormatPr defaultColWidth="9" defaultRowHeight="14.25"/>
  <cols>
    <col min="1" max="1" width="16.75" style="5" customWidth="1"/>
    <col min="2" max="2" width="8.625" style="5" customWidth="1"/>
    <col min="3" max="3" width="11.5" style="5" customWidth="1"/>
    <col min="4" max="4" width="13.75" style="5" customWidth="1"/>
    <col min="5" max="5" width="9.125" style="5" customWidth="1"/>
    <col min="6" max="6" width="10.125" style="5" customWidth="1"/>
    <col min="7" max="7" width="9.875" style="5" customWidth="1"/>
    <col min="8" max="8" width="7" style="5" customWidth="1"/>
    <col min="9" max="9" width="9.375" style="5" customWidth="1"/>
    <col min="10" max="10" width="9.75" style="5" customWidth="1"/>
    <col min="11" max="11" width="6" style="5" customWidth="1"/>
    <col min="12" max="12" width="10.25" style="5" customWidth="1"/>
    <col min="13" max="13" width="4.75" style="5" customWidth="1"/>
    <col min="14" max="14" width="15.125" style="5" customWidth="1"/>
    <col min="15" max="15" width="4.125" style="5" customWidth="1"/>
    <col min="16" max="16" width="11.75" style="5" customWidth="1"/>
    <col min="17" max="17" width="3.875" style="5" customWidth="1"/>
    <col min="18" max="18" width="17.75" style="5" customWidth="1"/>
    <col min="19" max="23" width="9" style="5"/>
    <col min="24" max="24" width="6.125" style="5" customWidth="1"/>
    <col min="25" max="25" width="13.5" style="5" customWidth="1"/>
    <col min="26" max="26" width="9" style="5"/>
    <col min="27" max="27" width="13.625" style="5" customWidth="1"/>
    <col min="28" max="28" width="4.625" style="5" customWidth="1"/>
    <col min="29" max="29" width="11.625" style="5" customWidth="1"/>
    <col min="30" max="16384" width="9" style="5"/>
  </cols>
  <sheetData>
    <row r="1" spans="1:53" s="1" customFormat="1" ht="25.5">
      <c r="A1" s="350" t="s">
        <v>1043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2"/>
    </row>
    <row r="2" spans="1:53" s="1" customFormat="1" ht="24">
      <c r="A2" s="6" t="s">
        <v>1</v>
      </c>
      <c r="B2" s="7" t="s">
        <v>1044</v>
      </c>
      <c r="C2" s="6" t="s">
        <v>28</v>
      </c>
      <c r="D2" s="6" t="s">
        <v>29</v>
      </c>
      <c r="E2" s="6" t="s">
        <v>6</v>
      </c>
      <c r="F2" s="11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/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</row>
    <row r="3" spans="1:53" s="31" customFormat="1" ht="12">
      <c r="A3" s="6" t="s">
        <v>1045</v>
      </c>
      <c r="B3" s="6" t="s">
        <v>155</v>
      </c>
      <c r="C3" s="6">
        <v>30</v>
      </c>
      <c r="D3" s="6">
        <v>30</v>
      </c>
      <c r="E3" s="6">
        <f>SUM(D3-C3)</f>
        <v>0</v>
      </c>
      <c r="F3" s="9">
        <v>9.5</v>
      </c>
      <c r="G3" s="6">
        <f>E3*F3</f>
        <v>0</v>
      </c>
      <c r="H3" s="6">
        <v>35309</v>
      </c>
      <c r="I3" s="6">
        <v>37173</v>
      </c>
      <c r="J3" s="6">
        <f t="shared" ref="J3:J9" si="0">I3-H3</f>
        <v>1864</v>
      </c>
      <c r="K3" s="6">
        <v>1</v>
      </c>
      <c r="L3" s="6">
        <f t="shared" ref="L3:L9" si="1">K3*J3</f>
        <v>1864</v>
      </c>
      <c r="M3" s="19">
        <v>1.03</v>
      </c>
      <c r="N3" s="20">
        <f>M3*L3</f>
        <v>1919.92</v>
      </c>
      <c r="O3" s="6">
        <v>80</v>
      </c>
      <c r="P3" s="20">
        <f t="shared" ref="P3:P9" si="2">G3+N3+O3</f>
        <v>1999.92</v>
      </c>
      <c r="Q3" s="39">
        <v>1</v>
      </c>
      <c r="R3" s="9">
        <f t="shared" ref="R3:R9" si="3">P3*Q3</f>
        <v>1999.92</v>
      </c>
    </row>
    <row r="4" spans="1:53" s="4" customFormat="1">
      <c r="A4" s="6" t="s">
        <v>1046</v>
      </c>
      <c r="B4" s="6" t="s">
        <v>155</v>
      </c>
      <c r="C4" s="6">
        <v>157</v>
      </c>
      <c r="D4" s="6">
        <v>159</v>
      </c>
      <c r="E4" s="6">
        <f>SUM(D4-C4)</f>
        <v>2</v>
      </c>
      <c r="F4" s="9">
        <v>9.5</v>
      </c>
      <c r="G4" s="6">
        <f>E4*F4</f>
        <v>19</v>
      </c>
      <c r="H4" s="6">
        <v>118175</v>
      </c>
      <c r="I4" s="6">
        <v>120928</v>
      </c>
      <c r="J4" s="6">
        <f t="shared" si="0"/>
        <v>2753</v>
      </c>
      <c r="K4" s="6">
        <v>1</v>
      </c>
      <c r="L4" s="6">
        <f t="shared" si="1"/>
        <v>2753</v>
      </c>
      <c r="M4" s="19">
        <v>1.03</v>
      </c>
      <c r="N4" s="20">
        <f>M4*L4</f>
        <v>2835.59</v>
      </c>
      <c r="O4" s="6">
        <v>80</v>
      </c>
      <c r="P4" s="20">
        <f t="shared" si="2"/>
        <v>2934.59</v>
      </c>
      <c r="Q4" s="39">
        <v>1</v>
      </c>
      <c r="R4" s="9">
        <f t="shared" si="3"/>
        <v>2934.59</v>
      </c>
    </row>
    <row r="5" spans="1:53" s="4" customFormat="1">
      <c r="A5" s="6" t="s">
        <v>1047</v>
      </c>
      <c r="B5" s="6" t="s">
        <v>155</v>
      </c>
      <c r="C5" s="6">
        <v>557</v>
      </c>
      <c r="D5" s="6">
        <v>557</v>
      </c>
      <c r="E5" s="6">
        <f>SUM(D5-C5)</f>
        <v>0</v>
      </c>
      <c r="F5" s="9">
        <v>9.5</v>
      </c>
      <c r="G5" s="6">
        <f>E5*F5</f>
        <v>0</v>
      </c>
      <c r="H5" s="6">
        <v>85951</v>
      </c>
      <c r="I5" s="6">
        <v>87566</v>
      </c>
      <c r="J5" s="6">
        <f t="shared" si="0"/>
        <v>1615</v>
      </c>
      <c r="K5" s="6">
        <v>1</v>
      </c>
      <c r="L5" s="6">
        <f t="shared" si="1"/>
        <v>1615</v>
      </c>
      <c r="M5" s="19">
        <v>1.03</v>
      </c>
      <c r="N5" s="20">
        <f t="shared" ref="N5:N10" si="4">M5*L5</f>
        <v>1663.45</v>
      </c>
      <c r="O5" s="6">
        <v>80</v>
      </c>
      <c r="P5" s="20">
        <f t="shared" si="2"/>
        <v>1743.45</v>
      </c>
      <c r="Q5" s="39">
        <v>1</v>
      </c>
      <c r="R5" s="9">
        <f t="shared" si="3"/>
        <v>1743.45</v>
      </c>
      <c r="S5" s="31"/>
      <c r="T5" s="31"/>
    </row>
    <row r="6" spans="1:53" s="4" customFormat="1">
      <c r="A6" s="6" t="s">
        <v>1048</v>
      </c>
      <c r="B6" s="6" t="s">
        <v>155</v>
      </c>
      <c r="C6" s="6">
        <v>59</v>
      </c>
      <c r="D6" s="6">
        <v>59</v>
      </c>
      <c r="E6" s="6">
        <f>SUM(D6-C6)</f>
        <v>0</v>
      </c>
      <c r="F6" s="9">
        <v>9.5</v>
      </c>
      <c r="G6" s="6">
        <f>E6*F6</f>
        <v>0</v>
      </c>
      <c r="H6" s="6">
        <v>1290</v>
      </c>
      <c r="I6" s="6">
        <v>2023</v>
      </c>
      <c r="J6" s="6">
        <f t="shared" si="0"/>
        <v>733</v>
      </c>
      <c r="K6" s="6">
        <v>1</v>
      </c>
      <c r="L6" s="6">
        <f t="shared" si="1"/>
        <v>733</v>
      </c>
      <c r="M6" s="19">
        <v>1.03</v>
      </c>
      <c r="N6" s="20">
        <f t="shared" si="4"/>
        <v>754.99</v>
      </c>
      <c r="O6" s="6">
        <v>40</v>
      </c>
      <c r="P6" s="20">
        <f t="shared" si="2"/>
        <v>794.99</v>
      </c>
      <c r="Q6" s="39">
        <v>1</v>
      </c>
      <c r="R6" s="9">
        <f t="shared" si="3"/>
        <v>794.99</v>
      </c>
    </row>
    <row r="7" spans="1:53" s="4" customFormat="1">
      <c r="A7" s="6" t="s">
        <v>1049</v>
      </c>
      <c r="B7" s="6" t="s">
        <v>155</v>
      </c>
      <c r="C7" s="6">
        <v>10</v>
      </c>
      <c r="D7" s="6">
        <v>10</v>
      </c>
      <c r="E7" s="6">
        <f>SUM(D7-C7)</f>
        <v>0</v>
      </c>
      <c r="F7" s="9">
        <v>9.5</v>
      </c>
      <c r="G7" s="6">
        <f>E7*F7</f>
        <v>0</v>
      </c>
      <c r="H7" s="6">
        <v>32539</v>
      </c>
      <c r="I7" s="6">
        <v>32568</v>
      </c>
      <c r="J7" s="6">
        <f t="shared" si="0"/>
        <v>29</v>
      </c>
      <c r="K7" s="6">
        <v>1</v>
      </c>
      <c r="L7" s="6">
        <f t="shared" si="1"/>
        <v>29</v>
      </c>
      <c r="M7" s="19">
        <v>1.03</v>
      </c>
      <c r="N7" s="20">
        <f t="shared" si="4"/>
        <v>29.87</v>
      </c>
      <c r="O7" s="6">
        <v>160</v>
      </c>
      <c r="P7" s="20">
        <f t="shared" si="2"/>
        <v>189.87</v>
      </c>
      <c r="Q7" s="6">
        <v>1</v>
      </c>
      <c r="R7" s="9">
        <f t="shared" si="3"/>
        <v>189.87</v>
      </c>
    </row>
    <row r="8" spans="1:53" s="4" customFormat="1">
      <c r="A8" s="6" t="s">
        <v>1050</v>
      </c>
      <c r="B8" s="6" t="s">
        <v>155</v>
      </c>
      <c r="C8" s="6"/>
      <c r="D8" s="6"/>
      <c r="E8" s="6"/>
      <c r="F8" s="9"/>
      <c r="G8" s="6"/>
      <c r="H8" s="6">
        <v>17917</v>
      </c>
      <c r="I8" s="6">
        <v>26283</v>
      </c>
      <c r="J8" s="6">
        <f t="shared" si="0"/>
        <v>8366</v>
      </c>
      <c r="K8" s="6">
        <v>1</v>
      </c>
      <c r="L8" s="6">
        <f t="shared" si="1"/>
        <v>8366</v>
      </c>
      <c r="M8" s="19">
        <v>1.03</v>
      </c>
      <c r="N8" s="20">
        <f t="shared" si="4"/>
        <v>8616.98</v>
      </c>
      <c r="O8" s="6">
        <v>60</v>
      </c>
      <c r="P8" s="20">
        <f t="shared" si="2"/>
        <v>8676.98</v>
      </c>
      <c r="Q8" s="6">
        <v>1</v>
      </c>
      <c r="R8" s="9">
        <f t="shared" si="3"/>
        <v>8676.98</v>
      </c>
    </row>
    <row r="9" spans="1:53" s="1" customFormat="1">
      <c r="A9" s="6" t="s">
        <v>1051</v>
      </c>
      <c r="B9" s="6" t="s">
        <v>155</v>
      </c>
      <c r="C9" s="6"/>
      <c r="D9" s="6"/>
      <c r="E9" s="6"/>
      <c r="F9" s="9"/>
      <c r="G9" s="6"/>
      <c r="H9" s="6">
        <v>1004</v>
      </c>
      <c r="I9" s="6">
        <v>1017</v>
      </c>
      <c r="J9" s="6">
        <f t="shared" si="0"/>
        <v>13</v>
      </c>
      <c r="K9" s="6">
        <v>40</v>
      </c>
      <c r="L9" s="6">
        <f t="shared" si="1"/>
        <v>520</v>
      </c>
      <c r="M9" s="19">
        <v>1.03</v>
      </c>
      <c r="N9" s="20">
        <f t="shared" si="4"/>
        <v>535.6</v>
      </c>
      <c r="O9" s="6"/>
      <c r="P9" s="20">
        <f t="shared" si="2"/>
        <v>535.6</v>
      </c>
      <c r="Q9" s="39">
        <v>1</v>
      </c>
      <c r="R9" s="9">
        <f t="shared" si="3"/>
        <v>535.6</v>
      </c>
    </row>
    <row r="10" spans="1:53" s="1" customFormat="1" ht="15" customHeight="1">
      <c r="A10" s="6" t="s">
        <v>23</v>
      </c>
      <c r="B10" s="6"/>
      <c r="C10" s="6"/>
      <c r="D10" s="6"/>
      <c r="E10" s="6">
        <f>SUM(E3:E9)</f>
        <v>2</v>
      </c>
      <c r="F10" s="9">
        <v>9.5</v>
      </c>
      <c r="G10" s="6">
        <f>E10*F10</f>
        <v>19</v>
      </c>
      <c r="H10" s="6"/>
      <c r="I10" s="6"/>
      <c r="J10" s="6"/>
      <c r="K10" s="6"/>
      <c r="L10" s="6">
        <f>SUM(L3:L9)</f>
        <v>15880</v>
      </c>
      <c r="M10" s="19">
        <v>1.03</v>
      </c>
      <c r="N10" s="20">
        <f t="shared" si="4"/>
        <v>16356.4</v>
      </c>
      <c r="O10" s="6">
        <f>SUM(O3:O9)</f>
        <v>500</v>
      </c>
      <c r="P10" s="20">
        <f>G10+G11+N10+O10</f>
        <v>16875.400000000001</v>
      </c>
      <c r="Q10" s="39">
        <v>1</v>
      </c>
      <c r="R10" s="9">
        <f>P10*Q10+G10</f>
        <v>16894.400000000001</v>
      </c>
    </row>
    <row r="11" spans="1:53" s="1" customFormat="1">
      <c r="A11" s="32"/>
      <c r="B11" s="6" t="s">
        <v>1052</v>
      </c>
      <c r="C11" s="33"/>
      <c r="D11" s="33"/>
      <c r="E11" s="33"/>
      <c r="F11" s="34"/>
      <c r="G11" s="33"/>
      <c r="H11" s="33"/>
      <c r="I11" s="33"/>
      <c r="J11" s="33"/>
      <c r="K11" s="33"/>
      <c r="L11" s="33"/>
      <c r="M11" s="37"/>
      <c r="N11" s="38"/>
      <c r="O11" s="33"/>
      <c r="P11" s="38"/>
      <c r="Q11" s="40"/>
      <c r="R11" s="34"/>
    </row>
    <row r="12" spans="1:53" s="1" customFormat="1">
      <c r="A12" s="12" t="s">
        <v>199</v>
      </c>
      <c r="B12" s="12"/>
      <c r="C12" s="35"/>
      <c r="D12" s="35" t="s">
        <v>1053</v>
      </c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>
        <f>'3#楼'!R97</f>
        <v>199016.211446</v>
      </c>
    </row>
    <row r="13" spans="1:53" s="18" customFormat="1" ht="27.95" customHeight="1">
      <c r="A13" s="35" t="s">
        <v>201</v>
      </c>
      <c r="B13" s="6" t="s">
        <v>1052</v>
      </c>
      <c r="C13" s="36"/>
      <c r="D13" s="35"/>
      <c r="E13" s="13">
        <f>'3#楼'!E59</f>
        <v>49.445970000000003</v>
      </c>
      <c r="F13" s="35">
        <v>9.5</v>
      </c>
      <c r="G13" s="13">
        <f>E13*F13</f>
        <v>469.736715</v>
      </c>
      <c r="H13" s="35"/>
      <c r="I13" s="35"/>
      <c r="J13" s="35"/>
      <c r="K13" s="35"/>
      <c r="L13" s="35"/>
      <c r="M13" s="35"/>
      <c r="N13" s="35"/>
      <c r="O13" s="35"/>
      <c r="P13" s="35">
        <f>R13-G13</f>
        <v>215440.87473099999</v>
      </c>
      <c r="Q13" s="35"/>
      <c r="R13" s="41">
        <f>R12+R10</f>
        <v>215910.611446</v>
      </c>
    </row>
    <row r="14" spans="1:5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</sheetData>
  <mergeCells count="1">
    <mergeCell ref="A1:R1"/>
  </mergeCells>
  <phoneticPr fontId="47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10"/>
  <sheetViews>
    <sheetView workbookViewId="0">
      <selection activeCell="F18" sqref="F18"/>
    </sheetView>
  </sheetViews>
  <sheetFormatPr defaultColWidth="8.75" defaultRowHeight="14.25"/>
  <cols>
    <col min="1" max="1" width="14.5" customWidth="1"/>
    <col min="12" max="12" width="10.25" customWidth="1"/>
    <col min="14" max="14" width="12.25" customWidth="1"/>
    <col min="18" max="18" width="12.75"/>
  </cols>
  <sheetData>
    <row r="1" spans="1:18" s="26" customFormat="1" ht="25.5">
      <c r="A1" s="350" t="s">
        <v>1054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2"/>
    </row>
    <row r="2" spans="1:18" s="26" customFormat="1" ht="27.95" customHeight="1">
      <c r="A2" s="6" t="s">
        <v>1</v>
      </c>
      <c r="B2" s="7" t="s">
        <v>1055</v>
      </c>
      <c r="C2" s="6" t="s">
        <v>28</v>
      </c>
      <c r="D2" s="6" t="s">
        <v>29</v>
      </c>
      <c r="E2" s="6" t="s">
        <v>6</v>
      </c>
      <c r="F2" s="11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/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</row>
    <row r="3" spans="1:18" s="26" customFormat="1">
      <c r="A3" s="12" t="s">
        <v>191</v>
      </c>
      <c r="B3" s="12"/>
      <c r="C3" s="12"/>
      <c r="D3" s="12" t="s">
        <v>1056</v>
      </c>
      <c r="E3" s="27"/>
      <c r="F3" s="28"/>
      <c r="G3" s="27"/>
      <c r="H3" s="12"/>
      <c r="I3" s="12"/>
      <c r="J3" s="12"/>
      <c r="K3" s="12"/>
      <c r="L3" s="27"/>
      <c r="M3" s="12"/>
      <c r="N3" s="30"/>
      <c r="O3" s="12"/>
      <c r="P3" s="30"/>
      <c r="Q3" s="12"/>
      <c r="R3" s="27">
        <f>'3#楼'!R82</f>
        <v>1051813.1182800001</v>
      </c>
    </row>
    <row r="4" spans="1:18" s="26" customFormat="1">
      <c r="A4" s="12" t="s">
        <v>192</v>
      </c>
      <c r="B4" s="12"/>
      <c r="C4" s="12"/>
      <c r="D4" s="12" t="s">
        <v>193</v>
      </c>
      <c r="E4" s="12"/>
      <c r="F4" s="28"/>
      <c r="G4" s="12"/>
      <c r="H4" s="12"/>
      <c r="I4" s="12"/>
      <c r="J4" s="12"/>
      <c r="K4" s="12"/>
      <c r="L4" s="27"/>
      <c r="M4" s="12"/>
      <c r="N4" s="27"/>
      <c r="O4" s="12"/>
      <c r="P4" s="27"/>
      <c r="Q4" s="12"/>
      <c r="R4" s="27">
        <f>'3#楼'!R83</f>
        <v>77311.172428505102</v>
      </c>
    </row>
    <row r="5" spans="1:18" s="26" customFormat="1">
      <c r="A5" s="12" t="s">
        <v>195</v>
      </c>
      <c r="B5" s="12" t="s">
        <v>196</v>
      </c>
      <c r="C5" s="12"/>
      <c r="D5" s="12"/>
      <c r="E5" s="27"/>
      <c r="F5" s="28"/>
      <c r="G5" s="29"/>
      <c r="H5" s="12">
        <v>114490</v>
      </c>
      <c r="I5" s="12">
        <v>158749</v>
      </c>
      <c r="J5" s="12"/>
      <c r="K5" s="12">
        <v>1</v>
      </c>
      <c r="L5" s="27">
        <f>I5-H5</f>
        <v>44259</v>
      </c>
      <c r="M5" s="12">
        <v>1.03</v>
      </c>
      <c r="N5" s="30">
        <f>L5*M5</f>
        <v>45586.77</v>
      </c>
      <c r="O5" s="12"/>
      <c r="P5" s="30"/>
      <c r="Q5" s="12"/>
      <c r="R5" s="27">
        <f>N5</f>
        <v>45586.77</v>
      </c>
    </row>
    <row r="6" spans="1:18" s="26" customFormat="1">
      <c r="A6" s="12"/>
      <c r="B6" s="12" t="s">
        <v>197</v>
      </c>
      <c r="C6" s="12"/>
      <c r="D6" s="12"/>
      <c r="E6" s="27"/>
      <c r="F6" s="28"/>
      <c r="G6" s="29"/>
      <c r="H6" s="12">
        <v>175736</v>
      </c>
      <c r="I6" s="12">
        <v>250769</v>
      </c>
      <c r="J6" s="12"/>
      <c r="K6" s="12">
        <v>1</v>
      </c>
      <c r="L6" s="27">
        <f>I6-H6</f>
        <v>75033</v>
      </c>
      <c r="M6" s="12">
        <v>1.03</v>
      </c>
      <c r="N6" s="30">
        <f>L6*M6</f>
        <v>77283.990000000005</v>
      </c>
      <c r="O6" s="12"/>
      <c r="P6" s="30"/>
      <c r="Q6" s="12"/>
      <c r="R6" s="27">
        <f>N6</f>
        <v>77283.990000000005</v>
      </c>
    </row>
    <row r="7" spans="1:18" s="26" customFormat="1">
      <c r="A7" s="12" t="s">
        <v>198</v>
      </c>
      <c r="B7" s="12"/>
      <c r="C7" s="12"/>
      <c r="D7" s="12"/>
      <c r="E7" s="27"/>
      <c r="F7" s="28"/>
      <c r="G7" s="29"/>
      <c r="H7" s="12"/>
      <c r="I7" s="12"/>
      <c r="J7" s="12"/>
      <c r="K7" s="12"/>
      <c r="L7" s="27"/>
      <c r="M7" s="12"/>
      <c r="N7" s="30"/>
      <c r="O7" s="12"/>
      <c r="P7" s="30"/>
      <c r="Q7" s="12"/>
      <c r="R7" s="27">
        <f>SUM(R3:R6)</f>
        <v>1251995.05070851</v>
      </c>
    </row>
    <row r="8" spans="1:18" s="26" customFormat="1">
      <c r="A8" s="12" t="s">
        <v>1057</v>
      </c>
      <c r="B8" s="12" t="s">
        <v>1058</v>
      </c>
      <c r="C8" s="6" t="s">
        <v>635</v>
      </c>
      <c r="D8" s="12"/>
      <c r="E8" s="12"/>
      <c r="F8" s="9"/>
      <c r="G8" s="12"/>
      <c r="H8" s="12"/>
      <c r="I8" s="12"/>
      <c r="J8" s="12"/>
      <c r="K8" s="12"/>
      <c r="L8" s="22"/>
      <c r="M8" s="19"/>
      <c r="N8" s="22"/>
      <c r="O8" s="12"/>
      <c r="P8" s="12"/>
      <c r="Q8" s="12"/>
      <c r="R8" s="29">
        <v>90052.9</v>
      </c>
    </row>
    <row r="9" spans="1:18" s="26" customFormat="1">
      <c r="A9" s="12" t="s">
        <v>1059</v>
      </c>
      <c r="B9" s="12" t="s">
        <v>1060</v>
      </c>
      <c r="C9" s="6" t="s">
        <v>635</v>
      </c>
      <c r="D9" s="12"/>
      <c r="E9" s="12"/>
      <c r="F9" s="9"/>
      <c r="G9" s="12"/>
      <c r="H9" s="12"/>
      <c r="I9" s="12"/>
      <c r="J9" s="12"/>
      <c r="K9" s="12"/>
      <c r="L9" s="22"/>
      <c r="M9" s="19"/>
      <c r="N9" s="22"/>
      <c r="O9" s="12"/>
      <c r="P9" s="12"/>
      <c r="Q9" s="12"/>
      <c r="R9" s="29">
        <v>239995.15</v>
      </c>
    </row>
    <row r="10" spans="1:18" s="26" customFormat="1">
      <c r="A10" s="12" t="s">
        <v>534</v>
      </c>
      <c r="B10" s="12" t="s">
        <v>635</v>
      </c>
      <c r="C10" s="6"/>
      <c r="D10" s="12"/>
      <c r="E10" s="12"/>
      <c r="F10" s="9"/>
      <c r="G10" s="12"/>
      <c r="H10" s="12"/>
      <c r="I10" s="12"/>
      <c r="J10" s="12"/>
      <c r="K10" s="12"/>
      <c r="L10" s="22"/>
      <c r="M10" s="19"/>
      <c r="N10" s="22"/>
      <c r="O10" s="12"/>
      <c r="P10" s="12"/>
      <c r="Q10" s="12"/>
      <c r="R10" s="27">
        <f>R9+R8-R7</f>
        <v>-921947.00070850505</v>
      </c>
    </row>
  </sheetData>
  <mergeCells count="1">
    <mergeCell ref="A1:R1"/>
  </mergeCells>
  <phoneticPr fontId="47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16"/>
  <sheetViews>
    <sheetView workbookViewId="0">
      <selection activeCell="A2" sqref="A2:XFD16"/>
    </sheetView>
  </sheetViews>
  <sheetFormatPr defaultColWidth="8.75" defaultRowHeight="14.25"/>
  <cols>
    <col min="1" max="1" width="17.75" customWidth="1"/>
    <col min="14" max="14" width="14.25" customWidth="1"/>
    <col min="16" max="16" width="11.25" customWidth="1"/>
    <col min="18" max="18" width="9.875" customWidth="1"/>
  </cols>
  <sheetData>
    <row r="1" spans="1:18" s="26" customFormat="1" ht="25.5">
      <c r="A1" s="350" t="s">
        <v>1061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2"/>
    </row>
    <row r="2" spans="1:18" s="26" customFormat="1" ht="27" customHeight="1">
      <c r="A2" s="6" t="s">
        <v>1</v>
      </c>
      <c r="B2" s="7" t="s">
        <v>1062</v>
      </c>
      <c r="C2" s="6" t="s">
        <v>28</v>
      </c>
      <c r="D2" s="6" t="s">
        <v>29</v>
      </c>
      <c r="E2" s="6" t="s">
        <v>6</v>
      </c>
      <c r="F2" s="11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/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</row>
    <row r="3" spans="1:18" s="26" customFormat="1">
      <c r="A3" s="6" t="s">
        <v>212</v>
      </c>
      <c r="B3" s="12" t="s">
        <v>213</v>
      </c>
      <c r="C3" s="6">
        <v>2457</v>
      </c>
      <c r="D3" s="6">
        <v>2480</v>
      </c>
      <c r="E3" s="6">
        <f>SUM(D3-C3)</f>
        <v>23</v>
      </c>
      <c r="F3" s="9">
        <v>9.5</v>
      </c>
      <c r="G3" s="6">
        <f>E3*F3</f>
        <v>218.5</v>
      </c>
      <c r="H3" s="6">
        <v>10581</v>
      </c>
      <c r="I3" s="344" t="s">
        <v>214</v>
      </c>
      <c r="J3" s="6">
        <f t="shared" ref="J3:J11" si="0">I3-H3</f>
        <v>412</v>
      </c>
      <c r="K3" s="6">
        <v>60</v>
      </c>
      <c r="L3" s="6">
        <f t="shared" ref="L3:L11" si="1">K3*J3</f>
        <v>24720</v>
      </c>
      <c r="M3" s="19">
        <v>1.03</v>
      </c>
      <c r="N3" s="20">
        <f t="shared" ref="N3:N11" si="2">M3*L3</f>
        <v>25461.599999999999</v>
      </c>
      <c r="O3" s="6"/>
      <c r="P3" s="20">
        <f t="shared" ref="P3:P11" si="3">G3+N3+O3</f>
        <v>25680.1</v>
      </c>
      <c r="Q3" s="6">
        <v>1</v>
      </c>
      <c r="R3" s="9">
        <f t="shared" ref="R3:R15" si="4">P3*Q3</f>
        <v>25680.1</v>
      </c>
    </row>
    <row r="4" spans="1:18" s="26" customFormat="1">
      <c r="A4" s="6" t="s">
        <v>218</v>
      </c>
      <c r="B4" s="12" t="s">
        <v>213</v>
      </c>
      <c r="C4" s="6"/>
      <c r="D4" s="6"/>
      <c r="E4" s="6"/>
      <c r="F4" s="8"/>
      <c r="G4" s="6"/>
      <c r="H4" s="6">
        <v>2</v>
      </c>
      <c r="I4" s="6">
        <v>2</v>
      </c>
      <c r="J4" s="6">
        <f t="shared" si="0"/>
        <v>0</v>
      </c>
      <c r="K4" s="6">
        <v>80</v>
      </c>
      <c r="L4" s="6">
        <f t="shared" si="1"/>
        <v>0</v>
      </c>
      <c r="M4" s="19">
        <v>1.03</v>
      </c>
      <c r="N4" s="20">
        <f t="shared" si="2"/>
        <v>0</v>
      </c>
      <c r="O4" s="6"/>
      <c r="P4" s="20">
        <f t="shared" si="3"/>
        <v>0</v>
      </c>
      <c r="Q4" s="6">
        <v>1</v>
      </c>
      <c r="R4" s="9">
        <f t="shared" si="4"/>
        <v>0</v>
      </c>
    </row>
    <row r="5" spans="1:18" s="26" customFormat="1">
      <c r="A5" s="6" t="s">
        <v>222</v>
      </c>
      <c r="B5" s="12" t="s">
        <v>213</v>
      </c>
      <c r="C5" s="6" t="s">
        <v>223</v>
      </c>
      <c r="D5" s="6"/>
      <c r="E5" s="6"/>
      <c r="F5" s="8"/>
      <c r="G5" s="6"/>
      <c r="H5" s="6">
        <v>11514</v>
      </c>
      <c r="I5" s="6">
        <v>12361</v>
      </c>
      <c r="J5" s="6">
        <f t="shared" si="0"/>
        <v>847</v>
      </c>
      <c r="K5" s="6">
        <v>80</v>
      </c>
      <c r="L5" s="6">
        <f t="shared" si="1"/>
        <v>67760</v>
      </c>
      <c r="M5" s="19">
        <v>1.03</v>
      </c>
      <c r="N5" s="20">
        <f t="shared" si="2"/>
        <v>69792.800000000003</v>
      </c>
      <c r="O5" s="6"/>
      <c r="P5" s="20">
        <f t="shared" si="3"/>
        <v>69792.800000000003</v>
      </c>
      <c r="Q5" s="6">
        <v>1</v>
      </c>
      <c r="R5" s="9">
        <f t="shared" si="4"/>
        <v>69792.800000000003</v>
      </c>
    </row>
    <row r="6" spans="1:18" s="26" customFormat="1">
      <c r="A6" s="6" t="s">
        <v>227</v>
      </c>
      <c r="B6" s="12" t="s">
        <v>213</v>
      </c>
      <c r="C6" s="6"/>
      <c r="D6" s="6"/>
      <c r="E6" s="6"/>
      <c r="F6" s="8"/>
      <c r="G6" s="6"/>
      <c r="H6" s="6">
        <v>45943</v>
      </c>
      <c r="I6" s="6">
        <v>48668</v>
      </c>
      <c r="J6" s="6">
        <f t="shared" si="0"/>
        <v>2725</v>
      </c>
      <c r="K6" s="6">
        <v>60</v>
      </c>
      <c r="L6" s="6">
        <f t="shared" si="1"/>
        <v>163500</v>
      </c>
      <c r="M6" s="19">
        <v>1.03</v>
      </c>
      <c r="N6" s="20">
        <f t="shared" si="2"/>
        <v>168405</v>
      </c>
      <c r="O6" s="6"/>
      <c r="P6" s="20">
        <f t="shared" si="3"/>
        <v>168405</v>
      </c>
      <c r="Q6" s="6">
        <v>1</v>
      </c>
      <c r="R6" s="9">
        <f t="shared" si="4"/>
        <v>168405</v>
      </c>
    </row>
    <row r="7" spans="1:18" s="26" customFormat="1">
      <c r="A7" s="6" t="s">
        <v>231</v>
      </c>
      <c r="B7" s="12" t="s">
        <v>213</v>
      </c>
      <c r="C7" s="6"/>
      <c r="D7" s="6"/>
      <c r="E7" s="6"/>
      <c r="F7" s="8"/>
      <c r="G7" s="6"/>
      <c r="H7" s="6">
        <v>12813</v>
      </c>
      <c r="I7" s="6">
        <v>13761</v>
      </c>
      <c r="J7" s="6">
        <f t="shared" si="0"/>
        <v>948</v>
      </c>
      <c r="K7" s="6">
        <v>60</v>
      </c>
      <c r="L7" s="6">
        <f t="shared" si="1"/>
        <v>56880</v>
      </c>
      <c r="M7" s="19">
        <v>1.03</v>
      </c>
      <c r="N7" s="20">
        <f t="shared" si="2"/>
        <v>58586.400000000001</v>
      </c>
      <c r="O7" s="6"/>
      <c r="P7" s="20">
        <f t="shared" si="3"/>
        <v>58586.400000000001</v>
      </c>
      <c r="Q7" s="6">
        <v>1</v>
      </c>
      <c r="R7" s="9">
        <f t="shared" si="4"/>
        <v>58586.400000000001</v>
      </c>
    </row>
    <row r="8" spans="1:18" s="26" customFormat="1">
      <c r="A8" s="6" t="s">
        <v>235</v>
      </c>
      <c r="B8" s="12" t="s">
        <v>213</v>
      </c>
      <c r="C8" s="6"/>
      <c r="D8" s="6"/>
      <c r="E8" s="6"/>
      <c r="F8" s="8"/>
      <c r="G8" s="6"/>
      <c r="H8" s="6">
        <v>163150</v>
      </c>
      <c r="I8" s="6">
        <v>171379</v>
      </c>
      <c r="J8" s="6">
        <f t="shared" si="0"/>
        <v>8229</v>
      </c>
      <c r="K8" s="6">
        <v>1</v>
      </c>
      <c r="L8" s="6">
        <f t="shared" si="1"/>
        <v>8229</v>
      </c>
      <c r="M8" s="19">
        <v>1.03</v>
      </c>
      <c r="N8" s="20">
        <f t="shared" si="2"/>
        <v>8475.8700000000008</v>
      </c>
      <c r="O8" s="6"/>
      <c r="P8" s="20">
        <f t="shared" si="3"/>
        <v>8475.8700000000008</v>
      </c>
      <c r="Q8" s="6">
        <v>1</v>
      </c>
      <c r="R8" s="9">
        <f t="shared" si="4"/>
        <v>8475.8700000000008</v>
      </c>
    </row>
    <row r="9" spans="1:18" s="26" customFormat="1">
      <c r="A9" s="6" t="s">
        <v>238</v>
      </c>
      <c r="B9" s="12" t="s">
        <v>213</v>
      </c>
      <c r="C9" s="6"/>
      <c r="D9" s="6"/>
      <c r="E9" s="6"/>
      <c r="F9" s="8"/>
      <c r="G9" s="6"/>
      <c r="H9" s="6">
        <v>76449</v>
      </c>
      <c r="I9" s="6">
        <v>82787</v>
      </c>
      <c r="J9" s="6">
        <f t="shared" si="0"/>
        <v>6338</v>
      </c>
      <c r="K9" s="6">
        <v>50</v>
      </c>
      <c r="L9" s="6">
        <f t="shared" si="1"/>
        <v>316900</v>
      </c>
      <c r="M9" s="19">
        <v>1.03</v>
      </c>
      <c r="N9" s="20">
        <f t="shared" si="2"/>
        <v>326407</v>
      </c>
      <c r="O9" s="6"/>
      <c r="P9" s="20">
        <f t="shared" si="3"/>
        <v>326407</v>
      </c>
      <c r="Q9" s="6">
        <v>1</v>
      </c>
      <c r="R9" s="9">
        <f t="shared" si="4"/>
        <v>326407</v>
      </c>
    </row>
    <row r="10" spans="1:18" s="26" customFormat="1">
      <c r="A10" s="6" t="s">
        <v>242</v>
      </c>
      <c r="B10" s="12" t="s">
        <v>213</v>
      </c>
      <c r="C10" s="6"/>
      <c r="D10" s="6"/>
      <c r="E10" s="6"/>
      <c r="F10" s="8"/>
      <c r="G10" s="6"/>
      <c r="H10" s="6">
        <v>5868</v>
      </c>
      <c r="I10" s="6">
        <v>6201</v>
      </c>
      <c r="J10" s="6">
        <f t="shared" si="0"/>
        <v>333</v>
      </c>
      <c r="K10" s="6">
        <v>60</v>
      </c>
      <c r="L10" s="6">
        <f t="shared" si="1"/>
        <v>19980</v>
      </c>
      <c r="M10" s="19">
        <v>1.03</v>
      </c>
      <c r="N10" s="20">
        <f t="shared" si="2"/>
        <v>20579.400000000001</v>
      </c>
      <c r="O10" s="6"/>
      <c r="P10" s="20">
        <f t="shared" si="3"/>
        <v>20579.400000000001</v>
      </c>
      <c r="Q10" s="6">
        <v>1</v>
      </c>
      <c r="R10" s="9">
        <f t="shared" si="4"/>
        <v>20579.400000000001</v>
      </c>
    </row>
    <row r="11" spans="1:18" s="26" customFormat="1">
      <c r="A11" s="6" t="s">
        <v>244</v>
      </c>
      <c r="B11" s="12" t="s">
        <v>213</v>
      </c>
      <c r="C11" s="6"/>
      <c r="D11" s="6"/>
      <c r="E11" s="6"/>
      <c r="F11" s="9"/>
      <c r="G11" s="6"/>
      <c r="H11" s="6">
        <v>49346</v>
      </c>
      <c r="I11" s="6">
        <v>51893</v>
      </c>
      <c r="J11" s="6">
        <f t="shared" si="0"/>
        <v>2547</v>
      </c>
      <c r="K11" s="6">
        <v>1</v>
      </c>
      <c r="L11" s="6">
        <f t="shared" si="1"/>
        <v>2547</v>
      </c>
      <c r="M11" s="19">
        <v>1.03</v>
      </c>
      <c r="N11" s="20">
        <f t="shared" si="2"/>
        <v>2623.41</v>
      </c>
      <c r="O11" s="6"/>
      <c r="P11" s="20">
        <f t="shared" si="3"/>
        <v>2623.41</v>
      </c>
      <c r="Q11" s="6">
        <v>1</v>
      </c>
      <c r="R11" s="9">
        <f t="shared" si="4"/>
        <v>2623.41</v>
      </c>
    </row>
    <row r="12" spans="1:18" s="26" customFormat="1">
      <c r="A12" s="6" t="s">
        <v>245</v>
      </c>
      <c r="B12" s="12" t="s">
        <v>213</v>
      </c>
      <c r="C12" s="6">
        <v>2578</v>
      </c>
      <c r="D12" s="6">
        <v>2769</v>
      </c>
      <c r="E12" s="6">
        <f>SUM(D12-C12)</f>
        <v>191</v>
      </c>
      <c r="F12" s="9">
        <v>9.5</v>
      </c>
      <c r="G12" s="6">
        <f>E12*F12</f>
        <v>1814.5</v>
      </c>
      <c r="H12" s="6"/>
      <c r="I12" s="6"/>
      <c r="J12" s="6"/>
      <c r="K12" s="6">
        <v>0.5</v>
      </c>
      <c r="L12" s="6"/>
      <c r="M12" s="19"/>
      <c r="N12" s="20"/>
      <c r="O12" s="6"/>
      <c r="P12" s="20">
        <f>K12*G12</f>
        <v>907.25</v>
      </c>
      <c r="Q12" s="6">
        <v>1</v>
      </c>
      <c r="R12" s="9">
        <f t="shared" si="4"/>
        <v>907.25</v>
      </c>
    </row>
    <row r="13" spans="1:18" s="26" customFormat="1">
      <c r="A13" s="6" t="s">
        <v>246</v>
      </c>
      <c r="B13" s="12" t="s">
        <v>213</v>
      </c>
      <c r="C13" s="6"/>
      <c r="D13" s="6"/>
      <c r="E13" s="6"/>
      <c r="F13" s="8"/>
      <c r="G13" s="6"/>
      <c r="H13" s="6">
        <v>381</v>
      </c>
      <c r="I13" s="6">
        <v>445</v>
      </c>
      <c r="J13" s="6">
        <f t="shared" ref="J13:J15" si="5">I13-H13</f>
        <v>64</v>
      </c>
      <c r="K13" s="6">
        <v>40</v>
      </c>
      <c r="L13" s="6">
        <f t="shared" ref="L13:L15" si="6">K13*J13</f>
        <v>2560</v>
      </c>
      <c r="M13" s="19">
        <v>1.03</v>
      </c>
      <c r="N13" s="20">
        <f t="shared" ref="N13:N15" si="7">M13*L13</f>
        <v>2636.8</v>
      </c>
      <c r="O13" s="6"/>
      <c r="P13" s="20">
        <f t="shared" ref="P13:P15" si="8">G13+N13+O13</f>
        <v>2636.8</v>
      </c>
      <c r="Q13" s="6">
        <v>1</v>
      </c>
      <c r="R13" s="9">
        <f t="shared" si="4"/>
        <v>2636.8</v>
      </c>
    </row>
    <row r="14" spans="1:18" s="26" customFormat="1">
      <c r="A14" s="6" t="s">
        <v>248</v>
      </c>
      <c r="B14" s="12" t="s">
        <v>213</v>
      </c>
      <c r="C14" s="6"/>
      <c r="D14" s="6"/>
      <c r="E14" s="6"/>
      <c r="F14" s="8"/>
      <c r="G14" s="6"/>
      <c r="H14" s="6">
        <v>9812</v>
      </c>
      <c r="I14" s="344" t="s">
        <v>249</v>
      </c>
      <c r="J14" s="6">
        <f t="shared" si="5"/>
        <v>467</v>
      </c>
      <c r="K14" s="6">
        <v>1</v>
      </c>
      <c r="L14" s="6">
        <f t="shared" si="6"/>
        <v>467</v>
      </c>
      <c r="M14" s="19">
        <v>1.03</v>
      </c>
      <c r="N14" s="20">
        <f t="shared" si="7"/>
        <v>481.01</v>
      </c>
      <c r="O14" s="6"/>
      <c r="P14" s="20">
        <f t="shared" si="8"/>
        <v>481.01</v>
      </c>
      <c r="Q14" s="6">
        <v>1</v>
      </c>
      <c r="R14" s="9">
        <f t="shared" si="4"/>
        <v>481.01</v>
      </c>
    </row>
    <row r="15" spans="1:18" s="26" customFormat="1">
      <c r="A15" s="6" t="s">
        <v>250</v>
      </c>
      <c r="B15" s="12" t="s">
        <v>213</v>
      </c>
      <c r="C15" s="6"/>
      <c r="D15" s="6"/>
      <c r="E15" s="6"/>
      <c r="F15" s="8"/>
      <c r="G15" s="6"/>
      <c r="H15" s="6">
        <v>135935</v>
      </c>
      <c r="I15" s="6">
        <v>135935</v>
      </c>
      <c r="J15" s="6">
        <f t="shared" si="5"/>
        <v>0</v>
      </c>
      <c r="K15" s="6">
        <v>40</v>
      </c>
      <c r="L15" s="6">
        <f t="shared" si="6"/>
        <v>0</v>
      </c>
      <c r="M15" s="19">
        <v>1.03</v>
      </c>
      <c r="N15" s="20">
        <f t="shared" si="7"/>
        <v>0</v>
      </c>
      <c r="O15" s="6"/>
      <c r="P15" s="20">
        <f t="shared" si="8"/>
        <v>0</v>
      </c>
      <c r="Q15" s="6">
        <v>1</v>
      </c>
      <c r="R15" s="9">
        <f t="shared" si="4"/>
        <v>0</v>
      </c>
    </row>
    <row r="16" spans="1:18" s="26" customFormat="1">
      <c r="A16" s="6" t="s">
        <v>23</v>
      </c>
      <c r="B16" s="12" t="s">
        <v>251</v>
      </c>
      <c r="C16" s="6"/>
      <c r="D16" s="6"/>
      <c r="E16" s="6">
        <f>SUM(E3:E13)</f>
        <v>214</v>
      </c>
      <c r="F16" s="9">
        <v>9.5</v>
      </c>
      <c r="G16" s="6">
        <f>E16*F16</f>
        <v>2033</v>
      </c>
      <c r="H16" s="6"/>
      <c r="I16" s="6"/>
      <c r="J16" s="6"/>
      <c r="K16" s="6"/>
      <c r="L16" s="6">
        <f>SUM(L3:L14)</f>
        <v>663543</v>
      </c>
      <c r="M16" s="19">
        <v>1.03</v>
      </c>
      <c r="N16" s="20">
        <f>L16*M16</f>
        <v>683449.29</v>
      </c>
      <c r="O16" s="6"/>
      <c r="P16" s="20">
        <f>G16+N16</f>
        <v>685482.29</v>
      </c>
      <c r="Q16" s="6">
        <v>1</v>
      </c>
      <c r="R16" s="9">
        <f>SUM(R3:R15)</f>
        <v>684575.04</v>
      </c>
    </row>
  </sheetData>
  <mergeCells count="1">
    <mergeCell ref="A1:R1"/>
  </mergeCells>
  <phoneticPr fontId="47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T43"/>
  <sheetViews>
    <sheetView topLeftCell="A15" workbookViewId="0">
      <selection activeCell="D34" sqref="D34"/>
    </sheetView>
  </sheetViews>
  <sheetFormatPr defaultColWidth="9" defaultRowHeight="14.25"/>
  <cols>
    <col min="1" max="1" width="10.875" style="1" customWidth="1"/>
    <col min="2" max="2" width="7.625" style="1" customWidth="1"/>
    <col min="3" max="3" width="10.375" style="1" customWidth="1"/>
    <col min="4" max="4" width="10.875" style="1" customWidth="1"/>
    <col min="5" max="5" width="6.875" style="1" customWidth="1"/>
    <col min="6" max="6" width="5.375" style="1" customWidth="1"/>
    <col min="7" max="7" width="6.75" style="1" customWidth="1"/>
    <col min="8" max="8" width="7.5" style="1" customWidth="1"/>
    <col min="9" max="9" width="7.75" style="1" customWidth="1"/>
    <col min="10" max="10" width="9" style="1"/>
    <col min="11" max="11" width="4.5" style="1" customWidth="1"/>
    <col min="12" max="12" width="12.625" style="1" customWidth="1"/>
    <col min="13" max="13" width="6" style="1" customWidth="1"/>
    <col min="14" max="14" width="11.625" style="1" customWidth="1"/>
    <col min="15" max="15" width="6.75" style="1" customWidth="1"/>
    <col min="16" max="16" width="14" style="1" customWidth="1"/>
    <col min="17" max="17" width="4.5" style="1" customWidth="1"/>
    <col min="18" max="18" width="11" style="1" customWidth="1"/>
    <col min="19" max="16384" width="9" style="5"/>
  </cols>
  <sheetData>
    <row r="1" spans="1:20" s="1" customFormat="1" ht="25.5">
      <c r="A1" s="350" t="s">
        <v>33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2"/>
    </row>
    <row r="2" spans="1:20" s="1" customFormat="1" ht="30.95" customHeight="1">
      <c r="A2" s="6" t="s">
        <v>1</v>
      </c>
      <c r="B2" s="7" t="s">
        <v>1063</v>
      </c>
      <c r="C2" s="6" t="s">
        <v>28</v>
      </c>
      <c r="D2" s="6" t="s">
        <v>29</v>
      </c>
      <c r="E2" s="6" t="s">
        <v>6</v>
      </c>
      <c r="F2" s="8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/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  <c r="S2" s="18"/>
      <c r="T2" s="18"/>
    </row>
    <row r="3" spans="1:20" s="2" customFormat="1">
      <c r="A3" s="6" t="s">
        <v>1064</v>
      </c>
      <c r="B3" s="6">
        <v>4700</v>
      </c>
      <c r="C3" s="6"/>
      <c r="D3" s="6"/>
      <c r="E3" s="6"/>
      <c r="F3" s="8"/>
      <c r="G3" s="6"/>
      <c r="H3" s="6"/>
      <c r="I3" s="6"/>
      <c r="J3" s="6"/>
      <c r="K3" s="6"/>
      <c r="L3" s="6"/>
      <c r="M3" s="19"/>
      <c r="N3" s="20"/>
      <c r="O3" s="6"/>
      <c r="P3" s="20"/>
      <c r="Q3" s="6"/>
      <c r="R3" s="9"/>
    </row>
    <row r="4" spans="1:20" s="1" customFormat="1">
      <c r="A4" s="6" t="s">
        <v>1065</v>
      </c>
      <c r="B4" s="6" t="s">
        <v>1066</v>
      </c>
      <c r="C4" s="6">
        <v>169</v>
      </c>
      <c r="D4" s="6">
        <v>169</v>
      </c>
      <c r="E4" s="6">
        <f>SUM(D4-C4)</f>
        <v>0</v>
      </c>
      <c r="F4" s="9">
        <v>9.5</v>
      </c>
      <c r="G4" s="6">
        <f>E4*F4</f>
        <v>0</v>
      </c>
      <c r="H4" s="6">
        <v>115772</v>
      </c>
      <c r="I4" s="6">
        <v>120523</v>
      </c>
      <c r="J4" s="6">
        <f>I4-H4</f>
        <v>4751</v>
      </c>
      <c r="K4" s="6">
        <v>1</v>
      </c>
      <c r="L4" s="6">
        <f>K4*J4</f>
        <v>4751</v>
      </c>
      <c r="M4" s="19">
        <v>1.03</v>
      </c>
      <c r="N4" s="20">
        <f>M4*L4</f>
        <v>4893.53</v>
      </c>
      <c r="O4" s="6">
        <v>60</v>
      </c>
      <c r="P4" s="20">
        <f>G4+N4+O4</f>
        <v>4953.53</v>
      </c>
      <c r="Q4" s="6">
        <v>1</v>
      </c>
      <c r="R4" s="9">
        <f>P4*Q4</f>
        <v>4953.53</v>
      </c>
    </row>
    <row r="5" spans="1:20" s="1" customFormat="1">
      <c r="A5" s="6" t="s">
        <v>23</v>
      </c>
      <c r="B5" s="6"/>
      <c r="C5" s="6"/>
      <c r="D5" s="6"/>
      <c r="E5" s="10">
        <f>SUM(E4:E4)</f>
        <v>0</v>
      </c>
      <c r="F5" s="9">
        <v>9.5</v>
      </c>
      <c r="G5" s="6">
        <f>E5*F5</f>
        <v>0</v>
      </c>
      <c r="H5" s="6"/>
      <c r="I5" s="6"/>
      <c r="J5" s="6"/>
      <c r="K5" s="6"/>
      <c r="L5" s="6">
        <f>SUM(L4:L4)</f>
        <v>4751</v>
      </c>
      <c r="M5" s="19">
        <v>1.03</v>
      </c>
      <c r="N5" s="20">
        <f>L5*M5</f>
        <v>4893.53</v>
      </c>
      <c r="O5" s="6">
        <f>SUM(O4:O4)</f>
        <v>60</v>
      </c>
      <c r="P5" s="20">
        <f>G5+N5+O5</f>
        <v>4953.53</v>
      </c>
      <c r="Q5" s="6">
        <v>1</v>
      </c>
      <c r="R5" s="9">
        <f>P5*Q5</f>
        <v>4953.53</v>
      </c>
    </row>
    <row r="6" spans="1:20" s="1" customFormat="1">
      <c r="A6" s="6"/>
      <c r="B6" s="6"/>
      <c r="C6" s="6"/>
      <c r="D6" s="6"/>
      <c r="E6" s="10"/>
      <c r="F6" s="9"/>
      <c r="G6" s="6"/>
      <c r="H6" s="6"/>
      <c r="I6" s="6"/>
      <c r="J6" s="6"/>
      <c r="K6" s="6"/>
      <c r="L6" s="21">
        <f>N6/M5</f>
        <v>4809.2524271844704</v>
      </c>
      <c r="M6" s="19"/>
      <c r="N6" s="20">
        <f>P5-G5</f>
        <v>4953.53</v>
      </c>
      <c r="O6" s="6"/>
      <c r="P6" s="20"/>
      <c r="Q6" s="6"/>
      <c r="R6" s="9"/>
      <c r="S6" s="18"/>
      <c r="T6" s="18"/>
    </row>
    <row r="7" spans="1:20" s="1" customFormat="1" ht="21.95" customHeight="1">
      <c r="A7" s="6"/>
      <c r="B7" s="6"/>
      <c r="C7" s="6"/>
      <c r="D7" s="6"/>
      <c r="E7" s="10"/>
      <c r="F7" s="9"/>
      <c r="G7" s="6"/>
      <c r="H7" s="6"/>
      <c r="I7" s="6"/>
      <c r="J7" s="6"/>
      <c r="K7" s="6"/>
      <c r="L7" s="6"/>
      <c r="M7" s="19"/>
      <c r="N7" s="20"/>
      <c r="O7" s="6"/>
      <c r="P7" s="20"/>
      <c r="Q7" s="6"/>
      <c r="R7" s="9"/>
      <c r="S7" s="18"/>
      <c r="T7" s="18"/>
    </row>
    <row r="8" spans="1:20" s="1" customFormat="1" ht="24">
      <c r="A8" s="6" t="s">
        <v>1</v>
      </c>
      <c r="B8" s="7" t="s">
        <v>1063</v>
      </c>
      <c r="C8" s="6" t="s">
        <v>28</v>
      </c>
      <c r="D8" s="6" t="s">
        <v>29</v>
      </c>
      <c r="E8" s="6" t="s">
        <v>6</v>
      </c>
      <c r="F8" s="11" t="s">
        <v>30</v>
      </c>
      <c r="G8" s="6" t="s">
        <v>31</v>
      </c>
      <c r="H8" s="6" t="s">
        <v>2</v>
      </c>
      <c r="I8" s="6" t="s">
        <v>3</v>
      </c>
      <c r="J8" s="6" t="s">
        <v>4</v>
      </c>
      <c r="K8" s="6" t="s">
        <v>5</v>
      </c>
      <c r="L8" s="6" t="s">
        <v>6</v>
      </c>
      <c r="M8" s="19"/>
      <c r="N8" s="20" t="s">
        <v>8</v>
      </c>
      <c r="O8" s="6" t="s">
        <v>35</v>
      </c>
      <c r="P8" s="20" t="s">
        <v>23</v>
      </c>
      <c r="Q8" s="6" t="s">
        <v>36</v>
      </c>
      <c r="R8" s="9" t="s">
        <v>37</v>
      </c>
    </row>
    <row r="9" spans="1:20" s="1" customFormat="1">
      <c r="A9" s="12" t="s">
        <v>179</v>
      </c>
      <c r="B9" s="6"/>
      <c r="C9" s="6"/>
      <c r="D9" s="12" t="s">
        <v>1056</v>
      </c>
      <c r="E9" s="6"/>
      <c r="F9" s="11"/>
      <c r="G9" s="6"/>
      <c r="H9" s="6"/>
      <c r="I9" s="6"/>
      <c r="J9" s="6"/>
      <c r="K9" s="6"/>
      <c r="L9" s="6"/>
      <c r="M9" s="19"/>
      <c r="N9" s="20"/>
      <c r="O9" s="6"/>
      <c r="P9" s="20"/>
      <c r="Q9" s="6"/>
      <c r="R9" s="9">
        <f>'3#楼'!R68</f>
        <v>1693229.8267496</v>
      </c>
    </row>
    <row r="10" spans="1:20" s="1" customFormat="1">
      <c r="A10" s="6" t="s">
        <v>180</v>
      </c>
      <c r="B10" s="12" t="s">
        <v>143</v>
      </c>
      <c r="C10" s="6">
        <v>2</v>
      </c>
      <c r="D10" s="6">
        <v>2</v>
      </c>
      <c r="E10" s="6">
        <f>SUM(D10-C10)</f>
        <v>0</v>
      </c>
      <c r="F10" s="11">
        <v>9.5</v>
      </c>
      <c r="G10" s="13">
        <f>E10*F10</f>
        <v>0</v>
      </c>
      <c r="H10" s="6">
        <v>1661</v>
      </c>
      <c r="I10" s="6">
        <v>1661</v>
      </c>
      <c r="J10" s="6">
        <f>I10-H10</f>
        <v>0</v>
      </c>
      <c r="K10" s="6">
        <v>1</v>
      </c>
      <c r="L10" s="6">
        <f>K10*J10</f>
        <v>0</v>
      </c>
      <c r="M10" s="19">
        <v>1.03</v>
      </c>
      <c r="N10" s="20">
        <f>M10*L10</f>
        <v>0</v>
      </c>
      <c r="O10" s="6">
        <v>40</v>
      </c>
      <c r="P10" s="20">
        <f>G10+N10+O10</f>
        <v>40</v>
      </c>
      <c r="Q10" s="6">
        <v>1</v>
      </c>
      <c r="R10" s="9">
        <f t="shared" ref="R10:R16" si="0">P10*Q10</f>
        <v>40</v>
      </c>
    </row>
    <row r="11" spans="1:20" s="1" customFormat="1">
      <c r="A11" s="6" t="s">
        <v>181</v>
      </c>
      <c r="B11" s="12" t="s">
        <v>143</v>
      </c>
      <c r="C11" s="6" t="s">
        <v>182</v>
      </c>
      <c r="D11" s="6"/>
      <c r="E11" s="6"/>
      <c r="F11" s="11"/>
      <c r="G11" s="13"/>
      <c r="H11" s="6">
        <v>9</v>
      </c>
      <c r="I11" s="6">
        <v>9</v>
      </c>
      <c r="J11" s="6">
        <f>I11-H11</f>
        <v>0</v>
      </c>
      <c r="K11" s="6">
        <v>1</v>
      </c>
      <c r="L11" s="6">
        <f>K11*J11</f>
        <v>0</v>
      </c>
      <c r="M11" s="19">
        <v>1.03</v>
      </c>
      <c r="N11" s="20">
        <f>M11*L11</f>
        <v>0</v>
      </c>
      <c r="O11" s="6"/>
      <c r="P11" s="20">
        <f>N11+O11</f>
        <v>0</v>
      </c>
      <c r="Q11" s="6">
        <v>1</v>
      </c>
      <c r="R11" s="9">
        <f t="shared" si="0"/>
        <v>0</v>
      </c>
    </row>
    <row r="12" spans="1:20" s="1" customFormat="1">
      <c r="A12" s="6" t="s">
        <v>1067</v>
      </c>
      <c r="B12" s="12" t="s">
        <v>184</v>
      </c>
      <c r="C12" s="6">
        <v>4443</v>
      </c>
      <c r="D12" s="6"/>
      <c r="E12" s="6"/>
      <c r="F12" s="8"/>
      <c r="G12" s="6"/>
      <c r="H12" s="6">
        <v>130764</v>
      </c>
      <c r="I12" s="6">
        <v>135091</v>
      </c>
      <c r="J12" s="6">
        <f>I12-H12</f>
        <v>4327</v>
      </c>
      <c r="K12" s="6">
        <v>1</v>
      </c>
      <c r="L12" s="6">
        <f t="shared" ref="L12:L16" si="1">K12*J12</f>
        <v>4327</v>
      </c>
      <c r="M12" s="19">
        <v>1.03</v>
      </c>
      <c r="N12" s="20">
        <f t="shared" ref="N12:N16" si="2">M12*L12</f>
        <v>4456.8100000000004</v>
      </c>
      <c r="O12" s="6">
        <v>40</v>
      </c>
      <c r="P12" s="20">
        <f>G12+N12+O12</f>
        <v>4496.8100000000004</v>
      </c>
      <c r="Q12" s="6">
        <v>1</v>
      </c>
      <c r="R12" s="9">
        <f t="shared" si="0"/>
        <v>4496.8100000000004</v>
      </c>
    </row>
    <row r="13" spans="1:20" s="1" customFormat="1">
      <c r="A13" s="6" t="s">
        <v>185</v>
      </c>
      <c r="B13" s="12" t="s">
        <v>184</v>
      </c>
      <c r="C13" s="6" t="s">
        <v>186</v>
      </c>
      <c r="D13" s="6"/>
      <c r="E13" s="6"/>
      <c r="F13" s="8"/>
      <c r="G13" s="6"/>
      <c r="H13" s="6">
        <v>7158</v>
      </c>
      <c r="I13" s="6">
        <v>7158</v>
      </c>
      <c r="J13" s="6">
        <f>I13-H13</f>
        <v>0</v>
      </c>
      <c r="K13" s="6">
        <v>1</v>
      </c>
      <c r="L13" s="6">
        <f t="shared" si="1"/>
        <v>0</v>
      </c>
      <c r="M13" s="19">
        <v>1.03</v>
      </c>
      <c r="N13" s="20">
        <f t="shared" si="2"/>
        <v>0</v>
      </c>
      <c r="O13" s="6"/>
      <c r="P13" s="20">
        <f>G13+N13+O13</f>
        <v>0</v>
      </c>
      <c r="Q13" s="6">
        <v>1</v>
      </c>
      <c r="R13" s="9">
        <f t="shared" si="0"/>
        <v>0</v>
      </c>
    </row>
    <row r="14" spans="1:20" s="2" customFormat="1">
      <c r="A14" s="6" t="s">
        <v>187</v>
      </c>
      <c r="B14" s="12" t="s">
        <v>184</v>
      </c>
      <c r="C14" s="6"/>
      <c r="D14" s="6"/>
      <c r="E14" s="6"/>
      <c r="F14" s="8"/>
      <c r="G14" s="6"/>
      <c r="H14" s="6">
        <v>54476</v>
      </c>
      <c r="I14" s="6">
        <v>77252</v>
      </c>
      <c r="J14" s="6">
        <f>I14-H14</f>
        <v>22776</v>
      </c>
      <c r="K14" s="6">
        <v>1</v>
      </c>
      <c r="L14" s="6">
        <f t="shared" si="1"/>
        <v>22776</v>
      </c>
      <c r="M14" s="19">
        <v>1.03</v>
      </c>
      <c r="N14" s="20">
        <f t="shared" si="2"/>
        <v>23459.279999999999</v>
      </c>
      <c r="O14" s="6">
        <v>40</v>
      </c>
      <c r="P14" s="20">
        <f>G14+N14+O14</f>
        <v>23499.279999999999</v>
      </c>
      <c r="Q14" s="6">
        <v>1</v>
      </c>
      <c r="R14" s="9">
        <f t="shared" si="0"/>
        <v>23499.279999999999</v>
      </c>
    </row>
    <row r="15" spans="1:20" s="2" customFormat="1" ht="15.95" customHeight="1">
      <c r="A15" s="6" t="s">
        <v>188</v>
      </c>
      <c r="B15" s="6"/>
      <c r="C15" s="12"/>
      <c r="D15" s="12"/>
      <c r="E15" s="12"/>
      <c r="F15" s="12"/>
      <c r="G15" s="12"/>
      <c r="H15" s="6">
        <v>999772</v>
      </c>
      <c r="I15" s="6">
        <v>999756</v>
      </c>
      <c r="J15" s="6">
        <f>H15-I15</f>
        <v>16</v>
      </c>
      <c r="K15" s="6">
        <v>80</v>
      </c>
      <c r="L15" s="6">
        <f t="shared" si="1"/>
        <v>1280</v>
      </c>
      <c r="M15" s="19">
        <v>1.03</v>
      </c>
      <c r="N15" s="20">
        <f t="shared" si="2"/>
        <v>1318.4</v>
      </c>
      <c r="O15" s="12"/>
      <c r="P15" s="22">
        <f>N15</f>
        <v>1318.4</v>
      </c>
      <c r="Q15" s="6">
        <v>1</v>
      </c>
      <c r="R15" s="22">
        <f t="shared" si="0"/>
        <v>1318.4</v>
      </c>
    </row>
    <row r="16" spans="1:20" s="2" customFormat="1" ht="15" customHeight="1">
      <c r="A16" s="6" t="s">
        <v>189</v>
      </c>
      <c r="B16" s="6"/>
      <c r="C16" s="12"/>
      <c r="D16" s="12"/>
      <c r="E16" s="12"/>
      <c r="F16" s="12"/>
      <c r="G16" s="12"/>
      <c r="H16" s="6">
        <v>2245</v>
      </c>
      <c r="I16" s="6">
        <v>2272</v>
      </c>
      <c r="J16" s="6">
        <f>I16-H16</f>
        <v>27</v>
      </c>
      <c r="K16" s="6">
        <v>30</v>
      </c>
      <c r="L16" s="6">
        <f t="shared" si="1"/>
        <v>810</v>
      </c>
      <c r="M16" s="19">
        <v>1.03</v>
      </c>
      <c r="N16" s="20">
        <f t="shared" si="2"/>
        <v>834.3</v>
      </c>
      <c r="O16" s="12"/>
      <c r="P16" s="22">
        <f>N16</f>
        <v>834.3</v>
      </c>
      <c r="Q16" s="6">
        <v>1</v>
      </c>
      <c r="R16" s="22">
        <f t="shared" si="0"/>
        <v>834.3</v>
      </c>
    </row>
    <row r="17" spans="1:20" s="3" customFormat="1" ht="24" customHeight="1">
      <c r="A17" s="12" t="s">
        <v>190</v>
      </c>
      <c r="B17" s="12"/>
      <c r="C17" s="6"/>
      <c r="D17" s="6"/>
      <c r="E17" s="9"/>
      <c r="F17" s="11"/>
      <c r="G17" s="9"/>
      <c r="H17" s="6"/>
      <c r="I17" s="6"/>
      <c r="J17" s="6"/>
      <c r="K17" s="6"/>
      <c r="L17" s="9"/>
      <c r="M17" s="19"/>
      <c r="N17" s="20"/>
      <c r="O17" s="6"/>
      <c r="P17" s="20"/>
      <c r="Q17" s="6"/>
      <c r="R17" s="9">
        <f>'3#楼'!R76</f>
        <v>1723418.6167496</v>
      </c>
      <c r="S17" s="25"/>
      <c r="T17" s="25"/>
    </row>
    <row r="18" spans="1:20" s="3" customForma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21"/>
      <c r="M18" s="19"/>
      <c r="N18" s="20"/>
      <c r="O18" s="14"/>
      <c r="P18" s="14"/>
      <c r="Q18" s="14"/>
      <c r="R18" s="14"/>
      <c r="S18" s="25"/>
      <c r="T18" s="25"/>
    </row>
    <row r="19" spans="1:20" s="3" customFormat="1" ht="25.5">
      <c r="A19" s="15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21"/>
      <c r="M19" s="19"/>
      <c r="N19" s="20"/>
      <c r="O19" s="14"/>
      <c r="P19" s="14"/>
      <c r="Q19" s="14"/>
      <c r="R19" s="14"/>
      <c r="S19" s="25"/>
      <c r="T19" s="25"/>
    </row>
    <row r="20" spans="1:20" s="1" customFormat="1" ht="21" customHeight="1">
      <c r="A20" s="6" t="s">
        <v>1</v>
      </c>
      <c r="B20" s="7"/>
      <c r="C20" s="6" t="s">
        <v>28</v>
      </c>
      <c r="D20" s="6" t="s">
        <v>29</v>
      </c>
      <c r="E20" s="6" t="s">
        <v>6</v>
      </c>
      <c r="F20" s="8" t="s">
        <v>30</v>
      </c>
      <c r="G20" s="6" t="s">
        <v>31</v>
      </c>
      <c r="H20" s="6" t="s">
        <v>2</v>
      </c>
      <c r="I20" s="6" t="s">
        <v>3</v>
      </c>
      <c r="J20" s="6" t="s">
        <v>4</v>
      </c>
      <c r="K20" s="6" t="s">
        <v>5</v>
      </c>
      <c r="L20" s="6" t="s">
        <v>6</v>
      </c>
      <c r="M20" s="19"/>
      <c r="N20" s="20" t="s">
        <v>8</v>
      </c>
      <c r="O20" s="6" t="s">
        <v>35</v>
      </c>
      <c r="P20" s="20" t="s">
        <v>23</v>
      </c>
      <c r="Q20" s="6" t="s">
        <v>36</v>
      </c>
      <c r="R20" s="9" t="s">
        <v>37</v>
      </c>
    </row>
    <row r="21" spans="1:20" s="1" customFormat="1" ht="23.1" customHeight="1">
      <c r="A21" s="6" t="s">
        <v>1068</v>
      </c>
      <c r="B21" s="6"/>
      <c r="C21" s="6">
        <v>18</v>
      </c>
      <c r="D21" s="6">
        <v>18</v>
      </c>
      <c r="E21" s="6">
        <f>SUM(D21-C21)</f>
        <v>0</v>
      </c>
      <c r="F21" s="9">
        <v>9.5</v>
      </c>
      <c r="G21" s="6">
        <f>E21*F21</f>
        <v>0</v>
      </c>
      <c r="H21" s="6">
        <v>25285</v>
      </c>
      <c r="I21" s="6">
        <v>28781</v>
      </c>
      <c r="J21" s="6">
        <f>I21-H21</f>
        <v>3496</v>
      </c>
      <c r="K21" s="6">
        <v>1</v>
      </c>
      <c r="L21" s="6">
        <f>K21*J21</f>
        <v>3496</v>
      </c>
      <c r="M21" s="19">
        <v>1.03</v>
      </c>
      <c r="N21" s="20">
        <f>M21*L21</f>
        <v>3600.88</v>
      </c>
      <c r="O21" s="6">
        <v>40</v>
      </c>
      <c r="P21" s="20">
        <f>G21+N21+O21</f>
        <v>3640.88</v>
      </c>
      <c r="Q21" s="6">
        <v>1</v>
      </c>
      <c r="R21" s="9">
        <f>P21*Q21</f>
        <v>3640.88</v>
      </c>
    </row>
    <row r="22" spans="1:20" s="1" customFormat="1">
      <c r="A22" s="6"/>
      <c r="B22" s="6"/>
      <c r="C22" s="6"/>
      <c r="D22" s="6"/>
      <c r="E22" s="6"/>
      <c r="F22" s="9"/>
      <c r="G22" s="6"/>
      <c r="H22" s="6"/>
      <c r="I22" s="6"/>
      <c r="J22" s="6"/>
      <c r="K22" s="6"/>
      <c r="L22" s="6"/>
      <c r="M22" s="19"/>
      <c r="N22" s="20"/>
      <c r="O22" s="6"/>
      <c r="P22" s="20"/>
      <c r="Q22" s="6"/>
      <c r="R22" s="9"/>
    </row>
    <row r="23" spans="1:20" s="1" customFormat="1">
      <c r="A23" s="6"/>
      <c r="B23" s="6"/>
      <c r="C23" s="6"/>
      <c r="D23" s="6"/>
      <c r="E23" s="6"/>
      <c r="F23" s="9"/>
      <c r="G23" s="6"/>
      <c r="H23" s="6"/>
      <c r="I23" s="6"/>
      <c r="J23" s="6"/>
      <c r="K23" s="6"/>
      <c r="L23" s="6"/>
      <c r="M23" s="19"/>
      <c r="N23" s="20"/>
      <c r="O23" s="6"/>
      <c r="P23" s="20"/>
      <c r="Q23" s="6"/>
      <c r="R23" s="9"/>
    </row>
    <row r="24" spans="1:20" s="1" customFormat="1">
      <c r="A24" s="6"/>
      <c r="B24" s="6"/>
      <c r="C24" s="6"/>
      <c r="D24" s="6"/>
      <c r="E24" s="6"/>
      <c r="F24" s="9"/>
      <c r="G24" s="6"/>
      <c r="H24" s="6"/>
      <c r="I24" s="6"/>
      <c r="J24" s="6"/>
      <c r="K24" s="6"/>
      <c r="L24" s="6"/>
      <c r="M24" s="19"/>
      <c r="N24" s="20"/>
      <c r="O24" s="6"/>
      <c r="P24" s="20"/>
      <c r="Q24" s="6"/>
      <c r="R24" s="9"/>
    </row>
    <row r="25" spans="1:20" s="1" customFormat="1" ht="24">
      <c r="A25" s="6" t="s">
        <v>1</v>
      </c>
      <c r="B25" s="7" t="s">
        <v>1063</v>
      </c>
      <c r="C25" s="6" t="s">
        <v>28</v>
      </c>
      <c r="D25" s="6" t="s">
        <v>29</v>
      </c>
      <c r="E25" s="6" t="s">
        <v>6</v>
      </c>
      <c r="F25" s="8" t="s">
        <v>30</v>
      </c>
      <c r="G25" s="6" t="s">
        <v>31</v>
      </c>
      <c r="H25" s="6" t="s">
        <v>2</v>
      </c>
      <c r="I25" s="6" t="s">
        <v>3</v>
      </c>
      <c r="J25" s="6" t="s">
        <v>4</v>
      </c>
      <c r="K25" s="6" t="s">
        <v>5</v>
      </c>
      <c r="L25" s="6" t="s">
        <v>6</v>
      </c>
      <c r="M25" s="19"/>
      <c r="N25" s="20" t="s">
        <v>8</v>
      </c>
      <c r="O25" s="6" t="s">
        <v>35</v>
      </c>
      <c r="P25" s="20" t="s">
        <v>23</v>
      </c>
      <c r="Q25" s="6" t="s">
        <v>36</v>
      </c>
      <c r="R25" s="9" t="s">
        <v>37</v>
      </c>
    </row>
    <row r="26" spans="1:20" s="4" customFormat="1">
      <c r="A26" s="16" t="s">
        <v>1069</v>
      </c>
      <c r="B26" s="16" t="s">
        <v>1070</v>
      </c>
      <c r="C26" s="16"/>
      <c r="D26" s="16"/>
      <c r="E26" s="16"/>
      <c r="F26" s="17"/>
      <c r="G26" s="16"/>
      <c r="H26" s="16">
        <v>1831</v>
      </c>
      <c r="I26" s="16">
        <v>2725</v>
      </c>
      <c r="J26" s="16">
        <f>I26-H26</f>
        <v>894</v>
      </c>
      <c r="K26" s="16">
        <v>40</v>
      </c>
      <c r="L26" s="16">
        <f>J26*K26</f>
        <v>35760</v>
      </c>
      <c r="M26" s="23">
        <v>1.03</v>
      </c>
      <c r="N26" s="24">
        <f>L26*M26</f>
        <v>36832.800000000003</v>
      </c>
      <c r="O26" s="16">
        <v>80</v>
      </c>
      <c r="P26" s="24">
        <f>G26+N26+O26</f>
        <v>36912.800000000003</v>
      </c>
      <c r="Q26" s="16">
        <v>1</v>
      </c>
      <c r="R26" s="17">
        <f>P26*Q26</f>
        <v>36912.800000000003</v>
      </c>
    </row>
    <row r="27" spans="1:20" s="1" customFormat="1">
      <c r="A27" s="12" t="s">
        <v>1071</v>
      </c>
      <c r="B27" s="12" t="s">
        <v>1070</v>
      </c>
      <c r="C27" s="12"/>
      <c r="D27" s="12"/>
      <c r="E27" s="12"/>
      <c r="F27" s="12"/>
      <c r="G27" s="12"/>
      <c r="H27" s="12"/>
      <c r="I27" s="12"/>
      <c r="J27" s="12"/>
      <c r="K27" s="12"/>
      <c r="L27" s="12" t="s">
        <v>1072</v>
      </c>
      <c r="M27" s="12"/>
      <c r="N27" s="12"/>
      <c r="O27" s="12"/>
      <c r="P27" s="12"/>
      <c r="Q27" s="12"/>
      <c r="R27" s="12"/>
    </row>
    <row r="28" spans="1:20" s="1" customFormat="1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</row>
    <row r="29" spans="1:20" s="1" customFormat="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</row>
    <row r="43" spans="14:14">
      <c r="N43" s="1" t="s">
        <v>166</v>
      </c>
    </row>
  </sheetData>
  <mergeCells count="1">
    <mergeCell ref="A1:R1"/>
  </mergeCells>
  <phoneticPr fontId="47" type="noConversion"/>
  <pageMargins left="0.7" right="0.7" top="0.75" bottom="0.75" header="0.3" footer="0.3"/>
  <pageSetup paperSize="27" fitToWidth="0" fitToHeight="0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I155"/>
  <sheetViews>
    <sheetView topLeftCell="A48" workbookViewId="0">
      <selection activeCell="E57" sqref="E57"/>
    </sheetView>
  </sheetViews>
  <sheetFormatPr defaultColWidth="9" defaultRowHeight="14.25"/>
  <cols>
    <col min="1" max="1" width="11.375" style="5" customWidth="1"/>
    <col min="2" max="2" width="8.25" style="5" customWidth="1"/>
    <col min="3" max="3" width="9.375" style="5" customWidth="1"/>
    <col min="4" max="4" width="9.25" style="5" customWidth="1"/>
    <col min="5" max="5" width="12" style="5" customWidth="1"/>
    <col min="6" max="6" width="10.875" style="5" customWidth="1"/>
    <col min="7" max="7" width="10.125" style="5" customWidth="1"/>
    <col min="8" max="8" width="14" style="5" customWidth="1"/>
    <col min="9" max="9" width="16.375" style="5" customWidth="1"/>
    <col min="10" max="10" width="12.25" style="5" customWidth="1"/>
    <col min="11" max="11" width="4.75" style="5" customWidth="1"/>
    <col min="12" max="12" width="10.375" style="5" customWidth="1"/>
    <col min="13" max="13" width="3.875" style="5" customWidth="1"/>
    <col min="14" max="14" width="14.375" style="5" customWidth="1"/>
    <col min="15" max="15" width="4.125" style="5" customWidth="1"/>
    <col min="16" max="16" width="13.375" style="5" customWidth="1"/>
    <col min="17" max="17" width="3.75" style="5" customWidth="1"/>
    <col min="18" max="18" width="11.625" style="5" customWidth="1"/>
    <col min="19" max="22" width="9" style="5"/>
    <col min="23" max="26" width="9" style="269"/>
    <col min="27" max="16384" width="9" style="5"/>
  </cols>
  <sheetData>
    <row r="1" spans="1:35">
      <c r="A1" s="270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50"/>
      <c r="S1" s="2"/>
      <c r="T1" s="2"/>
      <c r="U1" s="2"/>
      <c r="V1" s="2"/>
      <c r="AA1" s="2"/>
      <c r="AB1" s="2"/>
      <c r="AC1" s="2"/>
      <c r="AD1" s="2"/>
      <c r="AE1" s="2"/>
      <c r="AF1" s="2"/>
      <c r="AG1" s="2"/>
      <c r="AH1" s="2"/>
      <c r="AI1" s="2"/>
    </row>
    <row r="2" spans="1:35" ht="25.5">
      <c r="A2" s="347" t="s">
        <v>33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9"/>
      <c r="S2" s="2"/>
      <c r="T2" s="2"/>
      <c r="U2" s="2"/>
      <c r="V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>
      <c r="A3" s="271">
        <v>11850000001</v>
      </c>
      <c r="B3" s="272" t="s">
        <v>34</v>
      </c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93"/>
      <c r="W3" s="294"/>
      <c r="X3" s="294"/>
      <c r="Y3" s="294"/>
      <c r="Z3" s="294"/>
    </row>
    <row r="4" spans="1:35" s="3" customFormat="1">
      <c r="A4" s="271" t="s">
        <v>1</v>
      </c>
      <c r="B4" s="271"/>
      <c r="C4" s="271" t="s">
        <v>28</v>
      </c>
      <c r="D4" s="271" t="s">
        <v>29</v>
      </c>
      <c r="E4" s="271" t="s">
        <v>6</v>
      </c>
      <c r="F4" s="273" t="s">
        <v>30</v>
      </c>
      <c r="G4" s="271" t="s">
        <v>31</v>
      </c>
      <c r="H4" s="271" t="s">
        <v>2</v>
      </c>
      <c r="I4" s="271" t="s">
        <v>3</v>
      </c>
      <c r="J4" s="271" t="s">
        <v>4</v>
      </c>
      <c r="K4" s="271" t="s">
        <v>5</v>
      </c>
      <c r="L4" s="271" t="s">
        <v>6</v>
      </c>
      <c r="M4" s="277"/>
      <c r="N4" s="278" t="s">
        <v>8</v>
      </c>
      <c r="O4" s="271" t="s">
        <v>35</v>
      </c>
      <c r="P4" s="278" t="s">
        <v>23</v>
      </c>
      <c r="Q4" s="271" t="s">
        <v>36</v>
      </c>
      <c r="R4" s="275" t="s">
        <v>37</v>
      </c>
      <c r="W4" s="294"/>
      <c r="X4" s="294"/>
      <c r="Y4" s="294"/>
      <c r="Z4" s="294"/>
    </row>
    <row r="5" spans="1:35" s="2" customFormat="1">
      <c r="A5" s="271" t="s">
        <v>38</v>
      </c>
      <c r="B5" s="272" t="s">
        <v>39</v>
      </c>
      <c r="C5" s="271"/>
      <c r="D5" s="271"/>
      <c r="E5" s="271"/>
      <c r="F5" s="273"/>
      <c r="G5" s="271"/>
      <c r="H5" s="271">
        <v>419214</v>
      </c>
      <c r="I5" s="271">
        <v>440751</v>
      </c>
      <c r="J5" s="271">
        <f t="shared" ref="J5:J10" si="0">I5-H5</f>
        <v>21537</v>
      </c>
      <c r="K5" s="271">
        <v>1</v>
      </c>
      <c r="L5" s="271">
        <f>J5*K5</f>
        <v>21537</v>
      </c>
      <c r="M5" s="277">
        <v>1.03</v>
      </c>
      <c r="N5" s="278">
        <f t="shared" ref="N5:N11" si="1">M5*L5</f>
        <v>22183.11</v>
      </c>
      <c r="O5" s="271"/>
      <c r="P5" s="278">
        <f t="shared" ref="P5:P11" si="2">G5+N5+O5</f>
        <v>22183.11</v>
      </c>
      <c r="Q5" s="271">
        <v>1</v>
      </c>
      <c r="R5" s="275">
        <f t="shared" ref="R5:R11" si="3">P5*Q5</f>
        <v>22183.11</v>
      </c>
      <c r="W5" s="269"/>
      <c r="X5" s="269"/>
      <c r="Y5" s="269"/>
      <c r="Z5" s="269"/>
    </row>
    <row r="6" spans="1:35" s="2" customFormat="1">
      <c r="A6" s="271" t="s">
        <v>40</v>
      </c>
      <c r="B6" s="272" t="s">
        <v>39</v>
      </c>
      <c r="C6" s="271" t="s">
        <v>41</v>
      </c>
      <c r="D6" s="271"/>
      <c r="E6" s="271"/>
      <c r="F6" s="273"/>
      <c r="G6" s="271"/>
      <c r="H6" s="271">
        <v>1173</v>
      </c>
      <c r="I6" s="271">
        <v>1299</v>
      </c>
      <c r="J6" s="271">
        <f t="shared" si="0"/>
        <v>126</v>
      </c>
      <c r="K6" s="271">
        <v>1</v>
      </c>
      <c r="L6" s="271">
        <f>J6*K6</f>
        <v>126</v>
      </c>
      <c r="M6" s="277">
        <v>1.03</v>
      </c>
      <c r="N6" s="278">
        <f t="shared" si="1"/>
        <v>129.78</v>
      </c>
      <c r="O6" s="271"/>
      <c r="P6" s="278">
        <f t="shared" si="2"/>
        <v>129.78</v>
      </c>
      <c r="Q6" s="271">
        <v>1</v>
      </c>
      <c r="R6" s="275">
        <f t="shared" si="3"/>
        <v>129.78</v>
      </c>
      <c r="W6" s="269"/>
      <c r="X6" s="269"/>
      <c r="Y6" s="269"/>
      <c r="Z6" s="269"/>
    </row>
    <row r="7" spans="1:35" s="2" customFormat="1">
      <c r="A7" s="271" t="s">
        <v>42</v>
      </c>
      <c r="B7" s="272" t="s">
        <v>39</v>
      </c>
      <c r="C7" s="271"/>
      <c r="D7" s="271"/>
      <c r="E7" s="271"/>
      <c r="F7" s="273"/>
      <c r="G7" s="271"/>
      <c r="H7" s="271">
        <v>343234</v>
      </c>
      <c r="I7" s="271">
        <v>353942</v>
      </c>
      <c r="J7" s="271">
        <f t="shared" si="0"/>
        <v>10708</v>
      </c>
      <c r="K7" s="271">
        <v>1</v>
      </c>
      <c r="L7" s="271">
        <f>J7*K7</f>
        <v>10708</v>
      </c>
      <c r="M7" s="277">
        <v>1.03</v>
      </c>
      <c r="N7" s="278">
        <f t="shared" si="1"/>
        <v>11029.24</v>
      </c>
      <c r="O7" s="271"/>
      <c r="P7" s="278">
        <f t="shared" si="2"/>
        <v>11029.24</v>
      </c>
      <c r="Q7" s="271">
        <v>1</v>
      </c>
      <c r="R7" s="275">
        <f t="shared" si="3"/>
        <v>11029.24</v>
      </c>
      <c r="W7" s="269"/>
      <c r="X7" s="269"/>
      <c r="Y7" s="269"/>
      <c r="Z7" s="269"/>
    </row>
    <row r="8" spans="1:35" s="2" customFormat="1">
      <c r="A8" s="271" t="s">
        <v>43</v>
      </c>
      <c r="B8" s="272" t="s">
        <v>39</v>
      </c>
      <c r="C8" s="271" t="s">
        <v>44</v>
      </c>
      <c r="D8" s="271"/>
      <c r="E8" s="271"/>
      <c r="F8" s="273"/>
      <c r="G8" s="271"/>
      <c r="H8" s="271">
        <v>9604</v>
      </c>
      <c r="I8" s="271">
        <v>10827</v>
      </c>
      <c r="J8" s="271">
        <f t="shared" si="0"/>
        <v>1223</v>
      </c>
      <c r="K8" s="271">
        <v>1</v>
      </c>
      <c r="L8" s="271">
        <f>K8*J8</f>
        <v>1223</v>
      </c>
      <c r="M8" s="277">
        <v>1.03</v>
      </c>
      <c r="N8" s="278">
        <f t="shared" si="1"/>
        <v>1259.69</v>
      </c>
      <c r="O8" s="271"/>
      <c r="P8" s="278">
        <f t="shared" si="2"/>
        <v>1259.69</v>
      </c>
      <c r="Q8" s="271">
        <v>1</v>
      </c>
      <c r="R8" s="275">
        <f t="shared" si="3"/>
        <v>1259.69</v>
      </c>
      <c r="W8" s="269"/>
      <c r="X8" s="269"/>
      <c r="Y8" s="269"/>
      <c r="Z8" s="269"/>
    </row>
    <row r="9" spans="1:35" s="2" customFormat="1">
      <c r="A9" s="271" t="s">
        <v>45</v>
      </c>
      <c r="B9" s="272" t="s">
        <v>39</v>
      </c>
      <c r="C9" s="271"/>
      <c r="D9" s="271"/>
      <c r="E9" s="271"/>
      <c r="F9" s="273"/>
      <c r="G9" s="271"/>
      <c r="H9" s="271">
        <v>10572</v>
      </c>
      <c r="I9" s="271">
        <v>11344</v>
      </c>
      <c r="J9" s="271">
        <f t="shared" si="0"/>
        <v>772</v>
      </c>
      <c r="K9" s="271">
        <v>40</v>
      </c>
      <c r="L9" s="271">
        <f>K9*J9</f>
        <v>30880</v>
      </c>
      <c r="M9" s="277">
        <v>1.03</v>
      </c>
      <c r="N9" s="278">
        <f t="shared" si="1"/>
        <v>31806.400000000001</v>
      </c>
      <c r="O9" s="271"/>
      <c r="P9" s="278">
        <f t="shared" si="2"/>
        <v>31806.400000000001</v>
      </c>
      <c r="Q9" s="271">
        <v>1</v>
      </c>
      <c r="R9" s="275">
        <f t="shared" si="3"/>
        <v>31806.400000000001</v>
      </c>
      <c r="W9" s="269"/>
      <c r="X9" s="269"/>
      <c r="Y9" s="269"/>
      <c r="Z9" s="269"/>
    </row>
    <row r="10" spans="1:35" s="2" customFormat="1">
      <c r="A10" s="271" t="s">
        <v>46</v>
      </c>
      <c r="B10" s="272" t="s">
        <v>39</v>
      </c>
      <c r="C10" s="271" t="s">
        <v>47</v>
      </c>
      <c r="D10" s="271"/>
      <c r="E10" s="271"/>
      <c r="F10" s="273"/>
      <c r="G10" s="271"/>
      <c r="H10" s="271">
        <v>17831</v>
      </c>
      <c r="I10" s="271">
        <v>17969</v>
      </c>
      <c r="J10" s="271">
        <f t="shared" si="0"/>
        <v>138</v>
      </c>
      <c r="K10" s="271">
        <v>50</v>
      </c>
      <c r="L10" s="271">
        <f>K10*J10</f>
        <v>6900</v>
      </c>
      <c r="M10" s="277">
        <v>1.03</v>
      </c>
      <c r="N10" s="278">
        <f t="shared" si="1"/>
        <v>7107</v>
      </c>
      <c r="O10" s="271"/>
      <c r="P10" s="278">
        <f t="shared" si="2"/>
        <v>7107</v>
      </c>
      <c r="Q10" s="271">
        <v>1</v>
      </c>
      <c r="R10" s="275">
        <f t="shared" si="3"/>
        <v>7107</v>
      </c>
      <c r="W10" s="269"/>
      <c r="X10" s="269"/>
      <c r="Y10" s="269"/>
      <c r="Z10" s="269"/>
    </row>
    <row r="11" spans="1:35" s="2" customFormat="1">
      <c r="A11" s="271" t="s">
        <v>23</v>
      </c>
      <c r="B11" s="272"/>
      <c r="C11" s="272"/>
      <c r="D11" s="272"/>
      <c r="E11" s="272"/>
      <c r="F11" s="272"/>
      <c r="G11" s="272"/>
      <c r="H11" s="272"/>
      <c r="I11" s="272"/>
      <c r="J11" s="272"/>
      <c r="K11" s="272"/>
      <c r="L11" s="271">
        <f>SUM(L5:L10)</f>
        <v>71374</v>
      </c>
      <c r="M11" s="289">
        <v>1.03</v>
      </c>
      <c r="N11" s="278">
        <f t="shared" si="1"/>
        <v>73515.22</v>
      </c>
      <c r="O11" s="271"/>
      <c r="P11" s="278">
        <f t="shared" si="2"/>
        <v>73515.22</v>
      </c>
      <c r="Q11" s="271">
        <v>1</v>
      </c>
      <c r="R11" s="275">
        <f t="shared" si="3"/>
        <v>73515.22</v>
      </c>
      <c r="W11" s="269"/>
      <c r="X11" s="269"/>
      <c r="Y11" s="269"/>
      <c r="Z11" s="269"/>
    </row>
    <row r="12" spans="1:35">
      <c r="A12" s="271"/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93"/>
      <c r="S12" s="2"/>
      <c r="T12" s="2"/>
      <c r="U12" s="2"/>
      <c r="V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s="260" customFormat="1">
      <c r="A13" s="271" t="s">
        <v>1</v>
      </c>
      <c r="B13" s="271"/>
      <c r="C13" s="271" t="s">
        <v>28</v>
      </c>
      <c r="D13" s="271" t="s">
        <v>29</v>
      </c>
      <c r="E13" s="271" t="s">
        <v>6</v>
      </c>
      <c r="F13" s="273" t="s">
        <v>30</v>
      </c>
      <c r="G13" s="271" t="s">
        <v>31</v>
      </c>
      <c r="H13" s="271" t="s">
        <v>2</v>
      </c>
      <c r="I13" s="271" t="s">
        <v>3</v>
      </c>
      <c r="J13" s="271" t="s">
        <v>4</v>
      </c>
      <c r="K13" s="271" t="s">
        <v>5</v>
      </c>
      <c r="L13" s="271" t="s">
        <v>6</v>
      </c>
      <c r="M13" s="277"/>
      <c r="N13" s="278" t="s">
        <v>8</v>
      </c>
      <c r="O13" s="271" t="s">
        <v>35</v>
      </c>
      <c r="P13" s="278" t="s">
        <v>23</v>
      </c>
      <c r="Q13" s="271" t="s">
        <v>36</v>
      </c>
      <c r="R13" s="275" t="s">
        <v>37</v>
      </c>
      <c r="S13" s="2"/>
      <c r="T13" s="2"/>
      <c r="U13" s="2"/>
      <c r="V13" s="2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</row>
    <row r="14" spans="1:35" s="260" customFormat="1">
      <c r="A14" s="271">
        <v>1184065001</v>
      </c>
      <c r="B14" s="271"/>
      <c r="C14" s="271"/>
      <c r="D14" s="271"/>
      <c r="E14" s="271"/>
      <c r="F14" s="273"/>
      <c r="G14" s="271"/>
      <c r="H14" s="271"/>
      <c r="I14" s="271"/>
      <c r="J14" s="271"/>
      <c r="K14" s="271"/>
      <c r="L14" s="271"/>
      <c r="M14" s="277"/>
      <c r="N14" s="278"/>
      <c r="O14" s="271"/>
      <c r="P14" s="278"/>
      <c r="Q14" s="271"/>
      <c r="R14" s="275"/>
      <c r="S14" s="2"/>
      <c r="T14" s="2"/>
      <c r="U14" s="2"/>
      <c r="V14" s="2"/>
      <c r="W14" s="269"/>
      <c r="X14" s="269"/>
      <c r="Y14" s="269"/>
      <c r="Z14" s="269"/>
      <c r="AA14" s="269"/>
      <c r="AB14" s="269"/>
      <c r="AC14" s="269"/>
      <c r="AD14" s="269"/>
      <c r="AE14" s="269"/>
      <c r="AF14" s="269"/>
      <c r="AG14" s="269"/>
    </row>
    <row r="15" spans="1:35" s="260" customFormat="1">
      <c r="A15" s="271" t="s">
        <v>48</v>
      </c>
      <c r="B15" s="271"/>
      <c r="C15" s="271">
        <v>23781</v>
      </c>
      <c r="D15" s="271">
        <v>33720</v>
      </c>
      <c r="E15" s="271">
        <f>SUM(D15-C15)</f>
        <v>9939</v>
      </c>
      <c r="F15" s="273">
        <v>5</v>
      </c>
      <c r="G15" s="271">
        <f t="shared" ref="G15:G21" si="4">E15*F15</f>
        <v>49695</v>
      </c>
      <c r="H15" s="271">
        <v>31137</v>
      </c>
      <c r="I15" s="271">
        <v>32851</v>
      </c>
      <c r="J15" s="271">
        <f>I15-H15</f>
        <v>1714</v>
      </c>
      <c r="K15" s="271">
        <v>120</v>
      </c>
      <c r="L15" s="271">
        <f>K15*J15</f>
        <v>205680</v>
      </c>
      <c r="M15" s="277">
        <v>0.48</v>
      </c>
      <c r="N15" s="278">
        <f>M15*L15</f>
        <v>98726.399999999994</v>
      </c>
      <c r="O15" s="271"/>
      <c r="P15" s="278">
        <f>G15+N15+O15</f>
        <v>148421.4</v>
      </c>
      <c r="Q15" s="271">
        <v>1</v>
      </c>
      <c r="R15" s="275">
        <f>P15*Q15</f>
        <v>148421.4</v>
      </c>
      <c r="S15" s="2"/>
      <c r="T15" s="2"/>
      <c r="U15" s="2"/>
      <c r="V15" s="2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</row>
    <row r="16" spans="1:35" s="260" customFormat="1">
      <c r="A16" s="271"/>
      <c r="B16" s="271"/>
      <c r="C16" s="271"/>
      <c r="D16" s="271"/>
      <c r="E16" s="271"/>
      <c r="F16" s="273"/>
      <c r="G16" s="271"/>
      <c r="H16" s="271"/>
      <c r="I16" s="271"/>
      <c r="J16" s="271"/>
      <c r="K16" s="271"/>
      <c r="L16" s="271"/>
      <c r="M16" s="277"/>
      <c r="N16" s="278"/>
      <c r="O16" s="271"/>
      <c r="P16" s="278"/>
      <c r="Q16" s="271"/>
      <c r="R16" s="275"/>
      <c r="S16" s="2"/>
      <c r="T16" s="2"/>
      <c r="U16" s="2"/>
      <c r="V16" s="2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</row>
    <row r="17" spans="1:33" s="260" customFormat="1">
      <c r="A17" s="271" t="s">
        <v>49</v>
      </c>
      <c r="B17" s="271"/>
      <c r="C17" s="271">
        <v>22032</v>
      </c>
      <c r="D17" s="271">
        <v>27328</v>
      </c>
      <c r="E17" s="271">
        <f>SUM(D17-C17)</f>
        <v>5296</v>
      </c>
      <c r="F17" s="273">
        <v>5</v>
      </c>
      <c r="G17" s="271">
        <f t="shared" si="4"/>
        <v>26480</v>
      </c>
      <c r="H17" s="271">
        <v>26302</v>
      </c>
      <c r="I17" s="271">
        <v>28645</v>
      </c>
      <c r="J17" s="271">
        <f>I17-H17</f>
        <v>2343</v>
      </c>
      <c r="K17" s="271">
        <v>40</v>
      </c>
      <c r="L17" s="271">
        <f>K17*J17</f>
        <v>93720</v>
      </c>
      <c r="M17" s="277">
        <v>0.48</v>
      </c>
      <c r="N17" s="278">
        <f>M17*L17</f>
        <v>44985.599999999999</v>
      </c>
      <c r="O17" s="271"/>
      <c r="P17" s="278">
        <f>G18+N17+O17</f>
        <v>44985.599999999999</v>
      </c>
      <c r="Q17" s="271">
        <v>1</v>
      </c>
      <c r="R17" s="275">
        <f>P17*Q17</f>
        <v>44985.599999999999</v>
      </c>
      <c r="S17" s="2"/>
      <c r="T17" s="2"/>
      <c r="U17" s="2"/>
      <c r="V17" s="2"/>
      <c r="W17" s="269"/>
      <c r="X17" s="269"/>
      <c r="Y17" s="269"/>
      <c r="Z17" s="269"/>
      <c r="AA17" s="269"/>
      <c r="AB17" s="269"/>
      <c r="AC17" s="269"/>
      <c r="AD17" s="269"/>
      <c r="AE17" s="269"/>
      <c r="AF17" s="269"/>
      <c r="AG17" s="269"/>
    </row>
    <row r="18" spans="1:33" s="260" customFormat="1">
      <c r="A18" s="271"/>
      <c r="B18" s="271"/>
      <c r="C18" s="271"/>
      <c r="D18" s="271"/>
      <c r="E18" s="271"/>
      <c r="F18" s="273"/>
      <c r="G18" s="271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"/>
      <c r="T18" s="2"/>
      <c r="U18" s="2"/>
      <c r="V18" s="2"/>
      <c r="W18" s="269"/>
      <c r="X18" s="269"/>
      <c r="Y18" s="269"/>
      <c r="Z18" s="269"/>
      <c r="AA18" s="269"/>
      <c r="AB18" s="269"/>
      <c r="AC18" s="269"/>
      <c r="AD18" s="269"/>
      <c r="AE18" s="269"/>
      <c r="AF18" s="269"/>
      <c r="AG18" s="269"/>
    </row>
    <row r="19" spans="1:33" s="260" customFormat="1">
      <c r="A19" s="271" t="s">
        <v>50</v>
      </c>
      <c r="B19" s="271"/>
      <c r="C19" s="271">
        <v>9181</v>
      </c>
      <c r="D19" s="271">
        <v>11412</v>
      </c>
      <c r="E19" s="271">
        <f>SUM(D19-C19)</f>
        <v>2231</v>
      </c>
      <c r="F19" s="273">
        <v>5</v>
      </c>
      <c r="G19" s="271">
        <f t="shared" si="4"/>
        <v>11155</v>
      </c>
      <c r="H19" s="271">
        <v>13903</v>
      </c>
      <c r="I19" s="271">
        <v>15753</v>
      </c>
      <c r="J19" s="271">
        <f>I19-H19</f>
        <v>1850</v>
      </c>
      <c r="K19" s="271">
        <v>50</v>
      </c>
      <c r="L19" s="271">
        <f>K19*J19</f>
        <v>92500</v>
      </c>
      <c r="M19" s="277">
        <v>0.48</v>
      </c>
      <c r="N19" s="278">
        <f>M19*L19</f>
        <v>44400</v>
      </c>
      <c r="O19" s="271"/>
      <c r="P19" s="278">
        <f>G19+N19+O19</f>
        <v>55555</v>
      </c>
      <c r="Q19" s="271">
        <v>1</v>
      </c>
      <c r="R19" s="275">
        <f>P19*Q19</f>
        <v>55555</v>
      </c>
      <c r="S19" s="2"/>
      <c r="T19" s="2"/>
      <c r="U19" s="2"/>
      <c r="V19" s="2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</row>
    <row r="20" spans="1:33" s="260" customFormat="1">
      <c r="A20" s="271"/>
      <c r="B20" s="271"/>
      <c r="C20" s="271"/>
      <c r="D20" s="271"/>
      <c r="E20" s="271"/>
      <c r="F20" s="273"/>
      <c r="G20" s="271"/>
      <c r="H20" s="271"/>
      <c r="I20" s="271"/>
      <c r="J20" s="271"/>
      <c r="K20" s="271"/>
      <c r="L20" s="271"/>
      <c r="M20" s="277"/>
      <c r="N20" s="278"/>
      <c r="O20" s="271"/>
      <c r="P20" s="278"/>
      <c r="Q20" s="271"/>
      <c r="R20" s="275"/>
      <c r="S20" s="2"/>
      <c r="T20" s="2"/>
      <c r="U20" s="2"/>
      <c r="V20" s="2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69"/>
    </row>
    <row r="21" spans="1:33" s="260" customFormat="1">
      <c r="A21" s="271" t="s">
        <v>23</v>
      </c>
      <c r="B21" s="271"/>
      <c r="C21" s="271"/>
      <c r="D21" s="271"/>
      <c r="E21" s="271">
        <f>SUM(E15:E20)</f>
        <v>17466</v>
      </c>
      <c r="F21" s="273">
        <v>5</v>
      </c>
      <c r="G21" s="271">
        <f t="shared" si="4"/>
        <v>87330</v>
      </c>
      <c r="H21" s="271"/>
      <c r="I21" s="271"/>
      <c r="J21" s="271"/>
      <c r="K21" s="271"/>
      <c r="L21" s="271">
        <f>SUM(L15:L20)</f>
        <v>391900</v>
      </c>
      <c r="M21" s="277">
        <v>0.48</v>
      </c>
      <c r="N21" s="278">
        <f>L21*M21</f>
        <v>188112</v>
      </c>
      <c r="O21" s="271"/>
      <c r="P21" s="278">
        <f>G21+N21+O21</f>
        <v>275442</v>
      </c>
      <c r="Q21" s="271">
        <v>1</v>
      </c>
      <c r="R21" s="275">
        <f>P21*Q21</f>
        <v>275442</v>
      </c>
      <c r="S21" s="2"/>
      <c r="T21" s="2"/>
      <c r="U21" s="2"/>
      <c r="V21" s="2"/>
      <c r="W21" s="269"/>
      <c r="X21" s="269"/>
      <c r="Y21" s="269"/>
      <c r="Z21" s="269"/>
      <c r="AA21" s="269"/>
      <c r="AB21" s="269"/>
      <c r="AC21" s="269"/>
      <c r="AD21" s="269"/>
      <c r="AE21" s="269"/>
      <c r="AF21" s="269"/>
      <c r="AG21" s="269"/>
    </row>
    <row r="22" spans="1:33" s="2" customFormat="1">
      <c r="A22" s="271"/>
      <c r="B22" s="271"/>
      <c r="C22" s="271"/>
      <c r="D22" s="271"/>
      <c r="E22" s="271"/>
      <c r="F22" s="273"/>
      <c r="G22" s="271"/>
      <c r="H22" s="271"/>
      <c r="I22" s="271"/>
      <c r="J22" s="271"/>
      <c r="K22" s="271"/>
      <c r="L22" s="271"/>
      <c r="M22" s="277"/>
      <c r="N22" s="278"/>
      <c r="O22" s="271"/>
      <c r="P22" s="278"/>
      <c r="Q22" s="271"/>
      <c r="R22" s="275"/>
      <c r="W22" s="269"/>
      <c r="X22" s="269"/>
      <c r="Y22" s="269"/>
      <c r="Z22" s="269"/>
      <c r="AA22" s="269"/>
      <c r="AB22" s="269"/>
      <c r="AC22" s="269"/>
      <c r="AD22" s="269"/>
      <c r="AE22" s="269"/>
      <c r="AF22" s="269"/>
      <c r="AG22" s="269"/>
    </row>
    <row r="23" spans="1:33" s="2" customFormat="1">
      <c r="A23" s="272" t="s">
        <v>51</v>
      </c>
      <c r="B23" s="272" t="s">
        <v>52</v>
      </c>
      <c r="C23" s="271">
        <v>31541</v>
      </c>
      <c r="D23" s="271">
        <v>31577</v>
      </c>
      <c r="E23" s="271">
        <f>SUM(D23-C23)</f>
        <v>36</v>
      </c>
      <c r="F23" s="275">
        <v>9.5</v>
      </c>
      <c r="G23" s="276">
        <f>E23*F23</f>
        <v>342</v>
      </c>
      <c r="H23" s="271"/>
      <c r="I23" s="271"/>
      <c r="J23" s="271"/>
      <c r="K23" s="271"/>
      <c r="L23" s="271"/>
      <c r="M23" s="277"/>
      <c r="N23" s="278"/>
      <c r="O23" s="271"/>
      <c r="P23" s="278">
        <f>G23+N23+O23</f>
        <v>342</v>
      </c>
      <c r="Q23" s="271">
        <v>1</v>
      </c>
      <c r="R23" s="275">
        <f>P23*Q23</f>
        <v>342</v>
      </c>
      <c r="W23" s="269"/>
      <c r="X23" s="269"/>
      <c r="Y23" s="269"/>
      <c r="Z23" s="269"/>
      <c r="AA23" s="269"/>
      <c r="AB23" s="269"/>
      <c r="AC23" s="269"/>
      <c r="AD23" s="269"/>
      <c r="AE23" s="269"/>
      <c r="AF23" s="269"/>
      <c r="AG23" s="269"/>
    </row>
    <row r="24" spans="1:33" s="2" customFormat="1">
      <c r="A24" s="272"/>
      <c r="B24" s="272"/>
      <c r="C24" s="271"/>
      <c r="D24" s="271"/>
      <c r="E24" s="271"/>
      <c r="F24" s="275"/>
      <c r="G24" s="276"/>
      <c r="H24" s="271"/>
      <c r="I24" s="271"/>
      <c r="J24" s="271"/>
      <c r="K24" s="271"/>
      <c r="L24" s="271"/>
      <c r="M24" s="277"/>
      <c r="N24" s="278"/>
      <c r="O24" s="271"/>
      <c r="P24" s="278"/>
      <c r="Q24" s="271"/>
      <c r="R24" s="275"/>
      <c r="W24" s="269"/>
      <c r="X24" s="269"/>
      <c r="Y24" s="269"/>
      <c r="Z24" s="269"/>
      <c r="AA24" s="269"/>
      <c r="AB24" s="269"/>
      <c r="AC24" s="269"/>
      <c r="AD24" s="269"/>
      <c r="AE24" s="269"/>
      <c r="AF24" s="269"/>
      <c r="AG24" s="269"/>
    </row>
    <row r="25" spans="1:33" s="2" customFormat="1">
      <c r="A25" s="271" t="s">
        <v>1</v>
      </c>
      <c r="B25" s="271"/>
      <c r="C25" s="271" t="s">
        <v>29</v>
      </c>
      <c r="D25" s="271" t="s">
        <v>29</v>
      </c>
      <c r="E25" s="271" t="s">
        <v>6</v>
      </c>
      <c r="F25" s="273" t="s">
        <v>30</v>
      </c>
      <c r="G25" s="271" t="s">
        <v>31</v>
      </c>
      <c r="H25" s="271" t="s">
        <v>3</v>
      </c>
      <c r="I25" s="271" t="s">
        <v>3</v>
      </c>
      <c r="J25" s="271" t="s">
        <v>4</v>
      </c>
      <c r="K25" s="271" t="s">
        <v>5</v>
      </c>
      <c r="L25" s="271" t="s">
        <v>6</v>
      </c>
      <c r="M25" s="277"/>
      <c r="N25" s="278" t="s">
        <v>8</v>
      </c>
      <c r="O25" s="271" t="s">
        <v>35</v>
      </c>
      <c r="P25" s="278" t="s">
        <v>23</v>
      </c>
      <c r="Q25" s="271" t="s">
        <v>36</v>
      </c>
      <c r="R25" s="275" t="s">
        <v>37</v>
      </c>
      <c r="W25" s="269"/>
      <c r="X25" s="269"/>
      <c r="Y25" s="269"/>
      <c r="Z25" s="269"/>
      <c r="AA25" s="269"/>
      <c r="AB25" s="269"/>
      <c r="AC25" s="269"/>
      <c r="AD25" s="269"/>
      <c r="AE25" s="269"/>
      <c r="AF25" s="269"/>
      <c r="AG25" s="269"/>
    </row>
    <row r="26" spans="1:33" s="260" customFormat="1">
      <c r="A26" s="272" t="s">
        <v>53</v>
      </c>
      <c r="B26" s="272"/>
      <c r="C26" s="271">
        <v>1412</v>
      </c>
      <c r="D26" s="271">
        <v>1746</v>
      </c>
      <c r="E26" s="271">
        <f>SUM(D26-C26)</f>
        <v>334</v>
      </c>
      <c r="F26" s="273">
        <v>5</v>
      </c>
      <c r="G26" s="271">
        <f>E26*F26</f>
        <v>1670</v>
      </c>
      <c r="H26" s="271">
        <v>56896</v>
      </c>
      <c r="I26" s="271">
        <v>63132</v>
      </c>
      <c r="J26" s="271">
        <f>I26-H26</f>
        <v>6236</v>
      </c>
      <c r="K26" s="271">
        <v>1</v>
      </c>
      <c r="L26" s="271">
        <f>K26*J26</f>
        <v>6236</v>
      </c>
      <c r="M26" s="277">
        <v>0.48</v>
      </c>
      <c r="N26" s="278">
        <f>M26*L26</f>
        <v>2993.28</v>
      </c>
      <c r="O26" s="271"/>
      <c r="P26" s="278">
        <f>G26+N26+O26</f>
        <v>4663.28</v>
      </c>
      <c r="Q26" s="271">
        <v>1</v>
      </c>
      <c r="R26" s="275">
        <f>P26*Q26</f>
        <v>4663.28</v>
      </c>
      <c r="S26" s="2"/>
      <c r="T26" s="2"/>
      <c r="U26" s="2"/>
      <c r="V26" s="2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</row>
    <row r="27" spans="1:33" s="260" customFormat="1">
      <c r="A27" s="272"/>
      <c r="B27" s="272"/>
      <c r="C27" s="271"/>
      <c r="D27" s="271"/>
      <c r="E27" s="271"/>
      <c r="F27" s="273"/>
      <c r="G27" s="271"/>
      <c r="H27" s="271"/>
      <c r="I27" s="271"/>
      <c r="J27" s="271"/>
      <c r="K27" s="271"/>
      <c r="L27" s="271"/>
      <c r="M27" s="277"/>
      <c r="N27" s="278"/>
      <c r="O27" s="271"/>
      <c r="P27" s="278"/>
      <c r="Q27" s="271"/>
      <c r="R27" s="275"/>
      <c r="S27" s="2"/>
      <c r="T27" s="2"/>
      <c r="U27" s="2"/>
      <c r="V27" s="2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69"/>
    </row>
    <row r="28" spans="1:33" s="260" customFormat="1">
      <c r="A28" s="272" t="s">
        <v>54</v>
      </c>
      <c r="B28" s="272"/>
      <c r="C28" s="272"/>
      <c r="D28" s="272"/>
      <c r="E28" s="271"/>
      <c r="F28" s="273"/>
      <c r="G28" s="271"/>
      <c r="H28" s="271">
        <v>90147</v>
      </c>
      <c r="I28" s="271">
        <v>102531</v>
      </c>
      <c r="J28" s="271">
        <f>I28-H28</f>
        <v>12384</v>
      </c>
      <c r="K28" s="271">
        <v>1</v>
      </c>
      <c r="L28" s="271">
        <f>K28*J28</f>
        <v>12384</v>
      </c>
      <c r="M28" s="277">
        <v>0.48</v>
      </c>
      <c r="N28" s="278">
        <f>M28*L28</f>
        <v>5944.32</v>
      </c>
      <c r="O28" s="271"/>
      <c r="P28" s="278">
        <f>G28+N28+O28</f>
        <v>5944.32</v>
      </c>
      <c r="Q28" s="271">
        <v>1</v>
      </c>
      <c r="R28" s="275">
        <f>P28*Q28</f>
        <v>5944.32</v>
      </c>
      <c r="S28" s="2"/>
      <c r="T28" s="2"/>
      <c r="U28" s="2"/>
      <c r="V28" s="2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</row>
    <row r="29" spans="1:33" s="260" customFormat="1">
      <c r="A29" s="272" t="s">
        <v>23</v>
      </c>
      <c r="B29" s="272"/>
      <c r="C29" s="272"/>
      <c r="D29" s="272"/>
      <c r="E29" s="271">
        <f>SUM(E26:E28)</f>
        <v>334</v>
      </c>
      <c r="F29" s="273"/>
      <c r="G29" s="271">
        <f>SUM(G26:G28)</f>
        <v>1670</v>
      </c>
      <c r="H29" s="271"/>
      <c r="I29" s="271"/>
      <c r="J29" s="271">
        <f>L29*K29</f>
        <v>18620</v>
      </c>
      <c r="K29" s="271">
        <v>1</v>
      </c>
      <c r="L29" s="271">
        <f>SUM(L26:L28)</f>
        <v>18620</v>
      </c>
      <c r="M29" s="277">
        <v>0.48</v>
      </c>
      <c r="N29" s="278">
        <f>L29*M29</f>
        <v>8937.6</v>
      </c>
      <c r="O29" s="271"/>
      <c r="P29" s="278">
        <f>SUM(P26:P28)</f>
        <v>10607.6</v>
      </c>
      <c r="Q29" s="271">
        <v>0.33</v>
      </c>
      <c r="R29" s="275">
        <f>Q29*P29</f>
        <v>3500.5079999999998</v>
      </c>
      <c r="S29" s="2"/>
      <c r="T29" s="2"/>
      <c r="U29" s="2"/>
      <c r="V29" s="2"/>
      <c r="W29" s="269"/>
      <c r="X29" s="269"/>
      <c r="Y29" s="269"/>
      <c r="Z29" s="269"/>
      <c r="AA29" s="269"/>
      <c r="AB29" s="269"/>
      <c r="AC29" s="269"/>
      <c r="AD29" s="269"/>
      <c r="AE29" s="269"/>
      <c r="AF29" s="269"/>
      <c r="AG29" s="269"/>
    </row>
    <row r="30" spans="1:33" s="260" customFormat="1">
      <c r="A30" s="272" t="s">
        <v>55</v>
      </c>
      <c r="B30" s="272"/>
      <c r="C30" s="272"/>
      <c r="D30" s="272"/>
      <c r="E30" s="271"/>
      <c r="F30" s="273"/>
      <c r="G30" s="271"/>
      <c r="H30" s="271"/>
      <c r="I30" s="271"/>
      <c r="J30" s="271"/>
      <c r="K30" s="271">
        <v>0.5</v>
      </c>
      <c r="L30" s="290">
        <f>J29*K30</f>
        <v>9310</v>
      </c>
      <c r="M30" s="277"/>
      <c r="N30" s="278"/>
      <c r="O30" s="271"/>
      <c r="P30" s="278"/>
      <c r="Q30" s="271"/>
      <c r="R30" s="275"/>
      <c r="S30" s="2"/>
      <c r="T30" s="2"/>
      <c r="U30" s="2"/>
      <c r="V30" s="2"/>
      <c r="W30" s="269"/>
      <c r="X30" s="269"/>
      <c r="Y30" s="269"/>
      <c r="Z30" s="269"/>
      <c r="AA30" s="269"/>
      <c r="AB30" s="269"/>
      <c r="AC30" s="269"/>
      <c r="AD30" s="269"/>
      <c r="AE30" s="269"/>
      <c r="AF30" s="269"/>
      <c r="AG30" s="269"/>
    </row>
    <row r="31" spans="1:33" s="260" customFormat="1">
      <c r="A31" s="274"/>
      <c r="B31" s="272"/>
      <c r="C31" s="272"/>
      <c r="D31" s="272"/>
      <c r="E31" s="271"/>
      <c r="F31" s="273"/>
      <c r="G31" s="271"/>
      <c r="H31" s="271"/>
      <c r="I31" s="271"/>
      <c r="J31" s="271"/>
      <c r="K31" s="271"/>
      <c r="L31" s="271"/>
      <c r="M31" s="277"/>
      <c r="N31" s="278"/>
      <c r="O31" s="271"/>
      <c r="P31" s="278"/>
      <c r="Q31" s="271"/>
      <c r="R31" s="275"/>
      <c r="S31" s="2"/>
      <c r="T31" s="2"/>
      <c r="U31" s="2"/>
      <c r="V31" s="2"/>
      <c r="W31" s="269"/>
      <c r="X31" s="269"/>
      <c r="Y31" s="269"/>
      <c r="Z31" s="269"/>
      <c r="AA31" s="269"/>
      <c r="AB31" s="269"/>
      <c r="AC31" s="269"/>
      <c r="AD31" s="269"/>
      <c r="AE31" s="269"/>
      <c r="AF31" s="269"/>
      <c r="AG31" s="269"/>
    </row>
    <row r="32" spans="1:33" s="260" customFormat="1">
      <c r="A32" s="272" t="s">
        <v>56</v>
      </c>
      <c r="B32" s="271"/>
      <c r="C32" s="271">
        <v>1100005007</v>
      </c>
      <c r="D32" s="272"/>
      <c r="E32" s="271">
        <f>E29*Q29</f>
        <v>110.22</v>
      </c>
      <c r="F32" s="273">
        <v>5</v>
      </c>
      <c r="G32" s="271">
        <f>E32*F32</f>
        <v>551.1</v>
      </c>
      <c r="H32" s="271"/>
      <c r="I32" s="271"/>
      <c r="J32" s="271"/>
      <c r="K32" s="271"/>
      <c r="L32" s="271">
        <f>L30</f>
        <v>9310</v>
      </c>
      <c r="M32" s="277">
        <v>0.48</v>
      </c>
      <c r="N32" s="278">
        <f>L32*M32</f>
        <v>4468.8</v>
      </c>
      <c r="O32" s="271"/>
      <c r="P32" s="278"/>
      <c r="Q32" s="271"/>
      <c r="R32" s="275">
        <f>N32+G32</f>
        <v>5019.8999999999996</v>
      </c>
      <c r="S32" s="2"/>
      <c r="T32" s="2"/>
      <c r="U32" s="2"/>
      <c r="V32" s="2"/>
      <c r="W32" s="269"/>
      <c r="X32" s="269"/>
      <c r="Y32" s="269"/>
      <c r="Z32" s="269"/>
      <c r="AA32" s="269"/>
      <c r="AB32" s="269"/>
      <c r="AC32" s="269"/>
      <c r="AD32" s="269"/>
      <c r="AE32" s="269"/>
      <c r="AF32" s="269"/>
      <c r="AG32" s="269"/>
    </row>
    <row r="33" spans="1:36" s="260" customFormat="1">
      <c r="A33" s="272"/>
      <c r="B33" s="272"/>
      <c r="C33" s="272"/>
      <c r="D33" s="272" t="s">
        <v>57</v>
      </c>
      <c r="E33" s="271"/>
      <c r="F33" s="275"/>
      <c r="G33" s="271"/>
      <c r="H33" s="271"/>
      <c r="I33" s="271"/>
      <c r="J33" s="271"/>
      <c r="K33" s="271"/>
      <c r="L33" s="271"/>
      <c r="M33" s="277"/>
      <c r="N33" s="278"/>
      <c r="O33" s="271"/>
      <c r="P33" s="278"/>
      <c r="Q33" s="271"/>
      <c r="R33" s="275"/>
      <c r="S33" s="2"/>
      <c r="T33" s="2"/>
      <c r="U33" s="2"/>
      <c r="V33" s="2"/>
      <c r="W33" s="269"/>
      <c r="X33" s="269"/>
      <c r="Y33" s="269"/>
      <c r="Z33" s="269"/>
      <c r="AA33" s="269"/>
      <c r="AB33" s="269"/>
      <c r="AC33" s="269"/>
      <c r="AD33" s="269"/>
      <c r="AE33" s="269"/>
      <c r="AF33" s="269"/>
      <c r="AG33" s="269"/>
    </row>
    <row r="34" spans="1:36" s="260" customFormat="1">
      <c r="A34" s="272" t="s">
        <v>58</v>
      </c>
      <c r="B34" s="272"/>
      <c r="C34" s="271">
        <v>1188020001</v>
      </c>
      <c r="D34" s="272"/>
      <c r="E34" s="271">
        <f>E29*Q29</f>
        <v>110.22</v>
      </c>
      <c r="F34" s="273">
        <v>5</v>
      </c>
      <c r="G34" s="271">
        <f>E34*F34</f>
        <v>551.1</v>
      </c>
      <c r="H34" s="271"/>
      <c r="I34" s="271"/>
      <c r="J34" s="271"/>
      <c r="K34" s="271"/>
      <c r="L34" s="271">
        <f>L30</f>
        <v>9310</v>
      </c>
      <c r="M34" s="277">
        <v>0.48</v>
      </c>
      <c r="N34" s="278">
        <f>L34*M34</f>
        <v>4468.8</v>
      </c>
      <c r="O34" s="271"/>
      <c r="P34" s="278"/>
      <c r="Q34" s="271"/>
      <c r="R34" s="275">
        <f>N34+G34</f>
        <v>5019.8999999999996</v>
      </c>
      <c r="S34" s="2"/>
      <c r="T34" s="2"/>
      <c r="U34" s="2"/>
      <c r="V34" s="2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</row>
    <row r="35" spans="1:36" s="260" customFormat="1">
      <c r="A35" s="274"/>
      <c r="B35" s="274"/>
      <c r="C35" s="274"/>
      <c r="D35" s="274"/>
      <c r="E35" s="274"/>
      <c r="F35" s="274"/>
      <c r="G35" s="274"/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274"/>
      <c r="S35" s="2"/>
      <c r="T35" s="2"/>
      <c r="U35" s="2"/>
      <c r="V35" s="2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</row>
    <row r="36" spans="1:36" s="260" customFormat="1">
      <c r="A36" s="272" t="s">
        <v>59</v>
      </c>
      <c r="B36" s="272"/>
      <c r="C36" s="272"/>
      <c r="D36" s="272"/>
      <c r="E36" s="271">
        <f>E34</f>
        <v>110.22</v>
      </c>
      <c r="F36" s="273">
        <v>5</v>
      </c>
      <c r="G36" s="271">
        <f>E36*F36</f>
        <v>551.1</v>
      </c>
      <c r="H36" s="271">
        <v>45424</v>
      </c>
      <c r="I36" s="271">
        <v>48178</v>
      </c>
      <c r="J36" s="271">
        <f>I36-H36</f>
        <v>2754</v>
      </c>
      <c r="K36" s="271">
        <v>1</v>
      </c>
      <c r="L36" s="271">
        <f>K36*J36</f>
        <v>2754</v>
      </c>
      <c r="M36" s="277">
        <v>0.48</v>
      </c>
      <c r="N36" s="278">
        <f>M36*L36</f>
        <v>1321.92</v>
      </c>
      <c r="O36" s="271"/>
      <c r="P36" s="278">
        <f>G36+N36+O36</f>
        <v>1873.02</v>
      </c>
      <c r="Q36" s="271">
        <v>1</v>
      </c>
      <c r="R36" s="275">
        <f>P36*Q36</f>
        <v>1873.02</v>
      </c>
      <c r="S36" s="2"/>
      <c r="T36" s="2"/>
      <c r="U36" s="2"/>
      <c r="V36" s="2"/>
      <c r="W36" s="269"/>
      <c r="X36" s="269"/>
      <c r="Y36" s="269"/>
      <c r="Z36" s="269"/>
      <c r="AA36" s="269"/>
      <c r="AB36" s="269"/>
      <c r="AC36" s="269"/>
      <c r="AD36" s="269"/>
      <c r="AE36" s="269"/>
      <c r="AF36" s="269"/>
      <c r="AG36" s="269"/>
    </row>
    <row r="37" spans="1:36" ht="25.5">
      <c r="A37" s="347" t="s">
        <v>33</v>
      </c>
      <c r="B37" s="348"/>
      <c r="C37" s="348"/>
      <c r="D37" s="348"/>
      <c r="E37" s="348"/>
      <c r="F37" s="348"/>
      <c r="G37" s="348"/>
      <c r="H37" s="348"/>
      <c r="I37" s="348"/>
      <c r="J37" s="348"/>
      <c r="K37" s="348"/>
      <c r="L37" s="348"/>
      <c r="M37" s="348"/>
      <c r="N37" s="348"/>
      <c r="O37" s="348"/>
      <c r="P37" s="348"/>
      <c r="Q37" s="348"/>
      <c r="R37" s="349"/>
      <c r="S37" s="2"/>
      <c r="T37" s="2"/>
      <c r="U37" s="2"/>
      <c r="V37" s="2"/>
      <c r="AA37" s="269"/>
      <c r="AB37" s="269"/>
      <c r="AC37" s="269"/>
      <c r="AD37" s="269"/>
      <c r="AE37" s="269"/>
      <c r="AF37" s="269"/>
      <c r="AG37" s="269"/>
      <c r="AH37" s="2"/>
      <c r="AI37" s="2"/>
    </row>
    <row r="38" spans="1:36" ht="15" customHeight="1">
      <c r="A38" s="271" t="s">
        <v>1</v>
      </c>
      <c r="B38" s="271"/>
      <c r="C38" s="271" t="s">
        <v>28</v>
      </c>
      <c r="D38" s="271" t="s">
        <v>29</v>
      </c>
      <c r="E38" s="271" t="s">
        <v>6</v>
      </c>
      <c r="F38" s="273" t="s">
        <v>30</v>
      </c>
      <c r="G38" s="271" t="s">
        <v>31</v>
      </c>
      <c r="H38" s="271" t="s">
        <v>2</v>
      </c>
      <c r="I38" s="271" t="s">
        <v>3</v>
      </c>
      <c r="J38" s="271" t="s">
        <v>4</v>
      </c>
      <c r="K38" s="271" t="s">
        <v>5</v>
      </c>
      <c r="L38" s="271" t="s">
        <v>6</v>
      </c>
      <c r="M38" s="277"/>
      <c r="N38" s="278" t="s">
        <v>8</v>
      </c>
      <c r="O38" s="271"/>
      <c r="P38" s="278"/>
      <c r="Q38" s="271"/>
      <c r="R38" s="275"/>
      <c r="S38" s="2"/>
      <c r="T38" s="2"/>
      <c r="U38" s="2"/>
      <c r="V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6" s="2" customFormat="1">
      <c r="A39" s="272" t="s">
        <v>60</v>
      </c>
      <c r="B39" s="272" t="s">
        <v>61</v>
      </c>
      <c r="C39" s="271">
        <v>8368</v>
      </c>
      <c r="D39" s="271">
        <v>10555</v>
      </c>
      <c r="E39" s="271">
        <f>SUM(D39-C39)</f>
        <v>2187</v>
      </c>
      <c r="F39" s="275">
        <v>9.5</v>
      </c>
      <c r="G39" s="276">
        <f>E39*F39</f>
        <v>20776.5</v>
      </c>
      <c r="H39" s="271">
        <v>3083825</v>
      </c>
      <c r="I39" s="271">
        <v>3198524</v>
      </c>
      <c r="J39" s="271">
        <f>I39-H39</f>
        <v>114699</v>
      </c>
      <c r="K39" s="271">
        <v>1</v>
      </c>
      <c r="L39" s="271">
        <f>K39*J39</f>
        <v>114699</v>
      </c>
      <c r="M39" s="277">
        <v>1.03</v>
      </c>
      <c r="N39" s="278">
        <f>M39*L39</f>
        <v>118139.97</v>
      </c>
      <c r="O39" s="271"/>
      <c r="P39" s="278">
        <f>N39+G39</f>
        <v>138916.47</v>
      </c>
      <c r="Q39" s="271"/>
      <c r="R39" s="275"/>
      <c r="W39" s="269"/>
      <c r="X39" s="269"/>
      <c r="Y39" s="269"/>
      <c r="Z39" s="269"/>
    </row>
    <row r="40" spans="1:36">
      <c r="A40" s="272"/>
      <c r="B40" s="272"/>
      <c r="C40" s="271"/>
      <c r="D40" s="271"/>
      <c r="E40" s="271"/>
      <c r="F40" s="275"/>
      <c r="G40" s="276"/>
      <c r="H40" s="271"/>
      <c r="I40" s="271"/>
      <c r="J40" s="271"/>
      <c r="K40" s="271"/>
      <c r="L40" s="271"/>
      <c r="M40" s="277"/>
      <c r="N40" s="278"/>
      <c r="O40" s="271"/>
      <c r="P40" s="278"/>
      <c r="Q40" s="271"/>
      <c r="R40" s="275"/>
      <c r="S40" s="295"/>
      <c r="T40" s="295"/>
      <c r="U40" s="295"/>
      <c r="V40" s="295"/>
      <c r="W40" s="296"/>
      <c r="X40" s="296"/>
      <c r="Y40" s="296"/>
      <c r="Z40" s="296"/>
      <c r="AA40" s="295"/>
      <c r="AB40" s="295"/>
      <c r="AC40" s="295"/>
      <c r="AD40" s="295"/>
      <c r="AE40" s="295"/>
      <c r="AF40" s="295"/>
      <c r="AG40" s="295"/>
      <c r="AH40" s="295"/>
      <c r="AI40" s="295"/>
      <c r="AJ40" s="306"/>
    </row>
    <row r="41" spans="1:36">
      <c r="A41" s="272"/>
      <c r="B41" s="272"/>
      <c r="C41" s="271"/>
      <c r="D41" s="271"/>
      <c r="E41" s="271"/>
      <c r="F41" s="275"/>
      <c r="G41" s="276"/>
      <c r="H41" s="271"/>
      <c r="I41" s="271"/>
      <c r="J41" s="271"/>
      <c r="K41" s="271"/>
      <c r="L41" s="271"/>
      <c r="M41" s="277"/>
      <c r="N41" s="278"/>
      <c r="O41" s="271" t="s">
        <v>35</v>
      </c>
      <c r="P41" s="278" t="s">
        <v>23</v>
      </c>
      <c r="Q41" s="271" t="s">
        <v>36</v>
      </c>
      <c r="R41" s="275" t="s">
        <v>37</v>
      </c>
      <c r="S41" s="295"/>
      <c r="T41" s="295"/>
      <c r="U41" s="295"/>
      <c r="V41" s="295"/>
      <c r="W41" s="296"/>
      <c r="X41" s="296"/>
      <c r="Y41" s="296"/>
      <c r="Z41" s="296"/>
      <c r="AA41" s="295"/>
      <c r="AB41" s="295"/>
      <c r="AC41" s="295"/>
      <c r="AD41" s="295"/>
      <c r="AE41" s="295"/>
      <c r="AF41" s="295"/>
      <c r="AG41" s="295"/>
      <c r="AH41" s="295"/>
      <c r="AI41" s="295"/>
      <c r="AJ41" s="306"/>
    </row>
    <row r="42" spans="1:36">
      <c r="A42" s="272"/>
      <c r="B42" s="272"/>
      <c r="C42" s="271"/>
      <c r="D42" s="271"/>
      <c r="E42" s="271"/>
      <c r="F42" s="275"/>
      <c r="G42" s="276"/>
      <c r="H42" s="271"/>
      <c r="I42" s="271"/>
      <c r="J42" s="271"/>
      <c r="K42" s="271"/>
      <c r="L42" s="271"/>
      <c r="M42" s="277"/>
      <c r="N42" s="278"/>
      <c r="O42" s="272"/>
      <c r="P42" s="272"/>
      <c r="Q42" s="272"/>
      <c r="R42" s="272"/>
      <c r="S42" s="295"/>
      <c r="T42" s="295"/>
      <c r="U42" s="295"/>
      <c r="V42" s="295"/>
      <c r="W42" s="296"/>
      <c r="X42" s="296"/>
      <c r="Y42" s="296"/>
      <c r="Z42" s="296"/>
      <c r="AA42" s="295"/>
      <c r="AB42" s="295"/>
      <c r="AC42" s="295"/>
      <c r="AD42" s="295"/>
      <c r="AE42" s="295"/>
      <c r="AF42" s="295"/>
      <c r="AG42" s="295"/>
      <c r="AH42" s="295"/>
      <c r="AI42" s="295"/>
      <c r="AJ42" s="306"/>
    </row>
    <row r="43" spans="1:36" s="261" customFormat="1">
      <c r="A43" s="272"/>
      <c r="B43" s="272"/>
      <c r="C43" s="272"/>
      <c r="D43" s="272"/>
      <c r="E43" s="272"/>
      <c r="F43" s="272"/>
      <c r="G43" s="272"/>
      <c r="H43" s="271"/>
      <c r="I43" s="271"/>
      <c r="J43" s="271"/>
      <c r="K43" s="271"/>
      <c r="L43" s="271"/>
      <c r="M43" s="277"/>
      <c r="N43" s="278"/>
      <c r="O43" s="272"/>
      <c r="P43" s="272"/>
      <c r="Q43" s="272"/>
      <c r="R43" s="272"/>
      <c r="S43" s="297"/>
      <c r="T43" s="297"/>
      <c r="U43" s="297"/>
      <c r="V43" s="297"/>
      <c r="W43" s="298"/>
      <c r="X43" s="298"/>
      <c r="Y43" s="298"/>
      <c r="Z43" s="298"/>
      <c r="AA43" s="297"/>
      <c r="AB43" s="297"/>
      <c r="AC43" s="297"/>
      <c r="AD43" s="297"/>
      <c r="AE43" s="297"/>
      <c r="AF43" s="297"/>
      <c r="AG43" s="297"/>
      <c r="AH43" s="297"/>
      <c r="AI43" s="297"/>
    </row>
    <row r="44" spans="1:36">
      <c r="A44" s="272"/>
      <c r="B44" s="272"/>
      <c r="C44" s="272"/>
      <c r="D44" s="272"/>
      <c r="E44" s="272"/>
      <c r="F44" s="272"/>
      <c r="G44" s="272"/>
      <c r="H44" s="271"/>
      <c r="I44" s="271"/>
      <c r="J44" s="271"/>
      <c r="K44" s="271"/>
      <c r="L44" s="271"/>
      <c r="M44" s="277"/>
      <c r="N44" s="278"/>
      <c r="O44" s="271"/>
      <c r="P44" s="278"/>
      <c r="Q44" s="271"/>
      <c r="R44" s="275"/>
      <c r="S44" s="2"/>
      <c r="T44" s="2"/>
      <c r="U44" s="2"/>
      <c r="V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6">
      <c r="A45" s="274"/>
      <c r="B45" s="274"/>
      <c r="C45" s="274"/>
      <c r="D45" s="274"/>
      <c r="E45" s="274"/>
      <c r="F45" s="274"/>
      <c r="G45" s="274"/>
      <c r="H45" s="274"/>
      <c r="I45" s="274"/>
      <c r="J45" s="274"/>
      <c r="K45" s="274"/>
      <c r="L45" s="274"/>
      <c r="M45" s="274"/>
      <c r="N45" s="274"/>
      <c r="O45" s="274"/>
      <c r="P45" s="274"/>
      <c r="Q45" s="274"/>
      <c r="R45" s="274"/>
      <c r="S45" s="2"/>
      <c r="T45" s="2"/>
      <c r="U45" s="2"/>
      <c r="V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36" s="260" customFormat="1">
      <c r="A46" s="271" t="s">
        <v>1</v>
      </c>
      <c r="B46" s="271" t="s">
        <v>2</v>
      </c>
      <c r="C46" s="271" t="s">
        <v>3</v>
      </c>
      <c r="D46" s="271" t="s">
        <v>4</v>
      </c>
      <c r="E46" s="271" t="s">
        <v>5</v>
      </c>
      <c r="F46" s="271" t="s">
        <v>6</v>
      </c>
      <c r="G46" s="277"/>
      <c r="H46" s="278" t="s">
        <v>8</v>
      </c>
      <c r="I46" s="271" t="s">
        <v>35</v>
      </c>
      <c r="J46" s="278" t="s">
        <v>23</v>
      </c>
      <c r="K46" s="271" t="s">
        <v>36</v>
      </c>
      <c r="L46" s="275" t="s">
        <v>37</v>
      </c>
      <c r="M46" s="274"/>
      <c r="N46" s="274"/>
      <c r="O46" s="274"/>
      <c r="P46" s="274"/>
      <c r="Q46" s="274"/>
      <c r="R46" s="274"/>
      <c r="S46" s="2"/>
      <c r="T46" s="2"/>
      <c r="U46" s="2"/>
      <c r="V46" s="2"/>
      <c r="W46" s="269"/>
      <c r="X46" s="269"/>
      <c r="Y46" s="269"/>
      <c r="Z46" s="269"/>
    </row>
    <row r="47" spans="1:36" s="260" customFormat="1">
      <c r="A47" s="271"/>
      <c r="B47" s="279" t="s">
        <v>62</v>
      </c>
      <c r="C47" s="279"/>
      <c r="D47" s="274"/>
      <c r="E47" s="271"/>
      <c r="F47" s="271"/>
      <c r="G47" s="277"/>
      <c r="H47" s="278"/>
      <c r="I47" s="271"/>
      <c r="J47" s="278"/>
      <c r="K47" s="271"/>
      <c r="L47" s="275"/>
      <c r="M47" s="274"/>
      <c r="N47" s="274"/>
      <c r="O47" s="274"/>
      <c r="P47" s="274"/>
      <c r="Q47" s="274"/>
      <c r="R47" s="274"/>
      <c r="S47" s="2"/>
      <c r="T47" s="2"/>
      <c r="U47" s="2"/>
      <c r="V47" s="2"/>
      <c r="W47" s="269"/>
      <c r="X47" s="269"/>
      <c r="Y47" s="269"/>
      <c r="Z47" s="269"/>
    </row>
    <row r="48" spans="1:36" s="262" customFormat="1">
      <c r="A48" s="271" t="s">
        <v>63</v>
      </c>
      <c r="B48" s="271">
        <v>18914</v>
      </c>
      <c r="C48" s="271">
        <v>20691</v>
      </c>
      <c r="D48" s="271">
        <f>C48-B48</f>
        <v>1777</v>
      </c>
      <c r="E48" s="271">
        <v>20</v>
      </c>
      <c r="F48" s="276">
        <f>D48*E48</f>
        <v>35540</v>
      </c>
      <c r="G48" s="277">
        <v>1.03</v>
      </c>
      <c r="H48" s="280">
        <f>SUM(F48*G48)</f>
        <v>36606.199999999997</v>
      </c>
      <c r="I48" s="291"/>
      <c r="J48" s="280">
        <f>SUM(H48)</f>
        <v>36606.199999999997</v>
      </c>
      <c r="K48" s="271">
        <v>1</v>
      </c>
      <c r="L48" s="275">
        <f>J48</f>
        <v>36606.199999999997</v>
      </c>
      <c r="M48" s="274"/>
      <c r="N48" s="274"/>
      <c r="O48" s="274"/>
      <c r="P48" s="274"/>
      <c r="Q48" s="274"/>
      <c r="R48" s="274"/>
      <c r="S48" s="3"/>
      <c r="T48" s="3"/>
      <c r="U48" s="3"/>
      <c r="V48" s="3"/>
      <c r="W48" s="294"/>
      <c r="X48" s="294"/>
      <c r="Y48" s="294"/>
      <c r="Z48" s="294"/>
    </row>
    <row r="49" spans="1:61" s="260" customFormat="1">
      <c r="A49" s="281"/>
      <c r="B49" s="272"/>
      <c r="C49" s="272"/>
      <c r="D49" s="272"/>
      <c r="E49" s="271"/>
      <c r="F49" s="273"/>
      <c r="G49" s="271"/>
      <c r="H49" s="271"/>
      <c r="I49" s="271"/>
      <c r="J49" s="271"/>
      <c r="K49" s="271"/>
      <c r="L49" s="271"/>
      <c r="M49" s="277"/>
      <c r="N49" s="278"/>
      <c r="O49" s="274"/>
      <c r="P49" s="274"/>
      <c r="Q49" s="274"/>
      <c r="R49" s="274"/>
      <c r="S49" s="2"/>
      <c r="T49" s="2"/>
      <c r="U49" s="2"/>
      <c r="V49" s="2"/>
      <c r="W49" s="269"/>
      <c r="X49" s="269"/>
      <c r="Y49" s="269"/>
      <c r="Z49" s="269"/>
    </row>
    <row r="50" spans="1:61" s="260" customFormat="1">
      <c r="A50" s="282"/>
      <c r="B50" s="283"/>
      <c r="C50" s="282"/>
      <c r="D50" s="282"/>
      <c r="E50" s="284"/>
      <c r="F50" s="285"/>
      <c r="G50" s="286"/>
      <c r="H50" s="282"/>
      <c r="I50" s="282"/>
      <c r="J50" s="282"/>
      <c r="K50" s="282"/>
      <c r="L50" s="282"/>
      <c r="M50" s="292"/>
      <c r="N50" s="286"/>
      <c r="O50" s="274"/>
      <c r="P50" s="274"/>
      <c r="Q50" s="274"/>
      <c r="R50" s="274"/>
      <c r="S50" s="299"/>
      <c r="T50" s="299"/>
      <c r="U50" s="299"/>
      <c r="V50" s="299"/>
      <c r="W50" s="300"/>
      <c r="X50" s="300"/>
      <c r="Y50" s="300"/>
      <c r="Z50" s="300"/>
      <c r="AA50" s="305"/>
      <c r="AB50" s="305"/>
      <c r="AC50" s="305"/>
      <c r="AD50" s="305"/>
      <c r="AE50" s="305"/>
      <c r="AF50" s="305"/>
      <c r="AG50" s="305"/>
      <c r="AH50" s="305"/>
      <c r="AI50" s="305"/>
      <c r="AJ50" s="305"/>
      <c r="AK50" s="305"/>
      <c r="AL50" s="305"/>
      <c r="AM50" s="305"/>
      <c r="AN50" s="305"/>
      <c r="AO50" s="305"/>
      <c r="AP50" s="305"/>
      <c r="AQ50" s="305"/>
      <c r="AR50" s="305"/>
      <c r="AS50" s="305"/>
      <c r="AT50" s="305"/>
      <c r="AU50" s="305"/>
      <c r="AV50" s="305"/>
      <c r="AW50" s="305"/>
      <c r="AX50" s="305"/>
      <c r="AY50" s="305"/>
      <c r="AZ50" s="305"/>
      <c r="BA50" s="305"/>
      <c r="BB50" s="305"/>
      <c r="BC50" s="305"/>
      <c r="BD50" s="305"/>
      <c r="BE50" s="305"/>
      <c r="BF50" s="305"/>
      <c r="BG50" s="305"/>
      <c r="BH50" s="305"/>
    </row>
    <row r="51" spans="1:61" s="263" customFormat="1">
      <c r="A51" s="81" t="s">
        <v>64</v>
      </c>
      <c r="B51" s="81" t="s">
        <v>65</v>
      </c>
      <c r="C51" s="81" t="s">
        <v>1</v>
      </c>
      <c r="D51" s="81" t="s">
        <v>66</v>
      </c>
      <c r="E51" s="98" t="s">
        <v>37</v>
      </c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301"/>
      <c r="S51" s="302"/>
      <c r="T51" s="302"/>
      <c r="U51" s="302"/>
      <c r="V51" s="302"/>
      <c r="W51" s="302"/>
      <c r="X51" s="302"/>
      <c r="Y51" s="302"/>
      <c r="Z51" s="302"/>
      <c r="AA51" s="302"/>
      <c r="AB51" s="302"/>
      <c r="AC51" s="302"/>
      <c r="AD51" s="302"/>
      <c r="AE51" s="302"/>
      <c r="AF51" s="302"/>
      <c r="AG51" s="302"/>
      <c r="AH51" s="302"/>
      <c r="AI51" s="302"/>
      <c r="AJ51" s="302"/>
      <c r="AK51" s="302"/>
      <c r="AL51" s="302"/>
      <c r="AM51" s="302"/>
      <c r="AN51" s="302"/>
      <c r="AO51" s="302"/>
      <c r="AP51" s="302"/>
      <c r="AQ51" s="302"/>
      <c r="AR51" s="302"/>
      <c r="AS51" s="302"/>
      <c r="AT51" s="302"/>
      <c r="AU51" s="302"/>
      <c r="AV51" s="302"/>
      <c r="AW51" s="302"/>
      <c r="AX51" s="302"/>
      <c r="AY51" s="302"/>
      <c r="AZ51" s="302"/>
      <c r="BA51" s="302"/>
      <c r="BB51" s="302"/>
      <c r="BC51" s="302"/>
      <c r="BD51" s="302"/>
      <c r="BE51" s="302"/>
      <c r="BF51" s="302"/>
      <c r="BG51" s="302"/>
      <c r="BH51" s="302"/>
      <c r="BI51" s="307"/>
    </row>
    <row r="52" spans="1:61" s="263" customFormat="1">
      <c r="A52" s="81" t="s">
        <v>67</v>
      </c>
      <c r="B52" s="81" t="s">
        <v>68</v>
      </c>
      <c r="C52" s="81" t="s">
        <v>23</v>
      </c>
      <c r="D52" s="81">
        <v>419</v>
      </c>
      <c r="E52" s="98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301"/>
      <c r="S52" s="302"/>
      <c r="T52" s="302"/>
      <c r="U52" s="302"/>
      <c r="V52" s="302"/>
      <c r="W52" s="302"/>
      <c r="X52" s="302"/>
      <c r="Y52" s="302"/>
      <c r="Z52" s="302"/>
      <c r="AA52" s="302"/>
      <c r="AB52" s="302"/>
      <c r="AC52" s="302"/>
      <c r="AD52" s="302"/>
      <c r="AE52" s="302"/>
      <c r="AF52" s="302"/>
      <c r="AG52" s="302"/>
      <c r="AH52" s="302"/>
      <c r="AI52" s="302"/>
      <c r="AJ52" s="302"/>
      <c r="AK52" s="302"/>
      <c r="AL52" s="302"/>
      <c r="AM52" s="302"/>
      <c r="AN52" s="302"/>
      <c r="AO52" s="302"/>
      <c r="AP52" s="302"/>
      <c r="AQ52" s="302"/>
      <c r="AR52" s="302"/>
      <c r="AS52" s="302"/>
      <c r="AT52" s="302"/>
      <c r="AU52" s="302"/>
      <c r="AV52" s="302"/>
      <c r="AW52" s="302"/>
      <c r="AX52" s="302"/>
      <c r="AY52" s="302"/>
      <c r="AZ52" s="302"/>
      <c r="BA52" s="302"/>
      <c r="BB52" s="302"/>
      <c r="BC52" s="302"/>
      <c r="BD52" s="302"/>
      <c r="BE52" s="302"/>
      <c r="BF52" s="302"/>
      <c r="BG52" s="302"/>
      <c r="BH52" s="302"/>
      <c r="BI52" s="307"/>
    </row>
    <row r="53" spans="1:61" s="263" customFormat="1">
      <c r="A53" s="81"/>
      <c r="B53" s="81"/>
      <c r="C53" s="81"/>
      <c r="D53" s="81"/>
      <c r="E53" s="98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301"/>
      <c r="S53" s="302"/>
      <c r="T53" s="302"/>
      <c r="U53" s="302"/>
      <c r="V53" s="302"/>
      <c r="W53" s="302"/>
      <c r="X53" s="302"/>
      <c r="Y53" s="302"/>
      <c r="Z53" s="302"/>
      <c r="AA53" s="302"/>
      <c r="AB53" s="302"/>
      <c r="AC53" s="302"/>
      <c r="AD53" s="302"/>
      <c r="AE53" s="302"/>
      <c r="AF53" s="302"/>
      <c r="AG53" s="302"/>
      <c r="AH53" s="302"/>
      <c r="AI53" s="302"/>
      <c r="AJ53" s="302"/>
      <c r="AK53" s="302"/>
      <c r="AL53" s="302"/>
      <c r="AM53" s="302"/>
      <c r="AN53" s="302"/>
      <c r="AO53" s="302"/>
      <c r="AP53" s="302"/>
      <c r="AQ53" s="302"/>
      <c r="AR53" s="302"/>
      <c r="AS53" s="302"/>
      <c r="AT53" s="302"/>
      <c r="AU53" s="302"/>
      <c r="AV53" s="302"/>
      <c r="AW53" s="302"/>
      <c r="AX53" s="302"/>
      <c r="AY53" s="302"/>
      <c r="AZ53" s="302"/>
      <c r="BA53" s="302"/>
      <c r="BB53" s="302"/>
      <c r="BC53" s="302"/>
      <c r="BD53" s="302"/>
      <c r="BE53" s="302"/>
      <c r="BF53" s="302"/>
      <c r="BG53" s="302"/>
      <c r="BH53" s="302"/>
      <c r="BI53" s="307"/>
    </row>
    <row r="54" spans="1:61" s="263" customFormat="1">
      <c r="A54" s="81"/>
      <c r="B54" s="81"/>
      <c r="C54" s="81"/>
      <c r="D54" s="81"/>
      <c r="E54" s="98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301"/>
      <c r="S54" s="302"/>
      <c r="T54" s="302"/>
      <c r="U54" s="302"/>
      <c r="V54" s="302"/>
      <c r="W54" s="302"/>
      <c r="X54" s="302"/>
      <c r="Y54" s="302"/>
      <c r="Z54" s="302"/>
      <c r="AA54" s="302"/>
      <c r="AB54" s="302"/>
      <c r="AC54" s="302"/>
      <c r="AD54" s="302"/>
      <c r="AE54" s="302"/>
      <c r="AF54" s="302"/>
      <c r="AG54" s="302"/>
      <c r="AH54" s="302"/>
      <c r="AI54" s="302"/>
      <c r="AJ54" s="302"/>
      <c r="AK54" s="302"/>
      <c r="AL54" s="302"/>
      <c r="AM54" s="302"/>
      <c r="AN54" s="302"/>
      <c r="AO54" s="302"/>
      <c r="AP54" s="302"/>
      <c r="AQ54" s="302"/>
      <c r="AR54" s="302"/>
      <c r="AS54" s="302"/>
      <c r="AT54" s="302"/>
      <c r="AU54" s="302"/>
      <c r="AV54" s="302"/>
      <c r="AW54" s="302"/>
      <c r="AX54" s="302"/>
      <c r="AY54" s="302"/>
      <c r="AZ54" s="302"/>
      <c r="BA54" s="302"/>
      <c r="BB54" s="302"/>
      <c r="BC54" s="302"/>
      <c r="BD54" s="302"/>
      <c r="BE54" s="302"/>
      <c r="BF54" s="302"/>
      <c r="BG54" s="302"/>
      <c r="BH54" s="302"/>
      <c r="BI54" s="307"/>
    </row>
    <row r="55" spans="1:61" s="263" customFormat="1">
      <c r="A55" s="98" t="s">
        <v>69</v>
      </c>
      <c r="B55" s="81" t="s">
        <v>70</v>
      </c>
      <c r="C55" s="81" t="s">
        <v>71</v>
      </c>
      <c r="D55" s="81">
        <v>24</v>
      </c>
      <c r="E55" s="98" t="s">
        <v>72</v>
      </c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301"/>
      <c r="S55" s="302"/>
      <c r="T55" s="302"/>
      <c r="U55" s="302"/>
      <c r="V55" s="302"/>
      <c r="W55" s="302"/>
      <c r="X55" s="302"/>
      <c r="Y55" s="302"/>
      <c r="Z55" s="302"/>
      <c r="AA55" s="302"/>
      <c r="AB55" s="302"/>
      <c r="AC55" s="302"/>
      <c r="AD55" s="302"/>
      <c r="AE55" s="302"/>
      <c r="AF55" s="302"/>
      <c r="AG55" s="302"/>
      <c r="AH55" s="302"/>
      <c r="AI55" s="302"/>
      <c r="AJ55" s="302"/>
      <c r="AK55" s="302"/>
      <c r="AL55" s="302"/>
      <c r="AM55" s="302"/>
      <c r="AN55" s="302"/>
      <c r="AO55" s="302"/>
      <c r="AP55" s="302"/>
      <c r="AQ55" s="302"/>
      <c r="AR55" s="302"/>
      <c r="AS55" s="302"/>
      <c r="AT55" s="302"/>
      <c r="AU55" s="302"/>
      <c r="AV55" s="302"/>
      <c r="AW55" s="302"/>
      <c r="AX55" s="302"/>
      <c r="AY55" s="302"/>
      <c r="AZ55" s="302"/>
      <c r="BA55" s="302"/>
      <c r="BB55" s="302"/>
      <c r="BC55" s="302"/>
      <c r="BD55" s="302"/>
      <c r="BE55" s="302"/>
      <c r="BF55" s="302"/>
      <c r="BG55" s="302"/>
      <c r="BH55" s="302"/>
      <c r="BI55" s="307"/>
    </row>
    <row r="56" spans="1:61" s="264" customFormat="1">
      <c r="A56" s="81"/>
      <c r="B56" s="81"/>
      <c r="C56" s="81" t="s">
        <v>23</v>
      </c>
      <c r="D56" s="81">
        <v>24</v>
      </c>
      <c r="E56" s="98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301"/>
      <c r="S56" s="303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  <c r="AF56" s="303"/>
      <c r="AG56" s="303"/>
      <c r="AH56" s="303"/>
      <c r="AI56" s="303"/>
      <c r="AJ56" s="303"/>
      <c r="AK56" s="303"/>
      <c r="AL56" s="303"/>
      <c r="AM56" s="303"/>
      <c r="AN56" s="303"/>
      <c r="AO56" s="303"/>
      <c r="AP56" s="303"/>
      <c r="AQ56" s="303"/>
      <c r="AR56" s="303"/>
      <c r="AS56" s="303"/>
      <c r="AT56" s="303"/>
      <c r="AU56" s="303"/>
      <c r="AV56" s="303"/>
      <c r="AW56" s="303"/>
      <c r="AX56" s="303"/>
      <c r="AY56" s="303"/>
      <c r="AZ56" s="303"/>
      <c r="BA56" s="303"/>
      <c r="BB56" s="303"/>
      <c r="BC56" s="303"/>
      <c r="BD56" s="303"/>
      <c r="BE56" s="303"/>
      <c r="BF56" s="303"/>
      <c r="BG56" s="303"/>
      <c r="BH56" s="303"/>
      <c r="BI56" s="308"/>
    </row>
    <row r="57" spans="1:61" s="264" customFormat="1">
      <c r="A57" s="81"/>
      <c r="B57" s="81"/>
      <c r="C57" s="81" t="s">
        <v>73</v>
      </c>
      <c r="D57" s="287">
        <f>D56/D52</f>
        <v>5.7279236276849603E-2</v>
      </c>
      <c r="E57" s="98">
        <f>L48*D57</f>
        <v>2096.7751789976101</v>
      </c>
      <c r="F57" s="81">
        <f>F48*D57</f>
        <v>2035.70405727924</v>
      </c>
      <c r="G57" s="81"/>
      <c r="H57" s="81">
        <f>L48*D57</f>
        <v>2096.7751789976101</v>
      </c>
      <c r="I57" s="81"/>
      <c r="J57" s="81"/>
      <c r="K57" s="81"/>
      <c r="L57" s="81"/>
      <c r="M57" s="81"/>
      <c r="N57" s="81"/>
      <c r="O57" s="81"/>
      <c r="P57" s="81"/>
      <c r="Q57" s="81"/>
      <c r="R57" s="301"/>
      <c r="S57" s="303"/>
      <c r="T57" s="303"/>
      <c r="U57" s="303"/>
      <c r="V57" s="303"/>
      <c r="W57" s="303"/>
      <c r="X57" s="303"/>
      <c r="Y57" s="303"/>
      <c r="Z57" s="303"/>
      <c r="AA57" s="303"/>
      <c r="AB57" s="303"/>
      <c r="AC57" s="303"/>
      <c r="AD57" s="303"/>
      <c r="AE57" s="303"/>
      <c r="AF57" s="303"/>
      <c r="AG57" s="303"/>
      <c r="AH57" s="303"/>
      <c r="AI57" s="303"/>
      <c r="AJ57" s="303"/>
      <c r="AK57" s="303"/>
      <c r="AL57" s="303"/>
      <c r="AM57" s="303"/>
      <c r="AN57" s="303"/>
      <c r="AO57" s="303"/>
      <c r="AP57" s="303"/>
      <c r="AQ57" s="303"/>
      <c r="AR57" s="303"/>
      <c r="AS57" s="303"/>
      <c r="AT57" s="303"/>
      <c r="AU57" s="303"/>
      <c r="AV57" s="303"/>
      <c r="AW57" s="303"/>
      <c r="AX57" s="303"/>
      <c r="AY57" s="303"/>
      <c r="AZ57" s="303"/>
      <c r="BA57" s="303"/>
      <c r="BB57" s="303"/>
      <c r="BC57" s="303"/>
      <c r="BD57" s="303"/>
      <c r="BE57" s="303"/>
      <c r="BF57" s="303"/>
      <c r="BG57" s="303"/>
      <c r="BH57" s="303"/>
      <c r="BI57" s="308"/>
    </row>
    <row r="58" spans="1:61" s="264" customFormat="1">
      <c r="A58" s="81"/>
      <c r="B58" s="81"/>
      <c r="C58" s="81"/>
      <c r="D58" s="287"/>
      <c r="E58" s="98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301"/>
      <c r="S58" s="303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3"/>
      <c r="AG58" s="303"/>
      <c r="AH58" s="303"/>
      <c r="AI58" s="303"/>
      <c r="AJ58" s="303"/>
      <c r="AK58" s="303"/>
      <c r="AL58" s="303"/>
      <c r="AM58" s="303"/>
      <c r="AN58" s="303"/>
      <c r="AO58" s="303"/>
      <c r="AP58" s="303"/>
      <c r="AQ58" s="303"/>
      <c r="AR58" s="303"/>
      <c r="AS58" s="303"/>
      <c r="AT58" s="303"/>
      <c r="AU58" s="303"/>
      <c r="AV58" s="303"/>
      <c r="AW58" s="303"/>
      <c r="AX58" s="303"/>
      <c r="AY58" s="303"/>
      <c r="AZ58" s="303"/>
      <c r="BA58" s="303"/>
      <c r="BB58" s="303"/>
      <c r="BC58" s="303"/>
      <c r="BD58" s="303"/>
      <c r="BE58" s="303"/>
      <c r="BF58" s="303"/>
      <c r="BG58" s="303"/>
      <c r="BH58" s="303"/>
      <c r="BI58" s="308"/>
    </row>
    <row r="59" spans="1:61" s="263" customFormat="1">
      <c r="A59" s="98" t="s">
        <v>74</v>
      </c>
      <c r="B59" s="81" t="s">
        <v>75</v>
      </c>
      <c r="C59" s="81" t="s">
        <v>76</v>
      </c>
      <c r="D59" s="81">
        <v>24</v>
      </c>
      <c r="E59" s="98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301"/>
      <c r="S59" s="302"/>
      <c r="T59" s="302"/>
      <c r="U59" s="302"/>
      <c r="V59" s="302"/>
      <c r="W59" s="302"/>
      <c r="X59" s="302"/>
      <c r="Y59" s="302"/>
      <c r="Z59" s="302"/>
      <c r="AA59" s="302"/>
      <c r="AB59" s="302"/>
      <c r="AC59" s="302"/>
      <c r="AD59" s="302"/>
      <c r="AE59" s="302"/>
      <c r="AF59" s="302"/>
      <c r="AG59" s="302"/>
      <c r="AH59" s="302"/>
      <c r="AI59" s="302"/>
      <c r="AJ59" s="302"/>
      <c r="AK59" s="302"/>
      <c r="AL59" s="302"/>
      <c r="AM59" s="302"/>
      <c r="AN59" s="302"/>
      <c r="AO59" s="302"/>
      <c r="AP59" s="302"/>
      <c r="AQ59" s="302"/>
      <c r="AR59" s="302"/>
      <c r="AS59" s="302"/>
      <c r="AT59" s="302"/>
      <c r="AU59" s="302"/>
      <c r="AV59" s="302"/>
      <c r="AW59" s="302"/>
      <c r="AX59" s="302"/>
      <c r="AY59" s="302"/>
      <c r="AZ59" s="302"/>
      <c r="BA59" s="302"/>
      <c r="BB59" s="302"/>
      <c r="BC59" s="302"/>
      <c r="BD59" s="302"/>
      <c r="BE59" s="302"/>
      <c r="BF59" s="302"/>
      <c r="BG59" s="302"/>
      <c r="BH59" s="302"/>
      <c r="BI59" s="307"/>
    </row>
    <row r="60" spans="1:61" s="264" customFormat="1">
      <c r="A60" s="81"/>
      <c r="B60" s="81" t="s">
        <v>77</v>
      </c>
      <c r="C60" s="81" t="s">
        <v>23</v>
      </c>
      <c r="D60" s="81">
        <v>24</v>
      </c>
      <c r="E60" s="98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301"/>
      <c r="S60" s="303"/>
      <c r="T60" s="303"/>
      <c r="U60" s="303"/>
      <c r="V60" s="303"/>
      <c r="W60" s="303"/>
      <c r="X60" s="303"/>
      <c r="Y60" s="303"/>
      <c r="Z60" s="303"/>
      <c r="AA60" s="303"/>
      <c r="AB60" s="303"/>
      <c r="AC60" s="303"/>
      <c r="AD60" s="303"/>
      <c r="AE60" s="303"/>
      <c r="AF60" s="303"/>
      <c r="AG60" s="303"/>
      <c r="AH60" s="303"/>
      <c r="AI60" s="303"/>
      <c r="AJ60" s="303"/>
      <c r="AK60" s="303"/>
      <c r="AL60" s="303"/>
      <c r="AM60" s="303"/>
      <c r="AN60" s="303"/>
      <c r="AO60" s="303"/>
      <c r="AP60" s="303"/>
      <c r="AQ60" s="303"/>
      <c r="AR60" s="303"/>
      <c r="AS60" s="303"/>
      <c r="AT60" s="303"/>
      <c r="AU60" s="303"/>
      <c r="AV60" s="303"/>
      <c r="AW60" s="303"/>
      <c r="AX60" s="303"/>
      <c r="AY60" s="303"/>
      <c r="AZ60" s="303"/>
      <c r="BA60" s="303"/>
      <c r="BB60" s="303"/>
      <c r="BC60" s="303"/>
      <c r="BD60" s="303"/>
      <c r="BE60" s="303"/>
      <c r="BF60" s="303"/>
      <c r="BG60" s="303"/>
      <c r="BH60" s="303"/>
      <c r="BI60" s="308"/>
    </row>
    <row r="61" spans="1:61" s="264" customFormat="1">
      <c r="A61" s="81"/>
      <c r="B61" s="81"/>
      <c r="C61" s="81" t="s">
        <v>73</v>
      </c>
      <c r="D61" s="287">
        <f>D60/D52</f>
        <v>5.7279236276849603E-2</v>
      </c>
      <c r="E61" s="98">
        <f>J48*D61</f>
        <v>2096.7751789976101</v>
      </c>
      <c r="F61" s="81">
        <f>F48*D61</f>
        <v>2035.70405727924</v>
      </c>
      <c r="G61" s="81"/>
      <c r="H61" s="81">
        <f>L48*D61</f>
        <v>2096.7751789976101</v>
      </c>
      <c r="I61" s="81"/>
      <c r="J61" s="81"/>
      <c r="K61" s="81"/>
      <c r="L61" s="81"/>
      <c r="M61" s="81"/>
      <c r="N61" s="81"/>
      <c r="O61" s="81"/>
      <c r="P61" s="81"/>
      <c r="Q61" s="81"/>
      <c r="R61" s="301"/>
      <c r="S61" s="303"/>
      <c r="T61" s="303"/>
      <c r="U61" s="303"/>
      <c r="V61" s="303"/>
      <c r="W61" s="303"/>
      <c r="X61" s="303"/>
      <c r="Y61" s="303"/>
      <c r="Z61" s="303"/>
      <c r="AA61" s="303"/>
      <c r="AB61" s="303"/>
      <c r="AC61" s="303"/>
      <c r="AD61" s="303"/>
      <c r="AE61" s="303"/>
      <c r="AF61" s="303"/>
      <c r="AG61" s="303"/>
      <c r="AH61" s="303"/>
      <c r="AI61" s="303"/>
      <c r="AJ61" s="303"/>
      <c r="AK61" s="303"/>
      <c r="AL61" s="303"/>
      <c r="AM61" s="303"/>
      <c r="AN61" s="303"/>
      <c r="AO61" s="303"/>
      <c r="AP61" s="303"/>
      <c r="AQ61" s="303"/>
      <c r="AR61" s="303"/>
      <c r="AS61" s="303"/>
      <c r="AT61" s="303"/>
      <c r="AU61" s="303"/>
      <c r="AV61" s="303"/>
      <c r="AW61" s="303"/>
      <c r="AX61" s="303"/>
      <c r="AY61" s="303"/>
      <c r="AZ61" s="303"/>
      <c r="BA61" s="303"/>
      <c r="BB61" s="303"/>
      <c r="BC61" s="303"/>
      <c r="BD61" s="303"/>
      <c r="BE61" s="303"/>
      <c r="BF61" s="303"/>
      <c r="BG61" s="303"/>
      <c r="BH61" s="303"/>
      <c r="BI61" s="308"/>
    </row>
    <row r="62" spans="1:61" s="263" customFormat="1">
      <c r="A62" s="81"/>
      <c r="B62" s="81"/>
      <c r="C62" s="81"/>
      <c r="D62" s="81">
        <v>0.25</v>
      </c>
      <c r="E62" s="98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301"/>
      <c r="S62" s="302"/>
      <c r="T62" s="302"/>
      <c r="U62" s="302"/>
      <c r="V62" s="302"/>
      <c r="W62" s="302"/>
      <c r="X62" s="302"/>
      <c r="Y62" s="302"/>
      <c r="Z62" s="302"/>
      <c r="AA62" s="302"/>
      <c r="AB62" s="302"/>
      <c r="AC62" s="302"/>
      <c r="AD62" s="302"/>
      <c r="AE62" s="302"/>
      <c r="AF62" s="302"/>
      <c r="AG62" s="302"/>
      <c r="AH62" s="302"/>
      <c r="AI62" s="302"/>
      <c r="AJ62" s="302"/>
      <c r="AK62" s="302"/>
      <c r="AL62" s="302"/>
      <c r="AM62" s="302"/>
      <c r="AN62" s="302"/>
      <c r="AO62" s="302"/>
      <c r="AP62" s="302"/>
      <c r="AQ62" s="302"/>
      <c r="AR62" s="302"/>
      <c r="AS62" s="302"/>
      <c r="AT62" s="302"/>
      <c r="AU62" s="302"/>
      <c r="AV62" s="302"/>
      <c r="AW62" s="302"/>
      <c r="AX62" s="302"/>
      <c r="AY62" s="302"/>
      <c r="AZ62" s="302"/>
      <c r="BA62" s="302"/>
      <c r="BB62" s="302"/>
      <c r="BC62" s="302"/>
      <c r="BD62" s="302"/>
      <c r="BE62" s="302"/>
      <c r="BF62" s="302"/>
      <c r="BG62" s="302"/>
      <c r="BH62" s="302"/>
      <c r="BI62" s="307"/>
    </row>
    <row r="63" spans="1:61" s="263" customFormat="1">
      <c r="A63" s="81"/>
      <c r="B63" s="81"/>
      <c r="C63" s="81"/>
      <c r="D63" s="81">
        <f>E61*D62</f>
        <v>524.19379474940297</v>
      </c>
      <c r="E63" s="98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301"/>
      <c r="S63" s="302"/>
      <c r="T63" s="302"/>
      <c r="U63" s="302"/>
      <c r="V63" s="302"/>
      <c r="W63" s="302"/>
      <c r="X63" s="302"/>
      <c r="Y63" s="302"/>
      <c r="Z63" s="302"/>
      <c r="AA63" s="302"/>
      <c r="AB63" s="302"/>
      <c r="AC63" s="302"/>
      <c r="AD63" s="302"/>
      <c r="AE63" s="302"/>
      <c r="AF63" s="302"/>
      <c r="AG63" s="302"/>
      <c r="AH63" s="302"/>
      <c r="AI63" s="302"/>
      <c r="AJ63" s="302"/>
      <c r="AK63" s="302"/>
      <c r="AL63" s="302"/>
      <c r="AM63" s="302"/>
      <c r="AN63" s="302"/>
      <c r="AO63" s="302"/>
      <c r="AP63" s="302"/>
      <c r="AQ63" s="302"/>
      <c r="AR63" s="302"/>
      <c r="AS63" s="302"/>
      <c r="AT63" s="302"/>
      <c r="AU63" s="302"/>
      <c r="AV63" s="302"/>
      <c r="AW63" s="302"/>
      <c r="AX63" s="302"/>
      <c r="AY63" s="302"/>
      <c r="AZ63" s="302"/>
      <c r="BA63" s="302"/>
      <c r="BB63" s="302"/>
      <c r="BC63" s="302"/>
      <c r="BD63" s="302"/>
      <c r="BE63" s="302"/>
      <c r="BF63" s="302"/>
      <c r="BG63" s="302"/>
      <c r="BH63" s="302"/>
      <c r="BI63" s="307"/>
    </row>
    <row r="64" spans="1:61" s="265" customFormat="1">
      <c r="A64" s="272"/>
      <c r="B64" s="272"/>
      <c r="C64" s="272"/>
      <c r="D64" s="272"/>
      <c r="E64" s="288"/>
      <c r="F64" s="272"/>
      <c r="G64" s="272"/>
      <c r="H64" s="272"/>
      <c r="I64" s="272"/>
      <c r="J64" s="272"/>
      <c r="K64" s="272"/>
      <c r="L64" s="272"/>
      <c r="M64" s="272"/>
      <c r="N64" s="272"/>
      <c r="O64" s="272"/>
      <c r="P64" s="272"/>
      <c r="Q64" s="272"/>
      <c r="R64" s="304"/>
      <c r="S64" s="299"/>
      <c r="T64" s="299"/>
      <c r="U64" s="299"/>
      <c r="V64" s="299"/>
      <c r="W64" s="300"/>
      <c r="X64" s="300"/>
      <c r="Y64" s="300"/>
      <c r="Z64" s="300"/>
      <c r="AA64" s="305"/>
      <c r="AB64" s="305"/>
      <c r="AC64" s="305"/>
      <c r="AD64" s="305"/>
      <c r="AE64" s="305"/>
      <c r="AF64" s="305"/>
      <c r="AG64" s="305"/>
      <c r="AH64" s="305"/>
      <c r="AI64" s="305"/>
      <c r="AJ64" s="305"/>
      <c r="AK64" s="305"/>
      <c r="AL64" s="305"/>
      <c r="AM64" s="305"/>
      <c r="AN64" s="305"/>
      <c r="AO64" s="305"/>
      <c r="AP64" s="305"/>
      <c r="AQ64" s="305"/>
      <c r="AR64" s="305"/>
      <c r="AS64" s="305"/>
      <c r="AT64" s="305"/>
      <c r="AU64" s="305"/>
      <c r="AV64" s="305"/>
      <c r="AW64" s="305"/>
      <c r="AX64" s="305"/>
      <c r="AY64" s="305"/>
      <c r="AZ64" s="305"/>
      <c r="BA64" s="305"/>
      <c r="BB64" s="305"/>
      <c r="BC64" s="305"/>
      <c r="BD64" s="305"/>
      <c r="BE64" s="305"/>
      <c r="BF64" s="305"/>
      <c r="BG64" s="305"/>
      <c r="BH64" s="305"/>
      <c r="BI64" s="309"/>
    </row>
    <row r="65" spans="1:61" s="265" customFormat="1">
      <c r="A65" s="272"/>
      <c r="B65" s="272"/>
      <c r="C65" s="272"/>
      <c r="D65" s="272"/>
      <c r="E65" s="288"/>
      <c r="F65" s="272"/>
      <c r="G65" s="272"/>
      <c r="H65" s="272"/>
      <c r="I65" s="272"/>
      <c r="J65" s="272"/>
      <c r="K65" s="272"/>
      <c r="L65" s="272"/>
      <c r="M65" s="272"/>
      <c r="N65" s="272"/>
      <c r="O65" s="272"/>
      <c r="P65" s="272"/>
      <c r="Q65" s="272"/>
      <c r="R65" s="304"/>
      <c r="S65" s="299"/>
      <c r="T65" s="299"/>
      <c r="U65" s="299"/>
      <c r="V65" s="299"/>
      <c r="W65" s="300"/>
      <c r="X65" s="300"/>
      <c r="Y65" s="300"/>
      <c r="Z65" s="300"/>
      <c r="AA65" s="305"/>
      <c r="AB65" s="305"/>
      <c r="AC65" s="305"/>
      <c r="AD65" s="305"/>
      <c r="AE65" s="305"/>
      <c r="AF65" s="305"/>
      <c r="AG65" s="305"/>
      <c r="AH65" s="305"/>
      <c r="AI65" s="305"/>
      <c r="AJ65" s="305"/>
      <c r="AK65" s="305"/>
      <c r="AL65" s="305"/>
      <c r="AM65" s="305"/>
      <c r="AN65" s="305"/>
      <c r="AO65" s="305"/>
      <c r="AP65" s="305"/>
      <c r="AQ65" s="305"/>
      <c r="AR65" s="305"/>
      <c r="AS65" s="305"/>
      <c r="AT65" s="305"/>
      <c r="AU65" s="305"/>
      <c r="AV65" s="305"/>
      <c r="AW65" s="305"/>
      <c r="AX65" s="305"/>
      <c r="AY65" s="305"/>
      <c r="AZ65" s="305"/>
      <c r="BA65" s="305"/>
      <c r="BB65" s="305"/>
      <c r="BC65" s="305"/>
      <c r="BD65" s="305"/>
      <c r="BE65" s="305"/>
      <c r="BF65" s="305"/>
      <c r="BG65" s="305"/>
      <c r="BH65" s="305"/>
      <c r="BI65" s="309"/>
    </row>
    <row r="66" spans="1:61" s="265" customFormat="1">
      <c r="A66" s="272"/>
      <c r="B66" s="272"/>
      <c r="C66" s="272"/>
      <c r="D66" s="272"/>
      <c r="E66" s="288"/>
      <c r="F66" s="272"/>
      <c r="G66" s="272"/>
      <c r="H66" s="272"/>
      <c r="I66" s="272"/>
      <c r="J66" s="272"/>
      <c r="K66" s="272"/>
      <c r="L66" s="272"/>
      <c r="M66" s="272"/>
      <c r="N66" s="272"/>
      <c r="O66" s="272"/>
      <c r="P66" s="272"/>
      <c r="Q66" s="272"/>
      <c r="R66" s="304"/>
      <c r="S66" s="299"/>
      <c r="T66" s="299"/>
      <c r="U66" s="299"/>
      <c r="V66" s="299"/>
      <c r="W66" s="300"/>
      <c r="X66" s="300"/>
      <c r="Y66" s="300"/>
      <c r="Z66" s="300"/>
      <c r="AA66" s="305"/>
      <c r="AB66" s="305"/>
      <c r="AC66" s="305"/>
      <c r="AD66" s="305"/>
      <c r="AE66" s="305"/>
      <c r="AF66" s="305"/>
      <c r="AG66" s="305"/>
      <c r="AH66" s="305"/>
      <c r="AI66" s="305"/>
      <c r="AJ66" s="305"/>
      <c r="AK66" s="305"/>
      <c r="AL66" s="305"/>
      <c r="AM66" s="305"/>
      <c r="AN66" s="305"/>
      <c r="AO66" s="305"/>
      <c r="AP66" s="305"/>
      <c r="AQ66" s="305"/>
      <c r="AR66" s="305"/>
      <c r="AS66" s="305"/>
      <c r="AT66" s="305"/>
      <c r="AU66" s="305"/>
      <c r="AV66" s="305"/>
      <c r="AW66" s="305"/>
      <c r="AX66" s="305"/>
      <c r="AY66" s="305"/>
      <c r="AZ66" s="305"/>
      <c r="BA66" s="305"/>
      <c r="BB66" s="305"/>
      <c r="BC66" s="305"/>
      <c r="BD66" s="305"/>
      <c r="BE66" s="305"/>
      <c r="BF66" s="305"/>
      <c r="BG66" s="305"/>
      <c r="BH66" s="305"/>
      <c r="BI66" s="309"/>
    </row>
    <row r="67" spans="1:61" s="265" customFormat="1">
      <c r="A67" s="272"/>
      <c r="B67" s="272"/>
      <c r="C67" s="272"/>
      <c r="D67" s="272"/>
      <c r="E67" s="288"/>
      <c r="F67" s="272"/>
      <c r="G67" s="272"/>
      <c r="H67" s="272"/>
      <c r="I67" s="272"/>
      <c r="J67" s="272"/>
      <c r="K67" s="272"/>
      <c r="L67" s="272"/>
      <c r="M67" s="272"/>
      <c r="N67" s="272"/>
      <c r="O67" s="272"/>
      <c r="P67" s="272"/>
      <c r="Q67" s="272"/>
      <c r="R67" s="304"/>
      <c r="S67" s="299"/>
      <c r="T67" s="299"/>
      <c r="U67" s="299"/>
      <c r="V67" s="299"/>
      <c r="W67" s="300"/>
      <c r="X67" s="300"/>
      <c r="Y67" s="300"/>
      <c r="Z67" s="300"/>
      <c r="AA67" s="305"/>
      <c r="AB67" s="305"/>
      <c r="AC67" s="305"/>
      <c r="AD67" s="305"/>
      <c r="AE67" s="305"/>
      <c r="AF67" s="305"/>
      <c r="AG67" s="305"/>
      <c r="AH67" s="305"/>
      <c r="AI67" s="305"/>
      <c r="AJ67" s="305"/>
      <c r="AK67" s="305"/>
      <c r="AL67" s="305"/>
      <c r="AM67" s="305"/>
      <c r="AN67" s="305"/>
      <c r="AO67" s="305"/>
      <c r="AP67" s="305"/>
      <c r="AQ67" s="305"/>
      <c r="AR67" s="305"/>
      <c r="AS67" s="305"/>
      <c r="AT67" s="305"/>
      <c r="AU67" s="305"/>
      <c r="AV67" s="305"/>
      <c r="AW67" s="305"/>
      <c r="AX67" s="305"/>
      <c r="AY67" s="305"/>
      <c r="AZ67" s="305"/>
      <c r="BA67" s="305"/>
      <c r="BB67" s="305"/>
      <c r="BC67" s="305"/>
      <c r="BD67" s="305"/>
      <c r="BE67" s="305"/>
      <c r="BF67" s="305"/>
      <c r="BG67" s="305"/>
      <c r="BH67" s="305"/>
      <c r="BI67" s="309"/>
    </row>
    <row r="68" spans="1:61" s="265" customFormat="1">
      <c r="A68" s="288" t="s">
        <v>78</v>
      </c>
      <c r="B68" s="272" t="s">
        <v>79</v>
      </c>
      <c r="C68" s="272" t="s">
        <v>80</v>
      </c>
      <c r="D68" s="272">
        <v>33</v>
      </c>
      <c r="E68" s="288"/>
      <c r="F68" s="272"/>
      <c r="G68" s="272"/>
      <c r="H68" s="272"/>
      <c r="I68" s="272"/>
      <c r="J68" s="272"/>
      <c r="K68" s="272"/>
      <c r="L68" s="272"/>
      <c r="M68" s="272"/>
      <c r="N68" s="272"/>
      <c r="O68" s="272"/>
      <c r="P68" s="272"/>
      <c r="Q68" s="272"/>
      <c r="R68" s="304"/>
      <c r="S68" s="299"/>
      <c r="T68" s="299"/>
      <c r="U68" s="299"/>
      <c r="V68" s="299"/>
      <c r="W68" s="300"/>
      <c r="X68" s="300"/>
      <c r="Y68" s="300"/>
      <c r="Z68" s="300"/>
      <c r="AA68" s="305"/>
      <c r="AB68" s="305"/>
      <c r="AC68" s="305"/>
      <c r="AD68" s="305"/>
      <c r="AE68" s="305"/>
      <c r="AF68" s="305"/>
      <c r="AG68" s="305"/>
      <c r="AH68" s="305"/>
      <c r="AI68" s="305"/>
      <c r="AJ68" s="305"/>
      <c r="AK68" s="305"/>
      <c r="AL68" s="305"/>
      <c r="AM68" s="305"/>
      <c r="AN68" s="305"/>
      <c r="AO68" s="305"/>
      <c r="AP68" s="305"/>
      <c r="AQ68" s="305"/>
      <c r="AR68" s="305"/>
      <c r="AS68" s="305"/>
      <c r="AT68" s="305"/>
      <c r="AU68" s="305"/>
      <c r="AV68" s="305"/>
      <c r="AW68" s="305"/>
      <c r="AX68" s="305"/>
      <c r="AY68" s="305"/>
      <c r="AZ68" s="305"/>
      <c r="BA68" s="305"/>
      <c r="BB68" s="305"/>
      <c r="BC68" s="305"/>
      <c r="BD68" s="305"/>
      <c r="BE68" s="305"/>
      <c r="BF68" s="305"/>
      <c r="BG68" s="305"/>
      <c r="BH68" s="305"/>
      <c r="BI68" s="309"/>
    </row>
    <row r="69" spans="1:61" s="266" customFormat="1">
      <c r="A69" s="272"/>
      <c r="B69" s="272"/>
      <c r="C69" s="272" t="s">
        <v>23</v>
      </c>
      <c r="D69" s="272">
        <f>D68</f>
        <v>33</v>
      </c>
      <c r="E69" s="288"/>
      <c r="F69" s="272"/>
      <c r="G69" s="272"/>
      <c r="H69" s="272"/>
      <c r="I69" s="272"/>
      <c r="J69" s="272"/>
      <c r="K69" s="272"/>
      <c r="L69" s="272"/>
      <c r="M69" s="272"/>
      <c r="N69" s="272"/>
      <c r="O69" s="272"/>
      <c r="P69" s="272"/>
      <c r="Q69" s="272"/>
      <c r="R69" s="304"/>
      <c r="S69" s="315"/>
      <c r="T69" s="315"/>
      <c r="U69" s="315"/>
      <c r="V69" s="315"/>
      <c r="W69" s="316"/>
      <c r="X69" s="316"/>
      <c r="Y69" s="316"/>
      <c r="Z69" s="316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1"/>
      <c r="AT69" s="321"/>
      <c r="AU69" s="321"/>
      <c r="AV69" s="321"/>
      <c r="AW69" s="321"/>
      <c r="AX69" s="321"/>
      <c r="AY69" s="321"/>
      <c r="AZ69" s="321"/>
      <c r="BA69" s="321"/>
      <c r="BB69" s="321"/>
      <c r="BC69" s="321"/>
      <c r="BD69" s="321"/>
      <c r="BE69" s="321"/>
      <c r="BF69" s="321"/>
      <c r="BG69" s="321"/>
      <c r="BH69" s="321"/>
      <c r="BI69" s="323"/>
    </row>
    <row r="70" spans="1:61" s="266" customFormat="1">
      <c r="A70" s="272"/>
      <c r="B70" s="272"/>
      <c r="C70" s="272" t="s">
        <v>73</v>
      </c>
      <c r="D70" s="310">
        <v>7.8799999999999995E-2</v>
      </c>
      <c r="E70" s="288">
        <f>H48*D70</f>
        <v>2884.5685600000002</v>
      </c>
      <c r="F70" s="272">
        <f>F48*D70</f>
        <v>2800.5520000000001</v>
      </c>
      <c r="G70" s="272"/>
      <c r="H70" s="272">
        <f>L48*D70</f>
        <v>2884.5685600000002</v>
      </c>
      <c r="I70" s="272"/>
      <c r="J70" s="272"/>
      <c r="K70" s="272"/>
      <c r="L70" s="272"/>
      <c r="M70" s="272"/>
      <c r="N70" s="272"/>
      <c r="O70" s="272"/>
      <c r="P70" s="272"/>
      <c r="Q70" s="272"/>
      <c r="R70" s="304"/>
      <c r="S70" s="315"/>
      <c r="T70" s="315"/>
      <c r="U70" s="315"/>
      <c r="V70" s="315"/>
      <c r="W70" s="316"/>
      <c r="X70" s="316"/>
      <c r="Y70" s="316"/>
      <c r="Z70" s="316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1"/>
      <c r="AT70" s="321"/>
      <c r="AU70" s="321"/>
      <c r="AV70" s="321"/>
      <c r="AW70" s="321"/>
      <c r="AX70" s="321"/>
      <c r="AY70" s="321"/>
      <c r="AZ70" s="321"/>
      <c r="BA70" s="321"/>
      <c r="BB70" s="321"/>
      <c r="BC70" s="321"/>
      <c r="BD70" s="321"/>
      <c r="BE70" s="321"/>
      <c r="BF70" s="321"/>
      <c r="BG70" s="321"/>
      <c r="BH70" s="321"/>
      <c r="BI70" s="323"/>
    </row>
    <row r="71" spans="1:61" s="266" customFormat="1">
      <c r="A71" s="272"/>
      <c r="B71" s="272"/>
      <c r="C71" s="272"/>
      <c r="D71" s="310"/>
      <c r="E71" s="288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304"/>
      <c r="S71" s="315"/>
      <c r="T71" s="315"/>
      <c r="U71" s="315"/>
      <c r="V71" s="315"/>
      <c r="W71" s="316"/>
      <c r="X71" s="316"/>
      <c r="Y71" s="316"/>
      <c r="Z71" s="316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1"/>
      <c r="AU71" s="321"/>
      <c r="AV71" s="321"/>
      <c r="AW71" s="321"/>
      <c r="AX71" s="321"/>
      <c r="AY71" s="321"/>
      <c r="AZ71" s="321"/>
      <c r="BA71" s="321"/>
      <c r="BB71" s="321"/>
      <c r="BC71" s="321"/>
      <c r="BD71" s="321"/>
      <c r="BE71" s="321"/>
      <c r="BF71" s="321"/>
      <c r="BG71" s="321"/>
      <c r="BH71" s="321"/>
      <c r="BI71" s="323"/>
    </row>
    <row r="72" spans="1:61" s="266" customFormat="1">
      <c r="A72" s="272"/>
      <c r="B72" s="272"/>
      <c r="C72" s="272"/>
      <c r="D72" s="272"/>
      <c r="E72" s="288"/>
      <c r="F72" s="272"/>
      <c r="G72" s="272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304"/>
      <c r="S72" s="315"/>
      <c r="T72" s="315"/>
      <c r="U72" s="315"/>
      <c r="V72" s="315"/>
      <c r="W72" s="316"/>
      <c r="X72" s="316"/>
      <c r="Y72" s="316"/>
      <c r="Z72" s="316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1"/>
      <c r="AT72" s="321"/>
      <c r="AU72" s="321"/>
      <c r="AV72" s="321"/>
      <c r="AW72" s="321"/>
      <c r="AX72" s="321"/>
      <c r="AY72" s="321"/>
      <c r="AZ72" s="321"/>
      <c r="BA72" s="321"/>
      <c r="BB72" s="321"/>
      <c r="BC72" s="321"/>
      <c r="BD72" s="321"/>
      <c r="BE72" s="321"/>
      <c r="BF72" s="321"/>
      <c r="BG72" s="321"/>
      <c r="BH72" s="321"/>
      <c r="BI72" s="323"/>
    </row>
    <row r="73" spans="1:61" s="267" customFormat="1">
      <c r="A73" s="272" t="s">
        <v>81</v>
      </c>
      <c r="B73" s="272" t="s">
        <v>82</v>
      </c>
      <c r="C73" s="272" t="s">
        <v>83</v>
      </c>
      <c r="D73" s="272">
        <v>33</v>
      </c>
      <c r="E73" s="288"/>
      <c r="F73" s="272"/>
      <c r="G73" s="272"/>
      <c r="H73" s="272"/>
      <c r="I73" s="272"/>
      <c r="J73" s="272"/>
      <c r="K73" s="272"/>
      <c r="L73" s="272"/>
      <c r="M73" s="272"/>
      <c r="N73" s="272"/>
      <c r="O73" s="272"/>
      <c r="P73" s="272"/>
      <c r="Q73" s="272"/>
      <c r="R73" s="304"/>
      <c r="S73" s="317"/>
      <c r="T73" s="317"/>
      <c r="U73" s="317"/>
      <c r="V73" s="317"/>
      <c r="W73" s="318"/>
      <c r="X73" s="318"/>
      <c r="Y73" s="318"/>
      <c r="Z73" s="318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322"/>
      <c r="AP73" s="322"/>
      <c r="AQ73" s="322"/>
      <c r="AR73" s="322"/>
      <c r="AS73" s="322"/>
      <c r="AT73" s="322"/>
      <c r="AU73" s="322"/>
      <c r="AV73" s="322"/>
      <c r="AW73" s="322"/>
      <c r="AX73" s="322"/>
      <c r="AY73" s="322"/>
      <c r="AZ73" s="322"/>
      <c r="BA73" s="322"/>
      <c r="BB73" s="322"/>
      <c r="BC73" s="322"/>
      <c r="BD73" s="322"/>
      <c r="BE73" s="322"/>
      <c r="BF73" s="322"/>
      <c r="BG73" s="322"/>
      <c r="BH73" s="322"/>
      <c r="BI73" s="324"/>
    </row>
    <row r="74" spans="1:61" s="267" customFormat="1">
      <c r="A74" s="272"/>
      <c r="B74" s="272"/>
      <c r="C74" s="272" t="s">
        <v>23</v>
      </c>
      <c r="D74" s="272">
        <f>SUM(D73:D73)</f>
        <v>33</v>
      </c>
      <c r="E74" s="288"/>
      <c r="F74" s="272"/>
      <c r="G74" s="272"/>
      <c r="H74" s="272"/>
      <c r="I74" s="272"/>
      <c r="J74" s="272"/>
      <c r="K74" s="272"/>
      <c r="L74" s="272"/>
      <c r="M74" s="272"/>
      <c r="N74" s="272"/>
      <c r="O74" s="272"/>
      <c r="P74" s="272"/>
      <c r="Q74" s="272"/>
      <c r="R74" s="304"/>
      <c r="S74" s="317"/>
      <c r="T74" s="317"/>
      <c r="U74" s="317"/>
      <c r="V74" s="317"/>
      <c r="W74" s="318"/>
      <c r="X74" s="318"/>
      <c r="Y74" s="318"/>
      <c r="Z74" s="318"/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  <c r="AL74" s="322"/>
      <c r="AM74" s="322"/>
      <c r="AN74" s="322"/>
      <c r="AO74" s="322"/>
      <c r="AP74" s="322"/>
      <c r="AQ74" s="322"/>
      <c r="AR74" s="322"/>
      <c r="AS74" s="322"/>
      <c r="AT74" s="322"/>
      <c r="AU74" s="322"/>
      <c r="AV74" s="322"/>
      <c r="AW74" s="322"/>
      <c r="AX74" s="322"/>
      <c r="AY74" s="322"/>
      <c r="AZ74" s="322"/>
      <c r="BA74" s="322"/>
      <c r="BB74" s="322"/>
      <c r="BC74" s="322"/>
      <c r="BD74" s="322"/>
      <c r="BE74" s="322"/>
      <c r="BF74" s="322"/>
      <c r="BG74" s="322"/>
      <c r="BH74" s="322"/>
      <c r="BI74" s="324"/>
    </row>
    <row r="75" spans="1:61" s="267" customFormat="1">
      <c r="A75" s="272"/>
      <c r="B75" s="272"/>
      <c r="C75" s="272" t="s">
        <v>73</v>
      </c>
      <c r="D75" s="310">
        <v>7.8799999999999995E-2</v>
      </c>
      <c r="E75" s="288">
        <f>J48*D75</f>
        <v>2884.5685600000002</v>
      </c>
      <c r="F75" s="272">
        <f>F48*D75</f>
        <v>2800.5520000000001</v>
      </c>
      <c r="G75" s="272"/>
      <c r="H75" s="272">
        <f>H48*D75</f>
        <v>2884.5685600000002</v>
      </c>
      <c r="I75" s="272"/>
      <c r="J75" s="272"/>
      <c r="K75" s="272"/>
      <c r="L75" s="272"/>
      <c r="M75" s="272"/>
      <c r="N75" s="272"/>
      <c r="O75" s="272"/>
      <c r="P75" s="272"/>
      <c r="Q75" s="272"/>
      <c r="R75" s="304"/>
      <c r="S75" s="317"/>
      <c r="T75" s="317"/>
      <c r="U75" s="317"/>
      <c r="V75" s="317"/>
      <c r="W75" s="318"/>
      <c r="X75" s="318"/>
      <c r="Y75" s="318"/>
      <c r="Z75" s="318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322"/>
      <c r="AP75" s="322"/>
      <c r="AQ75" s="322"/>
      <c r="AR75" s="322"/>
      <c r="AS75" s="322"/>
      <c r="AT75" s="322"/>
      <c r="AU75" s="322"/>
      <c r="AV75" s="322"/>
      <c r="AW75" s="322"/>
      <c r="AX75" s="322"/>
      <c r="AY75" s="322"/>
      <c r="AZ75" s="322"/>
      <c r="BA75" s="322"/>
      <c r="BB75" s="322"/>
      <c r="BC75" s="322"/>
      <c r="BD75" s="322"/>
      <c r="BE75" s="322"/>
      <c r="BF75" s="322"/>
      <c r="BG75" s="322"/>
      <c r="BH75" s="322"/>
      <c r="BI75" s="324"/>
    </row>
    <row r="76" spans="1:61" s="267" customFormat="1">
      <c r="A76" s="272"/>
      <c r="B76" s="272"/>
      <c r="C76" s="272"/>
      <c r="D76" s="310"/>
      <c r="E76" s="288"/>
      <c r="F76" s="272"/>
      <c r="G76" s="272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304"/>
      <c r="S76" s="317"/>
      <c r="T76" s="317"/>
      <c r="U76" s="317"/>
      <c r="V76" s="317"/>
      <c r="W76" s="318"/>
      <c r="X76" s="318"/>
      <c r="Y76" s="318"/>
      <c r="Z76" s="318"/>
      <c r="AA76" s="322"/>
      <c r="AB76" s="322"/>
      <c r="AC76" s="322"/>
      <c r="AD76" s="322"/>
      <c r="AE76" s="322"/>
      <c r="AF76" s="322"/>
      <c r="AG76" s="322"/>
      <c r="AH76" s="322"/>
      <c r="AI76" s="322"/>
      <c r="AJ76" s="322"/>
      <c r="AK76" s="322"/>
      <c r="AL76" s="322"/>
      <c r="AM76" s="322"/>
      <c r="AN76" s="322"/>
      <c r="AO76" s="322"/>
      <c r="AP76" s="322"/>
      <c r="AQ76" s="322"/>
      <c r="AR76" s="322"/>
      <c r="AS76" s="322"/>
      <c r="AT76" s="322"/>
      <c r="AU76" s="322"/>
      <c r="AV76" s="322"/>
      <c r="AW76" s="322"/>
      <c r="AX76" s="322"/>
      <c r="AY76" s="322"/>
      <c r="AZ76" s="322"/>
      <c r="BA76" s="322"/>
      <c r="BB76" s="322"/>
      <c r="BC76" s="322"/>
      <c r="BD76" s="322"/>
      <c r="BE76" s="322"/>
      <c r="BF76" s="322"/>
      <c r="BG76" s="322"/>
      <c r="BH76" s="322"/>
      <c r="BI76" s="324"/>
    </row>
    <row r="77" spans="1:61" s="266" customFormat="1">
      <c r="A77" s="272"/>
      <c r="B77" s="272"/>
      <c r="C77" s="272"/>
      <c r="D77" s="272"/>
      <c r="E77" s="288"/>
      <c r="F77" s="272"/>
      <c r="G77" s="272"/>
      <c r="H77" s="272"/>
      <c r="I77" s="272"/>
      <c r="J77" s="272"/>
      <c r="K77" s="272"/>
      <c r="L77" s="272"/>
      <c r="M77" s="272"/>
      <c r="N77" s="272"/>
      <c r="O77" s="272"/>
      <c r="P77" s="272"/>
      <c r="Q77" s="272"/>
      <c r="R77" s="304"/>
      <c r="S77" s="315"/>
      <c r="T77" s="315"/>
      <c r="U77" s="315"/>
      <c r="V77" s="315"/>
      <c r="W77" s="316"/>
      <c r="X77" s="316"/>
      <c r="Y77" s="316"/>
      <c r="Z77" s="316"/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  <c r="AK77" s="321"/>
      <c r="AL77" s="321"/>
      <c r="AM77" s="321"/>
      <c r="AN77" s="321"/>
      <c r="AO77" s="321"/>
      <c r="AP77" s="321"/>
      <c r="AQ77" s="321"/>
      <c r="AR77" s="321"/>
      <c r="AS77" s="321"/>
      <c r="AT77" s="321"/>
      <c r="AU77" s="321"/>
      <c r="AV77" s="321"/>
      <c r="AW77" s="321"/>
      <c r="AX77" s="321"/>
      <c r="AY77" s="321"/>
      <c r="AZ77" s="321"/>
      <c r="BA77" s="321"/>
      <c r="BB77" s="321"/>
      <c r="BC77" s="321"/>
      <c r="BD77" s="321"/>
      <c r="BE77" s="321"/>
      <c r="BF77" s="321"/>
      <c r="BG77" s="321"/>
      <c r="BH77" s="321"/>
      <c r="BI77" s="323"/>
    </row>
    <row r="78" spans="1:61" s="265" customFormat="1">
      <c r="A78" s="272" t="s">
        <v>84</v>
      </c>
      <c r="B78" s="311" t="s">
        <v>85</v>
      </c>
      <c r="C78" s="272" t="s">
        <v>86</v>
      </c>
      <c r="D78" s="272">
        <v>24</v>
      </c>
      <c r="E78" s="288"/>
      <c r="F78" s="272"/>
      <c r="G78" s="272"/>
      <c r="H78" s="272"/>
      <c r="I78" s="272"/>
      <c r="J78" s="272"/>
      <c r="K78" s="272"/>
      <c r="L78" s="272"/>
      <c r="M78" s="272"/>
      <c r="N78" s="272"/>
      <c r="O78" s="272"/>
      <c r="P78" s="272"/>
      <c r="Q78" s="272"/>
      <c r="R78" s="304"/>
      <c r="S78" s="299"/>
      <c r="T78" s="299"/>
      <c r="U78" s="299"/>
      <c r="V78" s="299"/>
      <c r="W78" s="300"/>
      <c r="X78" s="300"/>
      <c r="Y78" s="300"/>
      <c r="Z78" s="300"/>
      <c r="AA78" s="305"/>
      <c r="AB78" s="305"/>
      <c r="AC78" s="305"/>
      <c r="AD78" s="305"/>
      <c r="AE78" s="305"/>
      <c r="AF78" s="305"/>
      <c r="AG78" s="305"/>
      <c r="AH78" s="305"/>
      <c r="AI78" s="305"/>
      <c r="AJ78" s="305"/>
      <c r="AK78" s="305"/>
      <c r="AL78" s="305"/>
      <c r="AM78" s="305"/>
      <c r="AN78" s="305"/>
      <c r="AO78" s="305"/>
      <c r="AP78" s="305"/>
      <c r="AQ78" s="305"/>
      <c r="AR78" s="305"/>
      <c r="AS78" s="305"/>
      <c r="AT78" s="305"/>
      <c r="AU78" s="305"/>
      <c r="AV78" s="305"/>
      <c r="AW78" s="305"/>
      <c r="AX78" s="305"/>
      <c r="AY78" s="305"/>
      <c r="AZ78" s="305"/>
      <c r="BA78" s="305"/>
      <c r="BB78" s="305"/>
      <c r="BC78" s="305"/>
      <c r="BD78" s="305"/>
      <c r="BE78" s="305"/>
      <c r="BF78" s="305"/>
      <c r="BG78" s="305"/>
      <c r="BH78" s="305"/>
      <c r="BI78" s="309"/>
    </row>
    <row r="79" spans="1:61" s="266" customFormat="1">
      <c r="A79" s="272" t="s">
        <v>87</v>
      </c>
      <c r="B79" s="272">
        <v>4236</v>
      </c>
      <c r="C79" s="272" t="s">
        <v>88</v>
      </c>
      <c r="D79" s="272">
        <v>24</v>
      </c>
      <c r="E79" s="288"/>
      <c r="F79" s="272"/>
      <c r="G79" s="272"/>
      <c r="H79" s="272"/>
      <c r="I79" s="272"/>
      <c r="J79" s="272"/>
      <c r="K79" s="272"/>
      <c r="L79" s="272"/>
      <c r="M79" s="272"/>
      <c r="N79" s="272"/>
      <c r="O79" s="272"/>
      <c r="P79" s="272"/>
      <c r="Q79" s="272"/>
      <c r="R79" s="304"/>
      <c r="S79" s="315"/>
      <c r="T79" s="315"/>
      <c r="U79" s="315"/>
      <c r="V79" s="315"/>
      <c r="W79" s="316"/>
      <c r="X79" s="316"/>
      <c r="Y79" s="316"/>
      <c r="Z79" s="316"/>
      <c r="AA79" s="321"/>
      <c r="AB79" s="321"/>
      <c r="AC79" s="321"/>
      <c r="AD79" s="321"/>
      <c r="AE79" s="321"/>
      <c r="AF79" s="321"/>
      <c r="AG79" s="321"/>
      <c r="AH79" s="321"/>
      <c r="AI79" s="321"/>
      <c r="AJ79" s="321"/>
      <c r="AK79" s="321"/>
      <c r="AL79" s="321"/>
      <c r="AM79" s="321"/>
      <c r="AN79" s="321"/>
      <c r="AO79" s="321"/>
      <c r="AP79" s="321"/>
      <c r="AQ79" s="321"/>
      <c r="AR79" s="321"/>
      <c r="AS79" s="321"/>
      <c r="AT79" s="321"/>
      <c r="AU79" s="321"/>
      <c r="AV79" s="321"/>
      <c r="AW79" s="321"/>
      <c r="AX79" s="321"/>
      <c r="AY79" s="321"/>
      <c r="AZ79" s="321"/>
      <c r="BA79" s="321"/>
      <c r="BB79" s="321"/>
      <c r="BC79" s="321"/>
      <c r="BD79" s="321"/>
      <c r="BE79" s="321"/>
      <c r="BF79" s="321"/>
      <c r="BG79" s="321"/>
      <c r="BH79" s="321"/>
      <c r="BI79" s="323"/>
    </row>
    <row r="80" spans="1:61" s="266" customFormat="1">
      <c r="A80" s="272"/>
      <c r="B80" s="272"/>
      <c r="C80" s="272" t="s">
        <v>23</v>
      </c>
      <c r="D80" s="272">
        <f>SUM(D78:D79)</f>
        <v>48</v>
      </c>
      <c r="E80" s="288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304"/>
      <c r="S80" s="315"/>
      <c r="T80" s="315"/>
      <c r="U80" s="315"/>
      <c r="V80" s="315"/>
      <c r="W80" s="316"/>
      <c r="X80" s="316"/>
      <c r="Y80" s="316"/>
      <c r="Z80" s="316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  <c r="AK80" s="321"/>
      <c r="AL80" s="321"/>
      <c r="AM80" s="321"/>
      <c r="AN80" s="321"/>
      <c r="AO80" s="321"/>
      <c r="AP80" s="321"/>
      <c r="AQ80" s="321"/>
      <c r="AR80" s="321"/>
      <c r="AS80" s="321"/>
      <c r="AT80" s="321"/>
      <c r="AU80" s="321"/>
      <c r="AV80" s="321"/>
      <c r="AW80" s="321"/>
      <c r="AX80" s="321"/>
      <c r="AY80" s="321"/>
      <c r="AZ80" s="321"/>
      <c r="BA80" s="321"/>
      <c r="BB80" s="321"/>
      <c r="BC80" s="321"/>
      <c r="BD80" s="321"/>
      <c r="BE80" s="321"/>
      <c r="BF80" s="321"/>
      <c r="BG80" s="321"/>
      <c r="BH80" s="321"/>
      <c r="BI80" s="323"/>
    </row>
    <row r="81" spans="1:61" s="266" customFormat="1">
      <c r="A81" s="272"/>
      <c r="B81" s="272"/>
      <c r="C81" s="272" t="s">
        <v>73</v>
      </c>
      <c r="D81" s="310">
        <f>D80/D52</f>
        <v>0.114558472553699</v>
      </c>
      <c r="E81" s="288">
        <f>D81*J48</f>
        <v>4193.5503579952301</v>
      </c>
      <c r="F81" s="272">
        <f>D81*F48</f>
        <v>4071.4081145584701</v>
      </c>
      <c r="G81" s="272"/>
      <c r="H81" s="272">
        <f>D81*H48</f>
        <v>4193.5503579952301</v>
      </c>
      <c r="I81" s="272"/>
      <c r="J81" s="272"/>
      <c r="K81" s="272"/>
      <c r="L81" s="272"/>
      <c r="M81" s="272"/>
      <c r="N81" s="272"/>
      <c r="O81" s="272"/>
      <c r="P81" s="272"/>
      <c r="Q81" s="272"/>
      <c r="R81" s="304"/>
      <c r="S81" s="315"/>
      <c r="T81" s="315"/>
      <c r="U81" s="315"/>
      <c r="V81" s="315"/>
      <c r="W81" s="316"/>
      <c r="X81" s="316"/>
      <c r="Y81" s="316"/>
      <c r="Z81" s="316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321"/>
      <c r="AL81" s="321"/>
      <c r="AM81" s="321"/>
      <c r="AN81" s="321"/>
      <c r="AO81" s="321"/>
      <c r="AP81" s="321"/>
      <c r="AQ81" s="321"/>
      <c r="AR81" s="321"/>
      <c r="AS81" s="321"/>
      <c r="AT81" s="321"/>
      <c r="AU81" s="321"/>
      <c r="AV81" s="321"/>
      <c r="AW81" s="321"/>
      <c r="AX81" s="321"/>
      <c r="AY81" s="321"/>
      <c r="AZ81" s="321"/>
      <c r="BA81" s="321"/>
      <c r="BB81" s="321"/>
      <c r="BC81" s="321"/>
      <c r="BD81" s="321"/>
      <c r="BE81" s="321"/>
      <c r="BF81" s="321"/>
      <c r="BG81" s="321"/>
      <c r="BH81" s="321"/>
      <c r="BI81" s="323"/>
    </row>
    <row r="82" spans="1:61" s="266" customFormat="1">
      <c r="A82" s="272"/>
      <c r="B82" s="272"/>
      <c r="C82" s="272"/>
      <c r="D82" s="272"/>
      <c r="E82" s="288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  <c r="R82" s="304"/>
      <c r="S82" s="315"/>
      <c r="T82" s="315"/>
      <c r="U82" s="315"/>
      <c r="V82" s="315"/>
      <c r="W82" s="316"/>
      <c r="X82" s="316"/>
      <c r="Y82" s="316"/>
      <c r="Z82" s="316"/>
      <c r="AA82" s="321"/>
      <c r="AB82" s="321"/>
      <c r="AC82" s="321"/>
      <c r="AD82" s="321"/>
      <c r="AE82" s="321"/>
      <c r="AF82" s="321"/>
      <c r="AG82" s="321"/>
      <c r="AH82" s="321"/>
      <c r="AI82" s="321"/>
      <c r="AJ82" s="321"/>
      <c r="AK82" s="321"/>
      <c r="AL82" s="321"/>
      <c r="AM82" s="321"/>
      <c r="AN82" s="321"/>
      <c r="AO82" s="321"/>
      <c r="AP82" s="321"/>
      <c r="AQ82" s="321"/>
      <c r="AR82" s="321"/>
      <c r="AS82" s="321"/>
      <c r="AT82" s="321"/>
      <c r="AU82" s="321"/>
      <c r="AV82" s="321"/>
      <c r="AW82" s="321"/>
      <c r="AX82" s="321"/>
      <c r="AY82" s="321"/>
      <c r="AZ82" s="321"/>
      <c r="BA82" s="321"/>
      <c r="BB82" s="321"/>
      <c r="BC82" s="321"/>
      <c r="BD82" s="321"/>
      <c r="BE82" s="321"/>
      <c r="BF82" s="321"/>
      <c r="BG82" s="321"/>
      <c r="BH82" s="321"/>
      <c r="BI82" s="323"/>
    </row>
    <row r="83" spans="1:61" s="265" customFormat="1">
      <c r="A83" s="272" t="s">
        <v>89</v>
      </c>
      <c r="B83" s="272" t="s">
        <v>90</v>
      </c>
      <c r="C83" s="272" t="s">
        <v>91</v>
      </c>
      <c r="D83" s="272">
        <v>33</v>
      </c>
      <c r="E83" s="288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304"/>
      <c r="S83" s="299"/>
      <c r="T83" s="299"/>
      <c r="U83" s="299"/>
      <c r="V83" s="299"/>
      <c r="W83" s="300"/>
      <c r="X83" s="300"/>
      <c r="Y83" s="300"/>
      <c r="Z83" s="300"/>
      <c r="AA83" s="305"/>
      <c r="AB83" s="305"/>
      <c r="AC83" s="305"/>
      <c r="AD83" s="305"/>
      <c r="AE83" s="305"/>
      <c r="AF83" s="305"/>
      <c r="AG83" s="305"/>
      <c r="AH83" s="305"/>
      <c r="AI83" s="305"/>
      <c r="AJ83" s="305"/>
      <c r="AK83" s="305"/>
      <c r="AL83" s="305"/>
      <c r="AM83" s="305"/>
      <c r="AN83" s="305"/>
      <c r="AO83" s="305"/>
      <c r="AP83" s="305"/>
      <c r="AQ83" s="305"/>
      <c r="AR83" s="305"/>
      <c r="AS83" s="305"/>
      <c r="AT83" s="305"/>
      <c r="AU83" s="305"/>
      <c r="AV83" s="305"/>
      <c r="AW83" s="305"/>
      <c r="AX83" s="305"/>
      <c r="AY83" s="305"/>
      <c r="AZ83" s="305"/>
      <c r="BA83" s="305"/>
      <c r="BB83" s="305"/>
      <c r="BC83" s="305"/>
      <c r="BD83" s="305"/>
      <c r="BE83" s="305"/>
      <c r="BF83" s="305"/>
      <c r="BG83" s="305"/>
      <c r="BH83" s="305"/>
      <c r="BI83" s="309"/>
    </row>
    <row r="84" spans="1:61" s="266" customFormat="1">
      <c r="A84" s="272" t="s">
        <v>92</v>
      </c>
      <c r="B84" s="272">
        <v>4211</v>
      </c>
      <c r="C84" s="272" t="s">
        <v>93</v>
      </c>
      <c r="D84" s="272">
        <v>27</v>
      </c>
      <c r="E84" s="288"/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2"/>
      <c r="Q84" s="272"/>
      <c r="R84" s="304"/>
      <c r="S84" s="315"/>
      <c r="T84" s="315"/>
      <c r="U84" s="315"/>
      <c r="V84" s="315"/>
      <c r="W84" s="316"/>
      <c r="X84" s="316"/>
      <c r="Y84" s="316"/>
      <c r="Z84" s="316"/>
      <c r="AA84" s="321"/>
      <c r="AB84" s="321"/>
      <c r="AC84" s="321"/>
      <c r="AD84" s="321"/>
      <c r="AE84" s="321"/>
      <c r="AF84" s="321"/>
      <c r="AG84" s="321"/>
      <c r="AH84" s="321"/>
      <c r="AI84" s="321"/>
      <c r="AJ84" s="321"/>
      <c r="AK84" s="321"/>
      <c r="AL84" s="321"/>
      <c r="AM84" s="321"/>
      <c r="AN84" s="321"/>
      <c r="AO84" s="321"/>
      <c r="AP84" s="321"/>
      <c r="AQ84" s="321"/>
      <c r="AR84" s="321"/>
      <c r="AS84" s="321"/>
      <c r="AT84" s="321"/>
      <c r="AU84" s="321"/>
      <c r="AV84" s="321"/>
      <c r="AW84" s="321"/>
      <c r="AX84" s="321"/>
      <c r="AY84" s="321"/>
      <c r="AZ84" s="321"/>
      <c r="BA84" s="321"/>
      <c r="BB84" s="321"/>
      <c r="BC84" s="321"/>
      <c r="BD84" s="321"/>
      <c r="BE84" s="321"/>
      <c r="BF84" s="321"/>
      <c r="BG84" s="321"/>
      <c r="BH84" s="321"/>
      <c r="BI84" s="323"/>
    </row>
    <row r="85" spans="1:61" s="266" customFormat="1">
      <c r="A85" s="272"/>
      <c r="B85" s="272"/>
      <c r="C85" s="272" t="s">
        <v>94</v>
      </c>
      <c r="D85" s="272">
        <v>33</v>
      </c>
      <c r="E85" s="288"/>
      <c r="F85" s="272"/>
      <c r="G85" s="272"/>
      <c r="H85" s="272"/>
      <c r="I85" s="272"/>
      <c r="J85" s="272"/>
      <c r="K85" s="272"/>
      <c r="L85" s="272"/>
      <c r="M85" s="272"/>
      <c r="N85" s="272"/>
      <c r="O85" s="272"/>
      <c r="P85" s="272"/>
      <c r="Q85" s="272"/>
      <c r="R85" s="304"/>
      <c r="S85" s="315"/>
      <c r="T85" s="315"/>
      <c r="U85" s="315"/>
      <c r="V85" s="315"/>
      <c r="W85" s="316"/>
      <c r="X85" s="316"/>
      <c r="Y85" s="316"/>
      <c r="Z85" s="316"/>
      <c r="AA85" s="321"/>
      <c r="AB85" s="321"/>
      <c r="AC85" s="321"/>
      <c r="AD85" s="321"/>
      <c r="AE85" s="321"/>
      <c r="AF85" s="321"/>
      <c r="AG85" s="321"/>
      <c r="AH85" s="321"/>
      <c r="AI85" s="321"/>
      <c r="AJ85" s="321"/>
      <c r="AK85" s="321"/>
      <c r="AL85" s="321"/>
      <c r="AM85" s="321"/>
      <c r="AN85" s="321"/>
      <c r="AO85" s="321"/>
      <c r="AP85" s="321"/>
      <c r="AQ85" s="321"/>
      <c r="AR85" s="321"/>
      <c r="AS85" s="321"/>
      <c r="AT85" s="321"/>
      <c r="AU85" s="321"/>
      <c r="AV85" s="321"/>
      <c r="AW85" s="321"/>
      <c r="AX85" s="321"/>
      <c r="AY85" s="321"/>
      <c r="AZ85" s="321"/>
      <c r="BA85" s="321"/>
      <c r="BB85" s="321"/>
      <c r="BC85" s="321"/>
      <c r="BD85" s="321"/>
      <c r="BE85" s="321"/>
      <c r="BF85" s="321"/>
      <c r="BG85" s="321"/>
      <c r="BH85" s="321"/>
      <c r="BI85" s="323"/>
    </row>
    <row r="86" spans="1:61" s="266" customFormat="1">
      <c r="A86" s="272"/>
      <c r="B86" s="272" t="s">
        <v>95</v>
      </c>
      <c r="C86" s="272" t="s">
        <v>23</v>
      </c>
      <c r="D86" s="272">
        <f>D83+D84+D85</f>
        <v>93</v>
      </c>
      <c r="E86" s="288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304"/>
      <c r="S86" s="315"/>
      <c r="T86" s="315"/>
      <c r="U86" s="315"/>
      <c r="V86" s="315"/>
      <c r="W86" s="316"/>
      <c r="X86" s="316"/>
      <c r="Y86" s="316"/>
      <c r="Z86" s="316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  <c r="AM86" s="321"/>
      <c r="AN86" s="321"/>
      <c r="AO86" s="321"/>
      <c r="AP86" s="321"/>
      <c r="AQ86" s="321"/>
      <c r="AR86" s="321"/>
      <c r="AS86" s="321"/>
      <c r="AT86" s="321"/>
      <c r="AU86" s="321"/>
      <c r="AV86" s="321"/>
      <c r="AW86" s="321"/>
      <c r="AX86" s="321"/>
      <c r="AY86" s="321"/>
      <c r="AZ86" s="321"/>
      <c r="BA86" s="321"/>
      <c r="BB86" s="321"/>
      <c r="BC86" s="321"/>
      <c r="BD86" s="321"/>
      <c r="BE86" s="321"/>
      <c r="BF86" s="321"/>
      <c r="BG86" s="321"/>
      <c r="BH86" s="321"/>
      <c r="BI86" s="323"/>
    </row>
    <row r="87" spans="1:61" s="266" customFormat="1">
      <c r="A87" s="272"/>
      <c r="B87" s="272"/>
      <c r="C87" s="272" t="s">
        <v>73</v>
      </c>
      <c r="D87" s="310">
        <v>0.222</v>
      </c>
      <c r="E87" s="288">
        <f>L48*D87</f>
        <v>8126.5763999999999</v>
      </c>
      <c r="F87" s="272">
        <f>D87*F48</f>
        <v>7889.88</v>
      </c>
      <c r="G87" s="272"/>
      <c r="H87" s="272">
        <f>D87*H48</f>
        <v>8126.5763999999999</v>
      </c>
      <c r="I87" s="272"/>
      <c r="J87" s="272"/>
      <c r="K87" s="272"/>
      <c r="L87" s="272"/>
      <c r="M87" s="272"/>
      <c r="N87" s="272"/>
      <c r="O87" s="272"/>
      <c r="P87" s="272"/>
      <c r="Q87" s="272"/>
      <c r="R87" s="304"/>
      <c r="S87" s="315"/>
      <c r="T87" s="315"/>
      <c r="U87" s="315"/>
      <c r="V87" s="315"/>
      <c r="W87" s="316"/>
      <c r="X87" s="316"/>
      <c r="Y87" s="316"/>
      <c r="Z87" s="316"/>
      <c r="AA87" s="321"/>
      <c r="AB87" s="321"/>
      <c r="AC87" s="321"/>
      <c r="AD87" s="321"/>
      <c r="AE87" s="321"/>
      <c r="AF87" s="321"/>
      <c r="AG87" s="321"/>
      <c r="AH87" s="321"/>
      <c r="AI87" s="321"/>
      <c r="AJ87" s="321"/>
      <c r="AK87" s="321"/>
      <c r="AL87" s="321"/>
      <c r="AM87" s="321"/>
      <c r="AN87" s="321"/>
      <c r="AO87" s="321"/>
      <c r="AP87" s="321"/>
      <c r="AQ87" s="321"/>
      <c r="AR87" s="321"/>
      <c r="AS87" s="321"/>
      <c r="AT87" s="321"/>
      <c r="AU87" s="321"/>
      <c r="AV87" s="321"/>
      <c r="AW87" s="321"/>
      <c r="AX87" s="321"/>
      <c r="AY87" s="321"/>
      <c r="AZ87" s="321"/>
      <c r="BA87" s="321"/>
      <c r="BB87" s="321"/>
      <c r="BC87" s="321"/>
      <c r="BD87" s="321"/>
      <c r="BE87" s="321"/>
      <c r="BF87" s="321"/>
      <c r="BG87" s="321"/>
      <c r="BH87" s="321"/>
      <c r="BI87" s="323"/>
    </row>
    <row r="88" spans="1:61" s="266" customFormat="1">
      <c r="A88" s="272"/>
      <c r="B88" s="272"/>
      <c r="C88" s="272"/>
      <c r="D88" s="272"/>
      <c r="E88" s="288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304"/>
      <c r="S88" s="315"/>
      <c r="T88" s="315"/>
      <c r="U88" s="315"/>
      <c r="V88" s="315"/>
      <c r="W88" s="316"/>
      <c r="X88" s="316"/>
      <c r="Y88" s="316"/>
      <c r="Z88" s="316"/>
      <c r="AA88" s="321"/>
      <c r="AB88" s="321"/>
      <c r="AC88" s="321"/>
      <c r="AD88" s="321"/>
      <c r="AE88" s="321"/>
      <c r="AF88" s="321"/>
      <c r="AG88" s="321"/>
      <c r="AH88" s="321"/>
      <c r="AI88" s="321"/>
      <c r="AJ88" s="321"/>
      <c r="AK88" s="321"/>
      <c r="AL88" s="321"/>
      <c r="AM88" s="321"/>
      <c r="AN88" s="321"/>
      <c r="AO88" s="321"/>
      <c r="AP88" s="321"/>
      <c r="AQ88" s="321"/>
      <c r="AR88" s="321"/>
      <c r="AS88" s="321"/>
      <c r="AT88" s="321"/>
      <c r="AU88" s="321"/>
      <c r="AV88" s="321"/>
      <c r="AW88" s="321"/>
      <c r="AX88" s="321"/>
      <c r="AY88" s="321"/>
      <c r="AZ88" s="321"/>
      <c r="BA88" s="321"/>
      <c r="BB88" s="321"/>
      <c r="BC88" s="321"/>
      <c r="BD88" s="321"/>
      <c r="BE88" s="321"/>
      <c r="BF88" s="321"/>
      <c r="BG88" s="321"/>
      <c r="BH88" s="321"/>
      <c r="BI88" s="323"/>
    </row>
    <row r="89" spans="1:61" s="266" customFormat="1">
      <c r="A89" s="272" t="s">
        <v>96</v>
      </c>
      <c r="B89" s="272" t="s">
        <v>97</v>
      </c>
      <c r="C89" s="272" t="s">
        <v>93</v>
      </c>
      <c r="D89" s="272">
        <v>33</v>
      </c>
      <c r="E89" s="288"/>
      <c r="F89" s="272"/>
      <c r="G89" s="272"/>
      <c r="H89" s="272"/>
      <c r="I89" s="272"/>
      <c r="J89" s="272"/>
      <c r="K89" s="272"/>
      <c r="L89" s="272"/>
      <c r="M89" s="272"/>
      <c r="N89" s="272"/>
      <c r="O89" s="272"/>
      <c r="P89" s="272"/>
      <c r="Q89" s="272"/>
      <c r="R89" s="304"/>
      <c r="S89" s="315"/>
      <c r="T89" s="315"/>
      <c r="U89" s="315"/>
      <c r="V89" s="315"/>
      <c r="W89" s="316"/>
      <c r="X89" s="316"/>
      <c r="Y89" s="316"/>
      <c r="Z89" s="316"/>
      <c r="AA89" s="321"/>
      <c r="AB89" s="321"/>
      <c r="AC89" s="321"/>
      <c r="AD89" s="321"/>
      <c r="AE89" s="321"/>
      <c r="AF89" s="321"/>
      <c r="AG89" s="321"/>
      <c r="AH89" s="321"/>
      <c r="AI89" s="321"/>
      <c r="AJ89" s="321"/>
      <c r="AK89" s="321"/>
      <c r="AL89" s="321"/>
      <c r="AM89" s="321"/>
      <c r="AN89" s="321"/>
      <c r="AO89" s="321"/>
      <c r="AP89" s="321"/>
      <c r="AQ89" s="321"/>
      <c r="AR89" s="321"/>
      <c r="AS89" s="321"/>
      <c r="AT89" s="321"/>
      <c r="AU89" s="321"/>
      <c r="AV89" s="321"/>
      <c r="AW89" s="321"/>
      <c r="AX89" s="321"/>
      <c r="AY89" s="321"/>
      <c r="AZ89" s="321"/>
      <c r="BA89" s="321"/>
      <c r="BB89" s="321"/>
      <c r="BC89" s="321"/>
      <c r="BD89" s="321"/>
      <c r="BE89" s="321"/>
      <c r="BF89" s="321"/>
      <c r="BG89" s="321"/>
      <c r="BH89" s="321"/>
      <c r="BI89" s="323"/>
    </row>
    <row r="90" spans="1:61" s="266" customFormat="1">
      <c r="A90" s="312" t="s">
        <v>98</v>
      </c>
      <c r="B90" s="272">
        <v>4339</v>
      </c>
      <c r="C90" s="272" t="s">
        <v>23</v>
      </c>
      <c r="D90" s="272">
        <f>D89</f>
        <v>33</v>
      </c>
      <c r="E90" s="288"/>
      <c r="F90" s="272"/>
      <c r="G90" s="272"/>
      <c r="H90" s="272"/>
      <c r="I90" s="272">
        <v>15001022577</v>
      </c>
      <c r="J90" s="272"/>
      <c r="K90" s="272"/>
      <c r="L90" s="272"/>
      <c r="M90" s="272"/>
      <c r="N90" s="272"/>
      <c r="O90" s="272"/>
      <c r="P90" s="272"/>
      <c r="Q90" s="272"/>
      <c r="R90" s="304"/>
      <c r="S90" s="315"/>
      <c r="T90" s="315"/>
      <c r="U90" s="315"/>
      <c r="V90" s="315"/>
      <c r="W90" s="316"/>
      <c r="X90" s="316"/>
      <c r="Y90" s="316"/>
      <c r="Z90" s="316"/>
      <c r="AA90" s="321"/>
      <c r="AB90" s="321"/>
      <c r="AC90" s="321"/>
      <c r="AD90" s="321"/>
      <c r="AE90" s="321"/>
      <c r="AF90" s="321"/>
      <c r="AG90" s="321"/>
      <c r="AH90" s="321"/>
      <c r="AI90" s="321"/>
      <c r="AJ90" s="321"/>
      <c r="AK90" s="321"/>
      <c r="AL90" s="321"/>
      <c r="AM90" s="321"/>
      <c r="AN90" s="321"/>
      <c r="AO90" s="321"/>
      <c r="AP90" s="321"/>
      <c r="AQ90" s="321"/>
      <c r="AR90" s="321"/>
      <c r="AS90" s="321"/>
      <c r="AT90" s="321"/>
      <c r="AU90" s="321"/>
      <c r="AV90" s="321"/>
      <c r="AW90" s="321"/>
      <c r="AX90" s="321"/>
      <c r="AY90" s="321"/>
      <c r="AZ90" s="321"/>
      <c r="BA90" s="321"/>
      <c r="BB90" s="321"/>
      <c r="BC90" s="321"/>
      <c r="BD90" s="321"/>
      <c r="BE90" s="321"/>
      <c r="BF90" s="321"/>
      <c r="BG90" s="321"/>
      <c r="BH90" s="321"/>
      <c r="BI90" s="323"/>
    </row>
    <row r="91" spans="1:61" s="265" customFormat="1">
      <c r="A91" s="272"/>
      <c r="B91" s="272"/>
      <c r="C91" s="272" t="s">
        <v>73</v>
      </c>
      <c r="D91" s="310">
        <v>7.8799999999999995E-2</v>
      </c>
      <c r="E91" s="288">
        <f>L48*D91</f>
        <v>2884.5685600000002</v>
      </c>
      <c r="F91" s="272">
        <f>D91*F48</f>
        <v>2800.5520000000001</v>
      </c>
      <c r="G91" s="272"/>
      <c r="H91" s="272">
        <f>H48*D91</f>
        <v>2884.5685600000002</v>
      </c>
      <c r="I91" s="272"/>
      <c r="J91" s="272"/>
      <c r="K91" s="272"/>
      <c r="L91" s="272"/>
      <c r="M91" s="272"/>
      <c r="N91" s="272"/>
      <c r="O91" s="272"/>
      <c r="P91" s="272"/>
      <c r="Q91" s="272"/>
      <c r="R91" s="304"/>
      <c r="S91" s="299"/>
      <c r="T91" s="299"/>
      <c r="U91" s="299"/>
      <c r="V91" s="299"/>
      <c r="W91" s="300"/>
      <c r="X91" s="300"/>
      <c r="Y91" s="300"/>
      <c r="Z91" s="300"/>
      <c r="AA91" s="305"/>
      <c r="AB91" s="305"/>
      <c r="AC91" s="305"/>
      <c r="AD91" s="305"/>
      <c r="AE91" s="305"/>
      <c r="AF91" s="305"/>
      <c r="AG91" s="305"/>
      <c r="AH91" s="305"/>
      <c r="AI91" s="305"/>
      <c r="AJ91" s="305"/>
      <c r="AK91" s="305"/>
      <c r="AL91" s="305"/>
      <c r="AM91" s="305"/>
      <c r="AN91" s="305"/>
      <c r="AO91" s="305"/>
      <c r="AP91" s="305"/>
      <c r="AQ91" s="305"/>
      <c r="AR91" s="305"/>
      <c r="AS91" s="305"/>
      <c r="AT91" s="305"/>
      <c r="AU91" s="305"/>
      <c r="AV91" s="305"/>
      <c r="AW91" s="305"/>
      <c r="AX91" s="305"/>
      <c r="AY91" s="305"/>
      <c r="AZ91" s="305"/>
      <c r="BA91" s="305"/>
      <c r="BB91" s="305"/>
      <c r="BC91" s="305"/>
      <c r="BD91" s="305"/>
      <c r="BE91" s="305"/>
      <c r="BF91" s="305"/>
      <c r="BG91" s="305"/>
      <c r="BH91" s="305"/>
      <c r="BI91" s="309"/>
    </row>
    <row r="92" spans="1:61" s="265" customFormat="1">
      <c r="A92" s="272" t="s">
        <v>99</v>
      </c>
      <c r="B92" s="272"/>
      <c r="C92" s="272"/>
      <c r="D92" s="310"/>
      <c r="E92" s="288"/>
      <c r="F92" s="272"/>
      <c r="G92" s="272"/>
      <c r="H92" s="272"/>
      <c r="I92" s="272"/>
      <c r="J92" s="272"/>
      <c r="K92" s="272"/>
      <c r="L92" s="272"/>
      <c r="M92" s="272"/>
      <c r="N92" s="272"/>
      <c r="O92" s="272"/>
      <c r="P92" s="272"/>
      <c r="Q92" s="272"/>
      <c r="R92" s="304"/>
      <c r="S92" s="299"/>
      <c r="T92" s="299"/>
      <c r="U92" s="299"/>
      <c r="V92" s="299"/>
      <c r="W92" s="300"/>
      <c r="X92" s="300"/>
      <c r="Y92" s="300"/>
      <c r="Z92" s="300"/>
      <c r="AA92" s="305"/>
      <c r="AB92" s="305"/>
      <c r="AC92" s="305"/>
      <c r="AD92" s="305"/>
      <c r="AE92" s="305"/>
      <c r="AF92" s="305"/>
      <c r="AG92" s="305"/>
      <c r="AH92" s="305"/>
      <c r="AI92" s="305"/>
      <c r="AJ92" s="305"/>
      <c r="AK92" s="305"/>
      <c r="AL92" s="305"/>
      <c r="AM92" s="305"/>
      <c r="AN92" s="305"/>
      <c r="AO92" s="305"/>
      <c r="AP92" s="305"/>
      <c r="AQ92" s="305"/>
      <c r="AR92" s="305"/>
      <c r="AS92" s="305"/>
      <c r="AT92" s="305"/>
      <c r="AU92" s="305"/>
      <c r="AV92" s="305"/>
      <c r="AW92" s="305"/>
      <c r="AX92" s="305"/>
      <c r="AY92" s="305"/>
      <c r="AZ92" s="305"/>
      <c r="BA92" s="305"/>
      <c r="BB92" s="305"/>
      <c r="BC92" s="305"/>
      <c r="BD92" s="305"/>
      <c r="BE92" s="305"/>
      <c r="BF92" s="305"/>
      <c r="BG92" s="305"/>
      <c r="BH92" s="305"/>
      <c r="BI92" s="309"/>
    </row>
    <row r="93" spans="1:61" s="265" customFormat="1">
      <c r="A93" s="272" t="s">
        <v>87</v>
      </c>
      <c r="B93" s="272" t="s">
        <v>100</v>
      </c>
      <c r="C93" s="272" t="s">
        <v>101</v>
      </c>
      <c r="D93" s="272">
        <v>24</v>
      </c>
      <c r="E93" s="288"/>
      <c r="F93" s="272"/>
      <c r="G93" s="272"/>
      <c r="H93" s="272"/>
      <c r="I93" s="272"/>
      <c r="J93" s="272"/>
      <c r="K93" s="272"/>
      <c r="L93" s="272"/>
      <c r="M93" s="272"/>
      <c r="N93" s="272"/>
      <c r="O93" s="272"/>
      <c r="P93" s="272"/>
      <c r="Q93" s="272"/>
      <c r="R93" s="304"/>
      <c r="S93" s="299"/>
      <c r="T93" s="299"/>
      <c r="U93" s="299"/>
      <c r="V93" s="299"/>
      <c r="W93" s="300"/>
      <c r="X93" s="300"/>
      <c r="Y93" s="300"/>
      <c r="Z93" s="300"/>
      <c r="AA93" s="305"/>
      <c r="AB93" s="305"/>
      <c r="AC93" s="305"/>
      <c r="AD93" s="305"/>
      <c r="AE93" s="305"/>
      <c r="AF93" s="305"/>
      <c r="AG93" s="305"/>
      <c r="AH93" s="305"/>
      <c r="AI93" s="305"/>
      <c r="AJ93" s="305"/>
      <c r="AK93" s="305"/>
      <c r="AL93" s="305"/>
      <c r="AM93" s="305"/>
      <c r="AN93" s="305"/>
      <c r="AO93" s="305"/>
      <c r="AP93" s="305"/>
      <c r="AQ93" s="305"/>
      <c r="AR93" s="305"/>
      <c r="AS93" s="305"/>
      <c r="AT93" s="305"/>
      <c r="AU93" s="305"/>
      <c r="AV93" s="305"/>
      <c r="AW93" s="305"/>
      <c r="AX93" s="305"/>
      <c r="AY93" s="305"/>
      <c r="AZ93" s="305"/>
      <c r="BA93" s="305"/>
      <c r="BB93" s="305"/>
      <c r="BC93" s="305"/>
      <c r="BD93" s="305"/>
      <c r="BE93" s="305"/>
      <c r="BF93" s="305"/>
      <c r="BG93" s="305"/>
      <c r="BH93" s="305"/>
      <c r="BI93" s="309"/>
    </row>
    <row r="94" spans="1:61" s="265" customFormat="1">
      <c r="A94" s="272"/>
      <c r="B94" s="272"/>
      <c r="C94" s="272" t="s">
        <v>23</v>
      </c>
      <c r="D94" s="272">
        <f>SUM(D93)</f>
        <v>24</v>
      </c>
      <c r="E94" s="288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304"/>
      <c r="S94" s="299"/>
      <c r="T94" s="299"/>
      <c r="U94" s="299"/>
      <c r="V94" s="299"/>
      <c r="W94" s="300"/>
      <c r="X94" s="300"/>
      <c r="Y94" s="300"/>
      <c r="Z94" s="300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9"/>
    </row>
    <row r="95" spans="1:61" s="266" customFormat="1">
      <c r="A95" s="272"/>
      <c r="B95" s="272"/>
      <c r="C95" s="272" t="s">
        <v>73</v>
      </c>
      <c r="D95" s="310">
        <f>D94/D52</f>
        <v>5.7279236276849603E-2</v>
      </c>
      <c r="E95" s="288">
        <f>D95*J48</f>
        <v>2096.7751789976101</v>
      </c>
      <c r="F95" s="272">
        <f>D95*F48</f>
        <v>2035.70405727924</v>
      </c>
      <c r="G95" s="272"/>
      <c r="H95" s="272">
        <f>J48*D95</f>
        <v>2096.7751789976101</v>
      </c>
      <c r="I95" s="272"/>
      <c r="J95" s="272"/>
      <c r="K95" s="272"/>
      <c r="L95" s="272"/>
      <c r="M95" s="272"/>
      <c r="N95" s="272"/>
      <c r="O95" s="272"/>
      <c r="P95" s="272"/>
      <c r="Q95" s="272"/>
      <c r="R95" s="304"/>
      <c r="S95" s="315"/>
      <c r="T95" s="315"/>
      <c r="U95" s="315"/>
      <c r="V95" s="315"/>
      <c r="W95" s="316"/>
      <c r="X95" s="316"/>
      <c r="Y95" s="316"/>
      <c r="Z95" s="316"/>
      <c r="AA95" s="321"/>
      <c r="AB95" s="321"/>
      <c r="AC95" s="321"/>
      <c r="AD95" s="321"/>
      <c r="AE95" s="321"/>
      <c r="AF95" s="321"/>
      <c r="AG95" s="321"/>
      <c r="AH95" s="321"/>
      <c r="AI95" s="321"/>
      <c r="AJ95" s="321"/>
      <c r="AK95" s="321"/>
      <c r="AL95" s="321"/>
      <c r="AM95" s="321"/>
      <c r="AN95" s="321"/>
      <c r="AO95" s="321"/>
      <c r="AP95" s="321"/>
      <c r="AQ95" s="321"/>
      <c r="AR95" s="321"/>
      <c r="AS95" s="321"/>
      <c r="AT95" s="321"/>
      <c r="AU95" s="321"/>
      <c r="AV95" s="321"/>
      <c r="AW95" s="321"/>
      <c r="AX95" s="321"/>
      <c r="AY95" s="321"/>
      <c r="AZ95" s="321"/>
      <c r="BA95" s="321"/>
      <c r="BB95" s="321"/>
      <c r="BC95" s="321"/>
      <c r="BD95" s="321"/>
      <c r="BE95" s="321"/>
      <c r="BF95" s="321"/>
      <c r="BG95" s="321"/>
      <c r="BH95" s="321"/>
      <c r="BI95" s="323"/>
    </row>
    <row r="96" spans="1:61" s="266" customFormat="1">
      <c r="A96" s="272"/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  <c r="R96" s="304"/>
      <c r="S96" s="315"/>
      <c r="T96" s="315"/>
      <c r="U96" s="315"/>
      <c r="V96" s="315"/>
      <c r="W96" s="316"/>
      <c r="X96" s="316"/>
      <c r="Y96" s="316"/>
      <c r="Z96" s="316"/>
      <c r="AA96" s="321"/>
      <c r="AB96" s="321"/>
      <c r="AC96" s="321"/>
      <c r="AD96" s="321"/>
      <c r="AE96" s="321"/>
      <c r="AF96" s="321"/>
      <c r="AG96" s="321"/>
      <c r="AH96" s="321"/>
      <c r="AI96" s="321"/>
      <c r="AJ96" s="321"/>
      <c r="AK96" s="321"/>
      <c r="AL96" s="321"/>
      <c r="AM96" s="321"/>
      <c r="AN96" s="321"/>
      <c r="AO96" s="321"/>
      <c r="AP96" s="321"/>
      <c r="AQ96" s="321"/>
      <c r="AR96" s="321"/>
      <c r="AS96" s="321"/>
      <c r="AT96" s="321"/>
      <c r="AU96" s="321"/>
      <c r="AV96" s="321"/>
      <c r="AW96" s="321"/>
      <c r="AX96" s="321"/>
      <c r="AY96" s="321"/>
      <c r="AZ96" s="321"/>
      <c r="BA96" s="321"/>
      <c r="BB96" s="321"/>
      <c r="BC96" s="321"/>
      <c r="BD96" s="321"/>
      <c r="BE96" s="321"/>
      <c r="BF96" s="321"/>
      <c r="BG96" s="321"/>
      <c r="BH96" s="321"/>
      <c r="BI96" s="323"/>
    </row>
    <row r="97" spans="1:61" s="266" customFormat="1">
      <c r="A97" s="272"/>
      <c r="B97" s="272"/>
      <c r="C97" s="272"/>
      <c r="D97" s="272"/>
      <c r="E97" s="288"/>
      <c r="F97" s="272"/>
      <c r="G97" s="272"/>
      <c r="H97" s="272"/>
      <c r="I97" s="272"/>
      <c r="J97" s="272"/>
      <c r="K97" s="272"/>
      <c r="L97" s="272"/>
      <c r="M97" s="272"/>
      <c r="N97" s="272"/>
      <c r="O97" s="272"/>
      <c r="P97" s="272"/>
      <c r="Q97" s="272"/>
      <c r="R97" s="304"/>
      <c r="S97" s="315"/>
      <c r="T97" s="315"/>
      <c r="U97" s="315"/>
      <c r="V97" s="315"/>
      <c r="W97" s="316"/>
      <c r="X97" s="316"/>
      <c r="Y97" s="316"/>
      <c r="Z97" s="316"/>
      <c r="AA97" s="321"/>
      <c r="AB97" s="321"/>
      <c r="AC97" s="321"/>
      <c r="AD97" s="321"/>
      <c r="AE97" s="321"/>
      <c r="AF97" s="321"/>
      <c r="AG97" s="321"/>
      <c r="AH97" s="321"/>
      <c r="AI97" s="321"/>
      <c r="AJ97" s="321"/>
      <c r="AK97" s="321"/>
      <c r="AL97" s="321"/>
      <c r="AM97" s="321"/>
      <c r="AN97" s="321"/>
      <c r="AO97" s="321"/>
      <c r="AP97" s="321"/>
      <c r="AQ97" s="321"/>
      <c r="AR97" s="321"/>
      <c r="AS97" s="321"/>
      <c r="AT97" s="321"/>
      <c r="AU97" s="321"/>
      <c r="AV97" s="321"/>
      <c r="AW97" s="321"/>
      <c r="AX97" s="321"/>
      <c r="AY97" s="321"/>
      <c r="AZ97" s="321"/>
      <c r="BA97" s="321"/>
      <c r="BB97" s="321"/>
      <c r="BC97" s="321"/>
      <c r="BD97" s="321"/>
      <c r="BE97" s="321"/>
      <c r="BF97" s="321"/>
      <c r="BG97" s="321"/>
      <c r="BH97" s="321"/>
      <c r="BI97" s="323"/>
    </row>
    <row r="98" spans="1:61" s="266" customFormat="1">
      <c r="A98" s="272" t="s">
        <v>102</v>
      </c>
      <c r="B98" s="272" t="s">
        <v>103</v>
      </c>
      <c r="C98" s="272" t="s">
        <v>104</v>
      </c>
      <c r="D98" s="272">
        <v>24</v>
      </c>
      <c r="E98" s="288"/>
      <c r="F98" s="272"/>
      <c r="G98" s="272"/>
      <c r="H98" s="272"/>
      <c r="I98" s="272"/>
      <c r="J98" s="272"/>
      <c r="K98" s="272"/>
      <c r="L98" s="272"/>
      <c r="M98" s="272"/>
      <c r="N98" s="272"/>
      <c r="O98" s="272"/>
      <c r="P98" s="272"/>
      <c r="Q98" s="272"/>
      <c r="R98" s="304"/>
      <c r="S98" s="315"/>
      <c r="T98" s="315"/>
      <c r="U98" s="315"/>
      <c r="V98" s="315"/>
      <c r="W98" s="316"/>
      <c r="X98" s="316"/>
      <c r="Y98" s="316"/>
      <c r="Z98" s="316"/>
      <c r="AA98" s="321"/>
      <c r="AB98" s="321"/>
      <c r="AC98" s="321"/>
      <c r="AD98" s="321"/>
      <c r="AE98" s="321"/>
      <c r="AF98" s="321"/>
      <c r="AG98" s="321"/>
      <c r="AH98" s="321"/>
      <c r="AI98" s="321"/>
      <c r="AJ98" s="321"/>
      <c r="AK98" s="321"/>
      <c r="AL98" s="321"/>
      <c r="AM98" s="321"/>
      <c r="AN98" s="321"/>
      <c r="AO98" s="321"/>
      <c r="AP98" s="321"/>
      <c r="AQ98" s="321"/>
      <c r="AR98" s="321"/>
      <c r="AS98" s="321"/>
      <c r="AT98" s="321"/>
      <c r="AU98" s="321"/>
      <c r="AV98" s="321"/>
      <c r="AW98" s="321"/>
      <c r="AX98" s="321"/>
      <c r="AY98" s="321"/>
      <c r="AZ98" s="321"/>
      <c r="BA98" s="321"/>
      <c r="BB98" s="321"/>
      <c r="BC98" s="321"/>
      <c r="BD98" s="321"/>
      <c r="BE98" s="321"/>
      <c r="BF98" s="321"/>
      <c r="BG98" s="321"/>
      <c r="BH98" s="321"/>
      <c r="BI98" s="323"/>
    </row>
    <row r="99" spans="1:61" s="265" customFormat="1">
      <c r="A99" s="272"/>
      <c r="B99" s="272"/>
      <c r="C99" s="272" t="s">
        <v>23</v>
      </c>
      <c r="D99" s="272">
        <f>SUM(D98:D98)</f>
        <v>24</v>
      </c>
      <c r="E99" s="272"/>
      <c r="F99" s="272"/>
      <c r="G99" s="272"/>
      <c r="H99" s="272"/>
      <c r="I99" s="272"/>
      <c r="J99" s="272"/>
      <c r="K99" s="272"/>
      <c r="L99" s="272"/>
      <c r="M99" s="272"/>
      <c r="N99" s="272"/>
      <c r="O99" s="272"/>
      <c r="P99" s="272"/>
      <c r="Q99" s="272"/>
      <c r="R99" s="304"/>
      <c r="S99" s="299"/>
      <c r="T99" s="299"/>
      <c r="U99" s="299"/>
      <c r="V99" s="299"/>
      <c r="W99" s="300"/>
      <c r="X99" s="300"/>
      <c r="Y99" s="300"/>
      <c r="Z99" s="300"/>
      <c r="AA99" s="305"/>
      <c r="AB99" s="305"/>
      <c r="AC99" s="305"/>
      <c r="AD99" s="305"/>
      <c r="AE99" s="305"/>
      <c r="AF99" s="305"/>
      <c r="AG99" s="305"/>
      <c r="AH99" s="305"/>
      <c r="AI99" s="305"/>
      <c r="AJ99" s="305"/>
      <c r="AK99" s="305"/>
      <c r="AL99" s="305"/>
      <c r="AM99" s="305"/>
      <c r="AN99" s="305"/>
      <c r="AO99" s="305"/>
      <c r="AP99" s="305"/>
      <c r="AQ99" s="305"/>
      <c r="AR99" s="305"/>
      <c r="AS99" s="305"/>
      <c r="AT99" s="305"/>
      <c r="AU99" s="305"/>
      <c r="AV99" s="305"/>
      <c r="AW99" s="305"/>
      <c r="AX99" s="305"/>
      <c r="AY99" s="305"/>
      <c r="AZ99" s="305"/>
      <c r="BA99" s="305"/>
      <c r="BB99" s="305"/>
      <c r="BC99" s="305"/>
      <c r="BD99" s="305"/>
      <c r="BE99" s="305"/>
      <c r="BF99" s="305"/>
      <c r="BG99" s="305"/>
      <c r="BH99" s="305"/>
      <c r="BI99" s="309"/>
    </row>
    <row r="100" spans="1:61" s="268" customFormat="1">
      <c r="A100" s="313"/>
      <c r="B100" s="313"/>
      <c r="C100" s="313" t="s">
        <v>73</v>
      </c>
      <c r="D100" s="313">
        <f>D99/D52</f>
        <v>5.7279236276849603E-2</v>
      </c>
      <c r="E100" s="313"/>
      <c r="F100" s="313">
        <f>D100*F48</f>
        <v>2035.70405727924</v>
      </c>
      <c r="G100" s="313"/>
      <c r="H100" s="313">
        <f>D100*H48</f>
        <v>2096.7751789976101</v>
      </c>
      <c r="I100" s="313"/>
      <c r="J100" s="313"/>
      <c r="K100" s="313"/>
      <c r="L100" s="313"/>
      <c r="M100" s="313"/>
      <c r="N100" s="313"/>
      <c r="O100" s="313"/>
      <c r="P100" s="313"/>
      <c r="Q100" s="313"/>
      <c r="R100" s="319"/>
      <c r="S100" s="299"/>
      <c r="T100" s="299"/>
      <c r="U100" s="299"/>
      <c r="V100" s="299"/>
      <c r="W100" s="300"/>
      <c r="X100" s="300"/>
      <c r="Y100" s="300"/>
      <c r="Z100" s="300"/>
      <c r="AA100" s="305"/>
      <c r="AB100" s="305"/>
      <c r="AC100" s="305"/>
      <c r="AD100" s="305"/>
      <c r="AE100" s="305"/>
      <c r="AF100" s="305"/>
      <c r="AG100" s="305"/>
      <c r="AH100" s="305"/>
      <c r="AI100" s="305"/>
      <c r="AJ100" s="305"/>
      <c r="AK100" s="305"/>
      <c r="AL100" s="305"/>
      <c r="AM100" s="305"/>
      <c r="AN100" s="305"/>
      <c r="AO100" s="305"/>
      <c r="AP100" s="305"/>
      <c r="AQ100" s="305"/>
      <c r="AR100" s="305"/>
      <c r="AS100" s="305"/>
      <c r="AT100" s="305"/>
      <c r="AU100" s="305"/>
      <c r="AV100" s="305"/>
      <c r="AW100" s="305"/>
      <c r="AX100" s="305"/>
      <c r="AY100" s="305"/>
      <c r="AZ100" s="305"/>
      <c r="BA100" s="305"/>
      <c r="BB100" s="305"/>
      <c r="BC100" s="305"/>
      <c r="BD100" s="305"/>
      <c r="BE100" s="305"/>
      <c r="BF100" s="305"/>
      <c r="BG100" s="305"/>
      <c r="BH100" s="305"/>
      <c r="BI100" s="325"/>
    </row>
    <row r="101" spans="1:61" s="265" customFormat="1">
      <c r="A101" s="272"/>
      <c r="B101" s="272"/>
      <c r="C101" s="272"/>
      <c r="D101" s="272"/>
      <c r="E101" s="272"/>
      <c r="F101" s="272"/>
      <c r="G101" s="272"/>
      <c r="H101" s="272"/>
      <c r="I101" s="272"/>
      <c r="J101" s="272"/>
      <c r="K101" s="272"/>
      <c r="L101" s="272"/>
      <c r="M101" s="272"/>
      <c r="N101" s="272"/>
      <c r="O101" s="272"/>
      <c r="P101" s="272"/>
      <c r="Q101" s="272"/>
      <c r="R101" s="272"/>
      <c r="S101" s="48"/>
      <c r="T101" s="48"/>
      <c r="U101" s="48"/>
      <c r="V101" s="48"/>
      <c r="W101" s="320"/>
      <c r="X101" s="320"/>
      <c r="Y101" s="320"/>
      <c r="Z101" s="320"/>
    </row>
    <row r="102" spans="1:61" s="265" customFormat="1">
      <c r="A102" s="272" t="s">
        <v>105</v>
      </c>
      <c r="B102" s="272" t="s">
        <v>106</v>
      </c>
      <c r="C102" s="272" t="s">
        <v>107</v>
      </c>
      <c r="D102" s="272">
        <v>25</v>
      </c>
      <c r="E102" s="272"/>
      <c r="F102" s="272"/>
      <c r="G102" s="272"/>
      <c r="H102" s="272"/>
      <c r="I102" s="272"/>
      <c r="J102" s="272"/>
      <c r="K102" s="272"/>
      <c r="L102" s="272"/>
      <c r="M102" s="272"/>
      <c r="N102" s="272"/>
      <c r="O102" s="272"/>
      <c r="P102" s="272"/>
      <c r="Q102" s="272"/>
      <c r="R102" s="272"/>
      <c r="S102" s="48"/>
      <c r="T102" s="48"/>
      <c r="U102" s="48"/>
      <c r="V102" s="48"/>
      <c r="W102" s="320"/>
      <c r="X102" s="320"/>
      <c r="Y102" s="320"/>
      <c r="Z102" s="320"/>
    </row>
    <row r="103" spans="1:61" s="265" customFormat="1">
      <c r="A103" s="272"/>
      <c r="B103" s="272"/>
      <c r="C103" s="272" t="s">
        <v>108</v>
      </c>
      <c r="D103" s="272">
        <v>25</v>
      </c>
      <c r="E103" s="272"/>
      <c r="F103" s="272"/>
      <c r="G103" s="272"/>
      <c r="H103" s="272"/>
      <c r="I103" s="272"/>
      <c r="J103" s="272"/>
      <c r="K103" s="272"/>
      <c r="L103" s="272"/>
      <c r="M103" s="272"/>
      <c r="N103" s="272"/>
      <c r="O103" s="272"/>
      <c r="P103" s="272"/>
      <c r="Q103" s="272"/>
      <c r="R103" s="272"/>
      <c r="S103" s="48"/>
      <c r="T103" s="48"/>
      <c r="U103" s="48"/>
      <c r="V103" s="48"/>
      <c r="W103" s="320"/>
      <c r="X103" s="320"/>
      <c r="Y103" s="320"/>
      <c r="Z103" s="320"/>
    </row>
    <row r="104" spans="1:61" s="265" customFormat="1">
      <c r="A104" s="272"/>
      <c r="B104" s="272"/>
      <c r="C104" s="272" t="s">
        <v>23</v>
      </c>
      <c r="D104" s="272">
        <f>D102+D103</f>
        <v>50</v>
      </c>
      <c r="E104" s="272"/>
      <c r="F104" s="272"/>
      <c r="G104" s="272"/>
      <c r="H104" s="272"/>
      <c r="I104" s="272"/>
      <c r="J104" s="272"/>
      <c r="K104" s="272"/>
      <c r="L104" s="272"/>
      <c r="M104" s="272"/>
      <c r="N104" s="272"/>
      <c r="O104" s="272"/>
      <c r="P104" s="272"/>
      <c r="Q104" s="272"/>
      <c r="R104" s="272"/>
      <c r="S104" s="48"/>
      <c r="T104" s="48"/>
      <c r="U104" s="48"/>
      <c r="V104" s="48"/>
      <c r="W104" s="320"/>
      <c r="X104" s="320"/>
      <c r="Y104" s="320"/>
      <c r="Z104" s="320"/>
    </row>
    <row r="105" spans="1:61" s="265" customFormat="1">
      <c r="A105" s="272"/>
      <c r="B105" s="272"/>
      <c r="C105" s="313" t="s">
        <v>73</v>
      </c>
      <c r="D105" s="272">
        <f>D104/D52</f>
        <v>0.119331742243437</v>
      </c>
      <c r="E105" s="272">
        <f>H48*D105</f>
        <v>4368.2816229116997</v>
      </c>
      <c r="F105" s="272">
        <f>F48*D105</f>
        <v>4241.0501193317396</v>
      </c>
      <c r="G105" s="272"/>
      <c r="H105" s="272">
        <f>L48*D105</f>
        <v>4368.2816229116997</v>
      </c>
      <c r="I105" s="272"/>
      <c r="J105" s="272"/>
      <c r="K105" s="272"/>
      <c r="L105" s="272"/>
      <c r="M105" s="272"/>
      <c r="N105" s="272"/>
      <c r="O105" s="272"/>
      <c r="P105" s="272"/>
      <c r="Q105" s="272"/>
      <c r="R105" s="272"/>
      <c r="S105" s="48"/>
      <c r="T105" s="48"/>
      <c r="U105" s="48"/>
      <c r="V105" s="48"/>
      <c r="W105" s="320"/>
      <c r="X105" s="320"/>
      <c r="Y105" s="320"/>
      <c r="Z105" s="320"/>
    </row>
    <row r="106" spans="1:61" s="265" customFormat="1">
      <c r="A106" s="272"/>
      <c r="B106" s="272"/>
      <c r="C106" s="272"/>
      <c r="D106" s="272"/>
      <c r="E106" s="272"/>
      <c r="F106" s="272"/>
      <c r="G106" s="272"/>
      <c r="H106" s="272"/>
      <c r="I106" s="272"/>
      <c r="J106" s="272"/>
      <c r="K106" s="272"/>
      <c r="L106" s="272"/>
      <c r="M106" s="272"/>
      <c r="N106" s="272"/>
      <c r="O106" s="272"/>
      <c r="P106" s="272"/>
      <c r="Q106" s="272"/>
      <c r="R106" s="272"/>
      <c r="S106" s="48"/>
      <c r="T106" s="48"/>
      <c r="U106" s="48"/>
      <c r="V106" s="48"/>
      <c r="W106" s="320"/>
      <c r="X106" s="320"/>
      <c r="Y106" s="320"/>
      <c r="Z106" s="320"/>
    </row>
    <row r="107" spans="1:61" s="2" customFormat="1">
      <c r="A107" s="274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99"/>
      <c r="T107" s="299"/>
      <c r="U107" s="299"/>
      <c r="V107" s="299"/>
      <c r="W107" s="300"/>
      <c r="X107" s="300"/>
      <c r="Y107" s="300"/>
      <c r="Z107" s="300"/>
      <c r="AA107" s="299"/>
      <c r="AB107" s="299"/>
      <c r="AC107" s="299"/>
      <c r="AD107" s="299"/>
      <c r="AE107" s="299"/>
      <c r="AF107" s="299"/>
      <c r="AG107" s="299"/>
      <c r="AH107" s="299"/>
      <c r="AI107" s="299"/>
      <c r="AJ107" s="299"/>
      <c r="AK107" s="299"/>
      <c r="AL107" s="299"/>
      <c r="AM107" s="299"/>
      <c r="AN107" s="299"/>
      <c r="AO107" s="299"/>
      <c r="AP107" s="299"/>
      <c r="AQ107" s="299"/>
      <c r="AR107" s="299"/>
      <c r="AS107" s="299"/>
      <c r="AT107" s="299"/>
      <c r="AU107" s="299"/>
      <c r="AV107" s="299"/>
      <c r="AW107" s="299"/>
      <c r="AX107" s="299"/>
      <c r="AY107" s="299"/>
      <c r="AZ107" s="299"/>
      <c r="BA107" s="299"/>
      <c r="BB107" s="299"/>
      <c r="BC107" s="299"/>
      <c r="BD107" s="299"/>
      <c r="BE107" s="299"/>
      <c r="BF107" s="299"/>
      <c r="BG107" s="299"/>
      <c r="BH107" s="299"/>
    </row>
    <row r="108" spans="1:61" s="2" customFormat="1">
      <c r="A108" s="274"/>
      <c r="B108" s="274"/>
      <c r="C108" s="274"/>
      <c r="D108" s="274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4"/>
      <c r="P108" s="274"/>
      <c r="Q108" s="274"/>
      <c r="R108" s="274"/>
      <c r="S108" s="299"/>
      <c r="T108" s="299"/>
      <c r="U108" s="299"/>
      <c r="V108" s="299"/>
      <c r="W108" s="300"/>
      <c r="X108" s="300"/>
      <c r="Y108" s="300"/>
      <c r="Z108" s="300"/>
      <c r="AA108" s="299"/>
      <c r="AB108" s="299"/>
      <c r="AC108" s="299"/>
      <c r="AD108" s="299"/>
      <c r="AE108" s="299"/>
      <c r="AF108" s="299"/>
      <c r="AG108" s="299"/>
      <c r="AH108" s="299"/>
      <c r="AI108" s="299"/>
      <c r="AJ108" s="299"/>
      <c r="AK108" s="299"/>
      <c r="AL108" s="299"/>
      <c r="AM108" s="299"/>
      <c r="AN108" s="299"/>
      <c r="AO108" s="299"/>
      <c r="AP108" s="299"/>
      <c r="AQ108" s="299"/>
      <c r="AR108" s="299"/>
      <c r="AS108" s="299"/>
      <c r="AT108" s="299"/>
      <c r="AU108" s="299"/>
      <c r="AV108" s="299"/>
      <c r="AW108" s="299"/>
      <c r="AX108" s="299"/>
      <c r="AY108" s="299"/>
      <c r="AZ108" s="299"/>
      <c r="BA108" s="299"/>
      <c r="BB108" s="299"/>
      <c r="BC108" s="299"/>
      <c r="BD108" s="299"/>
      <c r="BE108" s="299"/>
      <c r="BF108" s="299"/>
      <c r="BG108" s="299"/>
      <c r="BH108" s="299"/>
    </row>
    <row r="109" spans="1:61" s="2" customFormat="1">
      <c r="A109" s="274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99"/>
      <c r="T109" s="299"/>
      <c r="U109" s="299"/>
      <c r="V109" s="299"/>
      <c r="W109" s="300"/>
      <c r="X109" s="300"/>
      <c r="Y109" s="300"/>
      <c r="Z109" s="300"/>
      <c r="AA109" s="299"/>
      <c r="AB109" s="299"/>
      <c r="AC109" s="299"/>
      <c r="AD109" s="299"/>
      <c r="AE109" s="299"/>
      <c r="AF109" s="299"/>
      <c r="AG109" s="299"/>
      <c r="AH109" s="299"/>
      <c r="AI109" s="299"/>
      <c r="AJ109" s="299"/>
      <c r="AK109" s="299"/>
      <c r="AL109" s="299"/>
      <c r="AM109" s="299"/>
      <c r="AN109" s="299"/>
      <c r="AO109" s="299"/>
      <c r="AP109" s="299"/>
      <c r="AQ109" s="299"/>
      <c r="AR109" s="299"/>
      <c r="AS109" s="299"/>
      <c r="AT109" s="299"/>
      <c r="AU109" s="299"/>
      <c r="AV109" s="299"/>
      <c r="AW109" s="299"/>
      <c r="AX109" s="299"/>
      <c r="AY109" s="299"/>
      <c r="AZ109" s="299"/>
      <c r="BA109" s="299"/>
      <c r="BB109" s="299"/>
      <c r="BC109" s="299"/>
      <c r="BD109" s="299"/>
      <c r="BE109" s="299"/>
      <c r="BF109" s="299"/>
      <c r="BG109" s="299"/>
      <c r="BH109" s="299"/>
    </row>
    <row r="110" spans="1:61" s="2" customFormat="1">
      <c r="A110" s="274"/>
      <c r="B110" s="274"/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99"/>
      <c r="T110" s="299"/>
      <c r="U110" s="299"/>
      <c r="V110" s="299"/>
      <c r="W110" s="300"/>
      <c r="X110" s="300"/>
      <c r="Y110" s="300"/>
      <c r="Z110" s="300"/>
      <c r="AA110" s="299"/>
      <c r="AB110" s="299"/>
      <c r="AC110" s="299"/>
      <c r="AD110" s="299"/>
      <c r="AE110" s="299"/>
      <c r="AF110" s="299"/>
      <c r="AG110" s="299"/>
      <c r="AH110" s="299"/>
      <c r="AI110" s="299"/>
      <c r="AJ110" s="299"/>
      <c r="AK110" s="299"/>
      <c r="AL110" s="299"/>
      <c r="AM110" s="299"/>
      <c r="AN110" s="299"/>
      <c r="AO110" s="299"/>
      <c r="AP110" s="299"/>
      <c r="AQ110" s="299"/>
      <c r="AR110" s="299"/>
      <c r="AS110" s="299"/>
      <c r="AT110" s="299"/>
      <c r="AU110" s="299"/>
      <c r="AV110" s="299"/>
      <c r="AW110" s="299"/>
      <c r="AX110" s="299"/>
      <c r="AY110" s="299"/>
      <c r="AZ110" s="299"/>
      <c r="BA110" s="299"/>
      <c r="BB110" s="299"/>
      <c r="BC110" s="299"/>
      <c r="BD110" s="299"/>
      <c r="BE110" s="299"/>
      <c r="BF110" s="299"/>
      <c r="BG110" s="299"/>
      <c r="BH110" s="299"/>
    </row>
    <row r="111" spans="1:61">
      <c r="A111" s="274"/>
      <c r="B111" s="274"/>
      <c r="C111" s="274"/>
      <c r="D111" s="274"/>
      <c r="E111" s="274"/>
      <c r="F111" s="274"/>
      <c r="G111" s="274"/>
      <c r="H111" s="274"/>
      <c r="I111" s="274"/>
      <c r="J111" s="274"/>
      <c r="K111" s="274"/>
      <c r="L111" s="274"/>
      <c r="M111" s="274"/>
      <c r="N111" s="274"/>
      <c r="O111" s="274"/>
      <c r="P111" s="274"/>
      <c r="Q111" s="274"/>
      <c r="R111" s="274"/>
      <c r="S111" s="299"/>
      <c r="T111" s="299"/>
      <c r="U111" s="299"/>
      <c r="V111" s="299"/>
      <c r="W111" s="300"/>
      <c r="X111" s="300"/>
      <c r="Y111" s="300"/>
      <c r="Z111" s="300"/>
      <c r="AA111" s="299"/>
      <c r="AB111" s="299"/>
      <c r="AC111" s="299"/>
      <c r="AD111" s="299"/>
      <c r="AE111" s="299"/>
      <c r="AF111" s="299"/>
      <c r="AG111" s="299"/>
      <c r="AH111" s="299"/>
      <c r="AI111" s="299"/>
      <c r="AJ111" s="299"/>
      <c r="AK111" s="299"/>
      <c r="AL111" s="299"/>
      <c r="AM111" s="299"/>
      <c r="AN111" s="299"/>
      <c r="AO111" s="299"/>
      <c r="AP111" s="299"/>
      <c r="AQ111" s="299"/>
      <c r="AR111" s="299"/>
      <c r="AS111" s="299"/>
      <c r="AT111" s="299"/>
      <c r="AU111" s="299"/>
      <c r="AV111" s="299"/>
      <c r="AW111" s="299"/>
      <c r="AX111" s="299"/>
      <c r="AY111" s="299"/>
      <c r="AZ111" s="299"/>
      <c r="BA111" s="299"/>
      <c r="BB111" s="299"/>
      <c r="BC111" s="299"/>
      <c r="BD111" s="299"/>
      <c r="BE111" s="299"/>
      <c r="BF111" s="299"/>
      <c r="BG111" s="299"/>
      <c r="BH111" s="299"/>
    </row>
    <row r="112" spans="1:61">
      <c r="A112" s="283" t="s">
        <v>109</v>
      </c>
      <c r="B112" s="274"/>
      <c r="C112" s="274"/>
      <c r="D112" s="274"/>
      <c r="E112" s="274"/>
      <c r="F112" s="274"/>
      <c r="G112" s="274"/>
      <c r="H112" s="274"/>
      <c r="I112" s="274"/>
      <c r="J112" s="274"/>
      <c r="K112" s="274"/>
      <c r="L112" s="274"/>
      <c r="M112" s="274"/>
      <c r="N112" s="274"/>
      <c r="O112" s="274"/>
      <c r="P112" s="274"/>
      <c r="Q112" s="274"/>
      <c r="R112" s="274"/>
      <c r="S112" s="299"/>
      <c r="T112" s="299"/>
      <c r="U112" s="299"/>
      <c r="V112" s="299"/>
      <c r="W112" s="300"/>
      <c r="X112" s="300"/>
      <c r="Y112" s="300"/>
      <c r="Z112" s="300"/>
      <c r="AA112" s="299"/>
      <c r="AB112" s="299"/>
      <c r="AC112" s="299"/>
      <c r="AD112" s="299"/>
      <c r="AE112" s="299"/>
      <c r="AF112" s="299"/>
      <c r="AG112" s="299"/>
      <c r="AH112" s="299"/>
      <c r="AI112" s="299"/>
      <c r="AJ112" s="299"/>
      <c r="AK112" s="299"/>
      <c r="AL112" s="299"/>
      <c r="AM112" s="299"/>
      <c r="AN112" s="299"/>
      <c r="AO112" s="299"/>
      <c r="AP112" s="299"/>
      <c r="AQ112" s="299"/>
      <c r="AR112" s="299"/>
      <c r="AS112" s="299"/>
      <c r="AT112" s="299"/>
      <c r="AU112" s="299"/>
      <c r="AV112" s="299"/>
      <c r="AW112" s="299"/>
      <c r="AX112" s="299"/>
      <c r="AY112" s="299"/>
      <c r="AZ112" s="299"/>
      <c r="BA112" s="299"/>
      <c r="BB112" s="299"/>
      <c r="BC112" s="299"/>
      <c r="BD112" s="299"/>
      <c r="BE112" s="299"/>
      <c r="BF112" s="299"/>
      <c r="BG112" s="299"/>
      <c r="BH112" s="299"/>
    </row>
    <row r="113" spans="1:37">
      <c r="A113" s="271" t="s">
        <v>1</v>
      </c>
      <c r="B113" s="271"/>
      <c r="C113" s="271" t="s">
        <v>28</v>
      </c>
      <c r="D113" s="271" t="s">
        <v>29</v>
      </c>
      <c r="E113" s="271" t="s">
        <v>6</v>
      </c>
      <c r="F113" s="273" t="s">
        <v>30</v>
      </c>
      <c r="G113" s="271" t="s">
        <v>31</v>
      </c>
      <c r="H113" s="271" t="s">
        <v>2</v>
      </c>
      <c r="I113" s="271" t="s">
        <v>3</v>
      </c>
      <c r="J113" s="271" t="s">
        <v>4</v>
      </c>
      <c r="K113" s="271" t="s">
        <v>5</v>
      </c>
      <c r="L113" s="271" t="s">
        <v>6</v>
      </c>
      <c r="M113" s="277"/>
      <c r="N113" s="278" t="s">
        <v>8</v>
      </c>
      <c r="O113" s="274"/>
      <c r="P113" s="274"/>
      <c r="Q113" s="274"/>
      <c r="R113" s="274"/>
      <c r="S113" s="2"/>
      <c r="T113" s="2"/>
      <c r="U113" s="2"/>
      <c r="V113" s="2"/>
      <c r="AA113" s="2"/>
      <c r="AB113" s="2"/>
      <c r="AC113" s="2"/>
      <c r="AD113" s="2"/>
      <c r="AE113" s="2"/>
      <c r="AF113" s="2"/>
      <c r="AG113" s="2"/>
      <c r="AH113" s="2"/>
      <c r="AI113" s="2"/>
    </row>
    <row r="114" spans="1:37" s="3" customFormat="1">
      <c r="A114" s="272" t="s">
        <v>104</v>
      </c>
      <c r="B114" s="272" t="s">
        <v>110</v>
      </c>
      <c r="C114" s="272"/>
      <c r="D114" s="272"/>
      <c r="E114" s="272"/>
      <c r="F114" s="272"/>
      <c r="G114" s="272"/>
      <c r="H114" s="271">
        <v>31186</v>
      </c>
      <c r="I114" s="271">
        <v>33520</v>
      </c>
      <c r="J114" s="271">
        <f t="shared" ref="J114:J120" si="5">I114-H114</f>
        <v>2334</v>
      </c>
      <c r="K114" s="271">
        <v>1</v>
      </c>
      <c r="L114" s="271">
        <f t="shared" ref="L114:L121" si="6">K114*J114</f>
        <v>2334</v>
      </c>
      <c r="M114" s="277">
        <v>1.03</v>
      </c>
      <c r="N114" s="278">
        <f t="shared" ref="N114:N121" si="7">M114*L114</f>
        <v>2404.02</v>
      </c>
      <c r="O114" s="274"/>
      <c r="P114" s="274"/>
      <c r="Q114" s="274"/>
      <c r="R114" s="274"/>
      <c r="W114" s="294"/>
      <c r="X114" s="294"/>
      <c r="Y114" s="294"/>
      <c r="Z114" s="294"/>
    </row>
    <row r="115" spans="1:37" s="3" customFormat="1">
      <c r="A115" s="272" t="s">
        <v>71</v>
      </c>
      <c r="B115" s="272" t="s">
        <v>110</v>
      </c>
      <c r="C115" s="272"/>
      <c r="D115" s="272"/>
      <c r="E115" s="272"/>
      <c r="F115" s="272"/>
      <c r="G115" s="272"/>
      <c r="H115" s="271">
        <v>25377</v>
      </c>
      <c r="I115" s="271">
        <v>29863</v>
      </c>
      <c r="J115" s="271">
        <f t="shared" si="5"/>
        <v>4486</v>
      </c>
      <c r="K115" s="271">
        <v>1</v>
      </c>
      <c r="L115" s="271">
        <f t="shared" si="6"/>
        <v>4486</v>
      </c>
      <c r="M115" s="277">
        <v>1.03</v>
      </c>
      <c r="N115" s="278">
        <f t="shared" si="7"/>
        <v>4620.58</v>
      </c>
      <c r="O115" s="274"/>
      <c r="P115" s="274"/>
      <c r="Q115" s="274"/>
      <c r="R115" s="274"/>
      <c r="W115" s="294"/>
      <c r="X115" s="294"/>
      <c r="Y115" s="294"/>
      <c r="Z115" s="294"/>
    </row>
    <row r="116" spans="1:37" s="3" customFormat="1">
      <c r="A116" s="272" t="s">
        <v>76</v>
      </c>
      <c r="B116" s="272" t="s">
        <v>110</v>
      </c>
      <c r="C116" s="272"/>
      <c r="D116" s="272"/>
      <c r="E116" s="272"/>
      <c r="F116" s="272"/>
      <c r="G116" s="272"/>
      <c r="H116" s="271">
        <v>12216</v>
      </c>
      <c r="I116" s="271">
        <v>12736</v>
      </c>
      <c r="J116" s="271">
        <f t="shared" si="5"/>
        <v>520</v>
      </c>
      <c r="K116" s="271">
        <v>1</v>
      </c>
      <c r="L116" s="271">
        <f t="shared" si="6"/>
        <v>520</v>
      </c>
      <c r="M116" s="277">
        <v>1.03</v>
      </c>
      <c r="N116" s="278">
        <f t="shared" si="7"/>
        <v>535.6</v>
      </c>
      <c r="O116" s="274"/>
      <c r="P116" s="274"/>
      <c r="Q116" s="274"/>
      <c r="R116" s="274"/>
      <c r="W116" s="294"/>
      <c r="X116" s="294"/>
      <c r="Y116" s="294"/>
      <c r="Z116" s="294"/>
    </row>
    <row r="117" spans="1:37" s="3" customFormat="1">
      <c r="A117" s="272" t="s">
        <v>111</v>
      </c>
      <c r="B117" s="272" t="s">
        <v>112</v>
      </c>
      <c r="C117" s="272"/>
      <c r="D117" s="272"/>
      <c r="E117" s="272"/>
      <c r="F117" s="272"/>
      <c r="G117" s="272"/>
      <c r="H117" s="271">
        <v>17819</v>
      </c>
      <c r="I117" s="271">
        <v>19079</v>
      </c>
      <c r="J117" s="271">
        <f t="shared" si="5"/>
        <v>1260</v>
      </c>
      <c r="K117" s="271">
        <v>1</v>
      </c>
      <c r="L117" s="271">
        <f t="shared" si="6"/>
        <v>1260</v>
      </c>
      <c r="M117" s="277">
        <v>1.03</v>
      </c>
      <c r="N117" s="278">
        <f t="shared" si="7"/>
        <v>1297.8</v>
      </c>
      <c r="O117" s="274" t="s">
        <v>113</v>
      </c>
      <c r="P117" s="274"/>
      <c r="Q117" s="274"/>
      <c r="R117" s="274"/>
      <c r="W117" s="294"/>
      <c r="X117" s="294"/>
      <c r="Y117" s="294"/>
      <c r="Z117" s="294"/>
    </row>
    <row r="118" spans="1:37" s="3" customFormat="1">
      <c r="A118" s="272" t="s">
        <v>114</v>
      </c>
      <c r="B118" s="272" t="s">
        <v>115</v>
      </c>
      <c r="C118" s="272"/>
      <c r="D118" s="272"/>
      <c r="E118" s="272"/>
      <c r="F118" s="272"/>
      <c r="G118" s="272"/>
      <c r="H118" s="271">
        <v>73317</v>
      </c>
      <c r="I118" s="271">
        <v>74913</v>
      </c>
      <c r="J118" s="271">
        <f t="shared" si="5"/>
        <v>1596</v>
      </c>
      <c r="K118" s="271">
        <v>1</v>
      </c>
      <c r="L118" s="271">
        <f t="shared" si="6"/>
        <v>1596</v>
      </c>
      <c r="M118" s="277">
        <v>1.03</v>
      </c>
      <c r="N118" s="278">
        <f t="shared" si="7"/>
        <v>1643.88</v>
      </c>
      <c r="O118" s="272"/>
      <c r="P118" s="274"/>
      <c r="Q118" s="274"/>
      <c r="R118" s="274"/>
      <c r="W118" s="294"/>
      <c r="X118" s="294"/>
      <c r="Y118" s="294"/>
      <c r="Z118" s="294"/>
    </row>
    <row r="119" spans="1:37" s="3" customFormat="1">
      <c r="A119" s="272" t="s">
        <v>116</v>
      </c>
      <c r="B119" s="272" t="s">
        <v>117</v>
      </c>
      <c r="C119" s="272"/>
      <c r="D119" s="272"/>
      <c r="E119" s="272"/>
      <c r="F119" s="272"/>
      <c r="G119" s="272"/>
      <c r="H119" s="271">
        <v>185341</v>
      </c>
      <c r="I119" s="271">
        <v>230219</v>
      </c>
      <c r="J119" s="271">
        <f t="shared" si="5"/>
        <v>44878</v>
      </c>
      <c r="K119" s="271">
        <v>1</v>
      </c>
      <c r="L119" s="271">
        <f t="shared" si="6"/>
        <v>44878</v>
      </c>
      <c r="M119" s="277">
        <v>1.03</v>
      </c>
      <c r="N119" s="278">
        <f t="shared" si="7"/>
        <v>46224.34</v>
      </c>
      <c r="O119" s="272"/>
      <c r="P119" s="274"/>
      <c r="Q119" s="274"/>
      <c r="R119" s="274"/>
      <c r="W119" s="294"/>
      <c r="X119" s="294"/>
      <c r="Y119" s="294"/>
      <c r="Z119" s="294"/>
    </row>
    <row r="120" spans="1:37" s="3" customFormat="1">
      <c r="A120" s="272" t="s">
        <v>118</v>
      </c>
      <c r="B120" s="272" t="s">
        <v>119</v>
      </c>
      <c r="C120" s="272"/>
      <c r="D120" s="272"/>
      <c r="E120" s="272"/>
      <c r="F120" s="272"/>
      <c r="G120" s="272"/>
      <c r="H120" s="271">
        <v>16856</v>
      </c>
      <c r="I120" s="271">
        <v>20463</v>
      </c>
      <c r="J120" s="271">
        <f t="shared" si="5"/>
        <v>3607</v>
      </c>
      <c r="K120" s="271">
        <v>1</v>
      </c>
      <c r="L120" s="271">
        <f t="shared" si="6"/>
        <v>3607</v>
      </c>
      <c r="M120" s="277">
        <v>1.03</v>
      </c>
      <c r="N120" s="278">
        <f t="shared" si="7"/>
        <v>3715.21</v>
      </c>
      <c r="O120" s="274"/>
      <c r="P120" s="274"/>
      <c r="Q120" s="274"/>
      <c r="R120" s="274"/>
      <c r="W120" s="294"/>
      <c r="X120" s="294"/>
      <c r="Y120" s="294"/>
      <c r="Z120" s="294"/>
    </row>
    <row r="121" spans="1:37" s="3" customFormat="1">
      <c r="A121" s="272" t="s">
        <v>23</v>
      </c>
      <c r="B121" s="272"/>
      <c r="C121" s="272"/>
      <c r="D121" s="272"/>
      <c r="E121" s="272"/>
      <c r="F121" s="272"/>
      <c r="G121" s="272"/>
      <c r="H121" s="271"/>
      <c r="I121" s="271"/>
      <c r="J121" s="271">
        <f>SUM(J115:J119)</f>
        <v>52740</v>
      </c>
      <c r="K121" s="271">
        <v>1</v>
      </c>
      <c r="L121" s="271">
        <f t="shared" si="6"/>
        <v>52740</v>
      </c>
      <c r="M121" s="277">
        <v>1.03</v>
      </c>
      <c r="N121" s="278">
        <f t="shared" si="7"/>
        <v>54322.2</v>
      </c>
      <c r="O121" s="282"/>
      <c r="P121" s="274"/>
      <c r="Q121" s="274"/>
      <c r="R121" s="274"/>
      <c r="W121" s="294"/>
      <c r="X121" s="294"/>
      <c r="Y121" s="294"/>
      <c r="Z121" s="294"/>
    </row>
    <row r="122" spans="1:37">
      <c r="A122" s="274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82"/>
      <c r="P122" s="274"/>
      <c r="Q122" s="274"/>
      <c r="R122" s="274"/>
      <c r="S122" s="2"/>
      <c r="T122" s="2"/>
      <c r="U122" s="2"/>
      <c r="V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</row>
    <row r="123" spans="1:37">
      <c r="A123" s="274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82"/>
      <c r="P123" s="314"/>
      <c r="Q123" s="282"/>
      <c r="R123" s="285"/>
      <c r="S123" s="2"/>
      <c r="T123" s="2"/>
      <c r="U123" s="2"/>
      <c r="V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</row>
    <row r="124" spans="1:37">
      <c r="A124" s="274"/>
      <c r="B124" s="274"/>
      <c r="C124" s="274"/>
      <c r="D124" s="274"/>
      <c r="E124" s="274"/>
      <c r="F124" s="274"/>
      <c r="G124" s="274"/>
      <c r="H124" s="274"/>
      <c r="I124" s="274"/>
      <c r="J124" s="274"/>
      <c r="K124" s="274"/>
      <c r="L124" s="274"/>
      <c r="M124" s="274"/>
      <c r="N124" s="274"/>
      <c r="O124" s="282"/>
      <c r="P124" s="314"/>
      <c r="Q124" s="282"/>
      <c r="R124" s="285"/>
      <c r="S124" s="2"/>
      <c r="T124" s="2"/>
      <c r="U124" s="2"/>
      <c r="V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</row>
    <row r="125" spans="1:37">
      <c r="A125" s="274"/>
      <c r="B125" s="274"/>
      <c r="C125" s="274"/>
      <c r="D125" s="274"/>
      <c r="E125" s="274"/>
      <c r="F125" s="274"/>
      <c r="G125" s="274"/>
      <c r="H125" s="274"/>
      <c r="I125" s="274"/>
      <c r="J125" s="274"/>
      <c r="K125" s="274"/>
      <c r="L125" s="274"/>
      <c r="M125" s="274"/>
      <c r="N125" s="274"/>
      <c r="O125" s="282"/>
      <c r="P125" s="314"/>
      <c r="Q125" s="282"/>
      <c r="R125" s="285"/>
      <c r="S125" s="2"/>
      <c r="T125" s="2"/>
      <c r="U125" s="2"/>
      <c r="V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</row>
    <row r="126" spans="1:37">
      <c r="A126" s="274"/>
      <c r="B126" s="274"/>
      <c r="C126" s="274"/>
      <c r="D126" s="274"/>
      <c r="E126" s="274"/>
      <c r="F126" s="274"/>
      <c r="G126" s="274"/>
      <c r="H126" s="274"/>
      <c r="I126" s="274"/>
      <c r="J126" s="274"/>
      <c r="K126" s="274"/>
      <c r="L126" s="274"/>
      <c r="M126" s="274"/>
      <c r="N126" s="274"/>
      <c r="O126" s="282"/>
      <c r="P126" s="314"/>
      <c r="Q126" s="282"/>
      <c r="R126" s="285"/>
      <c r="S126" s="2"/>
      <c r="T126" s="2"/>
      <c r="U126" s="2"/>
      <c r="V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</row>
    <row r="127" spans="1:37">
      <c r="A127" s="274"/>
      <c r="B127" s="274"/>
      <c r="C127" s="274"/>
      <c r="D127" s="274"/>
      <c r="E127" s="274"/>
      <c r="F127" s="274"/>
      <c r="G127" s="274"/>
      <c r="H127" s="274"/>
      <c r="I127" s="274"/>
      <c r="J127" s="274"/>
      <c r="K127" s="274"/>
      <c r="L127" s="274"/>
      <c r="M127" s="274"/>
      <c r="N127" s="274"/>
      <c r="O127" s="282"/>
      <c r="P127" s="314"/>
      <c r="Q127" s="282"/>
      <c r="R127" s="285"/>
      <c r="S127" s="2"/>
      <c r="T127" s="2"/>
      <c r="U127" s="2"/>
      <c r="V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</row>
    <row r="128" spans="1:37">
      <c r="A128" s="274"/>
      <c r="B128" s="274"/>
      <c r="C128" s="274"/>
      <c r="D128" s="274"/>
      <c r="E128" s="274"/>
      <c r="F128" s="274"/>
      <c r="G128" s="274"/>
      <c r="H128" s="274"/>
      <c r="I128" s="274"/>
      <c r="J128" s="274"/>
      <c r="K128" s="274"/>
      <c r="L128" s="274"/>
      <c r="M128" s="274"/>
      <c r="N128" s="274"/>
      <c r="O128" s="274"/>
      <c r="P128" s="274"/>
      <c r="Q128" s="274"/>
      <c r="R128" s="274"/>
      <c r="S128" s="2"/>
      <c r="T128" s="2"/>
      <c r="U128" s="2"/>
      <c r="V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</row>
    <row r="129" spans="1:3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</row>
    <row r="130" spans="1:3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</row>
    <row r="131" spans="1:3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</row>
    <row r="132" spans="1:37">
      <c r="S132" s="2"/>
      <c r="T132" s="2"/>
      <c r="U132" s="2"/>
      <c r="V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</row>
    <row r="133" spans="1:37">
      <c r="S133" s="2"/>
      <c r="T133" s="2"/>
      <c r="U133" s="2"/>
      <c r="V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</row>
    <row r="134" spans="1:37">
      <c r="S134" s="2"/>
      <c r="T134" s="2"/>
      <c r="U134" s="2"/>
      <c r="V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  <row r="135" spans="1:37">
      <c r="S135" s="2"/>
      <c r="T135" s="2"/>
      <c r="U135" s="2"/>
      <c r="V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</row>
    <row r="136" spans="1:37">
      <c r="S136" s="2"/>
      <c r="T136" s="2"/>
      <c r="U136" s="2"/>
      <c r="V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</row>
    <row r="137" spans="1:37">
      <c r="S137" s="2"/>
      <c r="T137" s="2"/>
      <c r="U137" s="2"/>
      <c r="V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</row>
    <row r="138" spans="1:37">
      <c r="S138" s="2"/>
      <c r="T138" s="2"/>
      <c r="U138" s="2"/>
      <c r="V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</row>
    <row r="139" spans="1:37">
      <c r="S139" s="2"/>
      <c r="T139" s="2"/>
      <c r="U139" s="2"/>
      <c r="V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</row>
    <row r="140" spans="1:37">
      <c r="S140" s="2"/>
      <c r="T140" s="2"/>
      <c r="U140" s="2"/>
      <c r="V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</row>
    <row r="141" spans="1:37">
      <c r="S141" s="2"/>
      <c r="T141" s="2"/>
      <c r="U141" s="2"/>
      <c r="V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</row>
    <row r="142" spans="1:37">
      <c r="S142" s="2"/>
      <c r="T142" s="2"/>
      <c r="U142" s="2"/>
      <c r="V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</row>
    <row r="143" spans="1:37">
      <c r="S143" s="2"/>
      <c r="T143" s="2"/>
      <c r="U143" s="2"/>
      <c r="V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</row>
    <row r="144" spans="1:37">
      <c r="S144" s="2"/>
      <c r="T144" s="2"/>
      <c r="U144" s="2"/>
      <c r="V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</row>
    <row r="145" spans="19:37">
      <c r="S145" s="2"/>
      <c r="T145" s="2"/>
      <c r="U145" s="2"/>
      <c r="V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</row>
    <row r="146" spans="19:37">
      <c r="S146" s="2"/>
      <c r="T146" s="2"/>
      <c r="U146" s="2"/>
      <c r="V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</row>
    <row r="147" spans="19:37">
      <c r="S147" s="2"/>
      <c r="T147" s="2"/>
      <c r="U147" s="2"/>
      <c r="V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</row>
    <row r="148" spans="19:37">
      <c r="S148" s="2"/>
      <c r="T148" s="2"/>
      <c r="U148" s="2"/>
      <c r="V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</row>
    <row r="149" spans="19:37">
      <c r="S149" s="2"/>
      <c r="T149" s="2"/>
      <c r="U149" s="2"/>
      <c r="V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</row>
    <row r="150" spans="19:37">
      <c r="S150" s="2"/>
      <c r="T150" s="2"/>
      <c r="U150" s="2"/>
      <c r="V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</row>
    <row r="151" spans="19:37">
      <c r="S151" s="2"/>
      <c r="T151" s="2"/>
      <c r="U151" s="2"/>
      <c r="V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</row>
    <row r="152" spans="19:37">
      <c r="S152" s="2"/>
      <c r="T152" s="2"/>
      <c r="U152" s="2"/>
      <c r="V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</row>
    <row r="153" spans="19:37">
      <c r="S153" s="2"/>
      <c r="T153" s="2"/>
      <c r="U153" s="2"/>
      <c r="V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</row>
    <row r="154" spans="19:37">
      <c r="S154" s="2"/>
      <c r="T154" s="2"/>
      <c r="U154" s="2"/>
      <c r="V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</row>
    <row r="155" spans="19:37">
      <c r="S155" s="2"/>
      <c r="T155" s="2"/>
      <c r="U155" s="2"/>
      <c r="V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</row>
  </sheetData>
  <mergeCells count="2">
    <mergeCell ref="A2:R2"/>
    <mergeCell ref="A37:R37"/>
  </mergeCells>
  <phoneticPr fontId="47" type="noConversion"/>
  <pageMargins left="0.2" right="0.2" top="0.75" bottom="0.75" header="0.3" footer="0.3"/>
  <pageSetup paperSize="9" fitToWidth="0" fitToHeight="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HW117"/>
  <sheetViews>
    <sheetView topLeftCell="A104" workbookViewId="0">
      <selection activeCell="G15" sqref="G15"/>
    </sheetView>
  </sheetViews>
  <sheetFormatPr defaultColWidth="9" defaultRowHeight="14.25"/>
  <cols>
    <col min="1" max="1" width="13.375" style="5" customWidth="1"/>
    <col min="2" max="2" width="10.625" style="5" customWidth="1"/>
    <col min="3" max="3" width="8.75" style="5" customWidth="1"/>
    <col min="4" max="4" width="9.75" style="5" customWidth="1"/>
    <col min="5" max="5" width="11.375" style="5" customWidth="1"/>
    <col min="6" max="6" width="5.75" style="5" customWidth="1"/>
    <col min="7" max="7" width="11.875" style="5" customWidth="1"/>
    <col min="8" max="9" width="6.875" style="5" customWidth="1"/>
    <col min="10" max="10" width="8" style="5" customWidth="1"/>
    <col min="11" max="11" width="5.875" style="5" customWidth="1"/>
    <col min="12" max="12" width="12.875" style="5" customWidth="1"/>
    <col min="13" max="13" width="5.25" style="5" customWidth="1"/>
    <col min="14" max="14" width="17.875" style="5" customWidth="1"/>
    <col min="15" max="15" width="3.5" style="5" customWidth="1"/>
    <col min="16" max="16" width="18.25" style="5" customWidth="1"/>
    <col min="17" max="17" width="5.125" style="5" customWidth="1"/>
    <col min="18" max="18" width="18.125" style="5" customWidth="1"/>
    <col min="19" max="19" width="9" style="5"/>
    <col min="20" max="20" width="6.25" style="5" customWidth="1"/>
    <col min="21" max="22" width="9" style="5"/>
    <col min="23" max="23" width="14" style="5"/>
    <col min="24" max="24" width="0.125" style="5" customWidth="1"/>
    <col min="25" max="25" width="10.125" style="5" customWidth="1"/>
    <col min="26" max="26" width="9.875" style="5" customWidth="1"/>
    <col min="27" max="27" width="11.875" style="5" customWidth="1"/>
    <col min="28" max="16384" width="9" style="5"/>
  </cols>
  <sheetData>
    <row r="1" spans="1:1583" s="1" customFormat="1" ht="25.5">
      <c r="A1" s="350" t="s">
        <v>33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2"/>
      <c r="S1" s="4"/>
      <c r="T1" s="353" t="s">
        <v>120</v>
      </c>
      <c r="U1" s="353"/>
      <c r="V1" s="353"/>
      <c r="W1" s="353"/>
      <c r="X1" s="353"/>
      <c r="Y1" s="353"/>
      <c r="Z1" s="353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</row>
    <row r="2" spans="1:1583" s="1" customFormat="1">
      <c r="A2" s="6" t="s">
        <v>1</v>
      </c>
      <c r="B2" s="6"/>
      <c r="C2" s="6" t="s">
        <v>28</v>
      </c>
      <c r="D2" s="6" t="s">
        <v>29</v>
      </c>
      <c r="E2" s="6" t="s">
        <v>6</v>
      </c>
      <c r="F2" s="11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 t="s">
        <v>7</v>
      </c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  <c r="T2" s="230" t="s">
        <v>121</v>
      </c>
      <c r="U2" s="230" t="s">
        <v>122</v>
      </c>
      <c r="V2" s="230" t="s">
        <v>123</v>
      </c>
      <c r="W2" s="230" t="s">
        <v>124</v>
      </c>
      <c r="X2" s="230"/>
      <c r="Y2" s="230" t="s">
        <v>125</v>
      </c>
      <c r="Z2" s="243" t="s">
        <v>126</v>
      </c>
      <c r="AA2" s="35" t="s">
        <v>127</v>
      </c>
    </row>
    <row r="3" spans="1:1583" s="4" customFormat="1">
      <c r="A3" s="6" t="s">
        <v>128</v>
      </c>
      <c r="B3" s="6" t="s">
        <v>129</v>
      </c>
      <c r="C3" s="6"/>
      <c r="D3" s="6"/>
      <c r="E3" s="6"/>
      <c r="F3" s="11"/>
      <c r="G3" s="6"/>
      <c r="H3" s="6">
        <v>96610</v>
      </c>
      <c r="I3" s="6">
        <v>101233</v>
      </c>
      <c r="J3" s="6">
        <f>I3-H3</f>
        <v>4623</v>
      </c>
      <c r="K3" s="6">
        <v>400</v>
      </c>
      <c r="L3" s="6">
        <f>K3*J3</f>
        <v>1849200</v>
      </c>
      <c r="M3" s="19">
        <v>1.03</v>
      </c>
      <c r="N3" s="20">
        <f>M3*L3</f>
        <v>1904676</v>
      </c>
      <c r="O3" s="6"/>
      <c r="P3" s="20">
        <f>G3+N3+O3</f>
        <v>1904676</v>
      </c>
      <c r="Q3" s="6">
        <v>1</v>
      </c>
      <c r="R3" s="9">
        <f>P3*Q3</f>
        <v>1904676</v>
      </c>
      <c r="S3" s="1"/>
      <c r="T3" s="231">
        <v>1</v>
      </c>
      <c r="U3" s="231" t="s">
        <v>130</v>
      </c>
      <c r="V3" s="231">
        <v>1566</v>
      </c>
      <c r="W3" s="232">
        <f>V3/(V3+V4+V5+V6)</f>
        <v>0.46082542485102601</v>
      </c>
      <c r="X3" s="362"/>
      <c r="Y3" s="244">
        <f>W3*X3</f>
        <v>0</v>
      </c>
      <c r="Z3" s="245"/>
      <c r="AA3" s="35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</row>
    <row r="4" spans="1:1583" s="4" customFormat="1">
      <c r="A4" s="6" t="s">
        <v>131</v>
      </c>
      <c r="B4" s="6" t="s">
        <v>132</v>
      </c>
      <c r="C4" s="6"/>
      <c r="D4" s="6"/>
      <c r="E4" s="6"/>
      <c r="F4" s="11"/>
      <c r="G4" s="6"/>
      <c r="H4" s="6">
        <v>52425</v>
      </c>
      <c r="I4" s="6">
        <v>56554</v>
      </c>
      <c r="J4" s="6">
        <f>I4-H4</f>
        <v>4129</v>
      </c>
      <c r="K4" s="6">
        <v>400</v>
      </c>
      <c r="L4" s="6">
        <f>K4*J4</f>
        <v>1651600</v>
      </c>
      <c r="M4" s="19">
        <v>1.03</v>
      </c>
      <c r="N4" s="20">
        <f>M4*L4</f>
        <v>1701148</v>
      </c>
      <c r="O4" s="6"/>
      <c r="P4" s="20">
        <f>G4+N4+O4</f>
        <v>1701148</v>
      </c>
      <c r="Q4" s="6">
        <v>1</v>
      </c>
      <c r="R4" s="9">
        <f>P4*Q4</f>
        <v>1701148</v>
      </c>
      <c r="S4" s="1"/>
      <c r="T4" s="231">
        <v>2</v>
      </c>
      <c r="U4" s="231" t="s">
        <v>133</v>
      </c>
      <c r="V4" s="231">
        <v>1182.25</v>
      </c>
      <c r="W4" s="232">
        <f>V4/(V4+V5+V6+V3)</f>
        <v>0.34789965423379698</v>
      </c>
      <c r="X4" s="363"/>
      <c r="Y4" s="244">
        <v>230</v>
      </c>
      <c r="Z4" s="245">
        <f>V4-Y4</f>
        <v>952.25</v>
      </c>
      <c r="AA4" s="246">
        <f>Z4/V8</f>
        <v>0.28021775914073399</v>
      </c>
      <c r="AB4" s="216" t="s">
        <v>134</v>
      </c>
      <c r="AC4" s="216"/>
      <c r="AD4" s="216"/>
      <c r="AE4" s="216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</row>
    <row r="5" spans="1:1583" s="4" customFormat="1">
      <c r="A5" s="6" t="s">
        <v>135</v>
      </c>
      <c r="B5" s="6"/>
      <c r="C5" s="6"/>
      <c r="D5" s="6"/>
      <c r="E5" s="6"/>
      <c r="F5" s="11"/>
      <c r="G5" s="6"/>
      <c r="H5" s="6"/>
      <c r="I5" s="6"/>
      <c r="J5" s="6">
        <f>SUM(J3:J4)</f>
        <v>8752</v>
      </c>
      <c r="K5" s="6">
        <v>400</v>
      </c>
      <c r="L5" s="6">
        <f>K5*J5</f>
        <v>3500800</v>
      </c>
      <c r="M5" s="19">
        <v>1.03</v>
      </c>
      <c r="N5" s="20">
        <f>M5*L5</f>
        <v>3605824</v>
      </c>
      <c r="O5" s="6"/>
      <c r="P5" s="20">
        <f>G5+N5+O5</f>
        <v>3605824</v>
      </c>
      <c r="Q5" s="6">
        <v>1</v>
      </c>
      <c r="R5" s="9">
        <f>P5*Q5</f>
        <v>3605824</v>
      </c>
      <c r="S5" s="18"/>
      <c r="T5" s="231">
        <v>3</v>
      </c>
      <c r="U5" s="231" t="s">
        <v>136</v>
      </c>
      <c r="V5" s="231">
        <v>410</v>
      </c>
      <c r="W5" s="232">
        <f>V5/(V5+V6+V3+V4)</f>
        <v>0.120650334731112</v>
      </c>
      <c r="X5" s="363"/>
      <c r="Y5" s="244">
        <f>W5*X3</f>
        <v>0</v>
      </c>
      <c r="Z5" s="245"/>
      <c r="AA5" s="100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8"/>
      <c r="ALN5" s="18"/>
      <c r="ALO5" s="18"/>
      <c r="ALP5" s="18"/>
      <c r="ALQ5" s="18"/>
      <c r="ALR5" s="18"/>
      <c r="ALS5" s="18"/>
      <c r="ALT5" s="18"/>
      <c r="ALU5" s="18"/>
      <c r="ALV5" s="18"/>
      <c r="ALW5" s="18"/>
      <c r="ALX5" s="18"/>
      <c r="ALY5" s="18"/>
      <c r="ALZ5" s="18"/>
      <c r="AMA5" s="18"/>
      <c r="AMB5" s="18"/>
      <c r="AMC5" s="18"/>
      <c r="AMD5" s="18"/>
      <c r="AME5" s="18"/>
      <c r="AMF5" s="18"/>
      <c r="AMG5" s="18"/>
      <c r="AMH5" s="18"/>
      <c r="AMI5" s="18"/>
      <c r="AMJ5" s="18"/>
      <c r="AMK5" s="18"/>
      <c r="AML5" s="18"/>
      <c r="AMM5" s="18"/>
      <c r="AMN5" s="18"/>
      <c r="AMO5" s="18"/>
      <c r="AMP5" s="18"/>
      <c r="AMQ5" s="18"/>
      <c r="AMR5" s="18"/>
      <c r="AMS5" s="18"/>
      <c r="AMT5" s="18"/>
      <c r="AMU5" s="18"/>
      <c r="AMV5" s="18"/>
      <c r="AMW5" s="18"/>
      <c r="AMX5" s="18"/>
      <c r="AMY5" s="18"/>
      <c r="AMZ5" s="18"/>
      <c r="ANA5" s="18"/>
      <c r="ANB5" s="18"/>
      <c r="ANC5" s="18"/>
      <c r="AND5" s="18"/>
      <c r="ANE5" s="18"/>
      <c r="ANF5" s="18"/>
      <c r="ANG5" s="18"/>
      <c r="ANH5" s="18"/>
      <c r="ANI5" s="18"/>
      <c r="ANJ5" s="18"/>
      <c r="ANK5" s="18"/>
      <c r="ANL5" s="18"/>
      <c r="ANM5" s="18"/>
      <c r="ANN5" s="18"/>
      <c r="ANO5" s="18"/>
      <c r="ANP5" s="18"/>
      <c r="ANQ5" s="18"/>
      <c r="ANR5" s="18"/>
      <c r="ANS5" s="18"/>
      <c r="ANT5" s="18"/>
      <c r="ANU5" s="18"/>
      <c r="ANV5" s="18"/>
      <c r="ANW5" s="18"/>
      <c r="ANX5" s="18"/>
      <c r="ANY5" s="18"/>
      <c r="ANZ5" s="18"/>
      <c r="AOA5" s="18"/>
      <c r="AOB5" s="18"/>
      <c r="AOC5" s="18"/>
      <c r="AOD5" s="18"/>
      <c r="AOE5" s="18"/>
      <c r="AOF5" s="18"/>
      <c r="AOG5" s="18"/>
      <c r="AOH5" s="18"/>
      <c r="AOI5" s="18"/>
      <c r="AOJ5" s="18"/>
      <c r="AOK5" s="18"/>
      <c r="AOL5" s="18"/>
      <c r="AOM5" s="18"/>
      <c r="AON5" s="18"/>
      <c r="AOO5" s="18"/>
      <c r="AOP5" s="18"/>
      <c r="AOQ5" s="18"/>
      <c r="AOR5" s="18"/>
      <c r="AOS5" s="18"/>
      <c r="AOT5" s="18"/>
      <c r="AOU5" s="18"/>
      <c r="AOV5" s="18"/>
      <c r="AOW5" s="18"/>
      <c r="AOX5" s="18"/>
      <c r="AOY5" s="18"/>
      <c r="AOZ5" s="18"/>
      <c r="APA5" s="18"/>
      <c r="APB5" s="18"/>
      <c r="APC5" s="18"/>
      <c r="APD5" s="18"/>
      <c r="APE5" s="18"/>
      <c r="APF5" s="18"/>
      <c r="APG5" s="18"/>
      <c r="APH5" s="18"/>
      <c r="API5" s="18"/>
      <c r="APJ5" s="18"/>
      <c r="APK5" s="18"/>
      <c r="APL5" s="18"/>
      <c r="APM5" s="18"/>
      <c r="APN5" s="18"/>
      <c r="APO5" s="18"/>
      <c r="APP5" s="18"/>
      <c r="APQ5" s="18"/>
      <c r="APR5" s="18"/>
      <c r="APS5" s="18"/>
      <c r="APT5" s="18"/>
      <c r="APU5" s="18"/>
      <c r="APV5" s="18"/>
      <c r="APW5" s="18"/>
      <c r="APX5" s="18"/>
      <c r="APY5" s="18"/>
      <c r="APZ5" s="18"/>
      <c r="AQA5" s="18"/>
      <c r="AQB5" s="18"/>
      <c r="AQC5" s="18"/>
      <c r="AQD5" s="18"/>
      <c r="AQE5" s="18"/>
      <c r="AQF5" s="18"/>
      <c r="AQG5" s="18"/>
      <c r="AQH5" s="18"/>
      <c r="AQI5" s="18"/>
      <c r="AQJ5" s="18"/>
      <c r="AQK5" s="18"/>
      <c r="AQL5" s="18"/>
      <c r="AQM5" s="18"/>
      <c r="AQN5" s="18"/>
      <c r="AQO5" s="18"/>
      <c r="AQP5" s="18"/>
      <c r="AQQ5" s="18"/>
      <c r="AQR5" s="18"/>
      <c r="AQS5" s="18"/>
      <c r="AQT5" s="18"/>
      <c r="AQU5" s="18"/>
      <c r="AQV5" s="18"/>
      <c r="AQW5" s="18"/>
      <c r="AQX5" s="18"/>
      <c r="AQY5" s="18"/>
      <c r="AQZ5" s="18"/>
      <c r="ARA5" s="18"/>
      <c r="ARB5" s="18"/>
      <c r="ARC5" s="18"/>
      <c r="ARD5" s="18"/>
      <c r="ARE5" s="18"/>
      <c r="ARF5" s="18"/>
      <c r="ARG5" s="18"/>
      <c r="ARH5" s="18"/>
      <c r="ARI5" s="18"/>
      <c r="ARJ5" s="18"/>
      <c r="ARK5" s="18"/>
      <c r="ARL5" s="18"/>
      <c r="ARM5" s="18"/>
      <c r="ARN5" s="18"/>
      <c r="ARO5" s="18"/>
      <c r="ARP5" s="18"/>
      <c r="ARQ5" s="18"/>
      <c r="ARR5" s="18"/>
      <c r="ARS5" s="18"/>
      <c r="ART5" s="18"/>
      <c r="ARU5" s="18"/>
      <c r="ARV5" s="18"/>
      <c r="ARW5" s="18"/>
      <c r="ARX5" s="18"/>
      <c r="ARY5" s="18"/>
      <c r="ARZ5" s="18"/>
      <c r="ASA5" s="18"/>
      <c r="ASB5" s="18"/>
      <c r="ASC5" s="18"/>
      <c r="ASD5" s="18"/>
      <c r="ASE5" s="18"/>
      <c r="ASF5" s="18"/>
      <c r="ASG5" s="18"/>
      <c r="ASH5" s="18"/>
      <c r="ASI5" s="18"/>
      <c r="ASJ5" s="18"/>
      <c r="ASK5" s="18"/>
      <c r="ASL5" s="18"/>
      <c r="ASM5" s="18"/>
      <c r="ASN5" s="18"/>
      <c r="ASO5" s="18"/>
      <c r="ASP5" s="18"/>
      <c r="ASQ5" s="18"/>
      <c r="ASR5" s="18"/>
      <c r="ASS5" s="18"/>
      <c r="AST5" s="18"/>
      <c r="ASU5" s="18"/>
      <c r="ASV5" s="18"/>
      <c r="ASW5" s="18"/>
      <c r="ASX5" s="18"/>
      <c r="ASY5" s="18"/>
      <c r="ASZ5" s="18"/>
      <c r="ATA5" s="18"/>
      <c r="ATB5" s="18"/>
      <c r="ATC5" s="18"/>
      <c r="ATD5" s="18"/>
      <c r="ATE5" s="18"/>
      <c r="ATF5" s="18"/>
      <c r="ATG5" s="18"/>
      <c r="ATH5" s="18"/>
      <c r="ATI5" s="18"/>
      <c r="ATJ5" s="18"/>
      <c r="ATK5" s="18"/>
      <c r="ATL5" s="18"/>
      <c r="ATM5" s="18"/>
      <c r="ATN5" s="18"/>
      <c r="ATO5" s="18"/>
      <c r="ATP5" s="18"/>
      <c r="ATQ5" s="18"/>
      <c r="ATR5" s="18"/>
      <c r="ATS5" s="18"/>
      <c r="ATT5" s="18"/>
      <c r="ATU5" s="18"/>
      <c r="ATV5" s="18"/>
      <c r="ATW5" s="18"/>
      <c r="ATX5" s="18"/>
      <c r="ATY5" s="18"/>
      <c r="ATZ5" s="18"/>
      <c r="AUA5" s="18"/>
      <c r="AUB5" s="18"/>
      <c r="AUC5" s="18"/>
      <c r="AUD5" s="18"/>
      <c r="AUE5" s="18"/>
      <c r="AUF5" s="18"/>
      <c r="AUG5" s="18"/>
      <c r="AUH5" s="18"/>
      <c r="AUI5" s="18"/>
      <c r="AUJ5" s="18"/>
      <c r="AUK5" s="18"/>
      <c r="AUL5" s="18"/>
      <c r="AUM5" s="18"/>
      <c r="AUN5" s="18"/>
      <c r="AUO5" s="18"/>
      <c r="AUP5" s="18"/>
      <c r="AUQ5" s="18"/>
      <c r="AUR5" s="18"/>
      <c r="AUS5" s="18"/>
      <c r="AUT5" s="18"/>
      <c r="AUU5" s="18"/>
      <c r="AUV5" s="18"/>
      <c r="AUW5" s="18"/>
      <c r="AUX5" s="18"/>
      <c r="AUY5" s="18"/>
      <c r="AUZ5" s="18"/>
      <c r="AVA5" s="18"/>
      <c r="AVB5" s="18"/>
      <c r="AVC5" s="18"/>
      <c r="AVD5" s="18"/>
      <c r="AVE5" s="18"/>
      <c r="AVF5" s="18"/>
      <c r="AVG5" s="18"/>
      <c r="AVH5" s="18"/>
      <c r="AVI5" s="18"/>
      <c r="AVJ5" s="18"/>
      <c r="AVK5" s="18"/>
      <c r="AVL5" s="18"/>
      <c r="AVM5" s="18"/>
      <c r="AVN5" s="18"/>
      <c r="AVO5" s="18"/>
      <c r="AVP5" s="18"/>
      <c r="AVQ5" s="18"/>
      <c r="AVR5" s="18"/>
      <c r="AVS5" s="18"/>
      <c r="AVT5" s="18"/>
      <c r="AVU5" s="18"/>
      <c r="AVV5" s="18"/>
      <c r="AVW5" s="18"/>
      <c r="AVX5" s="18"/>
      <c r="AVY5" s="18"/>
      <c r="AVZ5" s="18"/>
      <c r="AWA5" s="18"/>
      <c r="AWB5" s="18"/>
      <c r="AWC5" s="18"/>
      <c r="AWD5" s="18"/>
      <c r="AWE5" s="18"/>
      <c r="AWF5" s="18"/>
      <c r="AWG5" s="18"/>
      <c r="AWH5" s="18"/>
      <c r="AWI5" s="18"/>
      <c r="AWJ5" s="18"/>
      <c r="AWK5" s="18"/>
      <c r="AWL5" s="18"/>
      <c r="AWM5" s="18"/>
      <c r="AWN5" s="18"/>
      <c r="AWO5" s="18"/>
      <c r="AWP5" s="18"/>
      <c r="AWQ5" s="18"/>
      <c r="AWR5" s="18"/>
      <c r="AWS5" s="18"/>
      <c r="AWT5" s="18"/>
      <c r="AWU5" s="18"/>
      <c r="AWV5" s="18"/>
      <c r="AWW5" s="18"/>
      <c r="AWX5" s="18"/>
      <c r="AWY5" s="18"/>
      <c r="AWZ5" s="18"/>
      <c r="AXA5" s="18"/>
      <c r="AXB5" s="18"/>
      <c r="AXC5" s="18"/>
      <c r="AXD5" s="18"/>
      <c r="AXE5" s="18"/>
      <c r="AXF5" s="18"/>
      <c r="AXG5" s="18"/>
      <c r="AXH5" s="18"/>
      <c r="AXI5" s="18"/>
      <c r="AXJ5" s="18"/>
      <c r="AXK5" s="18"/>
      <c r="AXL5" s="18"/>
      <c r="AXM5" s="18"/>
      <c r="AXN5" s="18"/>
      <c r="AXO5" s="18"/>
      <c r="AXP5" s="18"/>
      <c r="AXQ5" s="18"/>
      <c r="AXR5" s="18"/>
      <c r="AXS5" s="18"/>
      <c r="AXT5" s="18"/>
      <c r="AXU5" s="18"/>
      <c r="AXV5" s="18"/>
      <c r="AXW5" s="18"/>
      <c r="AXX5" s="18"/>
      <c r="AXY5" s="18"/>
      <c r="AXZ5" s="18"/>
      <c r="AYA5" s="18"/>
      <c r="AYB5" s="18"/>
      <c r="AYC5" s="18"/>
      <c r="AYD5" s="18"/>
      <c r="AYE5" s="18"/>
      <c r="AYF5" s="18"/>
      <c r="AYG5" s="18"/>
      <c r="AYH5" s="18"/>
      <c r="AYI5" s="18"/>
      <c r="AYJ5" s="18"/>
      <c r="AYK5" s="18"/>
      <c r="AYL5" s="18"/>
      <c r="AYM5" s="18"/>
      <c r="AYN5" s="18"/>
      <c r="AYO5" s="18"/>
      <c r="AYP5" s="18"/>
      <c r="AYQ5" s="18"/>
      <c r="AYR5" s="18"/>
      <c r="AYS5" s="18"/>
      <c r="AYT5" s="18"/>
      <c r="AYU5" s="18"/>
      <c r="AYV5" s="18"/>
      <c r="AYW5" s="18"/>
      <c r="AYX5" s="18"/>
      <c r="AYY5" s="18"/>
      <c r="AYZ5" s="18"/>
      <c r="AZA5" s="18"/>
      <c r="AZB5" s="18"/>
      <c r="AZC5" s="18"/>
      <c r="AZD5" s="18"/>
      <c r="AZE5" s="18"/>
      <c r="AZF5" s="18"/>
      <c r="AZG5" s="18"/>
      <c r="AZH5" s="18"/>
      <c r="AZI5" s="18"/>
      <c r="AZJ5" s="18"/>
      <c r="AZK5" s="18"/>
      <c r="AZL5" s="18"/>
      <c r="AZM5" s="18"/>
      <c r="AZN5" s="18"/>
      <c r="AZO5" s="18"/>
      <c r="AZP5" s="18"/>
      <c r="AZQ5" s="18"/>
      <c r="AZR5" s="18"/>
      <c r="AZS5" s="18"/>
      <c r="AZT5" s="18"/>
      <c r="AZU5" s="18"/>
      <c r="AZV5" s="18"/>
      <c r="AZW5" s="18"/>
      <c r="AZX5" s="18"/>
      <c r="AZY5" s="18"/>
      <c r="AZZ5" s="18"/>
      <c r="BAA5" s="18"/>
      <c r="BAB5" s="18"/>
      <c r="BAC5" s="18"/>
      <c r="BAD5" s="18"/>
      <c r="BAE5" s="18"/>
      <c r="BAF5" s="18"/>
      <c r="BAG5" s="18"/>
      <c r="BAH5" s="18"/>
      <c r="BAI5" s="18"/>
      <c r="BAJ5" s="18"/>
      <c r="BAK5" s="18"/>
      <c r="BAL5" s="18"/>
      <c r="BAM5" s="18"/>
      <c r="BAN5" s="18"/>
      <c r="BAO5" s="18"/>
      <c r="BAP5" s="18"/>
      <c r="BAQ5" s="18"/>
      <c r="BAR5" s="18"/>
      <c r="BAS5" s="18"/>
      <c r="BAT5" s="18"/>
      <c r="BAU5" s="18"/>
      <c r="BAV5" s="18"/>
      <c r="BAW5" s="18"/>
      <c r="BAX5" s="18"/>
      <c r="BAY5" s="18"/>
      <c r="BAZ5" s="18"/>
      <c r="BBA5" s="18"/>
      <c r="BBB5" s="18"/>
      <c r="BBC5" s="18"/>
      <c r="BBD5" s="18"/>
      <c r="BBE5" s="18"/>
      <c r="BBF5" s="18"/>
      <c r="BBG5" s="18"/>
      <c r="BBH5" s="18"/>
      <c r="BBI5" s="18"/>
      <c r="BBJ5" s="18"/>
      <c r="BBK5" s="18"/>
      <c r="BBL5" s="18"/>
      <c r="BBM5" s="18"/>
      <c r="BBN5" s="18"/>
      <c r="BBO5" s="18"/>
      <c r="BBP5" s="18"/>
      <c r="BBQ5" s="18"/>
      <c r="BBR5" s="18"/>
      <c r="BBS5" s="18"/>
      <c r="BBT5" s="18"/>
      <c r="BBU5" s="18"/>
      <c r="BBV5" s="18"/>
      <c r="BBW5" s="18"/>
      <c r="BBX5" s="18"/>
      <c r="BBY5" s="18"/>
      <c r="BBZ5" s="18"/>
      <c r="BCA5" s="18"/>
      <c r="BCB5" s="18"/>
      <c r="BCC5" s="18"/>
      <c r="BCD5" s="18"/>
      <c r="BCE5" s="18"/>
      <c r="BCF5" s="18"/>
      <c r="BCG5" s="18"/>
      <c r="BCH5" s="18"/>
      <c r="BCI5" s="18"/>
      <c r="BCJ5" s="18"/>
      <c r="BCK5" s="18"/>
      <c r="BCL5" s="18"/>
      <c r="BCM5" s="18"/>
      <c r="BCN5" s="18"/>
      <c r="BCO5" s="18"/>
      <c r="BCP5" s="18"/>
      <c r="BCQ5" s="18"/>
      <c r="BCR5" s="18"/>
      <c r="BCS5" s="18"/>
      <c r="BCT5" s="18"/>
      <c r="BCU5" s="18"/>
      <c r="BCV5" s="18"/>
      <c r="BCW5" s="18"/>
      <c r="BCX5" s="18"/>
      <c r="BCY5" s="18"/>
      <c r="BCZ5" s="18"/>
      <c r="BDA5" s="18"/>
      <c r="BDB5" s="18"/>
      <c r="BDC5" s="18"/>
      <c r="BDD5" s="18"/>
      <c r="BDE5" s="18"/>
      <c r="BDF5" s="18"/>
      <c r="BDG5" s="18"/>
      <c r="BDH5" s="18"/>
      <c r="BDI5" s="18"/>
      <c r="BDJ5" s="18"/>
      <c r="BDK5" s="18"/>
      <c r="BDL5" s="18"/>
      <c r="BDM5" s="18"/>
      <c r="BDN5" s="18"/>
      <c r="BDO5" s="18"/>
      <c r="BDP5" s="18"/>
      <c r="BDQ5" s="18"/>
      <c r="BDR5" s="18"/>
      <c r="BDS5" s="18"/>
      <c r="BDT5" s="18"/>
      <c r="BDU5" s="18"/>
      <c r="BDV5" s="18"/>
      <c r="BDW5" s="18"/>
      <c r="BDX5" s="18"/>
      <c r="BDY5" s="18"/>
      <c r="BDZ5" s="18"/>
      <c r="BEA5" s="18"/>
      <c r="BEB5" s="18"/>
      <c r="BEC5" s="18"/>
      <c r="BED5" s="18"/>
      <c r="BEE5" s="18"/>
      <c r="BEF5" s="18"/>
      <c r="BEG5" s="18"/>
      <c r="BEH5" s="18"/>
      <c r="BEI5" s="18"/>
      <c r="BEJ5" s="18"/>
      <c r="BEK5" s="18"/>
      <c r="BEL5" s="18"/>
      <c r="BEM5" s="18"/>
      <c r="BEN5" s="18"/>
      <c r="BEO5" s="18"/>
      <c r="BEP5" s="18"/>
      <c r="BEQ5" s="18"/>
      <c r="BER5" s="18"/>
      <c r="BES5" s="18"/>
      <c r="BET5" s="18"/>
      <c r="BEU5" s="18"/>
      <c r="BEV5" s="18"/>
      <c r="BEW5" s="18"/>
      <c r="BEX5" s="18"/>
      <c r="BEY5" s="18"/>
      <c r="BEZ5" s="18"/>
      <c r="BFA5" s="18"/>
      <c r="BFB5" s="18"/>
      <c r="BFC5" s="18"/>
      <c r="BFD5" s="18"/>
      <c r="BFE5" s="18"/>
      <c r="BFF5" s="18"/>
      <c r="BFG5" s="18"/>
      <c r="BFH5" s="18"/>
      <c r="BFI5" s="18"/>
      <c r="BFJ5" s="18"/>
      <c r="BFK5" s="18"/>
      <c r="BFL5" s="18"/>
      <c r="BFM5" s="18"/>
      <c r="BFN5" s="18"/>
      <c r="BFO5" s="18"/>
      <c r="BFP5" s="18"/>
      <c r="BFQ5" s="18"/>
      <c r="BFR5" s="18"/>
      <c r="BFS5" s="18"/>
      <c r="BFT5" s="18"/>
      <c r="BFU5" s="18"/>
      <c r="BFV5" s="18"/>
      <c r="BFW5" s="18"/>
      <c r="BFX5" s="18"/>
      <c r="BFY5" s="18"/>
      <c r="BFZ5" s="18"/>
      <c r="BGA5" s="18"/>
      <c r="BGB5" s="18"/>
      <c r="BGC5" s="18"/>
      <c r="BGD5" s="18"/>
      <c r="BGE5" s="18"/>
      <c r="BGF5" s="18"/>
      <c r="BGG5" s="18"/>
      <c r="BGH5" s="18"/>
      <c r="BGI5" s="18"/>
      <c r="BGJ5" s="18"/>
      <c r="BGK5" s="18"/>
      <c r="BGL5" s="18"/>
      <c r="BGM5" s="18"/>
      <c r="BGN5" s="18"/>
      <c r="BGO5" s="18"/>
      <c r="BGP5" s="18"/>
      <c r="BGQ5" s="18"/>
      <c r="BGR5" s="18"/>
      <c r="BGS5" s="18"/>
      <c r="BGT5" s="18"/>
      <c r="BGU5" s="18"/>
      <c r="BGV5" s="18"/>
      <c r="BGW5" s="18"/>
      <c r="BGX5" s="18"/>
      <c r="BGY5" s="18"/>
      <c r="BGZ5" s="18"/>
      <c r="BHA5" s="18"/>
      <c r="BHB5" s="18"/>
      <c r="BHC5" s="18"/>
      <c r="BHD5" s="18"/>
      <c r="BHE5" s="18"/>
      <c r="BHF5" s="18"/>
      <c r="BHG5" s="18"/>
      <c r="BHH5" s="18"/>
      <c r="BHI5" s="18"/>
      <c r="BHJ5" s="18"/>
      <c r="BHK5" s="18"/>
      <c r="BHL5" s="18"/>
      <c r="BHM5" s="18"/>
      <c r="BHN5" s="18"/>
      <c r="BHO5" s="18"/>
      <c r="BHP5" s="18"/>
      <c r="BHQ5" s="18"/>
      <c r="BHR5" s="18"/>
      <c r="BHS5" s="18"/>
      <c r="BHT5" s="18"/>
      <c r="BHU5" s="18"/>
      <c r="BHV5" s="18"/>
      <c r="BHW5" s="18"/>
    </row>
    <row r="6" spans="1:1583" s="4" customFormat="1">
      <c r="A6" s="6" t="s">
        <v>137</v>
      </c>
      <c r="B6" s="6"/>
      <c r="C6" s="6">
        <v>153170</v>
      </c>
      <c r="D6" s="6">
        <v>153670</v>
      </c>
      <c r="E6" s="6">
        <f>SUM(D6-C6)</f>
        <v>500</v>
      </c>
      <c r="F6" s="9">
        <v>9.5</v>
      </c>
      <c r="G6" s="13">
        <f>E6*F6</f>
        <v>4750</v>
      </c>
      <c r="H6" s="6"/>
      <c r="I6" s="6"/>
      <c r="J6" s="6"/>
      <c r="K6" s="6"/>
      <c r="L6" s="6"/>
      <c r="M6" s="19"/>
      <c r="N6" s="20"/>
      <c r="O6" s="6"/>
      <c r="P6" s="20"/>
      <c r="Q6" s="6"/>
      <c r="R6" s="9">
        <f>G6</f>
        <v>4750</v>
      </c>
      <c r="S6" s="1"/>
      <c r="T6" s="231">
        <v>4</v>
      </c>
      <c r="U6" s="231" t="s">
        <v>138</v>
      </c>
      <c r="V6" s="231">
        <v>240</v>
      </c>
      <c r="W6" s="233">
        <f>V6/(V6+V3+V4+V5)</f>
        <v>7.0624586184065294E-2</v>
      </c>
      <c r="X6" s="363"/>
      <c r="Y6" s="247">
        <f>W6*X3</f>
        <v>0</v>
      </c>
      <c r="Z6" s="248"/>
      <c r="AA6" s="35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</row>
    <row r="7" spans="1:1583" s="4" customFormat="1">
      <c r="A7" s="6" t="s">
        <v>139</v>
      </c>
      <c r="B7" s="6"/>
      <c r="C7" s="6">
        <v>0</v>
      </c>
      <c r="D7" s="6">
        <v>223</v>
      </c>
      <c r="E7" s="6">
        <f>SUM(D7-C7)</f>
        <v>223</v>
      </c>
      <c r="F7" s="9">
        <v>9.5</v>
      </c>
      <c r="G7" s="13">
        <f>E7*F7</f>
        <v>2118.5</v>
      </c>
      <c r="H7" s="6"/>
      <c r="I7" s="6"/>
      <c r="J7" s="6"/>
      <c r="K7" s="6"/>
      <c r="L7" s="6"/>
      <c r="M7" s="19"/>
      <c r="N7" s="20"/>
      <c r="O7" s="6"/>
      <c r="P7" s="20"/>
      <c r="Q7" s="6"/>
      <c r="R7" s="9">
        <f>G7</f>
        <v>2118.5</v>
      </c>
      <c r="S7" s="1"/>
      <c r="T7" s="234"/>
      <c r="U7" s="235"/>
      <c r="V7" s="231"/>
      <c r="W7" s="233"/>
      <c r="X7" s="236"/>
      <c r="Y7" s="247"/>
      <c r="Z7" s="248"/>
      <c r="AA7" s="249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</row>
    <row r="8" spans="1:1583" s="4" customFormat="1" ht="20.25">
      <c r="A8" s="6" t="s">
        <v>140</v>
      </c>
      <c r="B8" s="6"/>
      <c r="C8" s="6">
        <v>5627</v>
      </c>
      <c r="D8" s="6">
        <v>5627</v>
      </c>
      <c r="E8" s="6">
        <f>SUM(D8-C8)</f>
        <v>0</v>
      </c>
      <c r="F8" s="9">
        <v>9.5</v>
      </c>
      <c r="G8" s="13">
        <f>E8*F8</f>
        <v>0</v>
      </c>
      <c r="H8" s="6"/>
      <c r="I8" s="6"/>
      <c r="J8" s="6"/>
      <c r="K8" s="6"/>
      <c r="L8" s="6"/>
      <c r="M8" s="19"/>
      <c r="N8" s="20"/>
      <c r="O8" s="6"/>
      <c r="P8" s="20"/>
      <c r="Q8" s="6"/>
      <c r="R8" s="9"/>
      <c r="S8" s="1"/>
      <c r="T8" s="354" t="s">
        <v>23</v>
      </c>
      <c r="U8" s="355"/>
      <c r="V8" s="237">
        <f>SUM(V3:V6)</f>
        <v>3398.25</v>
      </c>
      <c r="W8" s="238"/>
      <c r="X8" s="239"/>
      <c r="Y8" s="250">
        <f>SUM(Y3:Y6)</f>
        <v>230</v>
      </c>
      <c r="Z8" s="245"/>
      <c r="AA8" s="249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</row>
    <row r="9" spans="1:1583" s="4" customFormat="1" ht="20.25">
      <c r="A9" s="6" t="s">
        <v>141</v>
      </c>
      <c r="B9" s="6"/>
      <c r="C9" s="6"/>
      <c r="D9" s="6"/>
      <c r="E9" s="6"/>
      <c r="F9" s="11"/>
      <c r="G9" s="13"/>
      <c r="H9" s="6"/>
      <c r="I9" s="6"/>
      <c r="J9" s="6"/>
      <c r="K9" s="6"/>
      <c r="L9" s="6"/>
      <c r="M9" s="19"/>
      <c r="N9" s="20"/>
      <c r="O9" s="6"/>
      <c r="P9" s="226"/>
      <c r="Q9" s="6"/>
      <c r="R9" s="9"/>
      <c r="S9" s="1"/>
      <c r="T9" s="240"/>
      <c r="U9" s="241"/>
      <c r="V9" s="356"/>
      <c r="W9" s="357"/>
      <c r="X9" s="357"/>
      <c r="Y9" s="251"/>
      <c r="Z9" s="252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</row>
    <row r="10" spans="1:1583" s="4" customFormat="1">
      <c r="A10" s="6" t="s">
        <v>23</v>
      </c>
      <c r="B10" s="6"/>
      <c r="C10" s="6"/>
      <c r="D10" s="6"/>
      <c r="E10" s="6"/>
      <c r="F10" s="9"/>
      <c r="G10" s="13">
        <f>SUM(G6:G9)</f>
        <v>6868.5</v>
      </c>
      <c r="H10" s="6"/>
      <c r="I10" s="6"/>
      <c r="J10" s="6"/>
      <c r="K10" s="6"/>
      <c r="L10" s="6">
        <f>SUM(L5:L9)</f>
        <v>3500800</v>
      </c>
      <c r="M10" s="19">
        <v>1.03</v>
      </c>
      <c r="N10" s="20">
        <f>M10*L10</f>
        <v>3605824</v>
      </c>
      <c r="O10" s="6"/>
      <c r="P10" s="20">
        <f>G10+N10+O10</f>
        <v>3612692.5</v>
      </c>
      <c r="Q10" s="6">
        <v>1</v>
      </c>
      <c r="R10" s="9">
        <f>P10*Q10</f>
        <v>3612692.5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</row>
    <row r="11" spans="1:1583" s="1" customFormat="1">
      <c r="A11" s="6"/>
      <c r="B11" s="6"/>
      <c r="C11" s="6"/>
      <c r="D11" s="6"/>
      <c r="E11" s="6"/>
      <c r="F11" s="11"/>
      <c r="G11" s="13"/>
      <c r="H11" s="6"/>
      <c r="I11" s="6"/>
      <c r="J11" s="6"/>
      <c r="K11" s="6"/>
      <c r="L11" s="6"/>
      <c r="M11" s="19"/>
      <c r="N11" s="20"/>
      <c r="O11" s="6"/>
      <c r="P11" s="226"/>
      <c r="Q11" s="6"/>
      <c r="R11" s="9"/>
    </row>
    <row r="12" spans="1:1583" s="1" customFormat="1">
      <c r="A12" s="6" t="s">
        <v>1</v>
      </c>
      <c r="B12" s="6"/>
      <c r="C12" s="6" t="s">
        <v>28</v>
      </c>
      <c r="D12" s="6" t="s">
        <v>29</v>
      </c>
      <c r="E12" s="6" t="s">
        <v>6</v>
      </c>
      <c r="F12" s="11" t="s">
        <v>30</v>
      </c>
      <c r="G12" s="6" t="s">
        <v>31</v>
      </c>
      <c r="H12" s="6" t="s">
        <v>2</v>
      </c>
      <c r="I12" s="6" t="s">
        <v>3</v>
      </c>
      <c r="J12" s="6" t="s">
        <v>4</v>
      </c>
      <c r="K12" s="6" t="s">
        <v>5</v>
      </c>
      <c r="L12" s="6" t="s">
        <v>6</v>
      </c>
      <c r="M12" s="19"/>
      <c r="N12" s="20" t="s">
        <v>8</v>
      </c>
      <c r="O12" s="6" t="s">
        <v>35</v>
      </c>
      <c r="P12" s="20" t="s">
        <v>23</v>
      </c>
      <c r="Q12" s="6" t="s">
        <v>36</v>
      </c>
      <c r="R12" s="9" t="s">
        <v>37</v>
      </c>
    </row>
    <row r="13" spans="1:1583" s="4" customFormat="1" ht="15" customHeight="1">
      <c r="A13" s="6" t="s">
        <v>142</v>
      </c>
      <c r="B13" s="12" t="s">
        <v>143</v>
      </c>
      <c r="C13" s="6"/>
      <c r="D13" s="6"/>
      <c r="E13" s="6"/>
      <c r="F13" s="11"/>
      <c r="G13" s="6"/>
      <c r="H13" s="6">
        <v>7569</v>
      </c>
      <c r="I13" s="6">
        <v>7569</v>
      </c>
      <c r="J13" s="6">
        <f t="shared" ref="J13:J21" si="0">I13-H13</f>
        <v>0</v>
      </c>
      <c r="K13" s="6">
        <v>60</v>
      </c>
      <c r="L13" s="6">
        <f t="shared" ref="L13:L21" si="1">K13*J13</f>
        <v>0</v>
      </c>
      <c r="M13" s="19">
        <v>1.03</v>
      </c>
      <c r="N13" s="20">
        <f t="shared" ref="N13:N22" si="2">M13*L13</f>
        <v>0</v>
      </c>
      <c r="O13" s="6"/>
      <c r="P13" s="20">
        <f t="shared" ref="P13:P22" si="3">G13+N13+O13</f>
        <v>0</v>
      </c>
      <c r="Q13" s="6">
        <v>1</v>
      </c>
      <c r="R13" s="9">
        <f t="shared" ref="R13:R22" si="4">P13*Q13</f>
        <v>0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</row>
    <row r="14" spans="1:1583" s="4" customFormat="1" ht="15" customHeight="1">
      <c r="A14" s="6" t="s">
        <v>144</v>
      </c>
      <c r="B14" s="12" t="s">
        <v>143</v>
      </c>
      <c r="C14" s="6"/>
      <c r="D14" s="6"/>
      <c r="E14" s="6"/>
      <c r="F14" s="11"/>
      <c r="G14" s="6"/>
      <c r="H14" s="6">
        <v>3303</v>
      </c>
      <c r="I14" s="6">
        <v>3764</v>
      </c>
      <c r="J14" s="6">
        <f t="shared" si="0"/>
        <v>461</v>
      </c>
      <c r="K14" s="6">
        <v>120</v>
      </c>
      <c r="L14" s="6">
        <f t="shared" si="1"/>
        <v>55320</v>
      </c>
      <c r="M14" s="19">
        <v>1.03</v>
      </c>
      <c r="N14" s="20">
        <f t="shared" si="2"/>
        <v>56979.6</v>
      </c>
      <c r="O14" s="6"/>
      <c r="P14" s="20">
        <f t="shared" si="3"/>
        <v>56979.6</v>
      </c>
      <c r="Q14" s="6">
        <v>1</v>
      </c>
      <c r="R14" s="9">
        <f t="shared" si="4"/>
        <v>56979.6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</row>
    <row r="15" spans="1:1583" s="4" customFormat="1" ht="16.5" customHeight="1">
      <c r="A15" s="6" t="s">
        <v>145</v>
      </c>
      <c r="B15" s="12" t="s">
        <v>143</v>
      </c>
      <c r="C15" s="6"/>
      <c r="D15" s="6"/>
      <c r="E15" s="6"/>
      <c r="F15" s="11"/>
      <c r="G15" s="6"/>
      <c r="H15" s="6">
        <v>3272</v>
      </c>
      <c r="I15" s="6">
        <v>3275</v>
      </c>
      <c r="J15" s="6">
        <f t="shared" si="0"/>
        <v>3</v>
      </c>
      <c r="K15" s="6">
        <v>240</v>
      </c>
      <c r="L15" s="6">
        <f t="shared" si="1"/>
        <v>720</v>
      </c>
      <c r="M15" s="19">
        <v>1.03</v>
      </c>
      <c r="N15" s="20">
        <f t="shared" si="2"/>
        <v>741.6</v>
      </c>
      <c r="O15" s="6"/>
      <c r="P15" s="20">
        <f t="shared" si="3"/>
        <v>741.6</v>
      </c>
      <c r="Q15" s="6">
        <v>1</v>
      </c>
      <c r="R15" s="9">
        <f t="shared" si="4"/>
        <v>741.6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</row>
    <row r="16" spans="1:1583" s="4" customFormat="1" ht="18" customHeight="1">
      <c r="A16" s="6" t="s">
        <v>146</v>
      </c>
      <c r="B16" s="12" t="s">
        <v>143</v>
      </c>
      <c r="C16" s="6"/>
      <c r="D16" s="6"/>
      <c r="E16" s="6"/>
      <c r="F16" s="11"/>
      <c r="G16" s="6"/>
      <c r="H16" s="6">
        <v>517</v>
      </c>
      <c r="I16" s="6">
        <v>526</v>
      </c>
      <c r="J16" s="6">
        <f t="shared" si="0"/>
        <v>9</v>
      </c>
      <c r="K16" s="6">
        <v>120</v>
      </c>
      <c r="L16" s="6">
        <f t="shared" si="1"/>
        <v>1080</v>
      </c>
      <c r="M16" s="19">
        <v>1.03</v>
      </c>
      <c r="N16" s="20">
        <f t="shared" si="2"/>
        <v>1112.4000000000001</v>
      </c>
      <c r="O16" s="6"/>
      <c r="P16" s="20">
        <f t="shared" si="3"/>
        <v>1112.4000000000001</v>
      </c>
      <c r="Q16" s="6">
        <v>1</v>
      </c>
      <c r="R16" s="9">
        <f t="shared" si="4"/>
        <v>1112.4000000000001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</row>
    <row r="17" spans="1:1583" s="4" customFormat="1" ht="18.75" customHeight="1">
      <c r="A17" s="6" t="s">
        <v>147</v>
      </c>
      <c r="B17" s="12" t="s">
        <v>143</v>
      </c>
      <c r="C17" s="6"/>
      <c r="D17" s="6"/>
      <c r="E17" s="6"/>
      <c r="F17" s="11"/>
      <c r="G17" s="6"/>
      <c r="H17" s="224" t="s">
        <v>148</v>
      </c>
      <c r="I17" s="224" t="s">
        <v>149</v>
      </c>
      <c r="J17" s="6">
        <f t="shared" si="0"/>
        <v>716</v>
      </c>
      <c r="K17" s="6">
        <v>300</v>
      </c>
      <c r="L17" s="6">
        <f t="shared" si="1"/>
        <v>214800</v>
      </c>
      <c r="M17" s="19">
        <v>1.03</v>
      </c>
      <c r="N17" s="20">
        <f t="shared" si="2"/>
        <v>221244</v>
      </c>
      <c r="O17" s="6"/>
      <c r="P17" s="20">
        <f t="shared" si="3"/>
        <v>221244</v>
      </c>
      <c r="Q17" s="6">
        <v>1</v>
      </c>
      <c r="R17" s="9">
        <f t="shared" si="4"/>
        <v>221244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</row>
    <row r="18" spans="1:1583" s="4" customFormat="1" ht="13.5" customHeight="1">
      <c r="A18" s="6" t="s">
        <v>150</v>
      </c>
      <c r="B18" s="12" t="s">
        <v>143</v>
      </c>
      <c r="C18" s="6"/>
      <c r="D18" s="6"/>
      <c r="E18" s="6"/>
      <c r="F18" s="11"/>
      <c r="G18" s="6"/>
      <c r="H18" s="6">
        <v>257</v>
      </c>
      <c r="I18" s="6">
        <v>826</v>
      </c>
      <c r="J18" s="6">
        <f t="shared" si="0"/>
        <v>569</v>
      </c>
      <c r="K18" s="6">
        <v>60</v>
      </c>
      <c r="L18" s="6">
        <f t="shared" si="1"/>
        <v>34140</v>
      </c>
      <c r="M18" s="19">
        <v>1.03</v>
      </c>
      <c r="N18" s="20">
        <f t="shared" si="2"/>
        <v>35164.199999999997</v>
      </c>
      <c r="O18" s="6"/>
      <c r="P18" s="20">
        <f t="shared" si="3"/>
        <v>35164.199999999997</v>
      </c>
      <c r="Q18" s="6">
        <v>1</v>
      </c>
      <c r="R18" s="9">
        <f t="shared" si="4"/>
        <v>35164.199999999997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</row>
    <row r="19" spans="1:1583" s="4" customFormat="1" ht="16.5" customHeight="1">
      <c r="A19" s="6" t="s">
        <v>151</v>
      </c>
      <c r="B19" s="12" t="s">
        <v>143</v>
      </c>
      <c r="C19" s="6"/>
      <c r="D19" s="6"/>
      <c r="E19" s="6"/>
      <c r="F19" s="11"/>
      <c r="G19" s="6"/>
      <c r="H19" s="6">
        <v>7595</v>
      </c>
      <c r="I19" s="6">
        <v>8545</v>
      </c>
      <c r="J19" s="6">
        <f t="shared" si="0"/>
        <v>950</v>
      </c>
      <c r="K19" s="6">
        <v>120</v>
      </c>
      <c r="L19" s="6">
        <f t="shared" si="1"/>
        <v>114000</v>
      </c>
      <c r="M19" s="19">
        <v>1.03</v>
      </c>
      <c r="N19" s="20">
        <f t="shared" si="2"/>
        <v>117420</v>
      </c>
      <c r="O19" s="6"/>
      <c r="P19" s="20">
        <f t="shared" si="3"/>
        <v>117420</v>
      </c>
      <c r="Q19" s="6">
        <v>1</v>
      </c>
      <c r="R19" s="9">
        <f t="shared" si="4"/>
        <v>117420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</row>
    <row r="20" spans="1:1583" s="4" customFormat="1" ht="19.5" customHeight="1">
      <c r="A20" s="6" t="s">
        <v>152</v>
      </c>
      <c r="B20" s="12" t="s">
        <v>143</v>
      </c>
      <c r="C20" s="6"/>
      <c r="D20" s="6"/>
      <c r="E20" s="6"/>
      <c r="F20" s="11"/>
      <c r="G20" s="6"/>
      <c r="H20" s="6">
        <v>9205</v>
      </c>
      <c r="I20" s="6">
        <v>9657</v>
      </c>
      <c r="J20" s="6">
        <f t="shared" si="0"/>
        <v>452</v>
      </c>
      <c r="K20" s="6">
        <v>60</v>
      </c>
      <c r="L20" s="6">
        <f t="shared" si="1"/>
        <v>27120</v>
      </c>
      <c r="M20" s="19">
        <v>1.03</v>
      </c>
      <c r="N20" s="20">
        <f t="shared" si="2"/>
        <v>27933.599999999999</v>
      </c>
      <c r="O20" s="6"/>
      <c r="P20" s="20">
        <f t="shared" si="3"/>
        <v>27933.599999999999</v>
      </c>
      <c r="Q20" s="6">
        <v>1</v>
      </c>
      <c r="R20" s="9">
        <f t="shared" si="4"/>
        <v>27933.599999999999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</row>
    <row r="21" spans="1:1583" s="4" customFormat="1" ht="19.5" customHeight="1">
      <c r="A21" s="6" t="s">
        <v>153</v>
      </c>
      <c r="B21" s="12" t="s">
        <v>143</v>
      </c>
      <c r="C21" s="6"/>
      <c r="D21" s="6"/>
      <c r="E21" s="6"/>
      <c r="F21" s="11"/>
      <c r="G21" s="6"/>
      <c r="H21" s="6">
        <v>4434</v>
      </c>
      <c r="I21" s="6">
        <v>4454</v>
      </c>
      <c r="J21" s="6">
        <f t="shared" si="0"/>
        <v>20</v>
      </c>
      <c r="K21" s="6">
        <v>120</v>
      </c>
      <c r="L21" s="6">
        <f t="shared" si="1"/>
        <v>2400</v>
      </c>
      <c r="M21" s="19">
        <v>1.03</v>
      </c>
      <c r="N21" s="20">
        <f t="shared" si="2"/>
        <v>2472</v>
      </c>
      <c r="O21" s="6"/>
      <c r="P21" s="20">
        <f t="shared" si="3"/>
        <v>2472</v>
      </c>
      <c r="Q21" s="6">
        <v>1</v>
      </c>
      <c r="R21" s="9">
        <f t="shared" si="4"/>
        <v>2472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</row>
    <row r="22" spans="1:1583" s="4" customFormat="1" ht="14.25" customHeight="1">
      <c r="A22" s="6" t="s">
        <v>23</v>
      </c>
      <c r="B22" s="12" t="s">
        <v>143</v>
      </c>
      <c r="C22" s="6"/>
      <c r="D22" s="6"/>
      <c r="E22" s="6"/>
      <c r="F22" s="11"/>
      <c r="G22" s="6"/>
      <c r="H22" s="6"/>
      <c r="I22" s="6"/>
      <c r="J22" s="6"/>
      <c r="K22" s="6"/>
      <c r="L22" s="6">
        <f>SUM(L13:L21)</f>
        <v>449580</v>
      </c>
      <c r="M22" s="19">
        <v>1.03</v>
      </c>
      <c r="N22" s="20">
        <f t="shared" si="2"/>
        <v>463067.4</v>
      </c>
      <c r="O22" s="6"/>
      <c r="P22" s="20">
        <f t="shared" si="3"/>
        <v>463067.4</v>
      </c>
      <c r="Q22" s="6">
        <v>1</v>
      </c>
      <c r="R22" s="9">
        <f t="shared" si="4"/>
        <v>463067.4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</row>
    <row r="23" spans="1:1583" s="4" customFormat="1" ht="14.25" customHeight="1">
      <c r="A23" s="128"/>
      <c r="B23" s="14"/>
      <c r="C23" s="128"/>
      <c r="D23" s="128"/>
      <c r="E23" s="128"/>
      <c r="F23" s="225"/>
      <c r="G23" s="128"/>
      <c r="H23" s="128"/>
      <c r="I23" s="128"/>
      <c r="J23" s="128"/>
      <c r="K23" s="128"/>
      <c r="L23" s="128"/>
      <c r="M23" s="227"/>
      <c r="N23" s="228"/>
      <c r="O23" s="128"/>
      <c r="P23" s="228"/>
      <c r="Q23" s="128"/>
      <c r="R23" s="242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</row>
    <row r="24" spans="1:1583" s="4" customFormat="1" ht="14.25" customHeight="1">
      <c r="A24" s="128"/>
      <c r="B24" s="14"/>
      <c r="C24" s="128"/>
      <c r="D24" s="128"/>
      <c r="E24" s="128"/>
      <c r="F24" s="225"/>
      <c r="G24" s="128"/>
      <c r="H24" s="128"/>
      <c r="I24" s="128"/>
      <c r="J24" s="128"/>
      <c r="K24" s="128"/>
      <c r="L24" s="128"/>
      <c r="M24" s="227"/>
      <c r="N24" s="228"/>
      <c r="O24" s="128"/>
      <c r="P24" s="228"/>
      <c r="Q24" s="128"/>
      <c r="R24" s="242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</row>
    <row r="25" spans="1:1583" s="4" customFormat="1" ht="14.25" customHeight="1">
      <c r="A25" s="128"/>
      <c r="B25" s="14"/>
      <c r="C25" s="128"/>
      <c r="D25" s="128"/>
      <c r="E25" s="128"/>
      <c r="F25" s="225"/>
      <c r="G25" s="128"/>
      <c r="H25" s="128"/>
      <c r="I25" s="128"/>
      <c r="J25" s="128"/>
      <c r="K25" s="128"/>
      <c r="L25" s="128"/>
      <c r="M25" s="227"/>
      <c r="N25" s="228"/>
      <c r="O25" s="128"/>
      <c r="P25" s="228"/>
      <c r="Q25" s="128"/>
      <c r="R25" s="242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</row>
    <row r="26" spans="1:1583" s="1" customFormat="1" ht="14.2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</row>
    <row r="27" spans="1:1583" s="1" customFormat="1" ht="15.95" customHeight="1">
      <c r="A27" s="6" t="s">
        <v>1</v>
      </c>
      <c r="B27" s="6"/>
      <c r="C27" s="6" t="s">
        <v>28</v>
      </c>
      <c r="D27" s="6" t="s">
        <v>29</v>
      </c>
      <c r="E27" s="6" t="s">
        <v>6</v>
      </c>
      <c r="F27" s="11" t="s">
        <v>30</v>
      </c>
      <c r="G27" s="6" t="s">
        <v>31</v>
      </c>
      <c r="H27" s="6" t="s">
        <v>2</v>
      </c>
      <c r="I27" s="6" t="s">
        <v>3</v>
      </c>
      <c r="J27" s="6" t="s">
        <v>4</v>
      </c>
      <c r="K27" s="6" t="s">
        <v>5</v>
      </c>
      <c r="L27" s="6" t="s">
        <v>6</v>
      </c>
      <c r="M27" s="19">
        <v>1.03</v>
      </c>
      <c r="N27" s="20" t="s">
        <v>8</v>
      </c>
      <c r="O27" s="6" t="s">
        <v>35</v>
      </c>
      <c r="P27" s="20" t="s">
        <v>23</v>
      </c>
      <c r="Q27" s="6" t="s">
        <v>36</v>
      </c>
      <c r="R27" s="9" t="s">
        <v>37</v>
      </c>
    </row>
    <row r="28" spans="1:1583" s="4" customFormat="1" ht="15.75" customHeight="1">
      <c r="A28" s="6" t="s">
        <v>154</v>
      </c>
      <c r="B28" s="12" t="s">
        <v>155</v>
      </c>
      <c r="C28" s="6"/>
      <c r="D28" s="6"/>
      <c r="E28" s="6"/>
      <c r="F28" s="11"/>
      <c r="G28" s="6"/>
      <c r="H28" s="6">
        <v>352</v>
      </c>
      <c r="I28" s="6">
        <v>352</v>
      </c>
      <c r="J28" s="6">
        <f>I28-H28</f>
        <v>0</v>
      </c>
      <c r="K28" s="6">
        <v>120</v>
      </c>
      <c r="L28" s="6">
        <f>K28*J28</f>
        <v>0</v>
      </c>
      <c r="M28" s="19">
        <v>1.03</v>
      </c>
      <c r="N28" s="20">
        <f t="shared" ref="N28:N30" si="5">M28*L28</f>
        <v>0</v>
      </c>
      <c r="O28" s="6"/>
      <c r="P28" s="20">
        <f t="shared" ref="P28:P30" si="6">G28+N28+O28</f>
        <v>0</v>
      </c>
      <c r="Q28" s="6">
        <v>1</v>
      </c>
      <c r="R28" s="9">
        <f t="shared" ref="R28:R30" si="7">P28*Q28</f>
        <v>0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</row>
    <row r="29" spans="1:1583" s="4" customFormat="1" ht="15.75" customHeight="1">
      <c r="A29" s="6" t="s">
        <v>156</v>
      </c>
      <c r="B29" s="12" t="s">
        <v>155</v>
      </c>
      <c r="C29" s="6"/>
      <c r="D29" s="6"/>
      <c r="E29" s="6"/>
      <c r="F29" s="11"/>
      <c r="G29" s="6"/>
      <c r="H29" s="6">
        <v>1897</v>
      </c>
      <c r="I29" s="6">
        <v>2022</v>
      </c>
      <c r="J29" s="6">
        <f>I29-H29</f>
        <v>125</v>
      </c>
      <c r="K29" s="6">
        <v>150</v>
      </c>
      <c r="L29" s="6">
        <f>K29*J29</f>
        <v>18750</v>
      </c>
      <c r="M29" s="19">
        <v>1.03</v>
      </c>
      <c r="N29" s="20">
        <f t="shared" si="5"/>
        <v>19312.5</v>
      </c>
      <c r="O29" s="6"/>
      <c r="P29" s="20">
        <f t="shared" si="6"/>
        <v>19312.5</v>
      </c>
      <c r="Q29" s="6">
        <v>1</v>
      </c>
      <c r="R29" s="9">
        <f t="shared" si="7"/>
        <v>19312.5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</row>
    <row r="30" spans="1:1583" s="4" customFormat="1" ht="15.75" customHeight="1">
      <c r="A30" s="6" t="s">
        <v>157</v>
      </c>
      <c r="B30" s="12" t="s">
        <v>155</v>
      </c>
      <c r="C30" s="6"/>
      <c r="D30" s="6"/>
      <c r="E30" s="6"/>
      <c r="F30" s="11"/>
      <c r="G30" s="6"/>
      <c r="H30" s="6"/>
      <c r="I30" s="6"/>
      <c r="J30" s="6"/>
      <c r="K30" s="6"/>
      <c r="L30" s="6">
        <f>SUM(L28:L29)</f>
        <v>18750</v>
      </c>
      <c r="M30" s="19">
        <v>1.03</v>
      </c>
      <c r="N30" s="20">
        <f t="shared" si="5"/>
        <v>19312.5</v>
      </c>
      <c r="O30" s="6"/>
      <c r="P30" s="20">
        <f t="shared" si="6"/>
        <v>19312.5</v>
      </c>
      <c r="Q30" s="6">
        <v>1</v>
      </c>
      <c r="R30" s="9">
        <f t="shared" si="7"/>
        <v>19312.5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</row>
    <row r="31" spans="1:1583" s="1" customFormat="1" ht="14.25" customHeight="1">
      <c r="A31" s="6"/>
      <c r="B31" s="12"/>
      <c r="C31" s="6"/>
      <c r="D31" s="6"/>
      <c r="E31" s="6"/>
      <c r="F31" s="11"/>
      <c r="G31" s="6"/>
      <c r="H31" s="6"/>
      <c r="I31" s="6"/>
      <c r="J31" s="6"/>
      <c r="K31" s="6"/>
      <c r="L31" s="6"/>
      <c r="M31" s="19"/>
      <c r="N31" s="20"/>
      <c r="O31" s="6"/>
      <c r="P31" s="20"/>
      <c r="Q31" s="6"/>
      <c r="R31" s="9"/>
    </row>
    <row r="32" spans="1:1583" s="1" customFormat="1" ht="14.25" customHeight="1">
      <c r="A32" s="6"/>
      <c r="B32" s="12"/>
      <c r="C32" s="6"/>
      <c r="D32" s="6"/>
      <c r="E32" s="6"/>
      <c r="F32" s="11"/>
      <c r="G32" s="6"/>
      <c r="H32" s="6"/>
      <c r="I32" s="6"/>
      <c r="J32" s="6"/>
      <c r="K32" s="6"/>
      <c r="L32" s="6"/>
      <c r="M32" s="19"/>
      <c r="N32" s="20"/>
      <c r="O32" s="6"/>
      <c r="P32" s="20"/>
      <c r="Q32" s="6"/>
      <c r="R32" s="9"/>
    </row>
    <row r="33" spans="1:1583" s="1" customFormat="1" ht="15" customHeight="1">
      <c r="A33" s="6" t="s">
        <v>1</v>
      </c>
      <c r="B33" s="6"/>
      <c r="C33" s="6" t="s">
        <v>28</v>
      </c>
      <c r="D33" s="6" t="s">
        <v>29</v>
      </c>
      <c r="E33" s="6" t="s">
        <v>6</v>
      </c>
      <c r="F33" s="11" t="s">
        <v>30</v>
      </c>
      <c r="G33" s="6" t="s">
        <v>31</v>
      </c>
      <c r="H33" s="6" t="s">
        <v>2</v>
      </c>
      <c r="I33" s="6" t="s">
        <v>3</v>
      </c>
      <c r="J33" s="6" t="s">
        <v>4</v>
      </c>
      <c r="K33" s="6" t="s">
        <v>5</v>
      </c>
      <c r="L33" s="6" t="s">
        <v>6</v>
      </c>
      <c r="M33" s="19">
        <v>1.03</v>
      </c>
      <c r="N33" s="20" t="s">
        <v>8</v>
      </c>
      <c r="O33" s="6" t="s">
        <v>35</v>
      </c>
      <c r="P33" s="20" t="s">
        <v>23</v>
      </c>
      <c r="Q33" s="6" t="s">
        <v>36</v>
      </c>
      <c r="R33" s="9" t="s">
        <v>37</v>
      </c>
    </row>
    <row r="34" spans="1:1583" s="4" customFormat="1" ht="21" customHeight="1">
      <c r="A34" s="6" t="s">
        <v>158</v>
      </c>
      <c r="B34" s="12" t="s">
        <v>159</v>
      </c>
      <c r="C34" s="6"/>
      <c r="D34" s="6"/>
      <c r="E34" s="6"/>
      <c r="F34" s="11"/>
      <c r="G34" s="6"/>
      <c r="H34" s="6">
        <v>1485</v>
      </c>
      <c r="I34" s="6">
        <v>1212</v>
      </c>
      <c r="J34" s="6">
        <f>H34-I34</f>
        <v>273</v>
      </c>
      <c r="K34" s="6">
        <v>240</v>
      </c>
      <c r="L34" s="6">
        <f t="shared" ref="L34:L40" si="8">K34*J34</f>
        <v>65520</v>
      </c>
      <c r="M34" s="19">
        <v>1.03</v>
      </c>
      <c r="N34" s="20">
        <f t="shared" ref="N34:N41" si="9">M34*L34</f>
        <v>67485.600000000006</v>
      </c>
      <c r="O34" s="6"/>
      <c r="P34" s="20">
        <f t="shared" ref="P34:P41" si="10">G34+N34+O34</f>
        <v>67485.600000000006</v>
      </c>
      <c r="Q34" s="6">
        <v>1</v>
      </c>
      <c r="R34" s="9">
        <f t="shared" ref="R34:R41" si="11">P34*Q34</f>
        <v>67485.600000000006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</row>
    <row r="35" spans="1:1583" s="4" customFormat="1" ht="14.25" customHeight="1">
      <c r="A35" s="6" t="s">
        <v>160</v>
      </c>
      <c r="B35" s="12" t="s">
        <v>159</v>
      </c>
      <c r="C35" s="6"/>
      <c r="D35" s="6"/>
      <c r="E35" s="6"/>
      <c r="F35" s="11"/>
      <c r="G35" s="6"/>
      <c r="H35" s="6">
        <v>3623</v>
      </c>
      <c r="I35" s="6">
        <v>4075</v>
      </c>
      <c r="J35" s="6">
        <f t="shared" ref="J35:J40" si="12">I35-H35</f>
        <v>452</v>
      </c>
      <c r="K35" s="6">
        <v>240</v>
      </c>
      <c r="L35" s="6">
        <f t="shared" si="8"/>
        <v>108480</v>
      </c>
      <c r="M35" s="19">
        <v>1.03</v>
      </c>
      <c r="N35" s="20">
        <f t="shared" si="9"/>
        <v>111734.39999999999</v>
      </c>
      <c r="O35" s="6"/>
      <c r="P35" s="20">
        <f t="shared" si="10"/>
        <v>111734.39999999999</v>
      </c>
      <c r="Q35" s="6">
        <v>1</v>
      </c>
      <c r="R35" s="9">
        <f t="shared" si="11"/>
        <v>111734.39999999999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</row>
    <row r="36" spans="1:1583" s="4" customFormat="1" ht="18.75" customHeight="1">
      <c r="A36" s="6" t="s">
        <v>161</v>
      </c>
      <c r="B36" s="12" t="s">
        <v>159</v>
      </c>
      <c r="C36" s="6"/>
      <c r="D36" s="6"/>
      <c r="E36" s="6"/>
      <c r="F36" s="11"/>
      <c r="G36" s="6"/>
      <c r="H36" s="6">
        <v>8263</v>
      </c>
      <c r="I36" s="6">
        <v>8553</v>
      </c>
      <c r="J36" s="6">
        <f t="shared" si="12"/>
        <v>290</v>
      </c>
      <c r="K36" s="6">
        <v>300</v>
      </c>
      <c r="L36" s="6">
        <f t="shared" si="8"/>
        <v>87000</v>
      </c>
      <c r="M36" s="19">
        <v>1.03</v>
      </c>
      <c r="N36" s="20">
        <f t="shared" si="9"/>
        <v>89610</v>
      </c>
      <c r="O36" s="6"/>
      <c r="P36" s="20">
        <f t="shared" si="10"/>
        <v>89610</v>
      </c>
      <c r="Q36" s="6">
        <v>1</v>
      </c>
      <c r="R36" s="9">
        <f t="shared" si="11"/>
        <v>89610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</row>
    <row r="37" spans="1:1583" s="4" customFormat="1" ht="19.5" customHeight="1">
      <c r="A37" s="6" t="s">
        <v>162</v>
      </c>
      <c r="B37" s="12" t="s">
        <v>159</v>
      </c>
      <c r="C37" s="6"/>
      <c r="D37" s="6"/>
      <c r="E37" s="6"/>
      <c r="F37" s="11"/>
      <c r="G37" s="6"/>
      <c r="H37" s="6">
        <v>819</v>
      </c>
      <c r="I37" s="6">
        <v>819</v>
      </c>
      <c r="J37" s="6">
        <f t="shared" si="12"/>
        <v>0</v>
      </c>
      <c r="K37" s="6">
        <v>120</v>
      </c>
      <c r="L37" s="6">
        <f t="shared" si="8"/>
        <v>0</v>
      </c>
      <c r="M37" s="19">
        <v>1.03</v>
      </c>
      <c r="N37" s="20">
        <f t="shared" si="9"/>
        <v>0</v>
      </c>
      <c r="O37" s="6"/>
      <c r="P37" s="20">
        <f t="shared" si="10"/>
        <v>0</v>
      </c>
      <c r="Q37" s="6">
        <v>1</v>
      </c>
      <c r="R37" s="9">
        <f t="shared" si="11"/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</row>
    <row r="38" spans="1:1583" s="4" customFormat="1" ht="15" customHeight="1">
      <c r="A38" s="6" t="s">
        <v>163</v>
      </c>
      <c r="B38" s="12" t="s">
        <v>159</v>
      </c>
      <c r="C38" s="6"/>
      <c r="D38" s="6"/>
      <c r="E38" s="6"/>
      <c r="F38" s="11"/>
      <c r="G38" s="6"/>
      <c r="H38" s="6">
        <v>9394</v>
      </c>
      <c r="I38" s="6">
        <v>9394</v>
      </c>
      <c r="J38" s="6">
        <f t="shared" si="12"/>
        <v>0</v>
      </c>
      <c r="K38" s="6">
        <v>120</v>
      </c>
      <c r="L38" s="6">
        <f t="shared" si="8"/>
        <v>0</v>
      </c>
      <c r="M38" s="19">
        <v>1.03</v>
      </c>
      <c r="N38" s="20">
        <f t="shared" si="9"/>
        <v>0</v>
      </c>
      <c r="O38" s="6"/>
      <c r="P38" s="20">
        <f t="shared" si="10"/>
        <v>0</v>
      </c>
      <c r="Q38" s="6">
        <v>1</v>
      </c>
      <c r="R38" s="9">
        <f t="shared" si="11"/>
        <v>0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</row>
    <row r="39" spans="1:1583" s="4" customFormat="1" ht="14.25" customHeight="1">
      <c r="A39" s="6" t="s">
        <v>164</v>
      </c>
      <c r="B39" s="12" t="s">
        <v>159</v>
      </c>
      <c r="C39" s="6"/>
      <c r="D39" s="6"/>
      <c r="E39" s="6"/>
      <c r="F39" s="11"/>
      <c r="G39" s="6"/>
      <c r="H39" s="6">
        <v>5054</v>
      </c>
      <c r="I39" s="6">
        <v>5393</v>
      </c>
      <c r="J39" s="6">
        <f t="shared" si="12"/>
        <v>339</v>
      </c>
      <c r="K39" s="6">
        <v>120</v>
      </c>
      <c r="L39" s="6">
        <f t="shared" si="8"/>
        <v>40680</v>
      </c>
      <c r="M39" s="19">
        <v>1.03</v>
      </c>
      <c r="N39" s="20">
        <f t="shared" si="9"/>
        <v>41900.400000000001</v>
      </c>
      <c r="O39" s="6"/>
      <c r="P39" s="20">
        <f t="shared" si="10"/>
        <v>41900.400000000001</v>
      </c>
      <c r="Q39" s="6">
        <v>1</v>
      </c>
      <c r="R39" s="9">
        <f t="shared" si="11"/>
        <v>41900.400000000001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</row>
    <row r="40" spans="1:1583" s="4" customFormat="1" ht="13.5" customHeight="1">
      <c r="A40" s="6" t="s">
        <v>165</v>
      </c>
      <c r="B40" s="12" t="s">
        <v>159</v>
      </c>
      <c r="C40" s="6"/>
      <c r="D40" s="6"/>
      <c r="E40" s="6"/>
      <c r="F40" s="11"/>
      <c r="G40" s="6"/>
      <c r="H40" s="6">
        <v>6007</v>
      </c>
      <c r="I40" s="6">
        <v>6046</v>
      </c>
      <c r="J40" s="6">
        <f t="shared" si="12"/>
        <v>39</v>
      </c>
      <c r="K40" s="6">
        <v>120</v>
      </c>
      <c r="L40" s="6">
        <f t="shared" si="8"/>
        <v>4680</v>
      </c>
      <c r="M40" s="19">
        <v>1.03</v>
      </c>
      <c r="N40" s="20">
        <f t="shared" si="9"/>
        <v>4820.3999999999996</v>
      </c>
      <c r="O40" s="6"/>
      <c r="P40" s="20">
        <f t="shared" si="10"/>
        <v>4820.3999999999996</v>
      </c>
      <c r="Q40" s="6">
        <v>1</v>
      </c>
      <c r="R40" s="9">
        <f t="shared" si="11"/>
        <v>4820.3999999999996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</row>
    <row r="41" spans="1:1583" s="4" customFormat="1" ht="19.5" customHeight="1">
      <c r="A41" s="6" t="s">
        <v>23</v>
      </c>
      <c r="B41" s="12" t="s">
        <v>159</v>
      </c>
      <c r="C41" s="6"/>
      <c r="D41" s="6"/>
      <c r="E41" s="6"/>
      <c r="F41" s="11"/>
      <c r="G41" s="6"/>
      <c r="H41" s="6"/>
      <c r="I41" s="6"/>
      <c r="J41" s="6" t="s">
        <v>166</v>
      </c>
      <c r="K41" s="6"/>
      <c r="L41" s="6">
        <f>SUM(L34:L40)</f>
        <v>306360</v>
      </c>
      <c r="M41" s="19">
        <v>1.03</v>
      </c>
      <c r="N41" s="20">
        <f t="shared" si="9"/>
        <v>315550.8</v>
      </c>
      <c r="O41" s="6"/>
      <c r="P41" s="20">
        <f t="shared" si="10"/>
        <v>315550.8</v>
      </c>
      <c r="Q41" s="6">
        <v>1</v>
      </c>
      <c r="R41" s="9">
        <f t="shared" si="11"/>
        <v>315550.8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</row>
    <row r="42" spans="1:1583" s="4" customFormat="1" ht="19.5" customHeight="1">
      <c r="A42" s="6"/>
      <c r="B42" s="12"/>
      <c r="C42" s="6"/>
      <c r="D42" s="6"/>
      <c r="E42" s="6"/>
      <c r="F42" s="11"/>
      <c r="G42" s="6"/>
      <c r="H42" s="6"/>
      <c r="I42" s="6"/>
      <c r="J42" s="6"/>
      <c r="K42" s="6"/>
      <c r="L42" s="6"/>
      <c r="M42" s="19"/>
      <c r="N42" s="20"/>
      <c r="O42" s="6"/>
      <c r="P42" s="20"/>
      <c r="Q42" s="6"/>
      <c r="R42" s="9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</row>
    <row r="43" spans="1:1583" s="4" customFormat="1" ht="19.5" customHeight="1">
      <c r="A43" s="6"/>
      <c r="B43" s="12"/>
      <c r="C43" s="6"/>
      <c r="D43" s="6"/>
      <c r="E43" s="6"/>
      <c r="F43" s="11"/>
      <c r="G43" s="6"/>
      <c r="H43" s="6"/>
      <c r="I43" s="6"/>
      <c r="J43" s="6"/>
      <c r="K43" s="6"/>
      <c r="L43" s="6"/>
      <c r="M43" s="19"/>
      <c r="N43" s="20"/>
      <c r="O43" s="6"/>
      <c r="P43" s="20"/>
      <c r="Q43" s="6"/>
      <c r="R43" s="9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</row>
    <row r="44" spans="1:1583" s="4" customFormat="1" ht="19.5" customHeight="1">
      <c r="A44" s="6"/>
      <c r="B44" s="12"/>
      <c r="C44" s="6"/>
      <c r="D44" s="6"/>
      <c r="E44" s="6"/>
      <c r="F44" s="11"/>
      <c r="G44" s="6"/>
      <c r="H44" s="6"/>
      <c r="I44" s="6"/>
      <c r="J44" s="6"/>
      <c r="K44" s="6"/>
      <c r="L44" s="6"/>
      <c r="M44" s="19"/>
      <c r="N44" s="20"/>
      <c r="O44" s="6"/>
      <c r="P44" s="20"/>
      <c r="Q44" s="6"/>
      <c r="R44" s="9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</row>
    <row r="45" spans="1:1583" s="4" customFormat="1" ht="19.5" customHeight="1">
      <c r="A45" s="6"/>
      <c r="B45" s="12"/>
      <c r="C45" s="6"/>
      <c r="D45" s="6"/>
      <c r="E45" s="6"/>
      <c r="F45" s="11"/>
      <c r="G45" s="6"/>
      <c r="H45" s="6"/>
      <c r="I45" s="6"/>
      <c r="J45" s="6"/>
      <c r="K45" s="6"/>
      <c r="L45" s="6"/>
      <c r="M45" s="19"/>
      <c r="N45" s="20"/>
      <c r="O45" s="6"/>
      <c r="P45" s="20"/>
      <c r="Q45" s="6"/>
      <c r="R45" s="9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</row>
    <row r="46" spans="1:1583" s="4" customFormat="1" ht="19.5" customHeight="1">
      <c r="A46" s="6" t="s">
        <v>167</v>
      </c>
      <c r="B46" s="12" t="s">
        <v>168</v>
      </c>
      <c r="C46" s="6"/>
      <c r="D46" s="6"/>
      <c r="E46" s="6"/>
      <c r="F46" s="11"/>
      <c r="G46" s="6"/>
      <c r="H46" s="6">
        <v>7240</v>
      </c>
      <c r="I46" s="6">
        <v>7585</v>
      </c>
      <c r="J46" s="6">
        <f t="shared" ref="J46:J50" si="13">I46-H46</f>
        <v>345</v>
      </c>
      <c r="K46" s="6">
        <v>240</v>
      </c>
      <c r="L46" s="6">
        <f t="shared" ref="L46:L50" si="14">K46*J46</f>
        <v>82800</v>
      </c>
      <c r="M46" s="19">
        <v>1.03</v>
      </c>
      <c r="N46" s="20">
        <f t="shared" ref="N46:N51" si="15">M46*L46</f>
        <v>85284</v>
      </c>
      <c r="O46" s="6"/>
      <c r="P46" s="20">
        <f t="shared" ref="P46:P51" si="16">G46+N46+O46</f>
        <v>85284</v>
      </c>
      <c r="Q46" s="6">
        <v>1</v>
      </c>
      <c r="R46" s="9">
        <f t="shared" ref="R46:R51" si="17">P46*Q46</f>
        <v>85284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</row>
    <row r="47" spans="1:1583" s="4" customFormat="1" ht="19.5" customHeight="1">
      <c r="A47" s="6" t="s">
        <v>169</v>
      </c>
      <c r="B47" s="12" t="s">
        <v>168</v>
      </c>
      <c r="C47" s="6"/>
      <c r="D47" s="6"/>
      <c r="E47" s="6"/>
      <c r="F47" s="11"/>
      <c r="G47" s="6"/>
      <c r="H47" s="6">
        <v>814</v>
      </c>
      <c r="I47" s="6">
        <v>916</v>
      </c>
      <c r="J47" s="6">
        <f t="shared" si="13"/>
        <v>102</v>
      </c>
      <c r="K47" s="6">
        <v>240</v>
      </c>
      <c r="L47" s="6">
        <f t="shared" si="14"/>
        <v>24480</v>
      </c>
      <c r="M47" s="19">
        <v>1.03</v>
      </c>
      <c r="N47" s="20">
        <f t="shared" si="15"/>
        <v>25214.400000000001</v>
      </c>
      <c r="O47" s="6"/>
      <c r="P47" s="20">
        <f t="shared" si="16"/>
        <v>25214.400000000001</v>
      </c>
      <c r="Q47" s="6">
        <v>1</v>
      </c>
      <c r="R47" s="9">
        <f t="shared" si="17"/>
        <v>25214.400000000001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</row>
    <row r="48" spans="1:1583" s="1" customFormat="1">
      <c r="A48" s="6" t="s">
        <v>170</v>
      </c>
      <c r="B48" s="12" t="s">
        <v>168</v>
      </c>
      <c r="C48" s="6"/>
      <c r="D48" s="6"/>
      <c r="E48" s="6"/>
      <c r="F48" s="11"/>
      <c r="G48" s="6"/>
      <c r="H48" s="6">
        <v>1971</v>
      </c>
      <c r="I48" s="6">
        <v>2127</v>
      </c>
      <c r="J48" s="6">
        <f t="shared" si="13"/>
        <v>156</v>
      </c>
      <c r="K48" s="6">
        <v>120</v>
      </c>
      <c r="L48" s="6">
        <f t="shared" si="14"/>
        <v>18720</v>
      </c>
      <c r="M48" s="19">
        <v>1.03</v>
      </c>
      <c r="N48" s="20">
        <f t="shared" si="15"/>
        <v>19281.599999999999</v>
      </c>
      <c r="O48" s="6"/>
      <c r="P48" s="20">
        <f t="shared" si="16"/>
        <v>19281.599999999999</v>
      </c>
      <c r="Q48" s="6">
        <v>1</v>
      </c>
      <c r="R48" s="9">
        <f t="shared" si="17"/>
        <v>19281.599999999999</v>
      </c>
    </row>
    <row r="49" spans="1:1583" s="4" customFormat="1">
      <c r="A49" s="6" t="s">
        <v>171</v>
      </c>
      <c r="B49" s="12" t="s">
        <v>168</v>
      </c>
      <c r="C49" s="6"/>
      <c r="D49" s="6"/>
      <c r="E49" s="6"/>
      <c r="F49" s="11"/>
      <c r="G49" s="6"/>
      <c r="H49" s="6">
        <v>2964</v>
      </c>
      <c r="I49" s="6">
        <v>3878</v>
      </c>
      <c r="J49" s="6">
        <f t="shared" si="13"/>
        <v>914</v>
      </c>
      <c r="K49" s="6">
        <v>60</v>
      </c>
      <c r="L49" s="6">
        <f t="shared" si="14"/>
        <v>54840</v>
      </c>
      <c r="M49" s="19">
        <v>1.03</v>
      </c>
      <c r="N49" s="20">
        <f t="shared" si="15"/>
        <v>56485.2</v>
      </c>
      <c r="O49" s="6"/>
      <c r="P49" s="20">
        <f t="shared" si="16"/>
        <v>56485.2</v>
      </c>
      <c r="Q49" s="6">
        <v>1</v>
      </c>
      <c r="R49" s="9">
        <f t="shared" si="17"/>
        <v>56485.2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</row>
    <row r="50" spans="1:1583" s="4" customFormat="1">
      <c r="A50" s="6" t="s">
        <v>172</v>
      </c>
      <c r="B50" s="12" t="s">
        <v>168</v>
      </c>
      <c r="C50" s="6"/>
      <c r="D50" s="6"/>
      <c r="E50" s="6"/>
      <c r="F50" s="11"/>
      <c r="G50" s="6"/>
      <c r="H50" s="6">
        <v>711</v>
      </c>
      <c r="I50" s="6">
        <v>725</v>
      </c>
      <c r="J50" s="6">
        <f t="shared" si="13"/>
        <v>14</v>
      </c>
      <c r="K50" s="6">
        <v>60</v>
      </c>
      <c r="L50" s="6">
        <f t="shared" si="14"/>
        <v>840</v>
      </c>
      <c r="M50" s="19">
        <v>1.03</v>
      </c>
      <c r="N50" s="20">
        <f t="shared" si="15"/>
        <v>865.2</v>
      </c>
      <c r="O50" s="6"/>
      <c r="P50" s="20">
        <f t="shared" si="16"/>
        <v>865.2</v>
      </c>
      <c r="Q50" s="6">
        <v>1</v>
      </c>
      <c r="R50" s="9">
        <f t="shared" si="17"/>
        <v>865.2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</row>
    <row r="51" spans="1:1583" s="4" customFormat="1">
      <c r="A51" s="6" t="s">
        <v>23</v>
      </c>
      <c r="B51" s="12"/>
      <c r="C51" s="6"/>
      <c r="D51" s="6"/>
      <c r="E51" s="6"/>
      <c r="F51" s="11"/>
      <c r="G51" s="6"/>
      <c r="H51" s="6"/>
      <c r="I51" s="6"/>
      <c r="J51" s="6"/>
      <c r="K51" s="6"/>
      <c r="L51" s="6">
        <f>SUM(L46:L50)</f>
        <v>181680</v>
      </c>
      <c r="M51" s="19">
        <v>1.03</v>
      </c>
      <c r="N51" s="20">
        <f t="shared" si="15"/>
        <v>187130.4</v>
      </c>
      <c r="O51" s="6"/>
      <c r="P51" s="20">
        <f t="shared" si="16"/>
        <v>187130.4</v>
      </c>
      <c r="Q51" s="6">
        <v>1</v>
      </c>
      <c r="R51" s="9">
        <f t="shared" si="17"/>
        <v>187130.4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</row>
    <row r="52" spans="1:1583" s="4" customFormat="1">
      <c r="A52" s="6"/>
      <c r="B52" s="12"/>
      <c r="C52" s="6"/>
      <c r="D52" s="6"/>
      <c r="E52" s="6"/>
      <c r="F52" s="11"/>
      <c r="G52" s="6"/>
      <c r="H52" s="6"/>
      <c r="I52" s="6"/>
      <c r="J52" s="6"/>
      <c r="K52" s="6"/>
      <c r="L52" s="6"/>
      <c r="M52" s="19"/>
      <c r="N52" s="20"/>
      <c r="O52" s="6"/>
      <c r="P52" s="20"/>
      <c r="Q52" s="6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</row>
    <row r="53" spans="1:1583" s="4" customFormat="1">
      <c r="A53" s="6" t="s">
        <v>173</v>
      </c>
      <c r="B53" s="12"/>
      <c r="C53" s="6"/>
      <c r="D53" s="6"/>
      <c r="E53" s="6"/>
      <c r="F53" s="11"/>
      <c r="G53" s="6"/>
      <c r="H53" s="6"/>
      <c r="I53" s="6"/>
      <c r="J53" s="6"/>
      <c r="K53" s="6"/>
      <c r="L53" s="6"/>
      <c r="M53" s="19"/>
      <c r="N53" s="20">
        <f>N22+N30+N41+N51</f>
        <v>985061.1</v>
      </c>
      <c r="O53" s="6"/>
      <c r="P53" s="20"/>
      <c r="Q53" s="6"/>
      <c r="R53" s="9">
        <f>N53</f>
        <v>985061.1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</row>
    <row r="54" spans="1:1583" s="4" customFormat="1">
      <c r="A54" s="6"/>
      <c r="B54" s="12"/>
      <c r="C54" s="6"/>
      <c r="D54" s="6"/>
      <c r="E54" s="6"/>
      <c r="F54" s="9">
        <v>9.5</v>
      </c>
      <c r="G54" s="6"/>
      <c r="H54" s="6"/>
      <c r="I54" s="6"/>
      <c r="J54" s="6"/>
      <c r="K54" s="6"/>
      <c r="L54" s="6"/>
      <c r="M54" s="19"/>
      <c r="N54" s="20"/>
      <c r="O54" s="6"/>
      <c r="P54" s="20"/>
      <c r="Q54" s="6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</row>
    <row r="55" spans="1:1583" s="4" customFormat="1">
      <c r="A55" s="6" t="s">
        <v>174</v>
      </c>
      <c r="B55" s="12"/>
      <c r="C55" s="6"/>
      <c r="D55" s="6"/>
      <c r="E55" s="6">
        <f>G55/F54</f>
        <v>723</v>
      </c>
      <c r="F55" s="9">
        <v>9.5</v>
      </c>
      <c r="G55" s="13">
        <f>G10</f>
        <v>6868.5</v>
      </c>
      <c r="H55" s="6"/>
      <c r="I55" s="6"/>
      <c r="J55" s="6"/>
      <c r="K55" s="6"/>
      <c r="L55" s="229">
        <f>N55/M55</f>
        <v>2544430</v>
      </c>
      <c r="M55" s="19">
        <v>1.03</v>
      </c>
      <c r="N55" s="20">
        <f>R55-G55</f>
        <v>2620762.9</v>
      </c>
      <c r="O55" s="6"/>
      <c r="P55" s="20">
        <f>G55+N55</f>
        <v>2627631.4</v>
      </c>
      <c r="Q55" s="6">
        <v>1</v>
      </c>
      <c r="R55" s="9">
        <f>R10-R53</f>
        <v>2627631.4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</row>
    <row r="56" spans="1:1583" s="4" customFormat="1">
      <c r="A56" s="6"/>
      <c r="B56" s="12"/>
      <c r="C56" s="6"/>
      <c r="D56" s="6"/>
      <c r="E56" s="6"/>
      <c r="F56" s="11"/>
      <c r="G56" s="6"/>
      <c r="H56" s="6"/>
      <c r="I56" s="6"/>
      <c r="J56" s="6"/>
      <c r="K56" s="6"/>
      <c r="L56" s="6"/>
      <c r="M56" s="19"/>
      <c r="N56" s="20"/>
      <c r="O56" s="6"/>
      <c r="P56" s="20"/>
      <c r="Q56" s="6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</row>
    <row r="57" spans="1:1583" s="4" customFormat="1">
      <c r="A57" s="6" t="s">
        <v>1</v>
      </c>
      <c r="B57" s="6"/>
      <c r="C57" s="6" t="s">
        <v>28</v>
      </c>
      <c r="D57" s="6" t="s">
        <v>29</v>
      </c>
      <c r="E57" s="6" t="s">
        <v>6</v>
      </c>
      <c r="F57" s="11" t="s">
        <v>30</v>
      </c>
      <c r="G57" s="6" t="s">
        <v>31</v>
      </c>
      <c r="H57" s="6" t="s">
        <v>2</v>
      </c>
      <c r="I57" s="6" t="s">
        <v>3</v>
      </c>
      <c r="J57" s="6" t="s">
        <v>4</v>
      </c>
      <c r="K57" s="6" t="s">
        <v>5</v>
      </c>
      <c r="L57" s="6" t="s">
        <v>6</v>
      </c>
      <c r="M57" s="19"/>
      <c r="N57" s="20" t="s">
        <v>8</v>
      </c>
      <c r="O57" s="6" t="s">
        <v>35</v>
      </c>
      <c r="P57" s="20" t="s">
        <v>23</v>
      </c>
      <c r="Q57" s="6" t="s">
        <v>36</v>
      </c>
      <c r="R57" s="9" t="s">
        <v>37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</row>
    <row r="58" spans="1:1583" s="4" customFormat="1">
      <c r="A58" s="12" t="s">
        <v>175</v>
      </c>
      <c r="B58" s="12"/>
      <c r="C58" s="6"/>
      <c r="D58" s="6"/>
      <c r="E58" s="13">
        <f>E55*Q58</f>
        <v>338.482572</v>
      </c>
      <c r="F58" s="11">
        <v>9.5</v>
      </c>
      <c r="G58" s="13">
        <f t="shared" ref="G58:G61" si="18">E58*F58</f>
        <v>3215.5844339999999</v>
      </c>
      <c r="H58" s="6"/>
      <c r="I58" s="6"/>
      <c r="J58" s="6"/>
      <c r="K58" s="6"/>
      <c r="L58" s="6"/>
      <c r="M58" s="19"/>
      <c r="N58" s="20"/>
      <c r="O58" s="6"/>
      <c r="P58" s="226"/>
      <c r="Q58" s="6">
        <v>0.46816400000000002</v>
      </c>
      <c r="R58" s="9">
        <f>R55*Q58</f>
        <v>1230162.4267496001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</row>
    <row r="59" spans="1:1583" s="1" customFormat="1">
      <c r="A59" s="12" t="s">
        <v>176</v>
      </c>
      <c r="B59" s="12"/>
      <c r="C59" s="6"/>
      <c r="D59" s="6"/>
      <c r="E59" s="13">
        <f>E55*Q59</f>
        <v>49.445970000000003</v>
      </c>
      <c r="F59" s="11">
        <v>9.5</v>
      </c>
      <c r="G59" s="13">
        <f t="shared" si="18"/>
        <v>469.736715</v>
      </c>
      <c r="H59" s="6"/>
      <c r="I59" s="6"/>
      <c r="J59" s="6"/>
      <c r="K59" s="6"/>
      <c r="L59" s="6"/>
      <c r="M59" s="19"/>
      <c r="N59" s="20"/>
      <c r="O59" s="6"/>
      <c r="P59" s="20"/>
      <c r="Q59" s="6">
        <v>6.8390000000000006E-2</v>
      </c>
      <c r="R59" s="9">
        <f>R55*Q59</f>
        <v>179703.711446</v>
      </c>
    </row>
    <row r="60" spans="1:1583" s="4" customFormat="1">
      <c r="A60" s="12" t="s">
        <v>177</v>
      </c>
      <c r="B60" s="12"/>
      <c r="C60" s="6"/>
      <c r="D60" s="6"/>
      <c r="E60" s="13">
        <f>E55*Q60</f>
        <v>202.58459999999999</v>
      </c>
      <c r="F60" s="11">
        <v>9.5</v>
      </c>
      <c r="G60" s="13">
        <f t="shared" si="18"/>
        <v>1924.5536999999999</v>
      </c>
      <c r="H60" s="6"/>
      <c r="I60" s="6"/>
      <c r="J60" s="6"/>
      <c r="K60" s="6"/>
      <c r="L60" s="13"/>
      <c r="M60" s="19"/>
      <c r="N60" s="20"/>
      <c r="O60" s="6"/>
      <c r="P60" s="20"/>
      <c r="Q60" s="6">
        <v>0.2802</v>
      </c>
      <c r="R60" s="9">
        <f>R55*Q60</f>
        <v>736262.31828000001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</row>
    <row r="61" spans="1:1583" s="4" customFormat="1">
      <c r="A61" s="12" t="s">
        <v>178</v>
      </c>
      <c r="B61" s="12"/>
      <c r="C61" s="6"/>
      <c r="D61" s="6"/>
      <c r="E61" s="13">
        <f>E55*Q61</f>
        <v>81.715629000000007</v>
      </c>
      <c r="F61" s="11">
        <v>9.5</v>
      </c>
      <c r="G61" s="13">
        <f t="shared" si="18"/>
        <v>776.2984755</v>
      </c>
      <c r="H61" s="6"/>
      <c r="I61" s="6"/>
      <c r="J61" s="6"/>
      <c r="K61" s="6"/>
      <c r="L61" s="6"/>
      <c r="M61" s="19"/>
      <c r="N61" s="20"/>
      <c r="O61" s="6"/>
      <c r="P61" s="20"/>
      <c r="Q61" s="6">
        <v>0.113023</v>
      </c>
      <c r="R61" s="9">
        <f>R55*Q61</f>
        <v>296982.78372220002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</row>
    <row r="62" spans="1:1583" s="4" customFormat="1">
      <c r="A62" s="12"/>
      <c r="B62" s="12"/>
      <c r="C62" s="6"/>
      <c r="D62" s="6"/>
      <c r="E62" s="6"/>
      <c r="F62" s="11"/>
      <c r="G62" s="13"/>
      <c r="H62" s="6"/>
      <c r="I62" s="6"/>
      <c r="J62" s="6"/>
      <c r="K62" s="6"/>
      <c r="L62" s="6"/>
      <c r="M62" s="19"/>
      <c r="N62" s="20"/>
      <c r="O62" s="6"/>
      <c r="P62" s="20"/>
      <c r="Q62" s="6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</row>
    <row r="63" spans="1:1583" s="4" customFormat="1">
      <c r="A63" s="12"/>
      <c r="B63" s="12"/>
      <c r="C63" s="6"/>
      <c r="D63" s="6"/>
      <c r="E63" s="6"/>
      <c r="F63" s="11"/>
      <c r="G63" s="13"/>
      <c r="H63" s="6"/>
      <c r="I63" s="6"/>
      <c r="J63" s="6"/>
      <c r="K63" s="6"/>
      <c r="L63" s="6"/>
      <c r="M63" s="19"/>
      <c r="N63" s="20"/>
      <c r="O63" s="6"/>
      <c r="P63" s="20"/>
      <c r="Q63" s="6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</row>
    <row r="64" spans="1:1583" s="4" customFormat="1">
      <c r="A64" s="12"/>
      <c r="B64" s="12"/>
      <c r="C64" s="6"/>
      <c r="D64" s="6"/>
      <c r="E64" s="6"/>
      <c r="F64" s="11"/>
      <c r="G64" s="13"/>
      <c r="H64" s="6"/>
      <c r="I64" s="6"/>
      <c r="J64" s="6"/>
      <c r="K64" s="6"/>
      <c r="L64" s="6"/>
      <c r="M64" s="19"/>
      <c r="N64" s="20"/>
      <c r="O64" s="6"/>
      <c r="P64" s="20"/>
      <c r="Q64" s="6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</row>
    <row r="65" spans="1:1583" s="4" customFormat="1">
      <c r="A65" s="12"/>
      <c r="B65" s="12"/>
      <c r="C65" s="6"/>
      <c r="D65" s="6"/>
      <c r="E65" s="6"/>
      <c r="F65" s="11"/>
      <c r="G65" s="13"/>
      <c r="H65" s="6"/>
      <c r="I65" s="6"/>
      <c r="J65" s="6"/>
      <c r="K65" s="6"/>
      <c r="L65" s="6"/>
      <c r="M65" s="19"/>
      <c r="N65" s="20"/>
      <c r="O65" s="6"/>
      <c r="P65" s="20"/>
      <c r="Q65" s="6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</row>
    <row r="66" spans="1:1583" s="4" customFormat="1">
      <c r="A66" s="12" t="s">
        <v>130</v>
      </c>
      <c r="B66" s="12"/>
      <c r="C66" s="6"/>
      <c r="D66" s="6"/>
      <c r="E66" s="6"/>
      <c r="F66" s="11"/>
      <c r="G66" s="13"/>
      <c r="H66" s="6"/>
      <c r="I66" s="6"/>
      <c r="J66" s="6"/>
      <c r="K66" s="6"/>
      <c r="L66" s="6"/>
      <c r="M66" s="19"/>
      <c r="N66" s="20"/>
      <c r="O66" s="6"/>
      <c r="P66" s="20"/>
      <c r="Q66" s="6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</row>
    <row r="67" spans="1:1583" s="4" customFormat="1">
      <c r="A67" s="6" t="s">
        <v>1</v>
      </c>
      <c r="B67" s="6"/>
      <c r="C67" s="6" t="s">
        <v>28</v>
      </c>
      <c r="D67" s="6" t="s">
        <v>29</v>
      </c>
      <c r="E67" s="6" t="s">
        <v>6</v>
      </c>
      <c r="F67" s="11" t="s">
        <v>30</v>
      </c>
      <c r="G67" s="6" t="s">
        <v>31</v>
      </c>
      <c r="H67" s="6" t="s">
        <v>2</v>
      </c>
      <c r="I67" s="6" t="s">
        <v>3</v>
      </c>
      <c r="J67" s="6" t="s">
        <v>4</v>
      </c>
      <c r="K67" s="6" t="s">
        <v>5</v>
      </c>
      <c r="L67" s="6" t="s">
        <v>6</v>
      </c>
      <c r="M67" s="19"/>
      <c r="N67" s="20" t="s">
        <v>8</v>
      </c>
      <c r="O67" s="6" t="s">
        <v>35</v>
      </c>
      <c r="P67" s="20" t="s">
        <v>23</v>
      </c>
      <c r="Q67" s="6" t="s">
        <v>36</v>
      </c>
      <c r="R67" s="9" t="s">
        <v>37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</row>
    <row r="68" spans="1:1583" s="1" customFormat="1">
      <c r="A68" s="12" t="s">
        <v>179</v>
      </c>
      <c r="B68" s="6"/>
      <c r="C68" s="6"/>
      <c r="D68" s="6"/>
      <c r="E68" s="9">
        <f>G68/F68</f>
        <v>338.482572</v>
      </c>
      <c r="F68" s="11">
        <v>9.5</v>
      </c>
      <c r="G68" s="9">
        <f>G55*Q58</f>
        <v>3215.5844339999999</v>
      </c>
      <c r="H68" s="6"/>
      <c r="I68" s="6"/>
      <c r="J68" s="6"/>
      <c r="K68" s="6"/>
      <c r="L68" s="9">
        <f>N68/M68</f>
        <v>1640790.5265200001</v>
      </c>
      <c r="M68" s="19">
        <v>1.03</v>
      </c>
      <c r="N68" s="20">
        <f>P68-G68</f>
        <v>1690014.2423155999</v>
      </c>
      <c r="O68" s="6"/>
      <c r="P68" s="20">
        <f>R68</f>
        <v>1693229.8267496</v>
      </c>
      <c r="Q68" s="6"/>
      <c r="R68" s="9">
        <f>R58+N22</f>
        <v>1693229.8267496</v>
      </c>
      <c r="S68" s="257"/>
    </row>
    <row r="69" spans="1:1583" s="1" customFormat="1">
      <c r="A69" s="6" t="s">
        <v>180</v>
      </c>
      <c r="B69" s="12" t="s">
        <v>143</v>
      </c>
      <c r="C69" s="6">
        <v>2</v>
      </c>
      <c r="D69" s="6">
        <v>2</v>
      </c>
      <c r="E69" s="6">
        <f>SUM(D69-C69)</f>
        <v>0</v>
      </c>
      <c r="F69" s="11">
        <v>9.5</v>
      </c>
      <c r="G69" s="13">
        <f>E69*F69</f>
        <v>0</v>
      </c>
      <c r="H69" s="6">
        <v>1661</v>
      </c>
      <c r="I69" s="6">
        <v>1661</v>
      </c>
      <c r="J69" s="6">
        <f>I69-H69</f>
        <v>0</v>
      </c>
      <c r="K69" s="6">
        <v>1</v>
      </c>
      <c r="L69" s="6">
        <f t="shared" ref="L69:L75" si="19">K69*J69</f>
        <v>0</v>
      </c>
      <c r="M69" s="19">
        <v>1.03</v>
      </c>
      <c r="N69" s="20">
        <f t="shared" ref="N69:N75" si="20">M69*L69</f>
        <v>0</v>
      </c>
      <c r="O69" s="6">
        <v>40</v>
      </c>
      <c r="P69" s="20">
        <f t="shared" ref="P69:P73" si="21">G69+N69+O69</f>
        <v>40</v>
      </c>
      <c r="Q69" s="6">
        <v>1</v>
      </c>
      <c r="R69" s="9">
        <f t="shared" ref="R69:R76" si="22">P69*Q69</f>
        <v>40</v>
      </c>
      <c r="S69" s="257"/>
    </row>
    <row r="70" spans="1:1583" s="1" customFormat="1">
      <c r="A70" s="6" t="s">
        <v>181</v>
      </c>
      <c r="B70" s="12" t="s">
        <v>143</v>
      </c>
      <c r="C70" s="6" t="s">
        <v>182</v>
      </c>
      <c r="D70" s="6"/>
      <c r="E70" s="6"/>
      <c r="F70" s="11"/>
      <c r="G70" s="13"/>
      <c r="H70" s="6">
        <v>9</v>
      </c>
      <c r="I70" s="6">
        <v>9</v>
      </c>
      <c r="J70" s="6">
        <f>I70-H70</f>
        <v>0</v>
      </c>
      <c r="K70" s="6">
        <v>1</v>
      </c>
      <c r="L70" s="6">
        <f t="shared" si="19"/>
        <v>0</v>
      </c>
      <c r="M70" s="19">
        <v>1.03</v>
      </c>
      <c r="N70" s="20">
        <f t="shared" si="20"/>
        <v>0</v>
      </c>
      <c r="O70" s="6"/>
      <c r="P70" s="20">
        <f>N70+O70</f>
        <v>0</v>
      </c>
      <c r="Q70" s="6">
        <v>1</v>
      </c>
      <c r="R70" s="9">
        <f t="shared" si="22"/>
        <v>0</v>
      </c>
      <c r="S70" s="257"/>
    </row>
    <row r="71" spans="1:1583" s="1" customFormat="1">
      <c r="A71" s="6" t="s">
        <v>183</v>
      </c>
      <c r="B71" s="12" t="s">
        <v>184</v>
      </c>
      <c r="C71" s="6">
        <v>4443</v>
      </c>
      <c r="D71" s="6"/>
      <c r="E71" s="6"/>
      <c r="F71" s="8"/>
      <c r="G71" s="6"/>
      <c r="H71" s="6">
        <v>130764</v>
      </c>
      <c r="I71" s="6">
        <v>135091</v>
      </c>
      <c r="J71" s="6">
        <f>I71-H71</f>
        <v>4327</v>
      </c>
      <c r="K71" s="6">
        <v>1</v>
      </c>
      <c r="L71" s="6">
        <f t="shared" si="19"/>
        <v>4327</v>
      </c>
      <c r="M71" s="19">
        <v>1.03</v>
      </c>
      <c r="N71" s="20">
        <f t="shared" si="20"/>
        <v>4456.8100000000004</v>
      </c>
      <c r="O71" s="6">
        <v>40</v>
      </c>
      <c r="P71" s="20">
        <f t="shared" si="21"/>
        <v>4496.8100000000004</v>
      </c>
      <c r="Q71" s="6">
        <v>1</v>
      </c>
      <c r="R71" s="9">
        <f t="shared" si="22"/>
        <v>4496.8100000000004</v>
      </c>
      <c r="S71" s="257"/>
    </row>
    <row r="72" spans="1:1583" s="1" customFormat="1">
      <c r="A72" s="6" t="s">
        <v>185</v>
      </c>
      <c r="B72" s="12" t="s">
        <v>184</v>
      </c>
      <c r="C72" s="6" t="s">
        <v>186</v>
      </c>
      <c r="D72" s="6"/>
      <c r="E72" s="6"/>
      <c r="F72" s="8"/>
      <c r="G72" s="6"/>
      <c r="H72" s="6">
        <v>7151</v>
      </c>
      <c r="I72" s="6">
        <v>7151</v>
      </c>
      <c r="J72" s="6">
        <f>I72-H72</f>
        <v>0</v>
      </c>
      <c r="K72" s="6">
        <v>1</v>
      </c>
      <c r="L72" s="6">
        <f t="shared" si="19"/>
        <v>0</v>
      </c>
      <c r="M72" s="19">
        <v>1.03</v>
      </c>
      <c r="N72" s="20">
        <f t="shared" si="20"/>
        <v>0</v>
      </c>
      <c r="O72" s="6"/>
      <c r="P72" s="20">
        <f t="shared" si="21"/>
        <v>0</v>
      </c>
      <c r="Q72" s="6">
        <v>1</v>
      </c>
      <c r="R72" s="9">
        <f t="shared" si="22"/>
        <v>0</v>
      </c>
      <c r="S72" s="257"/>
    </row>
    <row r="73" spans="1:1583" s="1" customFormat="1">
      <c r="A73" s="6" t="s">
        <v>187</v>
      </c>
      <c r="B73" s="12" t="s">
        <v>184</v>
      </c>
      <c r="C73" s="6"/>
      <c r="D73" s="6"/>
      <c r="E73" s="6"/>
      <c r="F73" s="8"/>
      <c r="G73" s="6"/>
      <c r="H73" s="6">
        <v>54476</v>
      </c>
      <c r="I73" s="6">
        <v>77252</v>
      </c>
      <c r="J73" s="6">
        <f>I73-H73</f>
        <v>22776</v>
      </c>
      <c r="K73" s="6">
        <v>1</v>
      </c>
      <c r="L73" s="6">
        <f t="shared" si="19"/>
        <v>22776</v>
      </c>
      <c r="M73" s="19">
        <v>1.03</v>
      </c>
      <c r="N73" s="20">
        <f t="shared" si="20"/>
        <v>23459.279999999999</v>
      </c>
      <c r="O73" s="6">
        <v>40</v>
      </c>
      <c r="P73" s="20">
        <f t="shared" si="21"/>
        <v>23499.279999999999</v>
      </c>
      <c r="Q73" s="6">
        <v>1</v>
      </c>
      <c r="R73" s="9">
        <f t="shared" si="22"/>
        <v>23499.279999999999</v>
      </c>
      <c r="S73" s="257"/>
    </row>
    <row r="74" spans="1:1583" s="1" customFormat="1">
      <c r="A74" s="6" t="s">
        <v>188</v>
      </c>
      <c r="B74" s="6"/>
      <c r="C74" s="12"/>
      <c r="D74" s="12"/>
      <c r="E74" s="12"/>
      <c r="F74" s="12"/>
      <c r="G74" s="12"/>
      <c r="H74" s="6">
        <v>999772</v>
      </c>
      <c r="I74" s="6">
        <v>999756</v>
      </c>
      <c r="J74" s="6">
        <f>H74-I74</f>
        <v>16</v>
      </c>
      <c r="K74" s="6">
        <v>80</v>
      </c>
      <c r="L74" s="6">
        <f t="shared" si="19"/>
        <v>1280</v>
      </c>
      <c r="M74" s="19">
        <v>1.03</v>
      </c>
      <c r="N74" s="20">
        <f t="shared" si="20"/>
        <v>1318.4</v>
      </c>
      <c r="O74" s="12"/>
      <c r="P74" s="22">
        <f>N74</f>
        <v>1318.4</v>
      </c>
      <c r="Q74" s="6">
        <v>1</v>
      </c>
      <c r="R74" s="22">
        <f t="shared" si="22"/>
        <v>1318.4</v>
      </c>
      <c r="S74" s="257"/>
    </row>
    <row r="75" spans="1:1583" s="1" customFormat="1">
      <c r="A75" s="6" t="s">
        <v>189</v>
      </c>
      <c r="B75" s="6"/>
      <c r="C75" s="12"/>
      <c r="D75" s="12"/>
      <c r="E75" s="12"/>
      <c r="F75" s="12"/>
      <c r="G75" s="12"/>
      <c r="H75" s="6">
        <v>2245</v>
      </c>
      <c r="I75" s="6">
        <v>2272</v>
      </c>
      <c r="J75" s="6">
        <f>I75-H75</f>
        <v>27</v>
      </c>
      <c r="K75" s="6">
        <v>30</v>
      </c>
      <c r="L75" s="6">
        <f t="shared" si="19"/>
        <v>810</v>
      </c>
      <c r="M75" s="19">
        <v>1.03</v>
      </c>
      <c r="N75" s="20">
        <f t="shared" si="20"/>
        <v>834.3</v>
      </c>
      <c r="O75" s="12"/>
      <c r="P75" s="22">
        <f>N75</f>
        <v>834.3</v>
      </c>
      <c r="Q75" s="6">
        <v>1</v>
      </c>
      <c r="R75" s="22">
        <f t="shared" si="22"/>
        <v>834.3</v>
      </c>
      <c r="S75" s="257"/>
    </row>
    <row r="76" spans="1:1583" s="1" customFormat="1">
      <c r="A76" s="12" t="s">
        <v>190</v>
      </c>
      <c r="B76" s="12"/>
      <c r="C76" s="6"/>
      <c r="D76" s="6"/>
      <c r="E76" s="9">
        <f>SUM(E68:E69)</f>
        <v>338.482572</v>
      </c>
      <c r="F76" s="11">
        <v>9.5</v>
      </c>
      <c r="G76" s="9">
        <f>SUM(G68:G69)</f>
        <v>3215.5844339999999</v>
      </c>
      <c r="H76" s="6"/>
      <c r="I76" s="6"/>
      <c r="J76" s="6"/>
      <c r="K76" s="6"/>
      <c r="L76" s="9">
        <f>SUM(L68:L75)</f>
        <v>1669983.5265200001</v>
      </c>
      <c r="M76" s="19">
        <v>1.03</v>
      </c>
      <c r="N76" s="20">
        <f>L76*M76</f>
        <v>1720083.0323156</v>
      </c>
      <c r="O76" s="6">
        <f>SUM(O69:O75)</f>
        <v>120</v>
      </c>
      <c r="P76" s="20">
        <f>G76+N76+O76</f>
        <v>1723418.6167496</v>
      </c>
      <c r="Q76" s="6">
        <v>1</v>
      </c>
      <c r="R76" s="9">
        <f t="shared" si="22"/>
        <v>1723418.6167496</v>
      </c>
      <c r="S76" s="257"/>
    </row>
    <row r="77" spans="1:1583" s="4" customFormat="1">
      <c r="A77" s="12"/>
      <c r="B77" s="12"/>
      <c r="C77" s="6"/>
      <c r="D77" s="6"/>
      <c r="E77" s="9"/>
      <c r="F77" s="11"/>
      <c r="G77" s="9"/>
      <c r="H77" s="6"/>
      <c r="I77" s="6"/>
      <c r="J77" s="6"/>
      <c r="K77" s="6"/>
      <c r="L77" s="9">
        <f>N77/M76</f>
        <v>1670100.03137437</v>
      </c>
      <c r="M77" s="19">
        <v>1.03</v>
      </c>
      <c r="N77" s="20">
        <f>R76-G76</f>
        <v>1720203.0323156</v>
      </c>
      <c r="O77" s="6"/>
      <c r="P77" s="20"/>
      <c r="Q77" s="6"/>
      <c r="R77" s="9"/>
      <c r="S77" s="258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</row>
    <row r="78" spans="1:1583" s="4" customFormat="1">
      <c r="A78" s="12"/>
      <c r="B78" s="12"/>
      <c r="C78" s="6"/>
      <c r="D78" s="6"/>
      <c r="E78" s="9"/>
      <c r="F78" s="11"/>
      <c r="G78" s="9"/>
      <c r="H78" s="6"/>
      <c r="I78" s="6"/>
      <c r="J78" s="6"/>
      <c r="K78" s="6"/>
      <c r="L78" s="9"/>
      <c r="M78" s="19"/>
      <c r="N78" s="20"/>
      <c r="O78" s="6"/>
      <c r="P78" s="20"/>
      <c r="Q78" s="6"/>
      <c r="R78" s="9"/>
      <c r="S78" s="259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</row>
    <row r="79" spans="1:1583" s="4" customFormat="1">
      <c r="A79" s="12"/>
      <c r="B79" s="12"/>
      <c r="C79" s="6"/>
      <c r="D79" s="6"/>
      <c r="E79" s="9"/>
      <c r="F79" s="11"/>
      <c r="G79" s="9"/>
      <c r="H79" s="6"/>
      <c r="I79" s="6"/>
      <c r="J79" s="6"/>
      <c r="K79" s="6"/>
      <c r="L79" s="9"/>
      <c r="M79" s="19"/>
      <c r="N79" s="20"/>
      <c r="O79" s="6"/>
      <c r="P79" s="20"/>
      <c r="Q79" s="6"/>
      <c r="R79" s="9"/>
      <c r="S79" s="259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</row>
    <row r="80" spans="1:1583" s="4" customFormat="1">
      <c r="A80" s="12"/>
      <c r="B80" s="12"/>
      <c r="C80" s="6"/>
      <c r="D80" s="6"/>
      <c r="E80" s="9"/>
      <c r="F80" s="11"/>
      <c r="G80" s="9"/>
      <c r="H80" s="6"/>
      <c r="I80" s="6"/>
      <c r="J80" s="6"/>
      <c r="K80" s="6"/>
      <c r="L80" s="9"/>
      <c r="M80" s="19"/>
      <c r="N80" s="20"/>
      <c r="O80" s="6"/>
      <c r="P80" s="20"/>
      <c r="Q80" s="6"/>
      <c r="R80" s="9"/>
      <c r="S80" s="259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</row>
    <row r="81" spans="1:1575" s="4" customFormat="1">
      <c r="A81" s="12" t="s">
        <v>133</v>
      </c>
      <c r="B81" s="12"/>
      <c r="C81" s="6"/>
      <c r="D81" s="6"/>
      <c r="E81" s="9"/>
      <c r="F81" s="11"/>
      <c r="G81" s="9"/>
      <c r="H81" s="6"/>
      <c r="I81" s="6"/>
      <c r="J81" s="6"/>
      <c r="K81" s="6"/>
      <c r="L81" s="9"/>
      <c r="M81" s="19"/>
      <c r="N81" s="20"/>
      <c r="O81" s="6"/>
      <c r="P81" s="20"/>
      <c r="Q81" s="6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</row>
    <row r="82" spans="1:1575" s="1" customFormat="1" ht="39" customHeight="1">
      <c r="A82" s="12" t="s">
        <v>191</v>
      </c>
      <c r="B82" s="12"/>
      <c r="C82" s="12"/>
      <c r="D82" s="12"/>
      <c r="E82" s="27">
        <f>G82/F82</f>
        <v>202.58459999999999</v>
      </c>
      <c r="F82" s="28">
        <v>9.5</v>
      </c>
      <c r="G82" s="27">
        <f>G55*Q60</f>
        <v>1924.5536999999999</v>
      </c>
      <c r="H82" s="12"/>
      <c r="I82" s="12"/>
      <c r="J82" s="12"/>
      <c r="K82" s="12"/>
      <c r="L82" s="27">
        <f>N82/M82</f>
        <v>1019309.286</v>
      </c>
      <c r="M82" s="12">
        <v>1.03</v>
      </c>
      <c r="N82" s="30">
        <f>R82-G82</f>
        <v>1049888.56458</v>
      </c>
      <c r="O82" s="12"/>
      <c r="P82" s="30">
        <f>G82+N82</f>
        <v>1051813.1182800001</v>
      </c>
      <c r="Q82" s="12"/>
      <c r="R82" s="27">
        <f>R41+R60</f>
        <v>1051813.1182800001</v>
      </c>
      <c r="T82" s="358"/>
      <c r="U82" s="358"/>
      <c r="V82" s="358"/>
      <c r="W82" s="358"/>
      <c r="X82" s="358"/>
      <c r="Y82" s="358"/>
      <c r="Z82" s="358"/>
      <c r="AA82" s="358"/>
    </row>
    <row r="83" spans="1:1575" s="122" customFormat="1" ht="20.25">
      <c r="A83" s="12" t="s">
        <v>192</v>
      </c>
      <c r="B83" s="12" t="s">
        <v>193</v>
      </c>
      <c r="C83" s="12"/>
      <c r="D83" s="12"/>
      <c r="E83" s="12"/>
      <c r="F83" s="28"/>
      <c r="G83" s="12"/>
      <c r="H83" s="12"/>
      <c r="I83" s="12"/>
      <c r="J83" s="12"/>
      <c r="K83" s="12"/>
      <c r="L83" s="27"/>
      <c r="M83" s="12"/>
      <c r="N83" s="27"/>
      <c r="O83" s="12"/>
      <c r="P83" s="27"/>
      <c r="Q83" s="12"/>
      <c r="R83" s="27">
        <f>'5#楼'!R43</f>
        <v>77311.172428505102</v>
      </c>
      <c r="S83" s="1"/>
      <c r="T83" s="359"/>
      <c r="U83" s="360"/>
      <c r="V83" s="359"/>
      <c r="W83" s="359"/>
      <c r="X83" s="359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</row>
    <row r="84" spans="1:1575" s="1" customFormat="1">
      <c r="A84" s="12" t="s">
        <v>194</v>
      </c>
      <c r="B84" s="12"/>
      <c r="C84" s="12"/>
      <c r="D84" s="12"/>
      <c r="E84" s="27">
        <f>SUM(E82:E83)</f>
        <v>202.58459999999999</v>
      </c>
      <c r="F84" s="28">
        <v>9.5</v>
      </c>
      <c r="G84" s="29">
        <f>E84*F84</f>
        <v>1924.5536999999999</v>
      </c>
      <c r="H84" s="12"/>
      <c r="I84" s="12"/>
      <c r="J84" s="12"/>
      <c r="K84" s="12"/>
      <c r="L84" s="27">
        <f>M84*M84</f>
        <v>1.0609</v>
      </c>
      <c r="M84" s="12">
        <v>1.03</v>
      </c>
      <c r="N84" s="30">
        <f>R84-G84</f>
        <v>1127199.7370085099</v>
      </c>
      <c r="O84" s="12"/>
      <c r="P84" s="30">
        <f>G84+N84</f>
        <v>1129124.29070851</v>
      </c>
      <c r="Q84" s="12"/>
      <c r="R84" s="27">
        <f>SUM(R82:R83)</f>
        <v>1129124.29070851</v>
      </c>
    </row>
    <row r="85" spans="1:1575" s="1" customFormat="1">
      <c r="A85" s="12" t="s">
        <v>195</v>
      </c>
      <c r="B85" s="12" t="s">
        <v>196</v>
      </c>
      <c r="C85" s="12"/>
      <c r="D85" s="12"/>
      <c r="E85" s="27"/>
      <c r="F85" s="28"/>
      <c r="G85" s="29"/>
      <c r="H85" s="12">
        <v>114490</v>
      </c>
      <c r="I85" s="12">
        <v>158749</v>
      </c>
      <c r="J85" s="12"/>
      <c r="K85" s="12">
        <v>1</v>
      </c>
      <c r="L85" s="27">
        <f>I85-H85</f>
        <v>44259</v>
      </c>
      <c r="M85" s="12">
        <v>1.03</v>
      </c>
      <c r="N85" s="30">
        <f>L85*M85</f>
        <v>45586.77</v>
      </c>
      <c r="O85" s="12"/>
      <c r="P85" s="30"/>
      <c r="Q85" s="12"/>
      <c r="R85" s="27">
        <f>N85</f>
        <v>45586.77</v>
      </c>
    </row>
    <row r="86" spans="1:1575" s="1" customFormat="1">
      <c r="A86" s="12"/>
      <c r="B86" s="12" t="s">
        <v>197</v>
      </c>
      <c r="C86" s="12"/>
      <c r="D86" s="12"/>
      <c r="E86" s="27"/>
      <c r="F86" s="28"/>
      <c r="G86" s="29"/>
      <c r="H86" s="12">
        <v>175736</v>
      </c>
      <c r="I86" s="12">
        <v>250769</v>
      </c>
      <c r="J86" s="12"/>
      <c r="K86" s="12">
        <v>1</v>
      </c>
      <c r="L86" s="27">
        <f>I86-H86</f>
        <v>75033</v>
      </c>
      <c r="M86" s="12">
        <v>1.03</v>
      </c>
      <c r="N86" s="30">
        <f>L86*M86</f>
        <v>77283.990000000005</v>
      </c>
      <c r="O86" s="12"/>
      <c r="P86" s="30"/>
      <c r="Q86" s="12"/>
      <c r="R86" s="27">
        <f>N86</f>
        <v>77283.990000000005</v>
      </c>
    </row>
    <row r="87" spans="1:1575" s="1" customFormat="1">
      <c r="A87" s="12" t="s">
        <v>198</v>
      </c>
      <c r="B87" s="12"/>
      <c r="C87" s="12"/>
      <c r="D87" s="12"/>
      <c r="E87" s="27"/>
      <c r="F87" s="28"/>
      <c r="G87" s="29"/>
      <c r="H87" s="12"/>
      <c r="I87" s="12"/>
      <c r="J87" s="12"/>
      <c r="K87" s="12"/>
      <c r="L87" s="27"/>
      <c r="M87" s="12"/>
      <c r="N87" s="30"/>
      <c r="O87" s="12"/>
      <c r="P87" s="30"/>
      <c r="Q87" s="12"/>
      <c r="R87" s="27">
        <f>R84+R85+R86</f>
        <v>1251995.05070851</v>
      </c>
    </row>
    <row r="88" spans="1:1575" s="101" customFormat="1">
      <c r="A88" s="12"/>
      <c r="B88" s="12"/>
      <c r="C88" s="6"/>
      <c r="D88" s="12"/>
      <c r="E88" s="12"/>
      <c r="F88" s="9"/>
      <c r="G88" s="12"/>
      <c r="H88" s="12"/>
      <c r="I88" s="12"/>
      <c r="J88" s="12"/>
      <c r="K88" s="12"/>
      <c r="L88" s="22"/>
      <c r="M88" s="19"/>
      <c r="N88" s="22"/>
      <c r="O88" s="12"/>
      <c r="P88" s="12"/>
      <c r="Q88" s="12"/>
      <c r="R88" s="2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</row>
    <row r="89" spans="1:1575" s="101" customFormat="1">
      <c r="A89" s="12"/>
      <c r="B89" s="12"/>
      <c r="C89" s="6"/>
      <c r="D89" s="12"/>
      <c r="E89" s="12"/>
      <c r="F89" s="9"/>
      <c r="G89" s="12"/>
      <c r="H89" s="12"/>
      <c r="I89" s="12"/>
      <c r="J89" s="12"/>
      <c r="K89" s="12"/>
      <c r="L89" s="22"/>
      <c r="M89" s="19"/>
      <c r="N89" s="22"/>
      <c r="O89" s="12"/>
      <c r="P89" s="12"/>
      <c r="Q89" s="12"/>
      <c r="R89" s="2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  <c r="BHK89" s="1"/>
      <c r="BHL89" s="1"/>
      <c r="BHM89" s="1"/>
      <c r="BHN89" s="1"/>
      <c r="BHO89" s="1"/>
    </row>
    <row r="90" spans="1:1575" s="101" customFormat="1">
      <c r="A90" s="12"/>
      <c r="B90" s="12"/>
      <c r="C90" s="6"/>
      <c r="D90" s="12"/>
      <c r="E90" s="12"/>
      <c r="F90" s="9"/>
      <c r="G90" s="12"/>
      <c r="H90" s="12"/>
      <c r="I90" s="12"/>
      <c r="J90" s="12"/>
      <c r="K90" s="12"/>
      <c r="L90" s="22"/>
      <c r="M90" s="19"/>
      <c r="N90" s="22"/>
      <c r="O90" s="12"/>
      <c r="P90" s="12"/>
      <c r="Q90" s="12"/>
      <c r="R90" s="27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</row>
    <row r="91" spans="1:1575" s="101" customFormat="1">
      <c r="A91" s="12"/>
      <c r="B91" s="12"/>
      <c r="C91" s="12"/>
      <c r="D91" s="12"/>
      <c r="E91" s="12"/>
      <c r="F91" s="28"/>
      <c r="G91" s="12"/>
      <c r="H91" s="12"/>
      <c r="I91" s="12"/>
      <c r="J91" s="12"/>
      <c r="K91" s="12"/>
      <c r="L91" s="27"/>
      <c r="M91" s="12"/>
      <c r="N91" s="27"/>
      <c r="O91" s="12"/>
      <c r="P91" s="27"/>
      <c r="Q91" s="12"/>
      <c r="R91" s="27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</row>
    <row r="92" spans="1:1575" s="101" customFormat="1">
      <c r="A92" s="12"/>
      <c r="B92" s="12"/>
      <c r="C92" s="12"/>
      <c r="D92" s="12"/>
      <c r="E92" s="12"/>
      <c r="F92" s="28"/>
      <c r="G92" s="12"/>
      <c r="H92" s="12"/>
      <c r="I92" s="12"/>
      <c r="J92" s="12"/>
      <c r="K92" s="12"/>
      <c r="L92" s="27"/>
      <c r="M92" s="12"/>
      <c r="N92" s="27"/>
      <c r="O92" s="12"/>
      <c r="P92" s="27"/>
      <c r="Q92" s="12"/>
      <c r="R92" s="27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  <c r="BHK92" s="1"/>
      <c r="BHL92" s="1"/>
      <c r="BHM92" s="1"/>
      <c r="BHN92" s="1"/>
      <c r="BHO92" s="1"/>
    </row>
    <row r="93" spans="1:1575" s="101" customFormat="1">
      <c r="A93" s="12"/>
      <c r="B93" s="12"/>
      <c r="C93" s="12"/>
      <c r="D93" s="12"/>
      <c r="E93" s="12"/>
      <c r="F93" s="28"/>
      <c r="G93" s="12"/>
      <c r="H93" s="12"/>
      <c r="I93" s="12"/>
      <c r="J93" s="12"/>
      <c r="K93" s="12"/>
      <c r="L93" s="27"/>
      <c r="M93" s="12"/>
      <c r="N93" s="27"/>
      <c r="O93" s="12"/>
      <c r="P93" s="27"/>
      <c r="Q93" s="12"/>
      <c r="R93" s="27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  <c r="SP93" s="1"/>
      <c r="SQ93" s="1"/>
      <c r="SR93" s="1"/>
      <c r="SS93" s="1"/>
      <c r="ST93" s="1"/>
      <c r="SU93" s="1"/>
      <c r="SV93" s="1"/>
      <c r="SW93" s="1"/>
      <c r="SX93" s="1"/>
      <c r="SY93" s="1"/>
      <c r="SZ93" s="1"/>
      <c r="TA93" s="1"/>
      <c r="TB93" s="1"/>
      <c r="TC93" s="1"/>
      <c r="TD93" s="1"/>
      <c r="TE93" s="1"/>
      <c r="TF93" s="1"/>
      <c r="TG93" s="1"/>
      <c r="TH93" s="1"/>
      <c r="TI93" s="1"/>
      <c r="TJ93" s="1"/>
      <c r="TK93" s="1"/>
      <c r="TL93" s="1"/>
      <c r="TM93" s="1"/>
      <c r="TN93" s="1"/>
      <c r="TO93" s="1"/>
      <c r="TP93" s="1"/>
      <c r="TQ93" s="1"/>
      <c r="TR93" s="1"/>
      <c r="TS93" s="1"/>
      <c r="TT93" s="1"/>
      <c r="TU93" s="1"/>
      <c r="TV93" s="1"/>
      <c r="TW93" s="1"/>
      <c r="TX93" s="1"/>
      <c r="TY93" s="1"/>
      <c r="TZ93" s="1"/>
      <c r="UA93" s="1"/>
      <c r="UB93" s="1"/>
      <c r="UC93" s="1"/>
      <c r="UD93" s="1"/>
      <c r="UE93" s="1"/>
      <c r="UF93" s="1"/>
      <c r="UG93" s="1"/>
      <c r="UH93" s="1"/>
      <c r="UI93" s="1"/>
      <c r="UJ93" s="1"/>
      <c r="UK93" s="1"/>
      <c r="UL93" s="1"/>
      <c r="UM93" s="1"/>
      <c r="UN93" s="1"/>
      <c r="UO93" s="1"/>
      <c r="UP93" s="1"/>
      <c r="UQ93" s="1"/>
      <c r="UR93" s="1"/>
      <c r="US93" s="1"/>
      <c r="UT93" s="1"/>
      <c r="UU93" s="1"/>
      <c r="UV93" s="1"/>
      <c r="UW93" s="1"/>
      <c r="UX93" s="1"/>
      <c r="UY93" s="1"/>
      <c r="UZ93" s="1"/>
      <c r="VA93" s="1"/>
      <c r="VB93" s="1"/>
      <c r="VC93" s="1"/>
      <c r="VD93" s="1"/>
      <c r="VE93" s="1"/>
      <c r="VF93" s="1"/>
      <c r="VG93" s="1"/>
      <c r="VH93" s="1"/>
      <c r="VI93" s="1"/>
      <c r="VJ93" s="1"/>
      <c r="VK93" s="1"/>
      <c r="VL93" s="1"/>
      <c r="VM93" s="1"/>
      <c r="VN93" s="1"/>
      <c r="VO93" s="1"/>
      <c r="VP93" s="1"/>
      <c r="VQ93" s="1"/>
      <c r="VR93" s="1"/>
      <c r="VS93" s="1"/>
      <c r="VT93" s="1"/>
      <c r="VU93" s="1"/>
      <c r="VV93" s="1"/>
      <c r="VW93" s="1"/>
      <c r="VX93" s="1"/>
      <c r="VY93" s="1"/>
      <c r="VZ93" s="1"/>
      <c r="WA93" s="1"/>
      <c r="WB93" s="1"/>
      <c r="WC93" s="1"/>
      <c r="WD93" s="1"/>
      <c r="WE93" s="1"/>
      <c r="WF93" s="1"/>
      <c r="WG93" s="1"/>
      <c r="WH93" s="1"/>
      <c r="WI93" s="1"/>
      <c r="WJ93" s="1"/>
      <c r="WK93" s="1"/>
      <c r="WL93" s="1"/>
      <c r="WM93" s="1"/>
      <c r="WN93" s="1"/>
      <c r="WO93" s="1"/>
      <c r="WP93" s="1"/>
      <c r="WQ93" s="1"/>
      <c r="WR93" s="1"/>
      <c r="WS93" s="1"/>
      <c r="WT93" s="1"/>
      <c r="WU93" s="1"/>
      <c r="WV93" s="1"/>
      <c r="WW93" s="1"/>
      <c r="WX93" s="1"/>
      <c r="WY93" s="1"/>
      <c r="WZ93" s="1"/>
      <c r="XA93" s="1"/>
      <c r="XB93" s="1"/>
      <c r="XC93" s="1"/>
      <c r="XD93" s="1"/>
      <c r="XE93" s="1"/>
      <c r="XF93" s="1"/>
      <c r="XG93" s="1"/>
      <c r="XH93" s="1"/>
      <c r="XI93" s="1"/>
      <c r="XJ93" s="1"/>
      <c r="XK93" s="1"/>
      <c r="XL93" s="1"/>
      <c r="XM93" s="1"/>
      <c r="XN93" s="1"/>
      <c r="XO93" s="1"/>
      <c r="XP93" s="1"/>
      <c r="XQ93" s="1"/>
      <c r="XR93" s="1"/>
      <c r="XS93" s="1"/>
      <c r="XT93" s="1"/>
      <c r="XU93" s="1"/>
      <c r="XV93" s="1"/>
      <c r="XW93" s="1"/>
      <c r="XX93" s="1"/>
      <c r="XY93" s="1"/>
      <c r="XZ93" s="1"/>
      <c r="YA93" s="1"/>
      <c r="YB93" s="1"/>
      <c r="YC93" s="1"/>
      <c r="YD93" s="1"/>
      <c r="YE93" s="1"/>
      <c r="YF93" s="1"/>
      <c r="YG93" s="1"/>
      <c r="YH93" s="1"/>
      <c r="YI93" s="1"/>
      <c r="YJ93" s="1"/>
      <c r="YK93" s="1"/>
      <c r="YL93" s="1"/>
      <c r="YM93" s="1"/>
      <c r="YN93" s="1"/>
      <c r="YO93" s="1"/>
      <c r="YP93" s="1"/>
      <c r="YQ93" s="1"/>
      <c r="YR93" s="1"/>
      <c r="YS93" s="1"/>
      <c r="YT93" s="1"/>
      <c r="YU93" s="1"/>
      <c r="YV93" s="1"/>
      <c r="YW93" s="1"/>
      <c r="YX93" s="1"/>
      <c r="YY93" s="1"/>
      <c r="YZ93" s="1"/>
      <c r="ZA93" s="1"/>
      <c r="ZB93" s="1"/>
      <c r="ZC93" s="1"/>
      <c r="ZD93" s="1"/>
      <c r="ZE93" s="1"/>
      <c r="ZF93" s="1"/>
      <c r="ZG93" s="1"/>
      <c r="ZH93" s="1"/>
      <c r="ZI93" s="1"/>
      <c r="ZJ93" s="1"/>
      <c r="ZK93" s="1"/>
      <c r="ZL93" s="1"/>
      <c r="ZM93" s="1"/>
      <c r="ZN93" s="1"/>
      <c r="ZO93" s="1"/>
      <c r="ZP93" s="1"/>
      <c r="ZQ93" s="1"/>
      <c r="ZR93" s="1"/>
      <c r="ZS93" s="1"/>
      <c r="ZT93" s="1"/>
      <c r="ZU93" s="1"/>
      <c r="ZV93" s="1"/>
      <c r="ZW93" s="1"/>
      <c r="ZX93" s="1"/>
      <c r="ZY93" s="1"/>
      <c r="ZZ93" s="1"/>
      <c r="AAA93" s="1"/>
      <c r="AAB93" s="1"/>
      <c r="AAC93" s="1"/>
      <c r="AAD93" s="1"/>
      <c r="AAE93" s="1"/>
      <c r="AAF93" s="1"/>
      <c r="AAG93" s="1"/>
      <c r="AAH93" s="1"/>
      <c r="AAI93" s="1"/>
      <c r="AAJ93" s="1"/>
      <c r="AAK93" s="1"/>
      <c r="AAL93" s="1"/>
      <c r="AAM93" s="1"/>
      <c r="AAN93" s="1"/>
      <c r="AAO93" s="1"/>
      <c r="AAP93" s="1"/>
      <c r="AAQ93" s="1"/>
      <c r="AAR93" s="1"/>
      <c r="AAS93" s="1"/>
      <c r="AAT93" s="1"/>
      <c r="AAU93" s="1"/>
      <c r="AAV93" s="1"/>
      <c r="AAW93" s="1"/>
      <c r="AAX93" s="1"/>
      <c r="AAY93" s="1"/>
      <c r="AAZ93" s="1"/>
      <c r="ABA93" s="1"/>
      <c r="ABB93" s="1"/>
      <c r="ABC93" s="1"/>
      <c r="ABD93" s="1"/>
      <c r="ABE93" s="1"/>
      <c r="ABF93" s="1"/>
      <c r="ABG93" s="1"/>
      <c r="ABH93" s="1"/>
      <c r="ABI93" s="1"/>
      <c r="ABJ93" s="1"/>
      <c r="ABK93" s="1"/>
      <c r="ABL93" s="1"/>
      <c r="ABM93" s="1"/>
      <c r="ABN93" s="1"/>
      <c r="ABO93" s="1"/>
      <c r="ABP93" s="1"/>
      <c r="ABQ93" s="1"/>
      <c r="ABR93" s="1"/>
      <c r="ABS93" s="1"/>
      <c r="ABT93" s="1"/>
      <c r="ABU93" s="1"/>
      <c r="ABV93" s="1"/>
      <c r="ABW93" s="1"/>
      <c r="ABX93" s="1"/>
      <c r="ABY93" s="1"/>
      <c r="ABZ93" s="1"/>
      <c r="ACA93" s="1"/>
      <c r="ACB93" s="1"/>
      <c r="ACC93" s="1"/>
      <c r="ACD93" s="1"/>
      <c r="ACE93" s="1"/>
      <c r="ACF93" s="1"/>
      <c r="ACG93" s="1"/>
      <c r="ACH93" s="1"/>
      <c r="ACI93" s="1"/>
      <c r="ACJ93" s="1"/>
      <c r="ACK93" s="1"/>
      <c r="ACL93" s="1"/>
      <c r="ACM93" s="1"/>
      <c r="ACN93" s="1"/>
      <c r="ACO93" s="1"/>
      <c r="ACP93" s="1"/>
      <c r="ACQ93" s="1"/>
      <c r="ACR93" s="1"/>
      <c r="ACS93" s="1"/>
      <c r="ACT93" s="1"/>
      <c r="ACU93" s="1"/>
      <c r="ACV93" s="1"/>
      <c r="ACW93" s="1"/>
      <c r="ACX93" s="1"/>
      <c r="ACY93" s="1"/>
      <c r="ACZ93" s="1"/>
      <c r="ADA93" s="1"/>
      <c r="ADB93" s="1"/>
      <c r="ADC93" s="1"/>
      <c r="ADD93" s="1"/>
      <c r="ADE93" s="1"/>
      <c r="ADF93" s="1"/>
      <c r="ADG93" s="1"/>
      <c r="ADH93" s="1"/>
      <c r="ADI93" s="1"/>
      <c r="ADJ93" s="1"/>
      <c r="ADK93" s="1"/>
      <c r="ADL93" s="1"/>
      <c r="ADM93" s="1"/>
      <c r="ADN93" s="1"/>
      <c r="ADO93" s="1"/>
      <c r="ADP93" s="1"/>
      <c r="ADQ93" s="1"/>
      <c r="ADR93" s="1"/>
      <c r="ADS93" s="1"/>
      <c r="ADT93" s="1"/>
      <c r="ADU93" s="1"/>
      <c r="ADV93" s="1"/>
      <c r="ADW93" s="1"/>
      <c r="ADX93" s="1"/>
      <c r="ADY93" s="1"/>
      <c r="ADZ93" s="1"/>
      <c r="AEA93" s="1"/>
      <c r="AEB93" s="1"/>
      <c r="AEC93" s="1"/>
      <c r="AED93" s="1"/>
      <c r="AEE93" s="1"/>
      <c r="AEF93" s="1"/>
      <c r="AEG93" s="1"/>
      <c r="AEH93" s="1"/>
      <c r="AEI93" s="1"/>
      <c r="AEJ93" s="1"/>
      <c r="AEK93" s="1"/>
      <c r="AEL93" s="1"/>
      <c r="AEM93" s="1"/>
      <c r="AEN93" s="1"/>
      <c r="AEO93" s="1"/>
      <c r="AEP93" s="1"/>
      <c r="AEQ93" s="1"/>
      <c r="AER93" s="1"/>
      <c r="AES93" s="1"/>
      <c r="AET93" s="1"/>
      <c r="AEU93" s="1"/>
      <c r="AEV93" s="1"/>
      <c r="AEW93" s="1"/>
      <c r="AEX93" s="1"/>
      <c r="AEY93" s="1"/>
      <c r="AEZ93" s="1"/>
      <c r="AFA93" s="1"/>
      <c r="AFB93" s="1"/>
      <c r="AFC93" s="1"/>
      <c r="AFD93" s="1"/>
      <c r="AFE93" s="1"/>
      <c r="AFF93" s="1"/>
      <c r="AFG93" s="1"/>
      <c r="AFH93" s="1"/>
      <c r="AFI93" s="1"/>
      <c r="AFJ93" s="1"/>
      <c r="AFK93" s="1"/>
      <c r="AFL93" s="1"/>
      <c r="AFM93" s="1"/>
      <c r="AFN93" s="1"/>
      <c r="AFO93" s="1"/>
      <c r="AFP93" s="1"/>
      <c r="AFQ93" s="1"/>
      <c r="AFR93" s="1"/>
      <c r="AFS93" s="1"/>
      <c r="AFT93" s="1"/>
      <c r="AFU93" s="1"/>
      <c r="AFV93" s="1"/>
      <c r="AFW93" s="1"/>
      <c r="AFX93" s="1"/>
      <c r="AFY93" s="1"/>
      <c r="AFZ93" s="1"/>
      <c r="AGA93" s="1"/>
      <c r="AGB93" s="1"/>
      <c r="AGC93" s="1"/>
      <c r="AGD93" s="1"/>
      <c r="AGE93" s="1"/>
      <c r="AGF93" s="1"/>
      <c r="AGG93" s="1"/>
      <c r="AGH93" s="1"/>
      <c r="AGI93" s="1"/>
      <c r="AGJ93" s="1"/>
      <c r="AGK93" s="1"/>
      <c r="AGL93" s="1"/>
      <c r="AGM93" s="1"/>
      <c r="AGN93" s="1"/>
      <c r="AGO93" s="1"/>
      <c r="AGP93" s="1"/>
      <c r="AGQ93" s="1"/>
      <c r="AGR93" s="1"/>
      <c r="AGS93" s="1"/>
      <c r="AGT93" s="1"/>
      <c r="AGU93" s="1"/>
      <c r="AGV93" s="1"/>
      <c r="AGW93" s="1"/>
      <c r="AGX93" s="1"/>
      <c r="AGY93" s="1"/>
      <c r="AGZ93" s="1"/>
      <c r="AHA93" s="1"/>
      <c r="AHB93" s="1"/>
      <c r="AHC93" s="1"/>
      <c r="AHD93" s="1"/>
      <c r="AHE93" s="1"/>
      <c r="AHF93" s="1"/>
      <c r="AHG93" s="1"/>
      <c r="AHH93" s="1"/>
      <c r="AHI93" s="1"/>
      <c r="AHJ93" s="1"/>
      <c r="AHK93" s="1"/>
      <c r="AHL93" s="1"/>
      <c r="AHM93" s="1"/>
      <c r="AHN93" s="1"/>
      <c r="AHO93" s="1"/>
      <c r="AHP93" s="1"/>
      <c r="AHQ93" s="1"/>
      <c r="AHR93" s="1"/>
      <c r="AHS93" s="1"/>
      <c r="AHT93" s="1"/>
      <c r="AHU93" s="1"/>
      <c r="AHV93" s="1"/>
      <c r="AHW93" s="1"/>
      <c r="AHX93" s="1"/>
      <c r="AHY93" s="1"/>
      <c r="AHZ93" s="1"/>
      <c r="AIA93" s="1"/>
      <c r="AIB93" s="1"/>
      <c r="AIC93" s="1"/>
      <c r="AID93" s="1"/>
      <c r="AIE93" s="1"/>
      <c r="AIF93" s="1"/>
      <c r="AIG93" s="1"/>
      <c r="AIH93" s="1"/>
      <c r="AII93" s="1"/>
      <c r="AIJ93" s="1"/>
      <c r="AIK93" s="1"/>
      <c r="AIL93" s="1"/>
      <c r="AIM93" s="1"/>
      <c r="AIN93" s="1"/>
      <c r="AIO93" s="1"/>
      <c r="AIP93" s="1"/>
      <c r="AIQ93" s="1"/>
      <c r="AIR93" s="1"/>
      <c r="AIS93" s="1"/>
      <c r="AIT93" s="1"/>
      <c r="AIU93" s="1"/>
      <c r="AIV93" s="1"/>
      <c r="AIW93" s="1"/>
      <c r="AIX93" s="1"/>
      <c r="AIY93" s="1"/>
      <c r="AIZ93" s="1"/>
      <c r="AJA93" s="1"/>
      <c r="AJB93" s="1"/>
      <c r="AJC93" s="1"/>
      <c r="AJD93" s="1"/>
      <c r="AJE93" s="1"/>
      <c r="AJF93" s="1"/>
      <c r="AJG93" s="1"/>
      <c r="AJH93" s="1"/>
      <c r="AJI93" s="1"/>
      <c r="AJJ93" s="1"/>
      <c r="AJK93" s="1"/>
      <c r="AJL93" s="1"/>
      <c r="AJM93" s="1"/>
      <c r="AJN93" s="1"/>
      <c r="AJO93" s="1"/>
      <c r="AJP93" s="1"/>
      <c r="AJQ93" s="1"/>
      <c r="AJR93" s="1"/>
      <c r="AJS93" s="1"/>
      <c r="AJT93" s="1"/>
      <c r="AJU93" s="1"/>
      <c r="AJV93" s="1"/>
      <c r="AJW93" s="1"/>
      <c r="AJX93" s="1"/>
      <c r="AJY93" s="1"/>
      <c r="AJZ93" s="1"/>
      <c r="AKA93" s="1"/>
      <c r="AKB93" s="1"/>
      <c r="AKC93" s="1"/>
      <c r="AKD93" s="1"/>
      <c r="AKE93" s="1"/>
      <c r="AKF93" s="1"/>
      <c r="AKG93" s="1"/>
      <c r="AKH93" s="1"/>
      <c r="AKI93" s="1"/>
      <c r="AKJ93" s="1"/>
      <c r="AKK93" s="1"/>
      <c r="AKL93" s="1"/>
      <c r="AKM93" s="1"/>
      <c r="AKN93" s="1"/>
      <c r="AKO93" s="1"/>
      <c r="AKP93" s="1"/>
      <c r="AKQ93" s="1"/>
      <c r="AKR93" s="1"/>
      <c r="AKS93" s="1"/>
      <c r="AKT93" s="1"/>
      <c r="AKU93" s="1"/>
      <c r="AKV93" s="1"/>
      <c r="AKW93" s="1"/>
      <c r="AKX93" s="1"/>
      <c r="AKY93" s="1"/>
      <c r="AKZ93" s="1"/>
      <c r="ALA93" s="1"/>
      <c r="ALB93" s="1"/>
      <c r="ALC93" s="1"/>
      <c r="ALD93" s="1"/>
      <c r="ALE93" s="1"/>
      <c r="ALF93" s="1"/>
      <c r="ALG93" s="1"/>
      <c r="ALH93" s="1"/>
      <c r="ALI93" s="1"/>
      <c r="ALJ93" s="1"/>
      <c r="ALK93" s="1"/>
      <c r="ALL93" s="1"/>
      <c r="ALM93" s="1"/>
      <c r="ALN93" s="1"/>
      <c r="ALO93" s="1"/>
      <c r="ALP93" s="1"/>
      <c r="ALQ93" s="1"/>
      <c r="ALR93" s="1"/>
      <c r="ALS93" s="1"/>
      <c r="ALT93" s="1"/>
      <c r="ALU93" s="1"/>
      <c r="ALV93" s="1"/>
      <c r="ALW93" s="1"/>
      <c r="ALX93" s="1"/>
      <c r="ALY93" s="1"/>
      <c r="ALZ93" s="1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  <c r="AMM93" s="1"/>
      <c r="AMN93" s="1"/>
      <c r="AMO93" s="1"/>
      <c r="AMP93" s="1"/>
      <c r="AMQ93" s="1"/>
      <c r="AMR93" s="1"/>
      <c r="AMS93" s="1"/>
      <c r="AMT93" s="1"/>
      <c r="AMU93" s="1"/>
      <c r="AMV93" s="1"/>
      <c r="AMW93" s="1"/>
      <c r="AMX93" s="1"/>
      <c r="AMY93" s="1"/>
      <c r="AMZ93" s="1"/>
      <c r="ANA93" s="1"/>
      <c r="ANB93" s="1"/>
      <c r="ANC93" s="1"/>
      <c r="AND93" s="1"/>
      <c r="ANE93" s="1"/>
      <c r="ANF93" s="1"/>
      <c r="ANG93" s="1"/>
      <c r="ANH93" s="1"/>
      <c r="ANI93" s="1"/>
      <c r="ANJ93" s="1"/>
      <c r="ANK93" s="1"/>
      <c r="ANL93" s="1"/>
      <c r="ANM93" s="1"/>
      <c r="ANN93" s="1"/>
      <c r="ANO93" s="1"/>
      <c r="ANP93" s="1"/>
      <c r="ANQ93" s="1"/>
      <c r="ANR93" s="1"/>
      <c r="ANS93" s="1"/>
      <c r="ANT93" s="1"/>
      <c r="ANU93" s="1"/>
      <c r="ANV93" s="1"/>
      <c r="ANW93" s="1"/>
      <c r="ANX93" s="1"/>
      <c r="ANY93" s="1"/>
      <c r="ANZ93" s="1"/>
      <c r="AOA93" s="1"/>
      <c r="AOB93" s="1"/>
      <c r="AOC93" s="1"/>
      <c r="AOD93" s="1"/>
      <c r="AOE93" s="1"/>
      <c r="AOF93" s="1"/>
      <c r="AOG93" s="1"/>
      <c r="AOH93" s="1"/>
      <c r="AOI93" s="1"/>
      <c r="AOJ93" s="1"/>
      <c r="AOK93" s="1"/>
      <c r="AOL93" s="1"/>
      <c r="AOM93" s="1"/>
      <c r="AON93" s="1"/>
      <c r="AOO93" s="1"/>
      <c r="AOP93" s="1"/>
      <c r="AOQ93" s="1"/>
      <c r="AOR93" s="1"/>
      <c r="AOS93" s="1"/>
      <c r="AOT93" s="1"/>
      <c r="AOU93" s="1"/>
      <c r="AOV93" s="1"/>
      <c r="AOW93" s="1"/>
      <c r="AOX93" s="1"/>
      <c r="AOY93" s="1"/>
      <c r="AOZ93" s="1"/>
      <c r="APA93" s="1"/>
      <c r="APB93" s="1"/>
      <c r="APC93" s="1"/>
      <c r="APD93" s="1"/>
      <c r="APE93" s="1"/>
      <c r="APF93" s="1"/>
      <c r="APG93" s="1"/>
      <c r="APH93" s="1"/>
      <c r="API93" s="1"/>
      <c r="APJ93" s="1"/>
      <c r="APK93" s="1"/>
      <c r="APL93" s="1"/>
      <c r="APM93" s="1"/>
      <c r="APN93" s="1"/>
      <c r="APO93" s="1"/>
      <c r="APP93" s="1"/>
      <c r="APQ93" s="1"/>
      <c r="APR93" s="1"/>
      <c r="APS93" s="1"/>
      <c r="APT93" s="1"/>
      <c r="APU93" s="1"/>
      <c r="APV93" s="1"/>
      <c r="APW93" s="1"/>
      <c r="APX93" s="1"/>
      <c r="APY93" s="1"/>
      <c r="APZ93" s="1"/>
      <c r="AQA93" s="1"/>
      <c r="AQB93" s="1"/>
      <c r="AQC93" s="1"/>
      <c r="AQD93" s="1"/>
      <c r="AQE93" s="1"/>
      <c r="AQF93" s="1"/>
      <c r="AQG93" s="1"/>
      <c r="AQH93" s="1"/>
      <c r="AQI93" s="1"/>
      <c r="AQJ93" s="1"/>
      <c r="AQK93" s="1"/>
      <c r="AQL93" s="1"/>
      <c r="AQM93" s="1"/>
      <c r="AQN93" s="1"/>
      <c r="AQO93" s="1"/>
      <c r="AQP93" s="1"/>
      <c r="AQQ93" s="1"/>
      <c r="AQR93" s="1"/>
      <c r="AQS93" s="1"/>
      <c r="AQT93" s="1"/>
      <c r="AQU93" s="1"/>
      <c r="AQV93" s="1"/>
      <c r="AQW93" s="1"/>
      <c r="AQX93" s="1"/>
      <c r="AQY93" s="1"/>
      <c r="AQZ93" s="1"/>
      <c r="ARA93" s="1"/>
      <c r="ARB93" s="1"/>
      <c r="ARC93" s="1"/>
      <c r="ARD93" s="1"/>
      <c r="ARE93" s="1"/>
      <c r="ARF93" s="1"/>
      <c r="ARG93" s="1"/>
      <c r="ARH93" s="1"/>
      <c r="ARI93" s="1"/>
      <c r="ARJ93" s="1"/>
      <c r="ARK93" s="1"/>
      <c r="ARL93" s="1"/>
      <c r="ARM93" s="1"/>
      <c r="ARN93" s="1"/>
      <c r="ARO93" s="1"/>
      <c r="ARP93" s="1"/>
      <c r="ARQ93" s="1"/>
      <c r="ARR93" s="1"/>
      <c r="ARS93" s="1"/>
      <c r="ART93" s="1"/>
      <c r="ARU93" s="1"/>
      <c r="ARV93" s="1"/>
      <c r="ARW93" s="1"/>
      <c r="ARX93" s="1"/>
      <c r="ARY93" s="1"/>
      <c r="ARZ93" s="1"/>
      <c r="ASA93" s="1"/>
      <c r="ASB93" s="1"/>
      <c r="ASC93" s="1"/>
      <c r="ASD93" s="1"/>
      <c r="ASE93" s="1"/>
      <c r="ASF93" s="1"/>
      <c r="ASG93" s="1"/>
      <c r="ASH93" s="1"/>
      <c r="ASI93" s="1"/>
      <c r="ASJ93" s="1"/>
      <c r="ASK93" s="1"/>
      <c r="ASL93" s="1"/>
      <c r="ASM93" s="1"/>
      <c r="ASN93" s="1"/>
      <c r="ASO93" s="1"/>
      <c r="ASP93" s="1"/>
      <c r="ASQ93" s="1"/>
      <c r="ASR93" s="1"/>
      <c r="ASS93" s="1"/>
      <c r="AST93" s="1"/>
      <c r="ASU93" s="1"/>
      <c r="ASV93" s="1"/>
      <c r="ASW93" s="1"/>
      <c r="ASX93" s="1"/>
      <c r="ASY93" s="1"/>
      <c r="ASZ93" s="1"/>
      <c r="ATA93" s="1"/>
      <c r="ATB93" s="1"/>
      <c r="ATC93" s="1"/>
      <c r="ATD93" s="1"/>
      <c r="ATE93" s="1"/>
      <c r="ATF93" s="1"/>
      <c r="ATG93" s="1"/>
      <c r="ATH93" s="1"/>
      <c r="ATI93" s="1"/>
      <c r="ATJ93" s="1"/>
      <c r="ATK93" s="1"/>
      <c r="ATL93" s="1"/>
      <c r="ATM93" s="1"/>
      <c r="ATN93" s="1"/>
      <c r="ATO93" s="1"/>
      <c r="ATP93" s="1"/>
      <c r="ATQ93" s="1"/>
      <c r="ATR93" s="1"/>
      <c r="ATS93" s="1"/>
      <c r="ATT93" s="1"/>
      <c r="ATU93" s="1"/>
      <c r="ATV93" s="1"/>
      <c r="ATW93" s="1"/>
      <c r="ATX93" s="1"/>
      <c r="ATY93" s="1"/>
      <c r="ATZ93" s="1"/>
      <c r="AUA93" s="1"/>
      <c r="AUB93" s="1"/>
      <c r="AUC93" s="1"/>
      <c r="AUD93" s="1"/>
      <c r="AUE93" s="1"/>
      <c r="AUF93" s="1"/>
      <c r="AUG93" s="1"/>
      <c r="AUH93" s="1"/>
      <c r="AUI93" s="1"/>
      <c r="AUJ93" s="1"/>
      <c r="AUK93" s="1"/>
      <c r="AUL93" s="1"/>
      <c r="AUM93" s="1"/>
      <c r="AUN93" s="1"/>
      <c r="AUO93" s="1"/>
      <c r="AUP93" s="1"/>
      <c r="AUQ93" s="1"/>
      <c r="AUR93" s="1"/>
      <c r="AUS93" s="1"/>
      <c r="AUT93" s="1"/>
      <c r="AUU93" s="1"/>
      <c r="AUV93" s="1"/>
      <c r="AUW93" s="1"/>
      <c r="AUX93" s="1"/>
      <c r="AUY93" s="1"/>
      <c r="AUZ93" s="1"/>
      <c r="AVA93" s="1"/>
      <c r="AVB93" s="1"/>
      <c r="AVC93" s="1"/>
      <c r="AVD93" s="1"/>
      <c r="AVE93" s="1"/>
      <c r="AVF93" s="1"/>
      <c r="AVG93" s="1"/>
      <c r="AVH93" s="1"/>
      <c r="AVI93" s="1"/>
      <c r="AVJ93" s="1"/>
      <c r="AVK93" s="1"/>
      <c r="AVL93" s="1"/>
      <c r="AVM93" s="1"/>
      <c r="AVN93" s="1"/>
      <c r="AVO93" s="1"/>
      <c r="AVP93" s="1"/>
      <c r="AVQ93" s="1"/>
      <c r="AVR93" s="1"/>
      <c r="AVS93" s="1"/>
      <c r="AVT93" s="1"/>
      <c r="AVU93" s="1"/>
      <c r="AVV93" s="1"/>
      <c r="AVW93" s="1"/>
      <c r="AVX93" s="1"/>
      <c r="AVY93" s="1"/>
      <c r="AVZ93" s="1"/>
      <c r="AWA93" s="1"/>
      <c r="AWB93" s="1"/>
      <c r="AWC93" s="1"/>
      <c r="AWD93" s="1"/>
      <c r="AWE93" s="1"/>
      <c r="AWF93" s="1"/>
      <c r="AWG93" s="1"/>
      <c r="AWH93" s="1"/>
      <c r="AWI93" s="1"/>
      <c r="AWJ93" s="1"/>
      <c r="AWK93" s="1"/>
      <c r="AWL93" s="1"/>
      <c r="AWM93" s="1"/>
      <c r="AWN93" s="1"/>
      <c r="AWO93" s="1"/>
      <c r="AWP93" s="1"/>
      <c r="AWQ93" s="1"/>
      <c r="AWR93" s="1"/>
      <c r="AWS93" s="1"/>
      <c r="AWT93" s="1"/>
      <c r="AWU93" s="1"/>
      <c r="AWV93" s="1"/>
      <c r="AWW93" s="1"/>
      <c r="AWX93" s="1"/>
      <c r="AWY93" s="1"/>
      <c r="AWZ93" s="1"/>
      <c r="AXA93" s="1"/>
      <c r="AXB93" s="1"/>
      <c r="AXC93" s="1"/>
      <c r="AXD93" s="1"/>
      <c r="AXE93" s="1"/>
      <c r="AXF93" s="1"/>
      <c r="AXG93" s="1"/>
      <c r="AXH93" s="1"/>
      <c r="AXI93" s="1"/>
      <c r="AXJ93" s="1"/>
      <c r="AXK93" s="1"/>
      <c r="AXL93" s="1"/>
      <c r="AXM93" s="1"/>
      <c r="AXN93" s="1"/>
      <c r="AXO93" s="1"/>
      <c r="AXP93" s="1"/>
      <c r="AXQ93" s="1"/>
      <c r="AXR93" s="1"/>
      <c r="AXS93" s="1"/>
      <c r="AXT93" s="1"/>
      <c r="AXU93" s="1"/>
      <c r="AXV93" s="1"/>
      <c r="AXW93" s="1"/>
      <c r="AXX93" s="1"/>
      <c r="AXY93" s="1"/>
      <c r="AXZ93" s="1"/>
      <c r="AYA93" s="1"/>
      <c r="AYB93" s="1"/>
      <c r="AYC93" s="1"/>
      <c r="AYD93" s="1"/>
      <c r="AYE93" s="1"/>
      <c r="AYF93" s="1"/>
      <c r="AYG93" s="1"/>
      <c r="AYH93" s="1"/>
      <c r="AYI93" s="1"/>
      <c r="AYJ93" s="1"/>
      <c r="AYK93" s="1"/>
      <c r="AYL93" s="1"/>
      <c r="AYM93" s="1"/>
      <c r="AYN93" s="1"/>
      <c r="AYO93" s="1"/>
      <c r="AYP93" s="1"/>
      <c r="AYQ93" s="1"/>
      <c r="AYR93" s="1"/>
      <c r="AYS93" s="1"/>
      <c r="AYT93" s="1"/>
      <c r="AYU93" s="1"/>
      <c r="AYV93" s="1"/>
      <c r="AYW93" s="1"/>
      <c r="AYX93" s="1"/>
      <c r="AYY93" s="1"/>
      <c r="AYZ93" s="1"/>
      <c r="AZA93" s="1"/>
      <c r="AZB93" s="1"/>
      <c r="AZC93" s="1"/>
      <c r="AZD93" s="1"/>
      <c r="AZE93" s="1"/>
      <c r="AZF93" s="1"/>
      <c r="AZG93" s="1"/>
      <c r="AZH93" s="1"/>
      <c r="AZI93" s="1"/>
      <c r="AZJ93" s="1"/>
      <c r="AZK93" s="1"/>
      <c r="AZL93" s="1"/>
      <c r="AZM93" s="1"/>
      <c r="AZN93" s="1"/>
      <c r="AZO93" s="1"/>
      <c r="AZP93" s="1"/>
      <c r="AZQ93" s="1"/>
      <c r="AZR93" s="1"/>
      <c r="AZS93" s="1"/>
      <c r="AZT93" s="1"/>
      <c r="AZU93" s="1"/>
      <c r="AZV93" s="1"/>
      <c r="AZW93" s="1"/>
      <c r="AZX93" s="1"/>
      <c r="AZY93" s="1"/>
      <c r="AZZ93" s="1"/>
      <c r="BAA93" s="1"/>
      <c r="BAB93" s="1"/>
      <c r="BAC93" s="1"/>
      <c r="BAD93" s="1"/>
      <c r="BAE93" s="1"/>
      <c r="BAF93" s="1"/>
      <c r="BAG93" s="1"/>
      <c r="BAH93" s="1"/>
      <c r="BAI93" s="1"/>
      <c r="BAJ93" s="1"/>
      <c r="BAK93" s="1"/>
      <c r="BAL93" s="1"/>
      <c r="BAM93" s="1"/>
      <c r="BAN93" s="1"/>
      <c r="BAO93" s="1"/>
      <c r="BAP93" s="1"/>
      <c r="BAQ93" s="1"/>
      <c r="BAR93" s="1"/>
      <c r="BAS93" s="1"/>
      <c r="BAT93" s="1"/>
      <c r="BAU93" s="1"/>
      <c r="BAV93" s="1"/>
      <c r="BAW93" s="1"/>
      <c r="BAX93" s="1"/>
      <c r="BAY93" s="1"/>
      <c r="BAZ93" s="1"/>
      <c r="BBA93" s="1"/>
      <c r="BBB93" s="1"/>
      <c r="BBC93" s="1"/>
      <c r="BBD93" s="1"/>
      <c r="BBE93" s="1"/>
      <c r="BBF93" s="1"/>
      <c r="BBG93" s="1"/>
      <c r="BBH93" s="1"/>
      <c r="BBI93" s="1"/>
      <c r="BBJ93" s="1"/>
      <c r="BBK93" s="1"/>
      <c r="BBL93" s="1"/>
      <c r="BBM93" s="1"/>
      <c r="BBN93" s="1"/>
      <c r="BBO93" s="1"/>
      <c r="BBP93" s="1"/>
      <c r="BBQ93" s="1"/>
      <c r="BBR93" s="1"/>
      <c r="BBS93" s="1"/>
      <c r="BBT93" s="1"/>
      <c r="BBU93" s="1"/>
      <c r="BBV93" s="1"/>
      <c r="BBW93" s="1"/>
      <c r="BBX93" s="1"/>
      <c r="BBY93" s="1"/>
      <c r="BBZ93" s="1"/>
      <c r="BCA93" s="1"/>
      <c r="BCB93" s="1"/>
      <c r="BCC93" s="1"/>
      <c r="BCD93" s="1"/>
      <c r="BCE93" s="1"/>
      <c r="BCF93" s="1"/>
      <c r="BCG93" s="1"/>
      <c r="BCH93" s="1"/>
      <c r="BCI93" s="1"/>
      <c r="BCJ93" s="1"/>
      <c r="BCK93" s="1"/>
      <c r="BCL93" s="1"/>
      <c r="BCM93" s="1"/>
      <c r="BCN93" s="1"/>
      <c r="BCO93" s="1"/>
      <c r="BCP93" s="1"/>
      <c r="BCQ93" s="1"/>
      <c r="BCR93" s="1"/>
      <c r="BCS93" s="1"/>
      <c r="BCT93" s="1"/>
      <c r="BCU93" s="1"/>
      <c r="BCV93" s="1"/>
      <c r="BCW93" s="1"/>
      <c r="BCX93" s="1"/>
      <c r="BCY93" s="1"/>
      <c r="BCZ93" s="1"/>
      <c r="BDA93" s="1"/>
      <c r="BDB93" s="1"/>
      <c r="BDC93" s="1"/>
      <c r="BDD93" s="1"/>
      <c r="BDE93" s="1"/>
      <c r="BDF93" s="1"/>
      <c r="BDG93" s="1"/>
      <c r="BDH93" s="1"/>
      <c r="BDI93" s="1"/>
      <c r="BDJ93" s="1"/>
      <c r="BDK93" s="1"/>
      <c r="BDL93" s="1"/>
      <c r="BDM93" s="1"/>
      <c r="BDN93" s="1"/>
      <c r="BDO93" s="1"/>
      <c r="BDP93" s="1"/>
      <c r="BDQ93" s="1"/>
      <c r="BDR93" s="1"/>
      <c r="BDS93" s="1"/>
      <c r="BDT93" s="1"/>
      <c r="BDU93" s="1"/>
      <c r="BDV93" s="1"/>
      <c r="BDW93" s="1"/>
      <c r="BDX93" s="1"/>
      <c r="BDY93" s="1"/>
      <c r="BDZ93" s="1"/>
      <c r="BEA93" s="1"/>
      <c r="BEB93" s="1"/>
      <c r="BEC93" s="1"/>
      <c r="BED93" s="1"/>
      <c r="BEE93" s="1"/>
      <c r="BEF93" s="1"/>
      <c r="BEG93" s="1"/>
      <c r="BEH93" s="1"/>
      <c r="BEI93" s="1"/>
      <c r="BEJ93" s="1"/>
      <c r="BEK93" s="1"/>
      <c r="BEL93" s="1"/>
      <c r="BEM93" s="1"/>
      <c r="BEN93" s="1"/>
      <c r="BEO93" s="1"/>
      <c r="BEP93" s="1"/>
      <c r="BEQ93" s="1"/>
      <c r="BER93" s="1"/>
      <c r="BES93" s="1"/>
      <c r="BET93" s="1"/>
      <c r="BEU93" s="1"/>
      <c r="BEV93" s="1"/>
      <c r="BEW93" s="1"/>
      <c r="BEX93" s="1"/>
      <c r="BEY93" s="1"/>
      <c r="BEZ93" s="1"/>
      <c r="BFA93" s="1"/>
      <c r="BFB93" s="1"/>
      <c r="BFC93" s="1"/>
      <c r="BFD93" s="1"/>
      <c r="BFE93" s="1"/>
      <c r="BFF93" s="1"/>
      <c r="BFG93" s="1"/>
      <c r="BFH93" s="1"/>
      <c r="BFI93" s="1"/>
      <c r="BFJ93" s="1"/>
      <c r="BFK93" s="1"/>
      <c r="BFL93" s="1"/>
      <c r="BFM93" s="1"/>
      <c r="BFN93" s="1"/>
      <c r="BFO93" s="1"/>
      <c r="BFP93" s="1"/>
      <c r="BFQ93" s="1"/>
      <c r="BFR93" s="1"/>
      <c r="BFS93" s="1"/>
      <c r="BFT93" s="1"/>
      <c r="BFU93" s="1"/>
      <c r="BFV93" s="1"/>
      <c r="BFW93" s="1"/>
      <c r="BFX93" s="1"/>
      <c r="BFY93" s="1"/>
      <c r="BFZ93" s="1"/>
      <c r="BGA93" s="1"/>
      <c r="BGB93" s="1"/>
      <c r="BGC93" s="1"/>
      <c r="BGD93" s="1"/>
      <c r="BGE93" s="1"/>
      <c r="BGF93" s="1"/>
      <c r="BGG93" s="1"/>
      <c r="BGH93" s="1"/>
      <c r="BGI93" s="1"/>
      <c r="BGJ93" s="1"/>
      <c r="BGK93" s="1"/>
      <c r="BGL93" s="1"/>
      <c r="BGM93" s="1"/>
      <c r="BGN93" s="1"/>
      <c r="BGO93" s="1"/>
      <c r="BGP93" s="1"/>
      <c r="BGQ93" s="1"/>
      <c r="BGR93" s="1"/>
      <c r="BGS93" s="1"/>
      <c r="BGT93" s="1"/>
      <c r="BGU93" s="1"/>
      <c r="BGV93" s="1"/>
      <c r="BGW93" s="1"/>
      <c r="BGX93" s="1"/>
      <c r="BGY93" s="1"/>
      <c r="BGZ93" s="1"/>
      <c r="BHA93" s="1"/>
      <c r="BHB93" s="1"/>
      <c r="BHC93" s="1"/>
      <c r="BHD93" s="1"/>
      <c r="BHE93" s="1"/>
      <c r="BHF93" s="1"/>
      <c r="BHG93" s="1"/>
      <c r="BHH93" s="1"/>
      <c r="BHI93" s="1"/>
      <c r="BHJ93" s="1"/>
      <c r="BHK93" s="1"/>
      <c r="BHL93" s="1"/>
      <c r="BHM93" s="1"/>
      <c r="BHN93" s="1"/>
      <c r="BHO93" s="1"/>
    </row>
    <row r="94" spans="1:1575" s="101" customFormat="1">
      <c r="A94" s="12"/>
      <c r="B94" s="12"/>
      <c r="C94" s="12"/>
      <c r="D94" s="12"/>
      <c r="E94" s="12"/>
      <c r="F94" s="28"/>
      <c r="G94" s="12"/>
      <c r="H94" s="12"/>
      <c r="I94" s="12"/>
      <c r="J94" s="12"/>
      <c r="K94" s="12"/>
      <c r="L94" s="27"/>
      <c r="M94" s="12"/>
      <c r="N94" s="27"/>
      <c r="O94" s="12"/>
      <c r="P94" s="27"/>
      <c r="Q94" s="12"/>
      <c r="R94" s="27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  <c r="AAD94" s="1"/>
      <c r="AAE94" s="1"/>
      <c r="AAF94" s="1"/>
      <c r="AAG94" s="1"/>
      <c r="AAH94" s="1"/>
      <c r="AAI94" s="1"/>
      <c r="AAJ94" s="1"/>
      <c r="AAK94" s="1"/>
      <c r="AAL94" s="1"/>
      <c r="AAM94" s="1"/>
      <c r="AAN94" s="1"/>
      <c r="AAO94" s="1"/>
      <c r="AAP94" s="1"/>
      <c r="AAQ94" s="1"/>
      <c r="AAR94" s="1"/>
      <c r="AAS94" s="1"/>
      <c r="AAT94" s="1"/>
      <c r="AAU94" s="1"/>
      <c r="AAV94" s="1"/>
      <c r="AAW94" s="1"/>
      <c r="AAX94" s="1"/>
      <c r="AAY94" s="1"/>
      <c r="AAZ94" s="1"/>
      <c r="ABA94" s="1"/>
      <c r="ABB94" s="1"/>
      <c r="ABC94" s="1"/>
      <c r="ABD94" s="1"/>
      <c r="ABE94" s="1"/>
      <c r="ABF94" s="1"/>
      <c r="ABG94" s="1"/>
      <c r="ABH94" s="1"/>
      <c r="ABI94" s="1"/>
      <c r="ABJ94" s="1"/>
      <c r="ABK94" s="1"/>
      <c r="ABL94" s="1"/>
      <c r="ABM94" s="1"/>
      <c r="ABN94" s="1"/>
      <c r="ABO94" s="1"/>
      <c r="ABP94" s="1"/>
      <c r="ABQ94" s="1"/>
      <c r="ABR94" s="1"/>
      <c r="ABS94" s="1"/>
      <c r="ABT94" s="1"/>
      <c r="ABU94" s="1"/>
      <c r="ABV94" s="1"/>
      <c r="ABW94" s="1"/>
      <c r="ABX94" s="1"/>
      <c r="ABY94" s="1"/>
      <c r="ABZ94" s="1"/>
      <c r="ACA94" s="1"/>
      <c r="ACB94" s="1"/>
      <c r="ACC94" s="1"/>
      <c r="ACD94" s="1"/>
      <c r="ACE94" s="1"/>
      <c r="ACF94" s="1"/>
      <c r="ACG94" s="1"/>
      <c r="ACH94" s="1"/>
      <c r="ACI94" s="1"/>
      <c r="ACJ94" s="1"/>
      <c r="ACK94" s="1"/>
      <c r="ACL94" s="1"/>
      <c r="ACM94" s="1"/>
      <c r="ACN94" s="1"/>
      <c r="ACO94" s="1"/>
      <c r="ACP94" s="1"/>
      <c r="ACQ94" s="1"/>
      <c r="ACR94" s="1"/>
      <c r="ACS94" s="1"/>
      <c r="ACT94" s="1"/>
      <c r="ACU94" s="1"/>
      <c r="ACV94" s="1"/>
      <c r="ACW94" s="1"/>
      <c r="ACX94" s="1"/>
      <c r="ACY94" s="1"/>
      <c r="ACZ94" s="1"/>
      <c r="ADA94" s="1"/>
      <c r="ADB94" s="1"/>
      <c r="ADC94" s="1"/>
      <c r="ADD94" s="1"/>
      <c r="ADE94" s="1"/>
      <c r="ADF94" s="1"/>
      <c r="ADG94" s="1"/>
      <c r="ADH94" s="1"/>
      <c r="ADI94" s="1"/>
      <c r="ADJ94" s="1"/>
      <c r="ADK94" s="1"/>
      <c r="ADL94" s="1"/>
      <c r="ADM94" s="1"/>
      <c r="ADN94" s="1"/>
      <c r="ADO94" s="1"/>
      <c r="ADP94" s="1"/>
      <c r="ADQ94" s="1"/>
      <c r="ADR94" s="1"/>
      <c r="ADS94" s="1"/>
      <c r="ADT94" s="1"/>
      <c r="ADU94" s="1"/>
      <c r="ADV94" s="1"/>
      <c r="ADW94" s="1"/>
      <c r="ADX94" s="1"/>
      <c r="ADY94" s="1"/>
      <c r="ADZ94" s="1"/>
      <c r="AEA94" s="1"/>
      <c r="AEB94" s="1"/>
      <c r="AEC94" s="1"/>
      <c r="AED94" s="1"/>
      <c r="AEE94" s="1"/>
      <c r="AEF94" s="1"/>
      <c r="AEG94" s="1"/>
      <c r="AEH94" s="1"/>
      <c r="AEI94" s="1"/>
      <c r="AEJ94" s="1"/>
      <c r="AEK94" s="1"/>
      <c r="AEL94" s="1"/>
      <c r="AEM94" s="1"/>
      <c r="AEN94" s="1"/>
      <c r="AEO94" s="1"/>
      <c r="AEP94" s="1"/>
      <c r="AEQ94" s="1"/>
      <c r="AER94" s="1"/>
      <c r="AES94" s="1"/>
      <c r="AET94" s="1"/>
      <c r="AEU94" s="1"/>
      <c r="AEV94" s="1"/>
      <c r="AEW94" s="1"/>
      <c r="AEX94" s="1"/>
      <c r="AEY94" s="1"/>
      <c r="AEZ94" s="1"/>
      <c r="AFA94" s="1"/>
      <c r="AFB94" s="1"/>
      <c r="AFC94" s="1"/>
      <c r="AFD94" s="1"/>
      <c r="AFE94" s="1"/>
      <c r="AFF94" s="1"/>
      <c r="AFG94" s="1"/>
      <c r="AFH94" s="1"/>
      <c r="AFI94" s="1"/>
      <c r="AFJ94" s="1"/>
      <c r="AFK94" s="1"/>
      <c r="AFL94" s="1"/>
      <c r="AFM94" s="1"/>
      <c r="AFN94" s="1"/>
      <c r="AFO94" s="1"/>
      <c r="AFP94" s="1"/>
      <c r="AFQ94" s="1"/>
      <c r="AFR94" s="1"/>
      <c r="AFS94" s="1"/>
      <c r="AFT94" s="1"/>
      <c r="AFU94" s="1"/>
      <c r="AFV94" s="1"/>
      <c r="AFW94" s="1"/>
      <c r="AFX94" s="1"/>
      <c r="AFY94" s="1"/>
      <c r="AFZ94" s="1"/>
      <c r="AGA94" s="1"/>
      <c r="AGB94" s="1"/>
      <c r="AGC94" s="1"/>
      <c r="AGD94" s="1"/>
      <c r="AGE94" s="1"/>
      <c r="AGF94" s="1"/>
      <c r="AGG94" s="1"/>
      <c r="AGH94" s="1"/>
      <c r="AGI94" s="1"/>
      <c r="AGJ94" s="1"/>
      <c r="AGK94" s="1"/>
      <c r="AGL94" s="1"/>
      <c r="AGM94" s="1"/>
      <c r="AGN94" s="1"/>
      <c r="AGO94" s="1"/>
      <c r="AGP94" s="1"/>
      <c r="AGQ94" s="1"/>
      <c r="AGR94" s="1"/>
      <c r="AGS94" s="1"/>
      <c r="AGT94" s="1"/>
      <c r="AGU94" s="1"/>
      <c r="AGV94" s="1"/>
      <c r="AGW94" s="1"/>
      <c r="AGX94" s="1"/>
      <c r="AGY94" s="1"/>
      <c r="AGZ94" s="1"/>
      <c r="AHA94" s="1"/>
      <c r="AHB94" s="1"/>
      <c r="AHC94" s="1"/>
      <c r="AHD94" s="1"/>
      <c r="AHE94" s="1"/>
      <c r="AHF94" s="1"/>
      <c r="AHG94" s="1"/>
      <c r="AHH94" s="1"/>
      <c r="AHI94" s="1"/>
      <c r="AHJ94" s="1"/>
      <c r="AHK94" s="1"/>
      <c r="AHL94" s="1"/>
      <c r="AHM94" s="1"/>
      <c r="AHN94" s="1"/>
      <c r="AHO94" s="1"/>
      <c r="AHP94" s="1"/>
      <c r="AHQ94" s="1"/>
      <c r="AHR94" s="1"/>
      <c r="AHS94" s="1"/>
      <c r="AHT94" s="1"/>
      <c r="AHU94" s="1"/>
      <c r="AHV94" s="1"/>
      <c r="AHW94" s="1"/>
      <c r="AHX94" s="1"/>
      <c r="AHY94" s="1"/>
      <c r="AHZ94" s="1"/>
      <c r="AIA94" s="1"/>
      <c r="AIB94" s="1"/>
      <c r="AIC94" s="1"/>
      <c r="AID94" s="1"/>
      <c r="AIE94" s="1"/>
      <c r="AIF94" s="1"/>
      <c r="AIG94" s="1"/>
      <c r="AIH94" s="1"/>
      <c r="AII94" s="1"/>
      <c r="AIJ94" s="1"/>
      <c r="AIK94" s="1"/>
      <c r="AIL94" s="1"/>
      <c r="AIM94" s="1"/>
      <c r="AIN94" s="1"/>
      <c r="AIO94" s="1"/>
      <c r="AIP94" s="1"/>
      <c r="AIQ94" s="1"/>
      <c r="AIR94" s="1"/>
      <c r="AIS94" s="1"/>
      <c r="AIT94" s="1"/>
      <c r="AIU94" s="1"/>
      <c r="AIV94" s="1"/>
      <c r="AIW94" s="1"/>
      <c r="AIX94" s="1"/>
      <c r="AIY94" s="1"/>
      <c r="AIZ94" s="1"/>
      <c r="AJA94" s="1"/>
      <c r="AJB94" s="1"/>
      <c r="AJC94" s="1"/>
      <c r="AJD94" s="1"/>
      <c r="AJE94" s="1"/>
      <c r="AJF94" s="1"/>
      <c r="AJG94" s="1"/>
      <c r="AJH94" s="1"/>
      <c r="AJI94" s="1"/>
      <c r="AJJ94" s="1"/>
      <c r="AJK94" s="1"/>
      <c r="AJL94" s="1"/>
      <c r="AJM94" s="1"/>
      <c r="AJN94" s="1"/>
      <c r="AJO94" s="1"/>
      <c r="AJP94" s="1"/>
      <c r="AJQ94" s="1"/>
      <c r="AJR94" s="1"/>
      <c r="AJS94" s="1"/>
      <c r="AJT94" s="1"/>
      <c r="AJU94" s="1"/>
      <c r="AJV94" s="1"/>
      <c r="AJW94" s="1"/>
      <c r="AJX94" s="1"/>
      <c r="AJY94" s="1"/>
      <c r="AJZ94" s="1"/>
      <c r="AKA94" s="1"/>
      <c r="AKB94" s="1"/>
      <c r="AKC94" s="1"/>
      <c r="AKD94" s="1"/>
      <c r="AKE94" s="1"/>
      <c r="AKF94" s="1"/>
      <c r="AKG94" s="1"/>
      <c r="AKH94" s="1"/>
      <c r="AKI94" s="1"/>
      <c r="AKJ94" s="1"/>
      <c r="AKK94" s="1"/>
      <c r="AKL94" s="1"/>
      <c r="AKM94" s="1"/>
      <c r="AKN94" s="1"/>
      <c r="AKO94" s="1"/>
      <c r="AKP94" s="1"/>
      <c r="AKQ94" s="1"/>
      <c r="AKR94" s="1"/>
      <c r="AKS94" s="1"/>
      <c r="AKT94" s="1"/>
      <c r="AKU94" s="1"/>
      <c r="AKV94" s="1"/>
      <c r="AKW94" s="1"/>
      <c r="AKX94" s="1"/>
      <c r="AKY94" s="1"/>
      <c r="AKZ94" s="1"/>
      <c r="ALA94" s="1"/>
      <c r="ALB94" s="1"/>
      <c r="ALC94" s="1"/>
      <c r="ALD94" s="1"/>
      <c r="ALE94" s="1"/>
      <c r="ALF94" s="1"/>
      <c r="ALG94" s="1"/>
      <c r="ALH94" s="1"/>
      <c r="ALI94" s="1"/>
      <c r="ALJ94" s="1"/>
      <c r="ALK94" s="1"/>
      <c r="ALL94" s="1"/>
      <c r="ALM94" s="1"/>
      <c r="ALN94" s="1"/>
      <c r="ALO94" s="1"/>
      <c r="ALP94" s="1"/>
      <c r="ALQ94" s="1"/>
      <c r="ALR94" s="1"/>
      <c r="ALS94" s="1"/>
      <c r="ALT94" s="1"/>
      <c r="ALU94" s="1"/>
      <c r="ALV94" s="1"/>
      <c r="ALW94" s="1"/>
      <c r="ALX94" s="1"/>
      <c r="ALY94" s="1"/>
      <c r="ALZ94" s="1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  <c r="AMM94" s="1"/>
      <c r="AMN94" s="1"/>
      <c r="AMO94" s="1"/>
      <c r="AMP94" s="1"/>
      <c r="AMQ94" s="1"/>
      <c r="AMR94" s="1"/>
      <c r="AMS94" s="1"/>
      <c r="AMT94" s="1"/>
      <c r="AMU94" s="1"/>
      <c r="AMV94" s="1"/>
      <c r="AMW94" s="1"/>
      <c r="AMX94" s="1"/>
      <c r="AMY94" s="1"/>
      <c r="AMZ94" s="1"/>
      <c r="ANA94" s="1"/>
      <c r="ANB94" s="1"/>
      <c r="ANC94" s="1"/>
      <c r="AND94" s="1"/>
      <c r="ANE94" s="1"/>
      <c r="ANF94" s="1"/>
      <c r="ANG94" s="1"/>
      <c r="ANH94" s="1"/>
      <c r="ANI94" s="1"/>
      <c r="ANJ94" s="1"/>
      <c r="ANK94" s="1"/>
      <c r="ANL94" s="1"/>
      <c r="ANM94" s="1"/>
      <c r="ANN94" s="1"/>
      <c r="ANO94" s="1"/>
      <c r="ANP94" s="1"/>
      <c r="ANQ94" s="1"/>
      <c r="ANR94" s="1"/>
      <c r="ANS94" s="1"/>
      <c r="ANT94" s="1"/>
      <c r="ANU94" s="1"/>
      <c r="ANV94" s="1"/>
      <c r="ANW94" s="1"/>
      <c r="ANX94" s="1"/>
      <c r="ANY94" s="1"/>
      <c r="ANZ94" s="1"/>
      <c r="AOA94" s="1"/>
      <c r="AOB94" s="1"/>
      <c r="AOC94" s="1"/>
      <c r="AOD94" s="1"/>
      <c r="AOE94" s="1"/>
      <c r="AOF94" s="1"/>
      <c r="AOG94" s="1"/>
      <c r="AOH94" s="1"/>
      <c r="AOI94" s="1"/>
      <c r="AOJ94" s="1"/>
      <c r="AOK94" s="1"/>
      <c r="AOL94" s="1"/>
      <c r="AOM94" s="1"/>
      <c r="AON94" s="1"/>
      <c r="AOO94" s="1"/>
      <c r="AOP94" s="1"/>
      <c r="AOQ94" s="1"/>
      <c r="AOR94" s="1"/>
      <c r="AOS94" s="1"/>
      <c r="AOT94" s="1"/>
      <c r="AOU94" s="1"/>
      <c r="AOV94" s="1"/>
      <c r="AOW94" s="1"/>
      <c r="AOX94" s="1"/>
      <c r="AOY94" s="1"/>
      <c r="AOZ94" s="1"/>
      <c r="APA94" s="1"/>
      <c r="APB94" s="1"/>
      <c r="APC94" s="1"/>
      <c r="APD94" s="1"/>
      <c r="APE94" s="1"/>
      <c r="APF94" s="1"/>
      <c r="APG94" s="1"/>
      <c r="APH94" s="1"/>
      <c r="API94" s="1"/>
      <c r="APJ94" s="1"/>
      <c r="APK94" s="1"/>
      <c r="APL94" s="1"/>
      <c r="APM94" s="1"/>
      <c r="APN94" s="1"/>
      <c r="APO94" s="1"/>
      <c r="APP94" s="1"/>
      <c r="APQ94" s="1"/>
      <c r="APR94" s="1"/>
      <c r="APS94" s="1"/>
      <c r="APT94" s="1"/>
      <c r="APU94" s="1"/>
      <c r="APV94" s="1"/>
      <c r="APW94" s="1"/>
      <c r="APX94" s="1"/>
      <c r="APY94" s="1"/>
      <c r="APZ94" s="1"/>
      <c r="AQA94" s="1"/>
      <c r="AQB94" s="1"/>
      <c r="AQC94" s="1"/>
      <c r="AQD94" s="1"/>
      <c r="AQE94" s="1"/>
      <c r="AQF94" s="1"/>
      <c r="AQG94" s="1"/>
      <c r="AQH94" s="1"/>
      <c r="AQI94" s="1"/>
      <c r="AQJ94" s="1"/>
      <c r="AQK94" s="1"/>
      <c r="AQL94" s="1"/>
      <c r="AQM94" s="1"/>
      <c r="AQN94" s="1"/>
      <c r="AQO94" s="1"/>
      <c r="AQP94" s="1"/>
      <c r="AQQ94" s="1"/>
      <c r="AQR94" s="1"/>
      <c r="AQS94" s="1"/>
      <c r="AQT94" s="1"/>
      <c r="AQU94" s="1"/>
      <c r="AQV94" s="1"/>
      <c r="AQW94" s="1"/>
      <c r="AQX94" s="1"/>
      <c r="AQY94" s="1"/>
      <c r="AQZ94" s="1"/>
      <c r="ARA94" s="1"/>
      <c r="ARB94" s="1"/>
      <c r="ARC94" s="1"/>
      <c r="ARD94" s="1"/>
      <c r="ARE94" s="1"/>
      <c r="ARF94" s="1"/>
      <c r="ARG94" s="1"/>
      <c r="ARH94" s="1"/>
      <c r="ARI94" s="1"/>
      <c r="ARJ94" s="1"/>
      <c r="ARK94" s="1"/>
      <c r="ARL94" s="1"/>
      <c r="ARM94" s="1"/>
      <c r="ARN94" s="1"/>
      <c r="ARO94" s="1"/>
      <c r="ARP94" s="1"/>
      <c r="ARQ94" s="1"/>
      <c r="ARR94" s="1"/>
      <c r="ARS94" s="1"/>
      <c r="ART94" s="1"/>
      <c r="ARU94" s="1"/>
      <c r="ARV94" s="1"/>
      <c r="ARW94" s="1"/>
      <c r="ARX94" s="1"/>
      <c r="ARY94" s="1"/>
      <c r="ARZ94" s="1"/>
      <c r="ASA94" s="1"/>
      <c r="ASB94" s="1"/>
      <c r="ASC94" s="1"/>
      <c r="ASD94" s="1"/>
      <c r="ASE94" s="1"/>
      <c r="ASF94" s="1"/>
      <c r="ASG94" s="1"/>
      <c r="ASH94" s="1"/>
      <c r="ASI94" s="1"/>
      <c r="ASJ94" s="1"/>
      <c r="ASK94" s="1"/>
      <c r="ASL94" s="1"/>
      <c r="ASM94" s="1"/>
      <c r="ASN94" s="1"/>
      <c r="ASO94" s="1"/>
      <c r="ASP94" s="1"/>
      <c r="ASQ94" s="1"/>
      <c r="ASR94" s="1"/>
      <c r="ASS94" s="1"/>
      <c r="AST94" s="1"/>
      <c r="ASU94" s="1"/>
      <c r="ASV94" s="1"/>
      <c r="ASW94" s="1"/>
      <c r="ASX94" s="1"/>
      <c r="ASY94" s="1"/>
      <c r="ASZ94" s="1"/>
      <c r="ATA94" s="1"/>
      <c r="ATB94" s="1"/>
      <c r="ATC94" s="1"/>
      <c r="ATD94" s="1"/>
      <c r="ATE94" s="1"/>
      <c r="ATF94" s="1"/>
      <c r="ATG94" s="1"/>
      <c r="ATH94" s="1"/>
      <c r="ATI94" s="1"/>
      <c r="ATJ94" s="1"/>
      <c r="ATK94" s="1"/>
      <c r="ATL94" s="1"/>
      <c r="ATM94" s="1"/>
      <c r="ATN94" s="1"/>
      <c r="ATO94" s="1"/>
      <c r="ATP94" s="1"/>
      <c r="ATQ94" s="1"/>
      <c r="ATR94" s="1"/>
      <c r="ATS94" s="1"/>
      <c r="ATT94" s="1"/>
      <c r="ATU94" s="1"/>
      <c r="ATV94" s="1"/>
      <c r="ATW94" s="1"/>
      <c r="ATX94" s="1"/>
      <c r="ATY94" s="1"/>
      <c r="ATZ94" s="1"/>
      <c r="AUA94" s="1"/>
      <c r="AUB94" s="1"/>
      <c r="AUC94" s="1"/>
      <c r="AUD94" s="1"/>
      <c r="AUE94" s="1"/>
      <c r="AUF94" s="1"/>
      <c r="AUG94" s="1"/>
      <c r="AUH94" s="1"/>
      <c r="AUI94" s="1"/>
      <c r="AUJ94" s="1"/>
      <c r="AUK94" s="1"/>
      <c r="AUL94" s="1"/>
      <c r="AUM94" s="1"/>
      <c r="AUN94" s="1"/>
      <c r="AUO94" s="1"/>
      <c r="AUP94" s="1"/>
      <c r="AUQ94" s="1"/>
      <c r="AUR94" s="1"/>
      <c r="AUS94" s="1"/>
      <c r="AUT94" s="1"/>
      <c r="AUU94" s="1"/>
      <c r="AUV94" s="1"/>
      <c r="AUW94" s="1"/>
      <c r="AUX94" s="1"/>
      <c r="AUY94" s="1"/>
      <c r="AUZ94" s="1"/>
      <c r="AVA94" s="1"/>
      <c r="AVB94" s="1"/>
      <c r="AVC94" s="1"/>
      <c r="AVD94" s="1"/>
      <c r="AVE94" s="1"/>
      <c r="AVF94" s="1"/>
      <c r="AVG94" s="1"/>
      <c r="AVH94" s="1"/>
      <c r="AVI94" s="1"/>
      <c r="AVJ94" s="1"/>
      <c r="AVK94" s="1"/>
      <c r="AVL94" s="1"/>
      <c r="AVM94" s="1"/>
      <c r="AVN94" s="1"/>
      <c r="AVO94" s="1"/>
      <c r="AVP94" s="1"/>
      <c r="AVQ94" s="1"/>
      <c r="AVR94" s="1"/>
      <c r="AVS94" s="1"/>
      <c r="AVT94" s="1"/>
      <c r="AVU94" s="1"/>
      <c r="AVV94" s="1"/>
      <c r="AVW94" s="1"/>
      <c r="AVX94" s="1"/>
      <c r="AVY94" s="1"/>
      <c r="AVZ94" s="1"/>
      <c r="AWA94" s="1"/>
      <c r="AWB94" s="1"/>
      <c r="AWC94" s="1"/>
      <c r="AWD94" s="1"/>
      <c r="AWE94" s="1"/>
      <c r="AWF94" s="1"/>
      <c r="AWG94" s="1"/>
      <c r="AWH94" s="1"/>
      <c r="AWI94" s="1"/>
      <c r="AWJ94" s="1"/>
      <c r="AWK94" s="1"/>
      <c r="AWL94" s="1"/>
      <c r="AWM94" s="1"/>
      <c r="AWN94" s="1"/>
      <c r="AWO94" s="1"/>
      <c r="AWP94" s="1"/>
      <c r="AWQ94" s="1"/>
      <c r="AWR94" s="1"/>
      <c r="AWS94" s="1"/>
      <c r="AWT94" s="1"/>
      <c r="AWU94" s="1"/>
      <c r="AWV94" s="1"/>
      <c r="AWW94" s="1"/>
      <c r="AWX94" s="1"/>
      <c r="AWY94" s="1"/>
      <c r="AWZ94" s="1"/>
      <c r="AXA94" s="1"/>
      <c r="AXB94" s="1"/>
      <c r="AXC94" s="1"/>
      <c r="AXD94" s="1"/>
      <c r="AXE94" s="1"/>
      <c r="AXF94" s="1"/>
      <c r="AXG94" s="1"/>
      <c r="AXH94" s="1"/>
      <c r="AXI94" s="1"/>
      <c r="AXJ94" s="1"/>
      <c r="AXK94" s="1"/>
      <c r="AXL94" s="1"/>
      <c r="AXM94" s="1"/>
      <c r="AXN94" s="1"/>
      <c r="AXO94" s="1"/>
      <c r="AXP94" s="1"/>
      <c r="AXQ94" s="1"/>
      <c r="AXR94" s="1"/>
      <c r="AXS94" s="1"/>
      <c r="AXT94" s="1"/>
      <c r="AXU94" s="1"/>
      <c r="AXV94" s="1"/>
      <c r="AXW94" s="1"/>
      <c r="AXX94" s="1"/>
      <c r="AXY94" s="1"/>
      <c r="AXZ94" s="1"/>
      <c r="AYA94" s="1"/>
      <c r="AYB94" s="1"/>
      <c r="AYC94" s="1"/>
      <c r="AYD94" s="1"/>
      <c r="AYE94" s="1"/>
      <c r="AYF94" s="1"/>
      <c r="AYG94" s="1"/>
      <c r="AYH94" s="1"/>
      <c r="AYI94" s="1"/>
      <c r="AYJ94" s="1"/>
      <c r="AYK94" s="1"/>
      <c r="AYL94" s="1"/>
      <c r="AYM94" s="1"/>
      <c r="AYN94" s="1"/>
      <c r="AYO94" s="1"/>
      <c r="AYP94" s="1"/>
      <c r="AYQ94" s="1"/>
      <c r="AYR94" s="1"/>
      <c r="AYS94" s="1"/>
      <c r="AYT94" s="1"/>
      <c r="AYU94" s="1"/>
      <c r="AYV94" s="1"/>
      <c r="AYW94" s="1"/>
      <c r="AYX94" s="1"/>
      <c r="AYY94" s="1"/>
      <c r="AYZ94" s="1"/>
      <c r="AZA94" s="1"/>
      <c r="AZB94" s="1"/>
      <c r="AZC94" s="1"/>
      <c r="AZD94" s="1"/>
      <c r="AZE94" s="1"/>
      <c r="AZF94" s="1"/>
      <c r="AZG94" s="1"/>
      <c r="AZH94" s="1"/>
      <c r="AZI94" s="1"/>
      <c r="AZJ94" s="1"/>
      <c r="AZK94" s="1"/>
      <c r="AZL94" s="1"/>
      <c r="AZM94" s="1"/>
      <c r="AZN94" s="1"/>
      <c r="AZO94" s="1"/>
      <c r="AZP94" s="1"/>
      <c r="AZQ94" s="1"/>
      <c r="AZR94" s="1"/>
      <c r="AZS94" s="1"/>
      <c r="AZT94" s="1"/>
      <c r="AZU94" s="1"/>
      <c r="AZV94" s="1"/>
      <c r="AZW94" s="1"/>
      <c r="AZX94" s="1"/>
      <c r="AZY94" s="1"/>
      <c r="AZZ94" s="1"/>
      <c r="BAA94" s="1"/>
      <c r="BAB94" s="1"/>
      <c r="BAC94" s="1"/>
      <c r="BAD94" s="1"/>
      <c r="BAE94" s="1"/>
      <c r="BAF94" s="1"/>
      <c r="BAG94" s="1"/>
      <c r="BAH94" s="1"/>
      <c r="BAI94" s="1"/>
      <c r="BAJ94" s="1"/>
      <c r="BAK94" s="1"/>
      <c r="BAL94" s="1"/>
      <c r="BAM94" s="1"/>
      <c r="BAN94" s="1"/>
      <c r="BAO94" s="1"/>
      <c r="BAP94" s="1"/>
      <c r="BAQ94" s="1"/>
      <c r="BAR94" s="1"/>
      <c r="BAS94" s="1"/>
      <c r="BAT94" s="1"/>
      <c r="BAU94" s="1"/>
      <c r="BAV94" s="1"/>
      <c r="BAW94" s="1"/>
      <c r="BAX94" s="1"/>
      <c r="BAY94" s="1"/>
      <c r="BAZ94" s="1"/>
      <c r="BBA94" s="1"/>
      <c r="BBB94" s="1"/>
      <c r="BBC94" s="1"/>
      <c r="BBD94" s="1"/>
      <c r="BBE94" s="1"/>
      <c r="BBF94" s="1"/>
      <c r="BBG94" s="1"/>
      <c r="BBH94" s="1"/>
      <c r="BBI94" s="1"/>
      <c r="BBJ94" s="1"/>
      <c r="BBK94" s="1"/>
      <c r="BBL94" s="1"/>
      <c r="BBM94" s="1"/>
      <c r="BBN94" s="1"/>
      <c r="BBO94" s="1"/>
      <c r="BBP94" s="1"/>
      <c r="BBQ94" s="1"/>
      <c r="BBR94" s="1"/>
      <c r="BBS94" s="1"/>
      <c r="BBT94" s="1"/>
      <c r="BBU94" s="1"/>
      <c r="BBV94" s="1"/>
      <c r="BBW94" s="1"/>
      <c r="BBX94" s="1"/>
      <c r="BBY94" s="1"/>
      <c r="BBZ94" s="1"/>
      <c r="BCA94" s="1"/>
      <c r="BCB94" s="1"/>
      <c r="BCC94" s="1"/>
      <c r="BCD94" s="1"/>
      <c r="BCE94" s="1"/>
      <c r="BCF94" s="1"/>
      <c r="BCG94" s="1"/>
      <c r="BCH94" s="1"/>
      <c r="BCI94" s="1"/>
      <c r="BCJ94" s="1"/>
      <c r="BCK94" s="1"/>
      <c r="BCL94" s="1"/>
      <c r="BCM94" s="1"/>
      <c r="BCN94" s="1"/>
      <c r="BCO94" s="1"/>
      <c r="BCP94" s="1"/>
      <c r="BCQ94" s="1"/>
      <c r="BCR94" s="1"/>
      <c r="BCS94" s="1"/>
      <c r="BCT94" s="1"/>
      <c r="BCU94" s="1"/>
      <c r="BCV94" s="1"/>
      <c r="BCW94" s="1"/>
      <c r="BCX94" s="1"/>
      <c r="BCY94" s="1"/>
      <c r="BCZ94" s="1"/>
      <c r="BDA94" s="1"/>
      <c r="BDB94" s="1"/>
      <c r="BDC94" s="1"/>
      <c r="BDD94" s="1"/>
      <c r="BDE94" s="1"/>
      <c r="BDF94" s="1"/>
      <c r="BDG94" s="1"/>
      <c r="BDH94" s="1"/>
      <c r="BDI94" s="1"/>
      <c r="BDJ94" s="1"/>
      <c r="BDK94" s="1"/>
      <c r="BDL94" s="1"/>
      <c r="BDM94" s="1"/>
      <c r="BDN94" s="1"/>
      <c r="BDO94" s="1"/>
      <c r="BDP94" s="1"/>
      <c r="BDQ94" s="1"/>
      <c r="BDR94" s="1"/>
      <c r="BDS94" s="1"/>
      <c r="BDT94" s="1"/>
      <c r="BDU94" s="1"/>
      <c r="BDV94" s="1"/>
      <c r="BDW94" s="1"/>
      <c r="BDX94" s="1"/>
      <c r="BDY94" s="1"/>
      <c r="BDZ94" s="1"/>
      <c r="BEA94" s="1"/>
      <c r="BEB94" s="1"/>
      <c r="BEC94" s="1"/>
      <c r="BED94" s="1"/>
      <c r="BEE94" s="1"/>
      <c r="BEF94" s="1"/>
      <c r="BEG94" s="1"/>
      <c r="BEH94" s="1"/>
      <c r="BEI94" s="1"/>
      <c r="BEJ94" s="1"/>
      <c r="BEK94" s="1"/>
      <c r="BEL94" s="1"/>
      <c r="BEM94" s="1"/>
      <c r="BEN94" s="1"/>
      <c r="BEO94" s="1"/>
      <c r="BEP94" s="1"/>
      <c r="BEQ94" s="1"/>
      <c r="BER94" s="1"/>
      <c r="BES94" s="1"/>
      <c r="BET94" s="1"/>
      <c r="BEU94" s="1"/>
      <c r="BEV94" s="1"/>
      <c r="BEW94" s="1"/>
      <c r="BEX94" s="1"/>
      <c r="BEY94" s="1"/>
      <c r="BEZ94" s="1"/>
      <c r="BFA94" s="1"/>
      <c r="BFB94" s="1"/>
      <c r="BFC94" s="1"/>
      <c r="BFD94" s="1"/>
      <c r="BFE94" s="1"/>
      <c r="BFF94" s="1"/>
      <c r="BFG94" s="1"/>
      <c r="BFH94" s="1"/>
      <c r="BFI94" s="1"/>
      <c r="BFJ94" s="1"/>
      <c r="BFK94" s="1"/>
      <c r="BFL94" s="1"/>
      <c r="BFM94" s="1"/>
      <c r="BFN94" s="1"/>
      <c r="BFO94" s="1"/>
      <c r="BFP94" s="1"/>
      <c r="BFQ94" s="1"/>
      <c r="BFR94" s="1"/>
      <c r="BFS94" s="1"/>
      <c r="BFT94" s="1"/>
      <c r="BFU94" s="1"/>
      <c r="BFV94" s="1"/>
      <c r="BFW94" s="1"/>
      <c r="BFX94" s="1"/>
      <c r="BFY94" s="1"/>
      <c r="BFZ94" s="1"/>
      <c r="BGA94" s="1"/>
      <c r="BGB94" s="1"/>
      <c r="BGC94" s="1"/>
      <c r="BGD94" s="1"/>
      <c r="BGE94" s="1"/>
      <c r="BGF94" s="1"/>
      <c r="BGG94" s="1"/>
      <c r="BGH94" s="1"/>
      <c r="BGI94" s="1"/>
      <c r="BGJ94" s="1"/>
      <c r="BGK94" s="1"/>
      <c r="BGL94" s="1"/>
      <c r="BGM94" s="1"/>
      <c r="BGN94" s="1"/>
      <c r="BGO94" s="1"/>
      <c r="BGP94" s="1"/>
      <c r="BGQ94" s="1"/>
      <c r="BGR94" s="1"/>
      <c r="BGS94" s="1"/>
      <c r="BGT94" s="1"/>
      <c r="BGU94" s="1"/>
      <c r="BGV94" s="1"/>
      <c r="BGW94" s="1"/>
      <c r="BGX94" s="1"/>
      <c r="BGY94" s="1"/>
      <c r="BGZ94" s="1"/>
      <c r="BHA94" s="1"/>
      <c r="BHB94" s="1"/>
      <c r="BHC94" s="1"/>
      <c r="BHD94" s="1"/>
      <c r="BHE94" s="1"/>
      <c r="BHF94" s="1"/>
      <c r="BHG94" s="1"/>
      <c r="BHH94" s="1"/>
      <c r="BHI94" s="1"/>
      <c r="BHJ94" s="1"/>
      <c r="BHK94" s="1"/>
      <c r="BHL94" s="1"/>
      <c r="BHM94" s="1"/>
      <c r="BHN94" s="1"/>
      <c r="BHO94" s="1"/>
    </row>
    <row r="95" spans="1:1575" s="101" customFormat="1">
      <c r="A95" s="12"/>
      <c r="B95" s="12"/>
      <c r="C95" s="12"/>
      <c r="D95" s="12"/>
      <c r="E95" s="12"/>
      <c r="F95" s="28"/>
      <c r="G95" s="12"/>
      <c r="H95" s="12"/>
      <c r="I95" s="12"/>
      <c r="J95" s="12"/>
      <c r="K95" s="12"/>
      <c r="L95" s="27"/>
      <c r="M95" s="12"/>
      <c r="N95" s="27"/>
      <c r="O95" s="12"/>
      <c r="P95" s="27"/>
      <c r="Q95" s="12"/>
      <c r="R95" s="27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  <c r="AZZ95" s="1"/>
      <c r="BAA95" s="1"/>
      <c r="BAB95" s="1"/>
      <c r="BAC95" s="1"/>
      <c r="BAD95" s="1"/>
      <c r="BAE95" s="1"/>
      <c r="BAF95" s="1"/>
      <c r="BAG95" s="1"/>
      <c r="BAH95" s="1"/>
      <c r="BAI95" s="1"/>
      <c r="BAJ95" s="1"/>
      <c r="BAK95" s="1"/>
      <c r="BAL95" s="1"/>
      <c r="BAM95" s="1"/>
      <c r="BAN95" s="1"/>
      <c r="BAO95" s="1"/>
      <c r="BAP95" s="1"/>
      <c r="BAQ95" s="1"/>
      <c r="BAR95" s="1"/>
      <c r="BAS95" s="1"/>
      <c r="BAT95" s="1"/>
      <c r="BAU95" s="1"/>
      <c r="BAV95" s="1"/>
      <c r="BAW95" s="1"/>
      <c r="BAX95" s="1"/>
      <c r="BAY95" s="1"/>
      <c r="BAZ95" s="1"/>
      <c r="BBA95" s="1"/>
      <c r="BBB95" s="1"/>
      <c r="BBC95" s="1"/>
      <c r="BBD95" s="1"/>
      <c r="BBE95" s="1"/>
      <c r="BBF95" s="1"/>
      <c r="BBG95" s="1"/>
      <c r="BBH95" s="1"/>
      <c r="BBI95" s="1"/>
      <c r="BBJ95" s="1"/>
      <c r="BBK95" s="1"/>
      <c r="BBL95" s="1"/>
      <c r="BBM95" s="1"/>
      <c r="BBN95" s="1"/>
      <c r="BBO95" s="1"/>
      <c r="BBP95" s="1"/>
      <c r="BBQ95" s="1"/>
      <c r="BBR95" s="1"/>
      <c r="BBS95" s="1"/>
      <c r="BBT95" s="1"/>
      <c r="BBU95" s="1"/>
      <c r="BBV95" s="1"/>
      <c r="BBW95" s="1"/>
      <c r="BBX95" s="1"/>
      <c r="BBY95" s="1"/>
      <c r="BBZ95" s="1"/>
      <c r="BCA95" s="1"/>
      <c r="BCB95" s="1"/>
      <c r="BCC95" s="1"/>
      <c r="BCD95" s="1"/>
      <c r="BCE95" s="1"/>
      <c r="BCF95" s="1"/>
      <c r="BCG95" s="1"/>
      <c r="BCH95" s="1"/>
      <c r="BCI95" s="1"/>
      <c r="BCJ95" s="1"/>
      <c r="BCK95" s="1"/>
      <c r="BCL95" s="1"/>
      <c r="BCM95" s="1"/>
      <c r="BCN95" s="1"/>
      <c r="BCO95" s="1"/>
      <c r="BCP95" s="1"/>
      <c r="BCQ95" s="1"/>
      <c r="BCR95" s="1"/>
      <c r="BCS95" s="1"/>
      <c r="BCT95" s="1"/>
      <c r="BCU95" s="1"/>
      <c r="BCV95" s="1"/>
      <c r="BCW95" s="1"/>
      <c r="BCX95" s="1"/>
      <c r="BCY95" s="1"/>
      <c r="BCZ95" s="1"/>
      <c r="BDA95" s="1"/>
      <c r="BDB95" s="1"/>
      <c r="BDC95" s="1"/>
      <c r="BDD95" s="1"/>
      <c r="BDE95" s="1"/>
      <c r="BDF95" s="1"/>
      <c r="BDG95" s="1"/>
      <c r="BDH95" s="1"/>
      <c r="BDI95" s="1"/>
      <c r="BDJ95" s="1"/>
      <c r="BDK95" s="1"/>
      <c r="BDL95" s="1"/>
      <c r="BDM95" s="1"/>
      <c r="BDN95" s="1"/>
      <c r="BDO95" s="1"/>
      <c r="BDP95" s="1"/>
      <c r="BDQ95" s="1"/>
      <c r="BDR95" s="1"/>
      <c r="BDS95" s="1"/>
      <c r="BDT95" s="1"/>
      <c r="BDU95" s="1"/>
      <c r="BDV95" s="1"/>
      <c r="BDW95" s="1"/>
      <c r="BDX95" s="1"/>
      <c r="BDY95" s="1"/>
      <c r="BDZ95" s="1"/>
      <c r="BEA95" s="1"/>
      <c r="BEB95" s="1"/>
      <c r="BEC95" s="1"/>
      <c r="BED95" s="1"/>
      <c r="BEE95" s="1"/>
      <c r="BEF95" s="1"/>
      <c r="BEG95" s="1"/>
      <c r="BEH95" s="1"/>
      <c r="BEI95" s="1"/>
      <c r="BEJ95" s="1"/>
      <c r="BEK95" s="1"/>
      <c r="BEL95" s="1"/>
      <c r="BEM95" s="1"/>
      <c r="BEN95" s="1"/>
      <c r="BEO95" s="1"/>
      <c r="BEP95" s="1"/>
      <c r="BEQ95" s="1"/>
      <c r="BER95" s="1"/>
      <c r="BES95" s="1"/>
      <c r="BET95" s="1"/>
      <c r="BEU95" s="1"/>
      <c r="BEV95" s="1"/>
      <c r="BEW95" s="1"/>
      <c r="BEX95" s="1"/>
      <c r="BEY95" s="1"/>
      <c r="BEZ95" s="1"/>
      <c r="BFA95" s="1"/>
      <c r="BFB95" s="1"/>
      <c r="BFC95" s="1"/>
      <c r="BFD95" s="1"/>
      <c r="BFE95" s="1"/>
      <c r="BFF95" s="1"/>
      <c r="BFG95" s="1"/>
      <c r="BFH95" s="1"/>
      <c r="BFI95" s="1"/>
      <c r="BFJ95" s="1"/>
      <c r="BFK95" s="1"/>
      <c r="BFL95" s="1"/>
      <c r="BFM95" s="1"/>
      <c r="BFN95" s="1"/>
      <c r="BFO95" s="1"/>
      <c r="BFP95" s="1"/>
      <c r="BFQ95" s="1"/>
      <c r="BFR95" s="1"/>
      <c r="BFS95" s="1"/>
      <c r="BFT95" s="1"/>
      <c r="BFU95" s="1"/>
      <c r="BFV95" s="1"/>
      <c r="BFW95" s="1"/>
      <c r="BFX95" s="1"/>
      <c r="BFY95" s="1"/>
      <c r="BFZ95" s="1"/>
      <c r="BGA95" s="1"/>
      <c r="BGB95" s="1"/>
      <c r="BGC95" s="1"/>
      <c r="BGD95" s="1"/>
      <c r="BGE95" s="1"/>
      <c r="BGF95" s="1"/>
      <c r="BGG95" s="1"/>
      <c r="BGH95" s="1"/>
      <c r="BGI95" s="1"/>
      <c r="BGJ95" s="1"/>
      <c r="BGK95" s="1"/>
      <c r="BGL95" s="1"/>
      <c r="BGM95" s="1"/>
      <c r="BGN95" s="1"/>
      <c r="BGO95" s="1"/>
      <c r="BGP95" s="1"/>
      <c r="BGQ95" s="1"/>
      <c r="BGR95" s="1"/>
      <c r="BGS95" s="1"/>
      <c r="BGT95" s="1"/>
      <c r="BGU95" s="1"/>
      <c r="BGV95" s="1"/>
      <c r="BGW95" s="1"/>
      <c r="BGX95" s="1"/>
      <c r="BGY95" s="1"/>
      <c r="BGZ95" s="1"/>
      <c r="BHA95" s="1"/>
      <c r="BHB95" s="1"/>
      <c r="BHC95" s="1"/>
      <c r="BHD95" s="1"/>
      <c r="BHE95" s="1"/>
      <c r="BHF95" s="1"/>
      <c r="BHG95" s="1"/>
      <c r="BHH95" s="1"/>
      <c r="BHI95" s="1"/>
      <c r="BHJ95" s="1"/>
      <c r="BHK95" s="1"/>
      <c r="BHL95" s="1"/>
      <c r="BHM95" s="1"/>
      <c r="BHN95" s="1"/>
      <c r="BHO95" s="1"/>
    </row>
    <row r="96" spans="1:1575" s="101" customFormat="1" ht="27" customHeight="1">
      <c r="A96" s="12" t="s">
        <v>138</v>
      </c>
      <c r="B96" s="12"/>
      <c r="C96" s="12"/>
      <c r="D96" s="12"/>
      <c r="E96" s="12"/>
      <c r="F96" s="28"/>
      <c r="G96" s="12"/>
      <c r="H96" s="12"/>
      <c r="I96" s="12"/>
      <c r="J96" s="12"/>
      <c r="K96" s="12"/>
      <c r="L96" s="27"/>
      <c r="M96" s="12"/>
      <c r="N96" s="27"/>
      <c r="O96" s="12"/>
      <c r="P96" s="27"/>
      <c r="Q96" s="12"/>
      <c r="R96" s="27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  <c r="QD96" s="1"/>
      <c r="QE96" s="1"/>
      <c r="QF96" s="1"/>
      <c r="QG96" s="1"/>
      <c r="QH96" s="1"/>
      <c r="QI96" s="1"/>
      <c r="QJ96" s="1"/>
      <c r="QK96" s="1"/>
      <c r="QL96" s="1"/>
      <c r="QM96" s="1"/>
      <c r="QN96" s="1"/>
      <c r="QO96" s="1"/>
      <c r="QP96" s="1"/>
      <c r="QQ96" s="1"/>
      <c r="QR96" s="1"/>
      <c r="QS96" s="1"/>
      <c r="QT96" s="1"/>
      <c r="QU96" s="1"/>
      <c r="QV96" s="1"/>
      <c r="QW96" s="1"/>
      <c r="QX96" s="1"/>
      <c r="QY96" s="1"/>
      <c r="QZ96" s="1"/>
      <c r="RA96" s="1"/>
      <c r="RB96" s="1"/>
      <c r="RC96" s="1"/>
      <c r="RD96" s="1"/>
      <c r="RE96" s="1"/>
      <c r="RF96" s="1"/>
      <c r="RG96" s="1"/>
      <c r="RH96" s="1"/>
      <c r="RI96" s="1"/>
      <c r="RJ96" s="1"/>
      <c r="RK96" s="1"/>
      <c r="RL96" s="1"/>
      <c r="RM96" s="1"/>
      <c r="RN96" s="1"/>
      <c r="RO96" s="1"/>
      <c r="RP96" s="1"/>
      <c r="RQ96" s="1"/>
      <c r="RR96" s="1"/>
      <c r="RS96" s="1"/>
      <c r="RT96" s="1"/>
      <c r="RU96" s="1"/>
      <c r="RV96" s="1"/>
      <c r="RW96" s="1"/>
      <c r="RX96" s="1"/>
      <c r="RY96" s="1"/>
      <c r="RZ96" s="1"/>
      <c r="SA96" s="1"/>
      <c r="SB96" s="1"/>
      <c r="SC96" s="1"/>
      <c r="SD96" s="1"/>
      <c r="SE96" s="1"/>
      <c r="SF96" s="1"/>
      <c r="SG96" s="1"/>
      <c r="SH96" s="1"/>
      <c r="SI96" s="1"/>
      <c r="SJ96" s="1"/>
      <c r="SK96" s="1"/>
      <c r="SL96" s="1"/>
      <c r="SM96" s="1"/>
      <c r="SN96" s="1"/>
      <c r="SO96" s="1"/>
      <c r="SP96" s="1"/>
      <c r="SQ96" s="1"/>
      <c r="SR96" s="1"/>
      <c r="SS96" s="1"/>
      <c r="ST96" s="1"/>
      <c r="SU96" s="1"/>
      <c r="SV96" s="1"/>
      <c r="SW96" s="1"/>
      <c r="SX96" s="1"/>
      <c r="SY96" s="1"/>
      <c r="SZ96" s="1"/>
      <c r="TA96" s="1"/>
      <c r="TB96" s="1"/>
      <c r="TC96" s="1"/>
      <c r="TD96" s="1"/>
      <c r="TE96" s="1"/>
      <c r="TF96" s="1"/>
      <c r="TG96" s="1"/>
      <c r="TH96" s="1"/>
      <c r="TI96" s="1"/>
      <c r="TJ96" s="1"/>
      <c r="TK96" s="1"/>
      <c r="TL96" s="1"/>
      <c r="TM96" s="1"/>
      <c r="TN96" s="1"/>
      <c r="TO96" s="1"/>
      <c r="TP96" s="1"/>
      <c r="TQ96" s="1"/>
      <c r="TR96" s="1"/>
      <c r="TS96" s="1"/>
      <c r="TT96" s="1"/>
      <c r="TU96" s="1"/>
      <c r="TV96" s="1"/>
      <c r="TW96" s="1"/>
      <c r="TX96" s="1"/>
      <c r="TY96" s="1"/>
      <c r="TZ96" s="1"/>
      <c r="UA96" s="1"/>
      <c r="UB96" s="1"/>
      <c r="UC96" s="1"/>
      <c r="UD96" s="1"/>
      <c r="UE96" s="1"/>
      <c r="UF96" s="1"/>
      <c r="UG96" s="1"/>
      <c r="UH96" s="1"/>
      <c r="UI96" s="1"/>
      <c r="UJ96" s="1"/>
      <c r="UK96" s="1"/>
      <c r="UL96" s="1"/>
      <c r="UM96" s="1"/>
      <c r="UN96" s="1"/>
      <c r="UO96" s="1"/>
      <c r="UP96" s="1"/>
      <c r="UQ96" s="1"/>
      <c r="UR96" s="1"/>
      <c r="US96" s="1"/>
      <c r="UT96" s="1"/>
      <c r="UU96" s="1"/>
      <c r="UV96" s="1"/>
      <c r="UW96" s="1"/>
      <c r="UX96" s="1"/>
      <c r="UY96" s="1"/>
      <c r="UZ96" s="1"/>
      <c r="VA96" s="1"/>
      <c r="VB96" s="1"/>
      <c r="VC96" s="1"/>
      <c r="VD96" s="1"/>
      <c r="VE96" s="1"/>
      <c r="VF96" s="1"/>
      <c r="VG96" s="1"/>
      <c r="VH96" s="1"/>
      <c r="VI96" s="1"/>
      <c r="VJ96" s="1"/>
      <c r="VK96" s="1"/>
      <c r="VL96" s="1"/>
      <c r="VM96" s="1"/>
      <c r="VN96" s="1"/>
      <c r="VO96" s="1"/>
      <c r="VP96" s="1"/>
      <c r="VQ96" s="1"/>
      <c r="VR96" s="1"/>
      <c r="VS96" s="1"/>
      <c r="VT96" s="1"/>
      <c r="VU96" s="1"/>
      <c r="VV96" s="1"/>
      <c r="VW96" s="1"/>
      <c r="VX96" s="1"/>
      <c r="VY96" s="1"/>
      <c r="VZ96" s="1"/>
      <c r="WA96" s="1"/>
      <c r="WB96" s="1"/>
      <c r="WC96" s="1"/>
      <c r="WD96" s="1"/>
      <c r="WE96" s="1"/>
      <c r="WF96" s="1"/>
      <c r="WG96" s="1"/>
      <c r="WH96" s="1"/>
      <c r="WI96" s="1"/>
      <c r="WJ96" s="1"/>
      <c r="WK96" s="1"/>
      <c r="WL96" s="1"/>
      <c r="WM96" s="1"/>
      <c r="WN96" s="1"/>
      <c r="WO96" s="1"/>
      <c r="WP96" s="1"/>
      <c r="WQ96" s="1"/>
      <c r="WR96" s="1"/>
      <c r="WS96" s="1"/>
      <c r="WT96" s="1"/>
      <c r="WU96" s="1"/>
      <c r="WV96" s="1"/>
      <c r="WW96" s="1"/>
      <c r="WX96" s="1"/>
      <c r="WY96" s="1"/>
      <c r="WZ96" s="1"/>
      <c r="XA96" s="1"/>
      <c r="XB96" s="1"/>
      <c r="XC96" s="1"/>
      <c r="XD96" s="1"/>
      <c r="XE96" s="1"/>
      <c r="XF96" s="1"/>
      <c r="XG96" s="1"/>
      <c r="XH96" s="1"/>
      <c r="XI96" s="1"/>
      <c r="XJ96" s="1"/>
      <c r="XK96" s="1"/>
      <c r="XL96" s="1"/>
      <c r="XM96" s="1"/>
      <c r="XN96" s="1"/>
      <c r="XO96" s="1"/>
      <c r="XP96" s="1"/>
      <c r="XQ96" s="1"/>
      <c r="XR96" s="1"/>
      <c r="XS96" s="1"/>
      <c r="XT96" s="1"/>
      <c r="XU96" s="1"/>
      <c r="XV96" s="1"/>
      <c r="XW96" s="1"/>
      <c r="XX96" s="1"/>
      <c r="XY96" s="1"/>
      <c r="XZ96" s="1"/>
      <c r="YA96" s="1"/>
      <c r="YB96" s="1"/>
      <c r="YC96" s="1"/>
      <c r="YD96" s="1"/>
      <c r="YE96" s="1"/>
      <c r="YF96" s="1"/>
      <c r="YG96" s="1"/>
      <c r="YH96" s="1"/>
      <c r="YI96" s="1"/>
      <c r="YJ96" s="1"/>
      <c r="YK96" s="1"/>
      <c r="YL96" s="1"/>
      <c r="YM96" s="1"/>
      <c r="YN96" s="1"/>
      <c r="YO96" s="1"/>
      <c r="YP96" s="1"/>
      <c r="YQ96" s="1"/>
      <c r="YR96" s="1"/>
      <c r="YS96" s="1"/>
      <c r="YT96" s="1"/>
      <c r="YU96" s="1"/>
      <c r="YV96" s="1"/>
      <c r="YW96" s="1"/>
      <c r="YX96" s="1"/>
      <c r="YY96" s="1"/>
      <c r="YZ96" s="1"/>
      <c r="ZA96" s="1"/>
      <c r="ZB96" s="1"/>
      <c r="ZC96" s="1"/>
      <c r="ZD96" s="1"/>
      <c r="ZE96" s="1"/>
      <c r="ZF96" s="1"/>
      <c r="ZG96" s="1"/>
      <c r="ZH96" s="1"/>
      <c r="ZI96" s="1"/>
      <c r="ZJ96" s="1"/>
      <c r="ZK96" s="1"/>
      <c r="ZL96" s="1"/>
      <c r="ZM96" s="1"/>
      <c r="ZN96" s="1"/>
      <c r="ZO96" s="1"/>
      <c r="ZP96" s="1"/>
      <c r="ZQ96" s="1"/>
      <c r="ZR96" s="1"/>
      <c r="ZS96" s="1"/>
      <c r="ZT96" s="1"/>
      <c r="ZU96" s="1"/>
      <c r="ZV96" s="1"/>
      <c r="ZW96" s="1"/>
      <c r="ZX96" s="1"/>
      <c r="ZY96" s="1"/>
      <c r="ZZ96" s="1"/>
      <c r="AAA96" s="1"/>
      <c r="AAB96" s="1"/>
      <c r="AAC96" s="1"/>
      <c r="AAD96" s="1"/>
      <c r="AAE96" s="1"/>
      <c r="AAF96" s="1"/>
      <c r="AAG96" s="1"/>
      <c r="AAH96" s="1"/>
      <c r="AAI96" s="1"/>
      <c r="AAJ96" s="1"/>
      <c r="AAK96" s="1"/>
      <c r="AAL96" s="1"/>
      <c r="AAM96" s="1"/>
      <c r="AAN96" s="1"/>
      <c r="AAO96" s="1"/>
      <c r="AAP96" s="1"/>
      <c r="AAQ96" s="1"/>
      <c r="AAR96" s="1"/>
      <c r="AAS96" s="1"/>
      <c r="AAT96" s="1"/>
      <c r="AAU96" s="1"/>
      <c r="AAV96" s="1"/>
      <c r="AAW96" s="1"/>
      <c r="AAX96" s="1"/>
      <c r="AAY96" s="1"/>
      <c r="AAZ96" s="1"/>
      <c r="ABA96" s="1"/>
      <c r="ABB96" s="1"/>
      <c r="ABC96" s="1"/>
      <c r="ABD96" s="1"/>
      <c r="ABE96" s="1"/>
      <c r="ABF96" s="1"/>
      <c r="ABG96" s="1"/>
      <c r="ABH96" s="1"/>
      <c r="ABI96" s="1"/>
      <c r="ABJ96" s="1"/>
      <c r="ABK96" s="1"/>
      <c r="ABL96" s="1"/>
      <c r="ABM96" s="1"/>
      <c r="ABN96" s="1"/>
      <c r="ABO96" s="1"/>
      <c r="ABP96" s="1"/>
      <c r="ABQ96" s="1"/>
      <c r="ABR96" s="1"/>
      <c r="ABS96" s="1"/>
      <c r="ABT96" s="1"/>
      <c r="ABU96" s="1"/>
      <c r="ABV96" s="1"/>
      <c r="ABW96" s="1"/>
      <c r="ABX96" s="1"/>
      <c r="ABY96" s="1"/>
      <c r="ABZ96" s="1"/>
      <c r="ACA96" s="1"/>
      <c r="ACB96" s="1"/>
      <c r="ACC96" s="1"/>
      <c r="ACD96" s="1"/>
      <c r="ACE96" s="1"/>
      <c r="ACF96" s="1"/>
      <c r="ACG96" s="1"/>
      <c r="ACH96" s="1"/>
      <c r="ACI96" s="1"/>
      <c r="ACJ96" s="1"/>
      <c r="ACK96" s="1"/>
      <c r="ACL96" s="1"/>
      <c r="ACM96" s="1"/>
      <c r="ACN96" s="1"/>
      <c r="ACO96" s="1"/>
      <c r="ACP96" s="1"/>
      <c r="ACQ96" s="1"/>
      <c r="ACR96" s="1"/>
      <c r="ACS96" s="1"/>
      <c r="ACT96" s="1"/>
      <c r="ACU96" s="1"/>
      <c r="ACV96" s="1"/>
      <c r="ACW96" s="1"/>
      <c r="ACX96" s="1"/>
      <c r="ACY96" s="1"/>
      <c r="ACZ96" s="1"/>
      <c r="ADA96" s="1"/>
      <c r="ADB96" s="1"/>
      <c r="ADC96" s="1"/>
      <c r="ADD96" s="1"/>
      <c r="ADE96" s="1"/>
      <c r="ADF96" s="1"/>
      <c r="ADG96" s="1"/>
      <c r="ADH96" s="1"/>
      <c r="ADI96" s="1"/>
      <c r="ADJ96" s="1"/>
      <c r="ADK96" s="1"/>
      <c r="ADL96" s="1"/>
      <c r="ADM96" s="1"/>
      <c r="ADN96" s="1"/>
      <c r="ADO96" s="1"/>
      <c r="ADP96" s="1"/>
      <c r="ADQ96" s="1"/>
      <c r="ADR96" s="1"/>
      <c r="ADS96" s="1"/>
      <c r="ADT96" s="1"/>
      <c r="ADU96" s="1"/>
      <c r="ADV96" s="1"/>
      <c r="ADW96" s="1"/>
      <c r="ADX96" s="1"/>
      <c r="ADY96" s="1"/>
      <c r="ADZ96" s="1"/>
      <c r="AEA96" s="1"/>
      <c r="AEB96" s="1"/>
      <c r="AEC96" s="1"/>
      <c r="AED96" s="1"/>
      <c r="AEE96" s="1"/>
      <c r="AEF96" s="1"/>
      <c r="AEG96" s="1"/>
      <c r="AEH96" s="1"/>
      <c r="AEI96" s="1"/>
      <c r="AEJ96" s="1"/>
      <c r="AEK96" s="1"/>
      <c r="AEL96" s="1"/>
      <c r="AEM96" s="1"/>
      <c r="AEN96" s="1"/>
      <c r="AEO96" s="1"/>
      <c r="AEP96" s="1"/>
      <c r="AEQ96" s="1"/>
      <c r="AER96" s="1"/>
      <c r="AES96" s="1"/>
      <c r="AET96" s="1"/>
      <c r="AEU96" s="1"/>
      <c r="AEV96" s="1"/>
      <c r="AEW96" s="1"/>
      <c r="AEX96" s="1"/>
      <c r="AEY96" s="1"/>
      <c r="AEZ96" s="1"/>
      <c r="AFA96" s="1"/>
      <c r="AFB96" s="1"/>
      <c r="AFC96" s="1"/>
      <c r="AFD96" s="1"/>
      <c r="AFE96" s="1"/>
      <c r="AFF96" s="1"/>
      <c r="AFG96" s="1"/>
      <c r="AFH96" s="1"/>
      <c r="AFI96" s="1"/>
      <c r="AFJ96" s="1"/>
      <c r="AFK96" s="1"/>
      <c r="AFL96" s="1"/>
      <c r="AFM96" s="1"/>
      <c r="AFN96" s="1"/>
      <c r="AFO96" s="1"/>
      <c r="AFP96" s="1"/>
      <c r="AFQ96" s="1"/>
      <c r="AFR96" s="1"/>
      <c r="AFS96" s="1"/>
      <c r="AFT96" s="1"/>
      <c r="AFU96" s="1"/>
      <c r="AFV96" s="1"/>
      <c r="AFW96" s="1"/>
      <c r="AFX96" s="1"/>
      <c r="AFY96" s="1"/>
      <c r="AFZ96" s="1"/>
      <c r="AGA96" s="1"/>
      <c r="AGB96" s="1"/>
      <c r="AGC96" s="1"/>
      <c r="AGD96" s="1"/>
      <c r="AGE96" s="1"/>
      <c r="AGF96" s="1"/>
      <c r="AGG96" s="1"/>
      <c r="AGH96" s="1"/>
      <c r="AGI96" s="1"/>
      <c r="AGJ96" s="1"/>
      <c r="AGK96" s="1"/>
      <c r="AGL96" s="1"/>
      <c r="AGM96" s="1"/>
      <c r="AGN96" s="1"/>
      <c r="AGO96" s="1"/>
      <c r="AGP96" s="1"/>
      <c r="AGQ96" s="1"/>
      <c r="AGR96" s="1"/>
      <c r="AGS96" s="1"/>
      <c r="AGT96" s="1"/>
      <c r="AGU96" s="1"/>
      <c r="AGV96" s="1"/>
      <c r="AGW96" s="1"/>
      <c r="AGX96" s="1"/>
      <c r="AGY96" s="1"/>
      <c r="AGZ96" s="1"/>
      <c r="AHA96" s="1"/>
      <c r="AHB96" s="1"/>
      <c r="AHC96" s="1"/>
      <c r="AHD96" s="1"/>
      <c r="AHE96" s="1"/>
      <c r="AHF96" s="1"/>
      <c r="AHG96" s="1"/>
      <c r="AHH96" s="1"/>
      <c r="AHI96" s="1"/>
      <c r="AHJ96" s="1"/>
      <c r="AHK96" s="1"/>
      <c r="AHL96" s="1"/>
      <c r="AHM96" s="1"/>
      <c r="AHN96" s="1"/>
      <c r="AHO96" s="1"/>
      <c r="AHP96" s="1"/>
      <c r="AHQ96" s="1"/>
      <c r="AHR96" s="1"/>
      <c r="AHS96" s="1"/>
      <c r="AHT96" s="1"/>
      <c r="AHU96" s="1"/>
      <c r="AHV96" s="1"/>
      <c r="AHW96" s="1"/>
      <c r="AHX96" s="1"/>
      <c r="AHY96" s="1"/>
      <c r="AHZ96" s="1"/>
      <c r="AIA96" s="1"/>
      <c r="AIB96" s="1"/>
      <c r="AIC96" s="1"/>
      <c r="AID96" s="1"/>
      <c r="AIE96" s="1"/>
      <c r="AIF96" s="1"/>
      <c r="AIG96" s="1"/>
      <c r="AIH96" s="1"/>
      <c r="AII96" s="1"/>
      <c r="AIJ96" s="1"/>
      <c r="AIK96" s="1"/>
      <c r="AIL96" s="1"/>
      <c r="AIM96" s="1"/>
      <c r="AIN96" s="1"/>
      <c r="AIO96" s="1"/>
      <c r="AIP96" s="1"/>
      <c r="AIQ96" s="1"/>
      <c r="AIR96" s="1"/>
      <c r="AIS96" s="1"/>
      <c r="AIT96" s="1"/>
      <c r="AIU96" s="1"/>
      <c r="AIV96" s="1"/>
      <c r="AIW96" s="1"/>
      <c r="AIX96" s="1"/>
      <c r="AIY96" s="1"/>
      <c r="AIZ96" s="1"/>
      <c r="AJA96" s="1"/>
      <c r="AJB96" s="1"/>
      <c r="AJC96" s="1"/>
      <c r="AJD96" s="1"/>
      <c r="AJE96" s="1"/>
      <c r="AJF96" s="1"/>
      <c r="AJG96" s="1"/>
      <c r="AJH96" s="1"/>
      <c r="AJI96" s="1"/>
      <c r="AJJ96" s="1"/>
      <c r="AJK96" s="1"/>
      <c r="AJL96" s="1"/>
      <c r="AJM96" s="1"/>
      <c r="AJN96" s="1"/>
      <c r="AJO96" s="1"/>
      <c r="AJP96" s="1"/>
      <c r="AJQ96" s="1"/>
      <c r="AJR96" s="1"/>
      <c r="AJS96" s="1"/>
      <c r="AJT96" s="1"/>
      <c r="AJU96" s="1"/>
      <c r="AJV96" s="1"/>
      <c r="AJW96" s="1"/>
      <c r="AJX96" s="1"/>
      <c r="AJY96" s="1"/>
      <c r="AJZ96" s="1"/>
      <c r="AKA96" s="1"/>
      <c r="AKB96" s="1"/>
      <c r="AKC96" s="1"/>
      <c r="AKD96" s="1"/>
      <c r="AKE96" s="1"/>
      <c r="AKF96" s="1"/>
      <c r="AKG96" s="1"/>
      <c r="AKH96" s="1"/>
      <c r="AKI96" s="1"/>
      <c r="AKJ96" s="1"/>
      <c r="AKK96" s="1"/>
      <c r="AKL96" s="1"/>
      <c r="AKM96" s="1"/>
      <c r="AKN96" s="1"/>
      <c r="AKO96" s="1"/>
      <c r="AKP96" s="1"/>
      <c r="AKQ96" s="1"/>
      <c r="AKR96" s="1"/>
      <c r="AKS96" s="1"/>
      <c r="AKT96" s="1"/>
      <c r="AKU96" s="1"/>
      <c r="AKV96" s="1"/>
      <c r="AKW96" s="1"/>
      <c r="AKX96" s="1"/>
      <c r="AKY96" s="1"/>
      <c r="AKZ96" s="1"/>
      <c r="ALA96" s="1"/>
      <c r="ALB96" s="1"/>
      <c r="ALC96" s="1"/>
      <c r="ALD96" s="1"/>
      <c r="ALE96" s="1"/>
      <c r="ALF96" s="1"/>
      <c r="ALG96" s="1"/>
      <c r="ALH96" s="1"/>
      <c r="ALI96" s="1"/>
      <c r="ALJ96" s="1"/>
      <c r="ALK96" s="1"/>
      <c r="ALL96" s="1"/>
      <c r="ALM96" s="1"/>
      <c r="ALN96" s="1"/>
      <c r="ALO96" s="1"/>
      <c r="ALP96" s="1"/>
      <c r="ALQ96" s="1"/>
      <c r="ALR96" s="1"/>
      <c r="ALS96" s="1"/>
      <c r="ALT96" s="1"/>
      <c r="ALU96" s="1"/>
      <c r="ALV96" s="1"/>
      <c r="ALW96" s="1"/>
      <c r="ALX96" s="1"/>
      <c r="ALY96" s="1"/>
      <c r="ALZ96" s="1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  <c r="AMM96" s="1"/>
      <c r="AMN96" s="1"/>
      <c r="AMO96" s="1"/>
      <c r="AMP96" s="1"/>
      <c r="AMQ96" s="1"/>
      <c r="AMR96" s="1"/>
      <c r="AMS96" s="1"/>
      <c r="AMT96" s="1"/>
      <c r="AMU96" s="1"/>
      <c r="AMV96" s="1"/>
      <c r="AMW96" s="1"/>
      <c r="AMX96" s="1"/>
      <c r="AMY96" s="1"/>
      <c r="AMZ96" s="1"/>
      <c r="ANA96" s="1"/>
      <c r="ANB96" s="1"/>
      <c r="ANC96" s="1"/>
      <c r="AND96" s="1"/>
      <c r="ANE96" s="1"/>
      <c r="ANF96" s="1"/>
      <c r="ANG96" s="1"/>
      <c r="ANH96" s="1"/>
      <c r="ANI96" s="1"/>
      <c r="ANJ96" s="1"/>
      <c r="ANK96" s="1"/>
      <c r="ANL96" s="1"/>
      <c r="ANM96" s="1"/>
      <c r="ANN96" s="1"/>
      <c r="ANO96" s="1"/>
      <c r="ANP96" s="1"/>
      <c r="ANQ96" s="1"/>
      <c r="ANR96" s="1"/>
      <c r="ANS96" s="1"/>
      <c r="ANT96" s="1"/>
      <c r="ANU96" s="1"/>
      <c r="ANV96" s="1"/>
      <c r="ANW96" s="1"/>
      <c r="ANX96" s="1"/>
      <c r="ANY96" s="1"/>
      <c r="ANZ96" s="1"/>
      <c r="AOA96" s="1"/>
      <c r="AOB96" s="1"/>
      <c r="AOC96" s="1"/>
      <c r="AOD96" s="1"/>
      <c r="AOE96" s="1"/>
      <c r="AOF96" s="1"/>
      <c r="AOG96" s="1"/>
      <c r="AOH96" s="1"/>
      <c r="AOI96" s="1"/>
      <c r="AOJ96" s="1"/>
      <c r="AOK96" s="1"/>
      <c r="AOL96" s="1"/>
      <c r="AOM96" s="1"/>
      <c r="AON96" s="1"/>
      <c r="AOO96" s="1"/>
      <c r="AOP96" s="1"/>
      <c r="AOQ96" s="1"/>
      <c r="AOR96" s="1"/>
      <c r="AOS96" s="1"/>
      <c r="AOT96" s="1"/>
      <c r="AOU96" s="1"/>
      <c r="AOV96" s="1"/>
      <c r="AOW96" s="1"/>
      <c r="AOX96" s="1"/>
      <c r="AOY96" s="1"/>
      <c r="AOZ96" s="1"/>
      <c r="APA96" s="1"/>
      <c r="APB96" s="1"/>
      <c r="APC96" s="1"/>
      <c r="APD96" s="1"/>
      <c r="APE96" s="1"/>
      <c r="APF96" s="1"/>
      <c r="APG96" s="1"/>
      <c r="APH96" s="1"/>
      <c r="API96" s="1"/>
      <c r="APJ96" s="1"/>
      <c r="APK96" s="1"/>
      <c r="APL96" s="1"/>
      <c r="APM96" s="1"/>
      <c r="APN96" s="1"/>
      <c r="APO96" s="1"/>
      <c r="APP96" s="1"/>
      <c r="APQ96" s="1"/>
      <c r="APR96" s="1"/>
      <c r="APS96" s="1"/>
      <c r="APT96" s="1"/>
      <c r="APU96" s="1"/>
      <c r="APV96" s="1"/>
      <c r="APW96" s="1"/>
      <c r="APX96" s="1"/>
      <c r="APY96" s="1"/>
      <c r="APZ96" s="1"/>
      <c r="AQA96" s="1"/>
      <c r="AQB96" s="1"/>
      <c r="AQC96" s="1"/>
      <c r="AQD96" s="1"/>
      <c r="AQE96" s="1"/>
      <c r="AQF96" s="1"/>
      <c r="AQG96" s="1"/>
      <c r="AQH96" s="1"/>
      <c r="AQI96" s="1"/>
      <c r="AQJ96" s="1"/>
      <c r="AQK96" s="1"/>
      <c r="AQL96" s="1"/>
      <c r="AQM96" s="1"/>
      <c r="AQN96" s="1"/>
      <c r="AQO96" s="1"/>
      <c r="AQP96" s="1"/>
      <c r="AQQ96" s="1"/>
      <c r="AQR96" s="1"/>
      <c r="AQS96" s="1"/>
      <c r="AQT96" s="1"/>
      <c r="AQU96" s="1"/>
      <c r="AQV96" s="1"/>
      <c r="AQW96" s="1"/>
      <c r="AQX96" s="1"/>
      <c r="AQY96" s="1"/>
      <c r="AQZ96" s="1"/>
      <c r="ARA96" s="1"/>
      <c r="ARB96" s="1"/>
      <c r="ARC96" s="1"/>
      <c r="ARD96" s="1"/>
      <c r="ARE96" s="1"/>
      <c r="ARF96" s="1"/>
      <c r="ARG96" s="1"/>
      <c r="ARH96" s="1"/>
      <c r="ARI96" s="1"/>
      <c r="ARJ96" s="1"/>
      <c r="ARK96" s="1"/>
      <c r="ARL96" s="1"/>
      <c r="ARM96" s="1"/>
      <c r="ARN96" s="1"/>
      <c r="ARO96" s="1"/>
      <c r="ARP96" s="1"/>
      <c r="ARQ96" s="1"/>
      <c r="ARR96" s="1"/>
      <c r="ARS96" s="1"/>
      <c r="ART96" s="1"/>
      <c r="ARU96" s="1"/>
      <c r="ARV96" s="1"/>
      <c r="ARW96" s="1"/>
      <c r="ARX96" s="1"/>
      <c r="ARY96" s="1"/>
      <c r="ARZ96" s="1"/>
      <c r="ASA96" s="1"/>
      <c r="ASB96" s="1"/>
      <c r="ASC96" s="1"/>
      <c r="ASD96" s="1"/>
      <c r="ASE96" s="1"/>
      <c r="ASF96" s="1"/>
      <c r="ASG96" s="1"/>
      <c r="ASH96" s="1"/>
      <c r="ASI96" s="1"/>
      <c r="ASJ96" s="1"/>
      <c r="ASK96" s="1"/>
      <c r="ASL96" s="1"/>
      <c r="ASM96" s="1"/>
      <c r="ASN96" s="1"/>
      <c r="ASO96" s="1"/>
      <c r="ASP96" s="1"/>
      <c r="ASQ96" s="1"/>
      <c r="ASR96" s="1"/>
      <c r="ASS96" s="1"/>
      <c r="AST96" s="1"/>
      <c r="ASU96" s="1"/>
      <c r="ASV96" s="1"/>
      <c r="ASW96" s="1"/>
      <c r="ASX96" s="1"/>
      <c r="ASY96" s="1"/>
      <c r="ASZ96" s="1"/>
      <c r="ATA96" s="1"/>
      <c r="ATB96" s="1"/>
      <c r="ATC96" s="1"/>
      <c r="ATD96" s="1"/>
      <c r="ATE96" s="1"/>
      <c r="ATF96" s="1"/>
      <c r="ATG96" s="1"/>
      <c r="ATH96" s="1"/>
      <c r="ATI96" s="1"/>
      <c r="ATJ96" s="1"/>
      <c r="ATK96" s="1"/>
      <c r="ATL96" s="1"/>
      <c r="ATM96" s="1"/>
      <c r="ATN96" s="1"/>
      <c r="ATO96" s="1"/>
      <c r="ATP96" s="1"/>
      <c r="ATQ96" s="1"/>
      <c r="ATR96" s="1"/>
      <c r="ATS96" s="1"/>
      <c r="ATT96" s="1"/>
      <c r="ATU96" s="1"/>
      <c r="ATV96" s="1"/>
      <c r="ATW96" s="1"/>
      <c r="ATX96" s="1"/>
      <c r="ATY96" s="1"/>
      <c r="ATZ96" s="1"/>
      <c r="AUA96" s="1"/>
      <c r="AUB96" s="1"/>
      <c r="AUC96" s="1"/>
      <c r="AUD96" s="1"/>
      <c r="AUE96" s="1"/>
      <c r="AUF96" s="1"/>
      <c r="AUG96" s="1"/>
      <c r="AUH96" s="1"/>
      <c r="AUI96" s="1"/>
      <c r="AUJ96" s="1"/>
      <c r="AUK96" s="1"/>
      <c r="AUL96" s="1"/>
      <c r="AUM96" s="1"/>
      <c r="AUN96" s="1"/>
      <c r="AUO96" s="1"/>
      <c r="AUP96" s="1"/>
      <c r="AUQ96" s="1"/>
      <c r="AUR96" s="1"/>
      <c r="AUS96" s="1"/>
      <c r="AUT96" s="1"/>
      <c r="AUU96" s="1"/>
      <c r="AUV96" s="1"/>
      <c r="AUW96" s="1"/>
      <c r="AUX96" s="1"/>
      <c r="AUY96" s="1"/>
      <c r="AUZ96" s="1"/>
      <c r="AVA96" s="1"/>
      <c r="AVB96" s="1"/>
      <c r="AVC96" s="1"/>
      <c r="AVD96" s="1"/>
      <c r="AVE96" s="1"/>
      <c r="AVF96" s="1"/>
      <c r="AVG96" s="1"/>
      <c r="AVH96" s="1"/>
      <c r="AVI96" s="1"/>
      <c r="AVJ96" s="1"/>
      <c r="AVK96" s="1"/>
      <c r="AVL96" s="1"/>
      <c r="AVM96" s="1"/>
      <c r="AVN96" s="1"/>
      <c r="AVO96" s="1"/>
      <c r="AVP96" s="1"/>
      <c r="AVQ96" s="1"/>
      <c r="AVR96" s="1"/>
      <c r="AVS96" s="1"/>
      <c r="AVT96" s="1"/>
      <c r="AVU96" s="1"/>
      <c r="AVV96" s="1"/>
      <c r="AVW96" s="1"/>
      <c r="AVX96" s="1"/>
      <c r="AVY96" s="1"/>
      <c r="AVZ96" s="1"/>
      <c r="AWA96" s="1"/>
      <c r="AWB96" s="1"/>
      <c r="AWC96" s="1"/>
      <c r="AWD96" s="1"/>
      <c r="AWE96" s="1"/>
      <c r="AWF96" s="1"/>
      <c r="AWG96" s="1"/>
      <c r="AWH96" s="1"/>
      <c r="AWI96" s="1"/>
      <c r="AWJ96" s="1"/>
      <c r="AWK96" s="1"/>
      <c r="AWL96" s="1"/>
      <c r="AWM96" s="1"/>
      <c r="AWN96" s="1"/>
      <c r="AWO96" s="1"/>
      <c r="AWP96" s="1"/>
      <c r="AWQ96" s="1"/>
      <c r="AWR96" s="1"/>
      <c r="AWS96" s="1"/>
      <c r="AWT96" s="1"/>
      <c r="AWU96" s="1"/>
      <c r="AWV96" s="1"/>
      <c r="AWW96" s="1"/>
      <c r="AWX96" s="1"/>
      <c r="AWY96" s="1"/>
      <c r="AWZ96" s="1"/>
      <c r="AXA96" s="1"/>
      <c r="AXB96" s="1"/>
      <c r="AXC96" s="1"/>
      <c r="AXD96" s="1"/>
      <c r="AXE96" s="1"/>
      <c r="AXF96" s="1"/>
      <c r="AXG96" s="1"/>
      <c r="AXH96" s="1"/>
      <c r="AXI96" s="1"/>
      <c r="AXJ96" s="1"/>
      <c r="AXK96" s="1"/>
      <c r="AXL96" s="1"/>
      <c r="AXM96" s="1"/>
      <c r="AXN96" s="1"/>
      <c r="AXO96" s="1"/>
      <c r="AXP96" s="1"/>
      <c r="AXQ96" s="1"/>
      <c r="AXR96" s="1"/>
      <c r="AXS96" s="1"/>
      <c r="AXT96" s="1"/>
      <c r="AXU96" s="1"/>
      <c r="AXV96" s="1"/>
      <c r="AXW96" s="1"/>
      <c r="AXX96" s="1"/>
      <c r="AXY96" s="1"/>
      <c r="AXZ96" s="1"/>
      <c r="AYA96" s="1"/>
      <c r="AYB96" s="1"/>
      <c r="AYC96" s="1"/>
      <c r="AYD96" s="1"/>
      <c r="AYE96" s="1"/>
      <c r="AYF96" s="1"/>
      <c r="AYG96" s="1"/>
      <c r="AYH96" s="1"/>
      <c r="AYI96" s="1"/>
      <c r="AYJ96" s="1"/>
      <c r="AYK96" s="1"/>
      <c r="AYL96" s="1"/>
      <c r="AYM96" s="1"/>
      <c r="AYN96" s="1"/>
      <c r="AYO96" s="1"/>
      <c r="AYP96" s="1"/>
      <c r="AYQ96" s="1"/>
      <c r="AYR96" s="1"/>
      <c r="AYS96" s="1"/>
      <c r="AYT96" s="1"/>
      <c r="AYU96" s="1"/>
      <c r="AYV96" s="1"/>
      <c r="AYW96" s="1"/>
      <c r="AYX96" s="1"/>
      <c r="AYY96" s="1"/>
      <c r="AYZ96" s="1"/>
      <c r="AZA96" s="1"/>
      <c r="AZB96" s="1"/>
      <c r="AZC96" s="1"/>
      <c r="AZD96" s="1"/>
      <c r="AZE96" s="1"/>
      <c r="AZF96" s="1"/>
      <c r="AZG96" s="1"/>
      <c r="AZH96" s="1"/>
      <c r="AZI96" s="1"/>
      <c r="AZJ96" s="1"/>
      <c r="AZK96" s="1"/>
      <c r="AZL96" s="1"/>
      <c r="AZM96" s="1"/>
      <c r="AZN96" s="1"/>
      <c r="AZO96" s="1"/>
      <c r="AZP96" s="1"/>
      <c r="AZQ96" s="1"/>
      <c r="AZR96" s="1"/>
      <c r="AZS96" s="1"/>
      <c r="AZT96" s="1"/>
      <c r="AZU96" s="1"/>
      <c r="AZV96" s="1"/>
      <c r="AZW96" s="1"/>
      <c r="AZX96" s="1"/>
      <c r="AZY96" s="1"/>
      <c r="AZZ96" s="1"/>
      <c r="BAA96" s="1"/>
      <c r="BAB96" s="1"/>
      <c r="BAC96" s="1"/>
      <c r="BAD96" s="1"/>
      <c r="BAE96" s="1"/>
      <c r="BAF96" s="1"/>
      <c r="BAG96" s="1"/>
      <c r="BAH96" s="1"/>
      <c r="BAI96" s="1"/>
      <c r="BAJ96" s="1"/>
      <c r="BAK96" s="1"/>
      <c r="BAL96" s="1"/>
      <c r="BAM96" s="1"/>
      <c r="BAN96" s="1"/>
      <c r="BAO96" s="1"/>
      <c r="BAP96" s="1"/>
      <c r="BAQ96" s="1"/>
      <c r="BAR96" s="1"/>
      <c r="BAS96" s="1"/>
      <c r="BAT96" s="1"/>
      <c r="BAU96" s="1"/>
      <c r="BAV96" s="1"/>
      <c r="BAW96" s="1"/>
      <c r="BAX96" s="1"/>
      <c r="BAY96" s="1"/>
      <c r="BAZ96" s="1"/>
      <c r="BBA96" s="1"/>
      <c r="BBB96" s="1"/>
      <c r="BBC96" s="1"/>
      <c r="BBD96" s="1"/>
      <c r="BBE96" s="1"/>
      <c r="BBF96" s="1"/>
      <c r="BBG96" s="1"/>
      <c r="BBH96" s="1"/>
      <c r="BBI96" s="1"/>
      <c r="BBJ96" s="1"/>
      <c r="BBK96" s="1"/>
      <c r="BBL96" s="1"/>
      <c r="BBM96" s="1"/>
      <c r="BBN96" s="1"/>
      <c r="BBO96" s="1"/>
      <c r="BBP96" s="1"/>
      <c r="BBQ96" s="1"/>
      <c r="BBR96" s="1"/>
      <c r="BBS96" s="1"/>
      <c r="BBT96" s="1"/>
      <c r="BBU96" s="1"/>
      <c r="BBV96" s="1"/>
      <c r="BBW96" s="1"/>
      <c r="BBX96" s="1"/>
      <c r="BBY96" s="1"/>
      <c r="BBZ96" s="1"/>
      <c r="BCA96" s="1"/>
      <c r="BCB96" s="1"/>
      <c r="BCC96" s="1"/>
      <c r="BCD96" s="1"/>
      <c r="BCE96" s="1"/>
      <c r="BCF96" s="1"/>
      <c r="BCG96" s="1"/>
      <c r="BCH96" s="1"/>
      <c r="BCI96" s="1"/>
      <c r="BCJ96" s="1"/>
      <c r="BCK96" s="1"/>
      <c r="BCL96" s="1"/>
      <c r="BCM96" s="1"/>
      <c r="BCN96" s="1"/>
      <c r="BCO96" s="1"/>
      <c r="BCP96" s="1"/>
      <c r="BCQ96" s="1"/>
      <c r="BCR96" s="1"/>
      <c r="BCS96" s="1"/>
      <c r="BCT96" s="1"/>
      <c r="BCU96" s="1"/>
      <c r="BCV96" s="1"/>
      <c r="BCW96" s="1"/>
      <c r="BCX96" s="1"/>
      <c r="BCY96" s="1"/>
      <c r="BCZ96" s="1"/>
      <c r="BDA96" s="1"/>
      <c r="BDB96" s="1"/>
      <c r="BDC96" s="1"/>
      <c r="BDD96" s="1"/>
      <c r="BDE96" s="1"/>
      <c r="BDF96" s="1"/>
      <c r="BDG96" s="1"/>
      <c r="BDH96" s="1"/>
      <c r="BDI96" s="1"/>
      <c r="BDJ96" s="1"/>
      <c r="BDK96" s="1"/>
      <c r="BDL96" s="1"/>
      <c r="BDM96" s="1"/>
      <c r="BDN96" s="1"/>
      <c r="BDO96" s="1"/>
      <c r="BDP96" s="1"/>
      <c r="BDQ96" s="1"/>
      <c r="BDR96" s="1"/>
      <c r="BDS96" s="1"/>
      <c r="BDT96" s="1"/>
      <c r="BDU96" s="1"/>
      <c r="BDV96" s="1"/>
      <c r="BDW96" s="1"/>
      <c r="BDX96" s="1"/>
      <c r="BDY96" s="1"/>
      <c r="BDZ96" s="1"/>
      <c r="BEA96" s="1"/>
      <c r="BEB96" s="1"/>
      <c r="BEC96" s="1"/>
      <c r="BED96" s="1"/>
      <c r="BEE96" s="1"/>
      <c r="BEF96" s="1"/>
      <c r="BEG96" s="1"/>
      <c r="BEH96" s="1"/>
      <c r="BEI96" s="1"/>
      <c r="BEJ96" s="1"/>
      <c r="BEK96" s="1"/>
      <c r="BEL96" s="1"/>
      <c r="BEM96" s="1"/>
      <c r="BEN96" s="1"/>
      <c r="BEO96" s="1"/>
      <c r="BEP96" s="1"/>
      <c r="BEQ96" s="1"/>
      <c r="BER96" s="1"/>
      <c r="BES96" s="1"/>
      <c r="BET96" s="1"/>
      <c r="BEU96" s="1"/>
      <c r="BEV96" s="1"/>
      <c r="BEW96" s="1"/>
      <c r="BEX96" s="1"/>
      <c r="BEY96" s="1"/>
      <c r="BEZ96" s="1"/>
      <c r="BFA96" s="1"/>
      <c r="BFB96" s="1"/>
      <c r="BFC96" s="1"/>
      <c r="BFD96" s="1"/>
      <c r="BFE96" s="1"/>
      <c r="BFF96" s="1"/>
      <c r="BFG96" s="1"/>
      <c r="BFH96" s="1"/>
      <c r="BFI96" s="1"/>
      <c r="BFJ96" s="1"/>
      <c r="BFK96" s="1"/>
      <c r="BFL96" s="1"/>
      <c r="BFM96" s="1"/>
      <c r="BFN96" s="1"/>
      <c r="BFO96" s="1"/>
      <c r="BFP96" s="1"/>
      <c r="BFQ96" s="1"/>
      <c r="BFR96" s="1"/>
      <c r="BFS96" s="1"/>
      <c r="BFT96" s="1"/>
      <c r="BFU96" s="1"/>
      <c r="BFV96" s="1"/>
      <c r="BFW96" s="1"/>
      <c r="BFX96" s="1"/>
      <c r="BFY96" s="1"/>
      <c r="BFZ96" s="1"/>
      <c r="BGA96" s="1"/>
      <c r="BGB96" s="1"/>
      <c r="BGC96" s="1"/>
      <c r="BGD96" s="1"/>
      <c r="BGE96" s="1"/>
      <c r="BGF96" s="1"/>
      <c r="BGG96" s="1"/>
      <c r="BGH96" s="1"/>
      <c r="BGI96" s="1"/>
      <c r="BGJ96" s="1"/>
      <c r="BGK96" s="1"/>
      <c r="BGL96" s="1"/>
      <c r="BGM96" s="1"/>
      <c r="BGN96" s="1"/>
      <c r="BGO96" s="1"/>
      <c r="BGP96" s="1"/>
      <c r="BGQ96" s="1"/>
      <c r="BGR96" s="1"/>
      <c r="BGS96" s="1"/>
      <c r="BGT96" s="1"/>
      <c r="BGU96" s="1"/>
      <c r="BGV96" s="1"/>
      <c r="BGW96" s="1"/>
      <c r="BGX96" s="1"/>
      <c r="BGY96" s="1"/>
      <c r="BGZ96" s="1"/>
      <c r="BHA96" s="1"/>
      <c r="BHB96" s="1"/>
      <c r="BHC96" s="1"/>
      <c r="BHD96" s="1"/>
      <c r="BHE96" s="1"/>
      <c r="BHF96" s="1"/>
      <c r="BHG96" s="1"/>
      <c r="BHH96" s="1"/>
      <c r="BHI96" s="1"/>
      <c r="BHJ96" s="1"/>
      <c r="BHK96" s="1"/>
      <c r="BHL96" s="1"/>
      <c r="BHM96" s="1"/>
      <c r="BHN96" s="1"/>
      <c r="BHO96" s="1"/>
    </row>
    <row r="97" spans="1:1575" s="1" customFormat="1">
      <c r="A97" s="12" t="s">
        <v>199</v>
      </c>
      <c r="B97" s="12"/>
      <c r="C97" s="6"/>
      <c r="D97" s="6"/>
      <c r="E97" s="9">
        <f>G97/F97</f>
        <v>49.445970000000003</v>
      </c>
      <c r="F97" s="11">
        <v>9.5</v>
      </c>
      <c r="G97" s="9">
        <f>G55*Q59</f>
        <v>469.736715</v>
      </c>
      <c r="H97" s="6"/>
      <c r="I97" s="6"/>
      <c r="J97" s="6"/>
      <c r="K97" s="6"/>
      <c r="L97" s="9">
        <f>N97/M97</f>
        <v>192763.56770000001</v>
      </c>
      <c r="M97" s="19">
        <v>1.03</v>
      </c>
      <c r="N97" s="20">
        <f>R97-G97</f>
        <v>198546.47473099999</v>
      </c>
      <c r="O97" s="6"/>
      <c r="P97" s="20">
        <f>G97+N97</f>
        <v>199016.211446</v>
      </c>
      <c r="Q97" s="6"/>
      <c r="R97" s="9">
        <f>R30+R59</f>
        <v>199016.211446</v>
      </c>
    </row>
    <row r="98" spans="1:1575" s="1" customFormat="1">
      <c r="A98" s="12" t="s">
        <v>200</v>
      </c>
      <c r="B98" s="12"/>
      <c r="C98" s="12"/>
      <c r="D98" s="12"/>
      <c r="E98" s="100">
        <f>[1]全固态!E10</f>
        <v>10</v>
      </c>
      <c r="F98" s="100">
        <f>F97</f>
        <v>9.5</v>
      </c>
      <c r="G98" s="100">
        <f>E98*F98</f>
        <v>95</v>
      </c>
      <c r="H98" s="12"/>
      <c r="I98" s="12"/>
      <c r="J98" s="12"/>
      <c r="K98" s="12"/>
      <c r="L98" s="12"/>
      <c r="M98" s="12"/>
      <c r="N98" s="12"/>
      <c r="O98" s="12"/>
      <c r="P98" s="12">
        <f>[1]全固态!P10</f>
        <v>15230.27</v>
      </c>
      <c r="Q98" s="12"/>
      <c r="R98" s="22">
        <f>全固态!R10</f>
        <v>16894.400000000001</v>
      </c>
    </row>
    <row r="99" spans="1:1575" s="1" customFormat="1">
      <c r="A99" s="12" t="s">
        <v>201</v>
      </c>
      <c r="B99" s="12"/>
      <c r="C99" s="12"/>
      <c r="D99" s="12"/>
      <c r="E99" s="27">
        <f>E97+E98</f>
        <v>59.445970000000003</v>
      </c>
      <c r="F99" s="12"/>
      <c r="G99" s="27">
        <f>G97+G98</f>
        <v>564.736715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22">
        <f>SUM(R97:R98)</f>
        <v>215910.611446</v>
      </c>
    </row>
    <row r="100" spans="1:1575" s="4" customFormat="1">
      <c r="A100" s="12" t="s">
        <v>202</v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22">
        <f>N100/M97</f>
        <v>28843.915810679599</v>
      </c>
      <c r="M100" s="12"/>
      <c r="N100" s="22">
        <f>R100-G97</f>
        <v>29709.233284999998</v>
      </c>
      <c r="O100" s="12"/>
      <c r="P100" s="12"/>
      <c r="Q100" s="12"/>
      <c r="R100" s="22">
        <v>30178.97</v>
      </c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</row>
    <row r="101" spans="1:1575" s="4" customForma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22"/>
      <c r="M101" s="12"/>
      <c r="N101" s="22"/>
      <c r="O101" s="12"/>
      <c r="P101" s="12"/>
      <c r="Q101" s="12"/>
      <c r="R101" s="22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  <c r="AAD101" s="1"/>
      <c r="AAE101" s="1"/>
      <c r="AAF101" s="1"/>
      <c r="AAG101" s="1"/>
      <c r="AAH101" s="1"/>
      <c r="AAI101" s="1"/>
      <c r="AAJ101" s="1"/>
      <c r="AAK101" s="1"/>
      <c r="AAL101" s="1"/>
      <c r="AAM101" s="1"/>
      <c r="AAN101" s="1"/>
      <c r="AAO101" s="1"/>
      <c r="AAP101" s="1"/>
      <c r="AAQ101" s="1"/>
      <c r="AAR101" s="1"/>
      <c r="AAS101" s="1"/>
      <c r="AAT101" s="1"/>
      <c r="AAU101" s="1"/>
      <c r="AAV101" s="1"/>
      <c r="AAW101" s="1"/>
      <c r="AAX101" s="1"/>
      <c r="AAY101" s="1"/>
      <c r="AAZ101" s="1"/>
      <c r="ABA101" s="1"/>
      <c r="ABB101" s="1"/>
      <c r="ABC101" s="1"/>
      <c r="ABD101" s="1"/>
      <c r="ABE101" s="1"/>
      <c r="ABF101" s="1"/>
      <c r="ABG101" s="1"/>
      <c r="ABH101" s="1"/>
      <c r="ABI101" s="1"/>
      <c r="ABJ101" s="1"/>
      <c r="ABK101" s="1"/>
      <c r="ABL101" s="1"/>
      <c r="ABM101" s="1"/>
      <c r="ABN101" s="1"/>
      <c r="ABO101" s="1"/>
      <c r="ABP101" s="1"/>
      <c r="ABQ101" s="1"/>
      <c r="ABR101" s="1"/>
      <c r="ABS101" s="1"/>
      <c r="ABT101" s="1"/>
      <c r="ABU101" s="1"/>
      <c r="ABV101" s="1"/>
      <c r="ABW101" s="1"/>
      <c r="ABX101" s="1"/>
      <c r="ABY101" s="1"/>
      <c r="ABZ101" s="1"/>
      <c r="ACA101" s="1"/>
      <c r="ACB101" s="1"/>
      <c r="ACC101" s="1"/>
      <c r="ACD101" s="1"/>
      <c r="ACE101" s="1"/>
      <c r="ACF101" s="1"/>
      <c r="ACG101" s="1"/>
      <c r="ACH101" s="1"/>
      <c r="ACI101" s="1"/>
      <c r="ACJ101" s="1"/>
      <c r="ACK101" s="1"/>
      <c r="ACL101" s="1"/>
      <c r="ACM101" s="1"/>
      <c r="ACN101" s="1"/>
      <c r="ACO101" s="1"/>
      <c r="ACP101" s="1"/>
      <c r="ACQ101" s="1"/>
      <c r="ACR101" s="1"/>
      <c r="ACS101" s="1"/>
      <c r="ACT101" s="1"/>
      <c r="ACU101" s="1"/>
      <c r="ACV101" s="1"/>
      <c r="ACW101" s="1"/>
      <c r="ACX101" s="1"/>
      <c r="ACY101" s="1"/>
      <c r="ACZ101" s="1"/>
      <c r="ADA101" s="1"/>
      <c r="ADB101" s="1"/>
      <c r="ADC101" s="1"/>
      <c r="ADD101" s="1"/>
      <c r="ADE101" s="1"/>
      <c r="ADF101" s="1"/>
      <c r="ADG101" s="1"/>
      <c r="ADH101" s="1"/>
      <c r="ADI101" s="1"/>
      <c r="ADJ101" s="1"/>
      <c r="ADK101" s="1"/>
      <c r="ADL101" s="1"/>
      <c r="ADM101" s="1"/>
      <c r="ADN101" s="1"/>
      <c r="ADO101" s="1"/>
      <c r="ADP101" s="1"/>
      <c r="ADQ101" s="1"/>
      <c r="ADR101" s="1"/>
      <c r="ADS101" s="1"/>
      <c r="ADT101" s="1"/>
      <c r="ADU101" s="1"/>
      <c r="ADV101" s="1"/>
      <c r="ADW101" s="1"/>
      <c r="ADX101" s="1"/>
      <c r="ADY101" s="1"/>
      <c r="ADZ101" s="1"/>
      <c r="AEA101" s="1"/>
      <c r="AEB101" s="1"/>
      <c r="AEC101" s="1"/>
      <c r="AED101" s="1"/>
      <c r="AEE101" s="1"/>
      <c r="AEF101" s="1"/>
      <c r="AEG101" s="1"/>
      <c r="AEH101" s="1"/>
      <c r="AEI101" s="1"/>
      <c r="AEJ101" s="1"/>
      <c r="AEK101" s="1"/>
      <c r="AEL101" s="1"/>
      <c r="AEM101" s="1"/>
      <c r="AEN101" s="1"/>
      <c r="AEO101" s="1"/>
      <c r="AEP101" s="1"/>
      <c r="AEQ101" s="1"/>
      <c r="AER101" s="1"/>
      <c r="AES101" s="1"/>
      <c r="AET101" s="1"/>
      <c r="AEU101" s="1"/>
      <c r="AEV101" s="1"/>
      <c r="AEW101" s="1"/>
      <c r="AEX101" s="1"/>
      <c r="AEY101" s="1"/>
      <c r="AEZ101" s="1"/>
      <c r="AFA101" s="1"/>
      <c r="AFB101" s="1"/>
      <c r="AFC101" s="1"/>
      <c r="AFD101" s="1"/>
      <c r="AFE101" s="1"/>
      <c r="AFF101" s="1"/>
      <c r="AFG101" s="1"/>
      <c r="AFH101" s="1"/>
      <c r="AFI101" s="1"/>
      <c r="AFJ101" s="1"/>
      <c r="AFK101" s="1"/>
      <c r="AFL101" s="1"/>
      <c r="AFM101" s="1"/>
      <c r="AFN101" s="1"/>
      <c r="AFO101" s="1"/>
      <c r="AFP101" s="1"/>
      <c r="AFQ101" s="1"/>
      <c r="AFR101" s="1"/>
      <c r="AFS101" s="1"/>
      <c r="AFT101" s="1"/>
      <c r="AFU101" s="1"/>
      <c r="AFV101" s="1"/>
      <c r="AFW101" s="1"/>
      <c r="AFX101" s="1"/>
      <c r="AFY101" s="1"/>
      <c r="AFZ101" s="1"/>
      <c r="AGA101" s="1"/>
      <c r="AGB101" s="1"/>
      <c r="AGC101" s="1"/>
      <c r="AGD101" s="1"/>
      <c r="AGE101" s="1"/>
      <c r="AGF101" s="1"/>
      <c r="AGG101" s="1"/>
      <c r="AGH101" s="1"/>
      <c r="AGI101" s="1"/>
      <c r="AGJ101" s="1"/>
      <c r="AGK101" s="1"/>
      <c r="AGL101" s="1"/>
      <c r="AGM101" s="1"/>
      <c r="AGN101" s="1"/>
      <c r="AGO101" s="1"/>
      <c r="AGP101" s="1"/>
      <c r="AGQ101" s="1"/>
      <c r="AGR101" s="1"/>
      <c r="AGS101" s="1"/>
      <c r="AGT101" s="1"/>
      <c r="AGU101" s="1"/>
      <c r="AGV101" s="1"/>
      <c r="AGW101" s="1"/>
      <c r="AGX101" s="1"/>
      <c r="AGY101" s="1"/>
      <c r="AGZ101" s="1"/>
      <c r="AHA101" s="1"/>
      <c r="AHB101" s="1"/>
      <c r="AHC101" s="1"/>
      <c r="AHD101" s="1"/>
      <c r="AHE101" s="1"/>
      <c r="AHF101" s="1"/>
      <c r="AHG101" s="1"/>
      <c r="AHH101" s="1"/>
      <c r="AHI101" s="1"/>
      <c r="AHJ101" s="1"/>
      <c r="AHK101" s="1"/>
      <c r="AHL101" s="1"/>
      <c r="AHM101" s="1"/>
      <c r="AHN101" s="1"/>
      <c r="AHO101" s="1"/>
      <c r="AHP101" s="1"/>
      <c r="AHQ101" s="1"/>
      <c r="AHR101" s="1"/>
      <c r="AHS101" s="1"/>
      <c r="AHT101" s="1"/>
      <c r="AHU101" s="1"/>
      <c r="AHV101" s="1"/>
      <c r="AHW101" s="1"/>
      <c r="AHX101" s="1"/>
      <c r="AHY101" s="1"/>
      <c r="AHZ101" s="1"/>
      <c r="AIA101" s="1"/>
      <c r="AIB101" s="1"/>
      <c r="AIC101" s="1"/>
      <c r="AID101" s="1"/>
      <c r="AIE101" s="1"/>
      <c r="AIF101" s="1"/>
      <c r="AIG101" s="1"/>
      <c r="AIH101" s="1"/>
      <c r="AII101" s="1"/>
      <c r="AIJ101" s="1"/>
      <c r="AIK101" s="1"/>
      <c r="AIL101" s="1"/>
      <c r="AIM101" s="1"/>
      <c r="AIN101" s="1"/>
      <c r="AIO101" s="1"/>
      <c r="AIP101" s="1"/>
      <c r="AIQ101" s="1"/>
      <c r="AIR101" s="1"/>
      <c r="AIS101" s="1"/>
      <c r="AIT101" s="1"/>
      <c r="AIU101" s="1"/>
      <c r="AIV101" s="1"/>
      <c r="AIW101" s="1"/>
      <c r="AIX101" s="1"/>
      <c r="AIY101" s="1"/>
      <c r="AIZ101" s="1"/>
      <c r="AJA101" s="1"/>
      <c r="AJB101" s="1"/>
      <c r="AJC101" s="1"/>
      <c r="AJD101" s="1"/>
      <c r="AJE101" s="1"/>
      <c r="AJF101" s="1"/>
      <c r="AJG101" s="1"/>
      <c r="AJH101" s="1"/>
      <c r="AJI101" s="1"/>
      <c r="AJJ101" s="1"/>
      <c r="AJK101" s="1"/>
      <c r="AJL101" s="1"/>
      <c r="AJM101" s="1"/>
      <c r="AJN101" s="1"/>
      <c r="AJO101" s="1"/>
      <c r="AJP101" s="1"/>
      <c r="AJQ101" s="1"/>
      <c r="AJR101" s="1"/>
      <c r="AJS101" s="1"/>
      <c r="AJT101" s="1"/>
      <c r="AJU101" s="1"/>
      <c r="AJV101" s="1"/>
      <c r="AJW101" s="1"/>
      <c r="AJX101" s="1"/>
      <c r="AJY101" s="1"/>
      <c r="AJZ101" s="1"/>
      <c r="AKA101" s="1"/>
      <c r="AKB101" s="1"/>
      <c r="AKC101" s="1"/>
      <c r="AKD101" s="1"/>
      <c r="AKE101" s="1"/>
      <c r="AKF101" s="1"/>
      <c r="AKG101" s="1"/>
      <c r="AKH101" s="1"/>
      <c r="AKI101" s="1"/>
      <c r="AKJ101" s="1"/>
      <c r="AKK101" s="1"/>
      <c r="AKL101" s="1"/>
      <c r="AKM101" s="1"/>
      <c r="AKN101" s="1"/>
      <c r="AKO101" s="1"/>
      <c r="AKP101" s="1"/>
      <c r="AKQ101" s="1"/>
      <c r="AKR101" s="1"/>
      <c r="AKS101" s="1"/>
      <c r="AKT101" s="1"/>
      <c r="AKU101" s="1"/>
      <c r="AKV101" s="1"/>
      <c r="AKW101" s="1"/>
      <c r="AKX101" s="1"/>
      <c r="AKY101" s="1"/>
      <c r="AKZ101" s="1"/>
      <c r="ALA101" s="1"/>
      <c r="ALB101" s="1"/>
      <c r="ALC101" s="1"/>
      <c r="ALD101" s="1"/>
      <c r="ALE101" s="1"/>
      <c r="ALF101" s="1"/>
      <c r="ALG101" s="1"/>
      <c r="ALH101" s="1"/>
      <c r="ALI101" s="1"/>
      <c r="ALJ101" s="1"/>
      <c r="ALK101" s="1"/>
      <c r="ALL101" s="1"/>
      <c r="ALM101" s="1"/>
      <c r="ALN101" s="1"/>
      <c r="ALO101" s="1"/>
      <c r="ALP101" s="1"/>
      <c r="ALQ101" s="1"/>
      <c r="ALR101" s="1"/>
      <c r="ALS101" s="1"/>
      <c r="ALT101" s="1"/>
      <c r="ALU101" s="1"/>
      <c r="ALV101" s="1"/>
      <c r="ALW101" s="1"/>
      <c r="ALX101" s="1"/>
      <c r="ALY101" s="1"/>
      <c r="ALZ101" s="1"/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  <c r="AMM101" s="1"/>
      <c r="AMN101" s="1"/>
      <c r="AMO101" s="1"/>
      <c r="AMP101" s="1"/>
      <c r="AMQ101" s="1"/>
      <c r="AMR101" s="1"/>
      <c r="AMS101" s="1"/>
      <c r="AMT101" s="1"/>
      <c r="AMU101" s="1"/>
      <c r="AMV101" s="1"/>
      <c r="AMW101" s="1"/>
      <c r="AMX101" s="1"/>
      <c r="AMY101" s="1"/>
      <c r="AMZ101" s="1"/>
      <c r="ANA101" s="1"/>
      <c r="ANB101" s="1"/>
      <c r="ANC101" s="1"/>
      <c r="AND101" s="1"/>
      <c r="ANE101" s="1"/>
      <c r="ANF101" s="1"/>
      <c r="ANG101" s="1"/>
      <c r="ANH101" s="1"/>
      <c r="ANI101" s="1"/>
      <c r="ANJ101" s="1"/>
      <c r="ANK101" s="1"/>
      <c r="ANL101" s="1"/>
      <c r="ANM101" s="1"/>
      <c r="ANN101" s="1"/>
      <c r="ANO101" s="1"/>
      <c r="ANP101" s="1"/>
      <c r="ANQ101" s="1"/>
      <c r="ANR101" s="1"/>
      <c r="ANS101" s="1"/>
      <c r="ANT101" s="1"/>
      <c r="ANU101" s="1"/>
      <c r="ANV101" s="1"/>
      <c r="ANW101" s="1"/>
      <c r="ANX101" s="1"/>
      <c r="ANY101" s="1"/>
      <c r="ANZ101" s="1"/>
      <c r="AOA101" s="1"/>
      <c r="AOB101" s="1"/>
      <c r="AOC101" s="1"/>
      <c r="AOD101" s="1"/>
      <c r="AOE101" s="1"/>
      <c r="AOF101" s="1"/>
      <c r="AOG101" s="1"/>
      <c r="AOH101" s="1"/>
      <c r="AOI101" s="1"/>
      <c r="AOJ101" s="1"/>
      <c r="AOK101" s="1"/>
      <c r="AOL101" s="1"/>
      <c r="AOM101" s="1"/>
      <c r="AON101" s="1"/>
      <c r="AOO101" s="1"/>
      <c r="AOP101" s="1"/>
      <c r="AOQ101" s="1"/>
      <c r="AOR101" s="1"/>
      <c r="AOS101" s="1"/>
      <c r="AOT101" s="1"/>
      <c r="AOU101" s="1"/>
      <c r="AOV101" s="1"/>
      <c r="AOW101" s="1"/>
      <c r="AOX101" s="1"/>
      <c r="AOY101" s="1"/>
      <c r="AOZ101" s="1"/>
      <c r="APA101" s="1"/>
      <c r="APB101" s="1"/>
      <c r="APC101" s="1"/>
      <c r="APD101" s="1"/>
      <c r="APE101" s="1"/>
      <c r="APF101" s="1"/>
      <c r="APG101" s="1"/>
      <c r="APH101" s="1"/>
      <c r="API101" s="1"/>
      <c r="APJ101" s="1"/>
      <c r="APK101" s="1"/>
      <c r="APL101" s="1"/>
      <c r="APM101" s="1"/>
      <c r="APN101" s="1"/>
      <c r="APO101" s="1"/>
      <c r="APP101" s="1"/>
      <c r="APQ101" s="1"/>
      <c r="APR101" s="1"/>
      <c r="APS101" s="1"/>
      <c r="APT101" s="1"/>
      <c r="APU101" s="1"/>
      <c r="APV101" s="1"/>
      <c r="APW101" s="1"/>
      <c r="APX101" s="1"/>
      <c r="APY101" s="1"/>
      <c r="APZ101" s="1"/>
      <c r="AQA101" s="1"/>
      <c r="AQB101" s="1"/>
      <c r="AQC101" s="1"/>
      <c r="AQD101" s="1"/>
      <c r="AQE101" s="1"/>
      <c r="AQF101" s="1"/>
      <c r="AQG101" s="1"/>
      <c r="AQH101" s="1"/>
      <c r="AQI101" s="1"/>
      <c r="AQJ101" s="1"/>
      <c r="AQK101" s="1"/>
      <c r="AQL101" s="1"/>
      <c r="AQM101" s="1"/>
      <c r="AQN101" s="1"/>
      <c r="AQO101" s="1"/>
      <c r="AQP101" s="1"/>
      <c r="AQQ101" s="1"/>
      <c r="AQR101" s="1"/>
      <c r="AQS101" s="1"/>
      <c r="AQT101" s="1"/>
      <c r="AQU101" s="1"/>
      <c r="AQV101" s="1"/>
      <c r="AQW101" s="1"/>
      <c r="AQX101" s="1"/>
      <c r="AQY101" s="1"/>
      <c r="AQZ101" s="1"/>
      <c r="ARA101" s="1"/>
      <c r="ARB101" s="1"/>
      <c r="ARC101" s="1"/>
      <c r="ARD101" s="1"/>
      <c r="ARE101" s="1"/>
      <c r="ARF101" s="1"/>
      <c r="ARG101" s="1"/>
      <c r="ARH101" s="1"/>
      <c r="ARI101" s="1"/>
      <c r="ARJ101" s="1"/>
      <c r="ARK101" s="1"/>
      <c r="ARL101" s="1"/>
      <c r="ARM101" s="1"/>
      <c r="ARN101" s="1"/>
      <c r="ARO101" s="1"/>
      <c r="ARP101" s="1"/>
      <c r="ARQ101" s="1"/>
      <c r="ARR101" s="1"/>
      <c r="ARS101" s="1"/>
      <c r="ART101" s="1"/>
      <c r="ARU101" s="1"/>
      <c r="ARV101" s="1"/>
      <c r="ARW101" s="1"/>
      <c r="ARX101" s="1"/>
      <c r="ARY101" s="1"/>
      <c r="ARZ101" s="1"/>
      <c r="ASA101" s="1"/>
      <c r="ASB101" s="1"/>
      <c r="ASC101" s="1"/>
      <c r="ASD101" s="1"/>
      <c r="ASE101" s="1"/>
      <c r="ASF101" s="1"/>
      <c r="ASG101" s="1"/>
      <c r="ASH101" s="1"/>
      <c r="ASI101" s="1"/>
      <c r="ASJ101" s="1"/>
      <c r="ASK101" s="1"/>
      <c r="ASL101" s="1"/>
      <c r="ASM101" s="1"/>
      <c r="ASN101" s="1"/>
      <c r="ASO101" s="1"/>
      <c r="ASP101" s="1"/>
      <c r="ASQ101" s="1"/>
      <c r="ASR101" s="1"/>
      <c r="ASS101" s="1"/>
      <c r="AST101" s="1"/>
      <c r="ASU101" s="1"/>
      <c r="ASV101" s="1"/>
      <c r="ASW101" s="1"/>
      <c r="ASX101" s="1"/>
      <c r="ASY101" s="1"/>
      <c r="ASZ101" s="1"/>
      <c r="ATA101" s="1"/>
      <c r="ATB101" s="1"/>
      <c r="ATC101" s="1"/>
      <c r="ATD101" s="1"/>
      <c r="ATE101" s="1"/>
      <c r="ATF101" s="1"/>
      <c r="ATG101" s="1"/>
      <c r="ATH101" s="1"/>
      <c r="ATI101" s="1"/>
      <c r="ATJ101" s="1"/>
      <c r="ATK101" s="1"/>
      <c r="ATL101" s="1"/>
      <c r="ATM101" s="1"/>
      <c r="ATN101" s="1"/>
      <c r="ATO101" s="1"/>
      <c r="ATP101" s="1"/>
      <c r="ATQ101" s="1"/>
      <c r="ATR101" s="1"/>
      <c r="ATS101" s="1"/>
      <c r="ATT101" s="1"/>
      <c r="ATU101" s="1"/>
      <c r="ATV101" s="1"/>
      <c r="ATW101" s="1"/>
      <c r="ATX101" s="1"/>
      <c r="ATY101" s="1"/>
      <c r="ATZ101" s="1"/>
      <c r="AUA101" s="1"/>
      <c r="AUB101" s="1"/>
      <c r="AUC101" s="1"/>
      <c r="AUD101" s="1"/>
      <c r="AUE101" s="1"/>
      <c r="AUF101" s="1"/>
      <c r="AUG101" s="1"/>
      <c r="AUH101" s="1"/>
      <c r="AUI101" s="1"/>
      <c r="AUJ101" s="1"/>
      <c r="AUK101" s="1"/>
      <c r="AUL101" s="1"/>
      <c r="AUM101" s="1"/>
      <c r="AUN101" s="1"/>
      <c r="AUO101" s="1"/>
      <c r="AUP101" s="1"/>
      <c r="AUQ101" s="1"/>
      <c r="AUR101" s="1"/>
      <c r="AUS101" s="1"/>
      <c r="AUT101" s="1"/>
      <c r="AUU101" s="1"/>
      <c r="AUV101" s="1"/>
      <c r="AUW101" s="1"/>
      <c r="AUX101" s="1"/>
      <c r="AUY101" s="1"/>
      <c r="AUZ101" s="1"/>
      <c r="AVA101" s="1"/>
      <c r="AVB101" s="1"/>
      <c r="AVC101" s="1"/>
      <c r="AVD101" s="1"/>
      <c r="AVE101" s="1"/>
      <c r="AVF101" s="1"/>
      <c r="AVG101" s="1"/>
      <c r="AVH101" s="1"/>
      <c r="AVI101" s="1"/>
      <c r="AVJ101" s="1"/>
      <c r="AVK101" s="1"/>
      <c r="AVL101" s="1"/>
      <c r="AVM101" s="1"/>
      <c r="AVN101" s="1"/>
      <c r="AVO101" s="1"/>
      <c r="AVP101" s="1"/>
      <c r="AVQ101" s="1"/>
      <c r="AVR101" s="1"/>
      <c r="AVS101" s="1"/>
      <c r="AVT101" s="1"/>
      <c r="AVU101" s="1"/>
      <c r="AVV101" s="1"/>
      <c r="AVW101" s="1"/>
      <c r="AVX101" s="1"/>
      <c r="AVY101" s="1"/>
      <c r="AVZ101" s="1"/>
      <c r="AWA101" s="1"/>
      <c r="AWB101" s="1"/>
      <c r="AWC101" s="1"/>
      <c r="AWD101" s="1"/>
      <c r="AWE101" s="1"/>
      <c r="AWF101" s="1"/>
      <c r="AWG101" s="1"/>
      <c r="AWH101" s="1"/>
      <c r="AWI101" s="1"/>
      <c r="AWJ101" s="1"/>
      <c r="AWK101" s="1"/>
      <c r="AWL101" s="1"/>
      <c r="AWM101" s="1"/>
      <c r="AWN101" s="1"/>
      <c r="AWO101" s="1"/>
      <c r="AWP101" s="1"/>
      <c r="AWQ101" s="1"/>
      <c r="AWR101" s="1"/>
      <c r="AWS101" s="1"/>
      <c r="AWT101" s="1"/>
      <c r="AWU101" s="1"/>
      <c r="AWV101" s="1"/>
      <c r="AWW101" s="1"/>
      <c r="AWX101" s="1"/>
      <c r="AWY101" s="1"/>
      <c r="AWZ101" s="1"/>
      <c r="AXA101" s="1"/>
      <c r="AXB101" s="1"/>
      <c r="AXC101" s="1"/>
      <c r="AXD101" s="1"/>
      <c r="AXE101" s="1"/>
      <c r="AXF101" s="1"/>
      <c r="AXG101" s="1"/>
      <c r="AXH101" s="1"/>
      <c r="AXI101" s="1"/>
      <c r="AXJ101" s="1"/>
      <c r="AXK101" s="1"/>
      <c r="AXL101" s="1"/>
      <c r="AXM101" s="1"/>
      <c r="AXN101" s="1"/>
      <c r="AXO101" s="1"/>
      <c r="AXP101" s="1"/>
      <c r="AXQ101" s="1"/>
      <c r="AXR101" s="1"/>
      <c r="AXS101" s="1"/>
      <c r="AXT101" s="1"/>
      <c r="AXU101" s="1"/>
      <c r="AXV101" s="1"/>
      <c r="AXW101" s="1"/>
      <c r="AXX101" s="1"/>
      <c r="AXY101" s="1"/>
      <c r="AXZ101" s="1"/>
      <c r="AYA101" s="1"/>
      <c r="AYB101" s="1"/>
      <c r="AYC101" s="1"/>
      <c r="AYD101" s="1"/>
      <c r="AYE101" s="1"/>
      <c r="AYF101" s="1"/>
      <c r="AYG101" s="1"/>
      <c r="AYH101" s="1"/>
      <c r="AYI101" s="1"/>
      <c r="AYJ101" s="1"/>
      <c r="AYK101" s="1"/>
      <c r="AYL101" s="1"/>
      <c r="AYM101" s="1"/>
      <c r="AYN101" s="1"/>
      <c r="AYO101" s="1"/>
      <c r="AYP101" s="1"/>
      <c r="AYQ101" s="1"/>
      <c r="AYR101" s="1"/>
      <c r="AYS101" s="1"/>
      <c r="AYT101" s="1"/>
      <c r="AYU101" s="1"/>
      <c r="AYV101" s="1"/>
      <c r="AYW101" s="1"/>
      <c r="AYX101" s="1"/>
      <c r="AYY101" s="1"/>
      <c r="AYZ101" s="1"/>
      <c r="AZA101" s="1"/>
      <c r="AZB101" s="1"/>
      <c r="AZC101" s="1"/>
      <c r="AZD101" s="1"/>
      <c r="AZE101" s="1"/>
      <c r="AZF101" s="1"/>
      <c r="AZG101" s="1"/>
      <c r="AZH101" s="1"/>
      <c r="AZI101" s="1"/>
      <c r="AZJ101" s="1"/>
      <c r="AZK101" s="1"/>
      <c r="AZL101" s="1"/>
      <c r="AZM101" s="1"/>
      <c r="AZN101" s="1"/>
      <c r="AZO101" s="1"/>
      <c r="AZP101" s="1"/>
      <c r="AZQ101" s="1"/>
      <c r="AZR101" s="1"/>
      <c r="AZS101" s="1"/>
      <c r="AZT101" s="1"/>
      <c r="AZU101" s="1"/>
      <c r="AZV101" s="1"/>
      <c r="AZW101" s="1"/>
      <c r="AZX101" s="1"/>
      <c r="AZY101" s="1"/>
      <c r="AZZ101" s="1"/>
      <c r="BAA101" s="1"/>
      <c r="BAB101" s="1"/>
      <c r="BAC101" s="1"/>
      <c r="BAD101" s="1"/>
      <c r="BAE101" s="1"/>
      <c r="BAF101" s="1"/>
      <c r="BAG101" s="1"/>
      <c r="BAH101" s="1"/>
      <c r="BAI101" s="1"/>
      <c r="BAJ101" s="1"/>
      <c r="BAK101" s="1"/>
      <c r="BAL101" s="1"/>
      <c r="BAM101" s="1"/>
      <c r="BAN101" s="1"/>
      <c r="BAO101" s="1"/>
      <c r="BAP101" s="1"/>
      <c r="BAQ101" s="1"/>
      <c r="BAR101" s="1"/>
      <c r="BAS101" s="1"/>
      <c r="BAT101" s="1"/>
      <c r="BAU101" s="1"/>
      <c r="BAV101" s="1"/>
      <c r="BAW101" s="1"/>
      <c r="BAX101" s="1"/>
      <c r="BAY101" s="1"/>
      <c r="BAZ101" s="1"/>
      <c r="BBA101" s="1"/>
      <c r="BBB101" s="1"/>
      <c r="BBC101" s="1"/>
      <c r="BBD101" s="1"/>
      <c r="BBE101" s="1"/>
      <c r="BBF101" s="1"/>
      <c r="BBG101" s="1"/>
      <c r="BBH101" s="1"/>
      <c r="BBI101" s="1"/>
      <c r="BBJ101" s="1"/>
      <c r="BBK101" s="1"/>
      <c r="BBL101" s="1"/>
      <c r="BBM101" s="1"/>
      <c r="BBN101" s="1"/>
      <c r="BBO101" s="1"/>
      <c r="BBP101" s="1"/>
      <c r="BBQ101" s="1"/>
      <c r="BBR101" s="1"/>
      <c r="BBS101" s="1"/>
      <c r="BBT101" s="1"/>
      <c r="BBU101" s="1"/>
      <c r="BBV101" s="1"/>
      <c r="BBW101" s="1"/>
      <c r="BBX101" s="1"/>
      <c r="BBY101" s="1"/>
      <c r="BBZ101" s="1"/>
      <c r="BCA101" s="1"/>
      <c r="BCB101" s="1"/>
      <c r="BCC101" s="1"/>
      <c r="BCD101" s="1"/>
      <c r="BCE101" s="1"/>
      <c r="BCF101" s="1"/>
      <c r="BCG101" s="1"/>
      <c r="BCH101" s="1"/>
      <c r="BCI101" s="1"/>
      <c r="BCJ101" s="1"/>
      <c r="BCK101" s="1"/>
      <c r="BCL101" s="1"/>
      <c r="BCM101" s="1"/>
      <c r="BCN101" s="1"/>
      <c r="BCO101" s="1"/>
      <c r="BCP101" s="1"/>
      <c r="BCQ101" s="1"/>
      <c r="BCR101" s="1"/>
      <c r="BCS101" s="1"/>
      <c r="BCT101" s="1"/>
      <c r="BCU101" s="1"/>
      <c r="BCV101" s="1"/>
      <c r="BCW101" s="1"/>
      <c r="BCX101" s="1"/>
      <c r="BCY101" s="1"/>
      <c r="BCZ101" s="1"/>
      <c r="BDA101" s="1"/>
      <c r="BDB101" s="1"/>
      <c r="BDC101" s="1"/>
      <c r="BDD101" s="1"/>
      <c r="BDE101" s="1"/>
      <c r="BDF101" s="1"/>
      <c r="BDG101" s="1"/>
      <c r="BDH101" s="1"/>
      <c r="BDI101" s="1"/>
      <c r="BDJ101" s="1"/>
      <c r="BDK101" s="1"/>
      <c r="BDL101" s="1"/>
      <c r="BDM101" s="1"/>
      <c r="BDN101" s="1"/>
      <c r="BDO101" s="1"/>
      <c r="BDP101" s="1"/>
      <c r="BDQ101" s="1"/>
      <c r="BDR101" s="1"/>
      <c r="BDS101" s="1"/>
      <c r="BDT101" s="1"/>
      <c r="BDU101" s="1"/>
      <c r="BDV101" s="1"/>
      <c r="BDW101" s="1"/>
      <c r="BDX101" s="1"/>
      <c r="BDY101" s="1"/>
      <c r="BDZ101" s="1"/>
      <c r="BEA101" s="1"/>
      <c r="BEB101" s="1"/>
      <c r="BEC101" s="1"/>
      <c r="BED101" s="1"/>
      <c r="BEE101" s="1"/>
      <c r="BEF101" s="1"/>
      <c r="BEG101" s="1"/>
      <c r="BEH101" s="1"/>
      <c r="BEI101" s="1"/>
      <c r="BEJ101" s="1"/>
      <c r="BEK101" s="1"/>
      <c r="BEL101" s="1"/>
      <c r="BEM101" s="1"/>
      <c r="BEN101" s="1"/>
      <c r="BEO101" s="1"/>
      <c r="BEP101" s="1"/>
      <c r="BEQ101" s="1"/>
      <c r="BER101" s="1"/>
      <c r="BES101" s="1"/>
      <c r="BET101" s="1"/>
      <c r="BEU101" s="1"/>
      <c r="BEV101" s="1"/>
      <c r="BEW101" s="1"/>
      <c r="BEX101" s="1"/>
      <c r="BEY101" s="1"/>
      <c r="BEZ101" s="1"/>
      <c r="BFA101" s="1"/>
      <c r="BFB101" s="1"/>
      <c r="BFC101" s="1"/>
      <c r="BFD101" s="1"/>
      <c r="BFE101" s="1"/>
      <c r="BFF101" s="1"/>
      <c r="BFG101" s="1"/>
      <c r="BFH101" s="1"/>
      <c r="BFI101" s="1"/>
      <c r="BFJ101" s="1"/>
      <c r="BFK101" s="1"/>
      <c r="BFL101" s="1"/>
      <c r="BFM101" s="1"/>
      <c r="BFN101" s="1"/>
      <c r="BFO101" s="1"/>
      <c r="BFP101" s="1"/>
      <c r="BFQ101" s="1"/>
      <c r="BFR101" s="1"/>
      <c r="BFS101" s="1"/>
      <c r="BFT101" s="1"/>
      <c r="BFU101" s="1"/>
      <c r="BFV101" s="1"/>
      <c r="BFW101" s="1"/>
      <c r="BFX101" s="1"/>
      <c r="BFY101" s="1"/>
      <c r="BFZ101" s="1"/>
      <c r="BGA101" s="1"/>
      <c r="BGB101" s="1"/>
      <c r="BGC101" s="1"/>
      <c r="BGD101" s="1"/>
      <c r="BGE101" s="1"/>
      <c r="BGF101" s="1"/>
      <c r="BGG101" s="1"/>
      <c r="BGH101" s="1"/>
      <c r="BGI101" s="1"/>
      <c r="BGJ101" s="1"/>
      <c r="BGK101" s="1"/>
      <c r="BGL101" s="1"/>
      <c r="BGM101" s="1"/>
      <c r="BGN101" s="1"/>
      <c r="BGO101" s="1"/>
      <c r="BGP101" s="1"/>
      <c r="BGQ101" s="1"/>
      <c r="BGR101" s="1"/>
      <c r="BGS101" s="1"/>
      <c r="BGT101" s="1"/>
      <c r="BGU101" s="1"/>
      <c r="BGV101" s="1"/>
      <c r="BGW101" s="1"/>
      <c r="BGX101" s="1"/>
      <c r="BGY101" s="1"/>
      <c r="BGZ101" s="1"/>
      <c r="BHA101" s="1"/>
      <c r="BHB101" s="1"/>
      <c r="BHC101" s="1"/>
      <c r="BHD101" s="1"/>
      <c r="BHE101" s="1"/>
      <c r="BHF101" s="1"/>
      <c r="BHG101" s="1"/>
      <c r="BHH101" s="1"/>
      <c r="BHI101" s="1"/>
      <c r="BHJ101" s="1"/>
      <c r="BHK101" s="1"/>
      <c r="BHL101" s="1"/>
      <c r="BHM101" s="1"/>
      <c r="BHN101" s="1"/>
      <c r="BHO101" s="1"/>
    </row>
    <row r="102" spans="1:1575" s="4" customForma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22"/>
      <c r="M102" s="12"/>
      <c r="N102" s="22"/>
      <c r="O102" s="12"/>
      <c r="P102" s="12"/>
      <c r="Q102" s="12"/>
      <c r="R102" s="22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</row>
    <row r="103" spans="1:1575" s="4" customForma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22"/>
      <c r="M103" s="12"/>
      <c r="N103" s="22"/>
      <c r="O103" s="12"/>
      <c r="P103" s="12"/>
      <c r="Q103" s="12"/>
      <c r="R103" s="22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  <c r="AZZ103" s="1"/>
      <c r="BAA103" s="1"/>
      <c r="BAB103" s="1"/>
      <c r="BAC103" s="1"/>
      <c r="BAD103" s="1"/>
      <c r="BAE103" s="1"/>
      <c r="BAF103" s="1"/>
      <c r="BAG103" s="1"/>
      <c r="BAH103" s="1"/>
      <c r="BAI103" s="1"/>
      <c r="BAJ103" s="1"/>
      <c r="BAK103" s="1"/>
      <c r="BAL103" s="1"/>
      <c r="BAM103" s="1"/>
      <c r="BAN103" s="1"/>
      <c r="BAO103" s="1"/>
      <c r="BAP103" s="1"/>
      <c r="BAQ103" s="1"/>
      <c r="BAR103" s="1"/>
      <c r="BAS103" s="1"/>
      <c r="BAT103" s="1"/>
      <c r="BAU103" s="1"/>
      <c r="BAV103" s="1"/>
      <c r="BAW103" s="1"/>
      <c r="BAX103" s="1"/>
      <c r="BAY103" s="1"/>
      <c r="BAZ103" s="1"/>
      <c r="BBA103" s="1"/>
      <c r="BBB103" s="1"/>
      <c r="BBC103" s="1"/>
      <c r="BBD103" s="1"/>
      <c r="BBE103" s="1"/>
      <c r="BBF103" s="1"/>
      <c r="BBG103" s="1"/>
      <c r="BBH103" s="1"/>
      <c r="BBI103" s="1"/>
      <c r="BBJ103" s="1"/>
      <c r="BBK103" s="1"/>
      <c r="BBL103" s="1"/>
      <c r="BBM103" s="1"/>
      <c r="BBN103" s="1"/>
      <c r="BBO103" s="1"/>
      <c r="BBP103" s="1"/>
      <c r="BBQ103" s="1"/>
      <c r="BBR103" s="1"/>
      <c r="BBS103" s="1"/>
      <c r="BBT103" s="1"/>
      <c r="BBU103" s="1"/>
      <c r="BBV103" s="1"/>
      <c r="BBW103" s="1"/>
      <c r="BBX103" s="1"/>
      <c r="BBY103" s="1"/>
      <c r="BBZ103" s="1"/>
      <c r="BCA103" s="1"/>
      <c r="BCB103" s="1"/>
      <c r="BCC103" s="1"/>
      <c r="BCD103" s="1"/>
      <c r="BCE103" s="1"/>
      <c r="BCF103" s="1"/>
      <c r="BCG103" s="1"/>
      <c r="BCH103" s="1"/>
      <c r="BCI103" s="1"/>
      <c r="BCJ103" s="1"/>
      <c r="BCK103" s="1"/>
      <c r="BCL103" s="1"/>
      <c r="BCM103" s="1"/>
      <c r="BCN103" s="1"/>
      <c r="BCO103" s="1"/>
      <c r="BCP103" s="1"/>
      <c r="BCQ103" s="1"/>
      <c r="BCR103" s="1"/>
      <c r="BCS103" s="1"/>
      <c r="BCT103" s="1"/>
      <c r="BCU103" s="1"/>
      <c r="BCV103" s="1"/>
      <c r="BCW103" s="1"/>
      <c r="BCX103" s="1"/>
      <c r="BCY103" s="1"/>
      <c r="BCZ103" s="1"/>
      <c r="BDA103" s="1"/>
      <c r="BDB103" s="1"/>
      <c r="BDC103" s="1"/>
      <c r="BDD103" s="1"/>
      <c r="BDE103" s="1"/>
      <c r="BDF103" s="1"/>
      <c r="BDG103" s="1"/>
      <c r="BDH103" s="1"/>
      <c r="BDI103" s="1"/>
      <c r="BDJ103" s="1"/>
      <c r="BDK103" s="1"/>
      <c r="BDL103" s="1"/>
      <c r="BDM103" s="1"/>
      <c r="BDN103" s="1"/>
      <c r="BDO103" s="1"/>
      <c r="BDP103" s="1"/>
      <c r="BDQ103" s="1"/>
      <c r="BDR103" s="1"/>
      <c r="BDS103" s="1"/>
      <c r="BDT103" s="1"/>
      <c r="BDU103" s="1"/>
      <c r="BDV103" s="1"/>
      <c r="BDW103" s="1"/>
      <c r="BDX103" s="1"/>
      <c r="BDY103" s="1"/>
      <c r="BDZ103" s="1"/>
      <c r="BEA103" s="1"/>
      <c r="BEB103" s="1"/>
      <c r="BEC103" s="1"/>
      <c r="BED103" s="1"/>
      <c r="BEE103" s="1"/>
      <c r="BEF103" s="1"/>
      <c r="BEG103" s="1"/>
      <c r="BEH103" s="1"/>
      <c r="BEI103" s="1"/>
      <c r="BEJ103" s="1"/>
      <c r="BEK103" s="1"/>
      <c r="BEL103" s="1"/>
      <c r="BEM103" s="1"/>
      <c r="BEN103" s="1"/>
      <c r="BEO103" s="1"/>
      <c r="BEP103" s="1"/>
      <c r="BEQ103" s="1"/>
      <c r="BER103" s="1"/>
      <c r="BES103" s="1"/>
      <c r="BET103" s="1"/>
      <c r="BEU103" s="1"/>
      <c r="BEV103" s="1"/>
      <c r="BEW103" s="1"/>
      <c r="BEX103" s="1"/>
      <c r="BEY103" s="1"/>
      <c r="BEZ103" s="1"/>
      <c r="BFA103" s="1"/>
      <c r="BFB103" s="1"/>
      <c r="BFC103" s="1"/>
      <c r="BFD103" s="1"/>
      <c r="BFE103" s="1"/>
      <c r="BFF103" s="1"/>
      <c r="BFG103" s="1"/>
      <c r="BFH103" s="1"/>
      <c r="BFI103" s="1"/>
      <c r="BFJ103" s="1"/>
      <c r="BFK103" s="1"/>
      <c r="BFL103" s="1"/>
      <c r="BFM103" s="1"/>
      <c r="BFN103" s="1"/>
      <c r="BFO103" s="1"/>
      <c r="BFP103" s="1"/>
      <c r="BFQ103" s="1"/>
      <c r="BFR103" s="1"/>
      <c r="BFS103" s="1"/>
      <c r="BFT103" s="1"/>
      <c r="BFU103" s="1"/>
      <c r="BFV103" s="1"/>
      <c r="BFW103" s="1"/>
      <c r="BFX103" s="1"/>
      <c r="BFY103" s="1"/>
      <c r="BFZ103" s="1"/>
      <c r="BGA103" s="1"/>
      <c r="BGB103" s="1"/>
      <c r="BGC103" s="1"/>
      <c r="BGD103" s="1"/>
      <c r="BGE103" s="1"/>
      <c r="BGF103" s="1"/>
      <c r="BGG103" s="1"/>
      <c r="BGH103" s="1"/>
      <c r="BGI103" s="1"/>
      <c r="BGJ103" s="1"/>
      <c r="BGK103" s="1"/>
      <c r="BGL103" s="1"/>
      <c r="BGM103" s="1"/>
      <c r="BGN103" s="1"/>
      <c r="BGO103" s="1"/>
      <c r="BGP103" s="1"/>
      <c r="BGQ103" s="1"/>
      <c r="BGR103" s="1"/>
      <c r="BGS103" s="1"/>
      <c r="BGT103" s="1"/>
      <c r="BGU103" s="1"/>
      <c r="BGV103" s="1"/>
      <c r="BGW103" s="1"/>
      <c r="BGX103" s="1"/>
      <c r="BGY103" s="1"/>
      <c r="BGZ103" s="1"/>
      <c r="BHA103" s="1"/>
      <c r="BHB103" s="1"/>
      <c r="BHC103" s="1"/>
      <c r="BHD103" s="1"/>
      <c r="BHE103" s="1"/>
      <c r="BHF103" s="1"/>
      <c r="BHG103" s="1"/>
      <c r="BHH103" s="1"/>
      <c r="BHI103" s="1"/>
      <c r="BHJ103" s="1"/>
      <c r="BHK103" s="1"/>
      <c r="BHL103" s="1"/>
      <c r="BHM103" s="1"/>
      <c r="BHN103" s="1"/>
      <c r="BHO103" s="1"/>
    </row>
    <row r="104" spans="1:1575" s="4" customForma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223"/>
      <c r="M104" s="14"/>
      <c r="N104" s="223"/>
      <c r="O104" s="14"/>
      <c r="P104" s="14"/>
      <c r="Q104" s="14"/>
      <c r="R104" s="223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  <c r="AZZ104" s="1"/>
      <c r="BAA104" s="1"/>
      <c r="BAB104" s="1"/>
      <c r="BAC104" s="1"/>
      <c r="BAD104" s="1"/>
      <c r="BAE104" s="1"/>
      <c r="BAF104" s="1"/>
      <c r="BAG104" s="1"/>
      <c r="BAH104" s="1"/>
      <c r="BAI104" s="1"/>
      <c r="BAJ104" s="1"/>
      <c r="BAK104" s="1"/>
      <c r="BAL104" s="1"/>
      <c r="BAM104" s="1"/>
      <c r="BAN104" s="1"/>
      <c r="BAO104" s="1"/>
      <c r="BAP104" s="1"/>
      <c r="BAQ104" s="1"/>
      <c r="BAR104" s="1"/>
      <c r="BAS104" s="1"/>
      <c r="BAT104" s="1"/>
      <c r="BAU104" s="1"/>
      <c r="BAV104" s="1"/>
      <c r="BAW104" s="1"/>
      <c r="BAX104" s="1"/>
      <c r="BAY104" s="1"/>
      <c r="BAZ104" s="1"/>
      <c r="BBA104" s="1"/>
      <c r="BBB104" s="1"/>
      <c r="BBC104" s="1"/>
      <c r="BBD104" s="1"/>
      <c r="BBE104" s="1"/>
      <c r="BBF104" s="1"/>
      <c r="BBG104" s="1"/>
      <c r="BBH104" s="1"/>
      <c r="BBI104" s="1"/>
      <c r="BBJ104" s="1"/>
      <c r="BBK104" s="1"/>
      <c r="BBL104" s="1"/>
      <c r="BBM104" s="1"/>
      <c r="BBN104" s="1"/>
      <c r="BBO104" s="1"/>
      <c r="BBP104" s="1"/>
      <c r="BBQ104" s="1"/>
      <c r="BBR104" s="1"/>
      <c r="BBS104" s="1"/>
      <c r="BBT104" s="1"/>
      <c r="BBU104" s="1"/>
      <c r="BBV104" s="1"/>
      <c r="BBW104" s="1"/>
      <c r="BBX104" s="1"/>
      <c r="BBY104" s="1"/>
      <c r="BBZ104" s="1"/>
      <c r="BCA104" s="1"/>
      <c r="BCB104" s="1"/>
      <c r="BCC104" s="1"/>
      <c r="BCD104" s="1"/>
      <c r="BCE104" s="1"/>
      <c r="BCF104" s="1"/>
      <c r="BCG104" s="1"/>
      <c r="BCH104" s="1"/>
      <c r="BCI104" s="1"/>
      <c r="BCJ104" s="1"/>
      <c r="BCK104" s="1"/>
      <c r="BCL104" s="1"/>
      <c r="BCM104" s="1"/>
      <c r="BCN104" s="1"/>
      <c r="BCO104" s="1"/>
      <c r="BCP104" s="1"/>
      <c r="BCQ104" s="1"/>
      <c r="BCR104" s="1"/>
      <c r="BCS104" s="1"/>
      <c r="BCT104" s="1"/>
      <c r="BCU104" s="1"/>
      <c r="BCV104" s="1"/>
      <c r="BCW104" s="1"/>
      <c r="BCX104" s="1"/>
      <c r="BCY104" s="1"/>
      <c r="BCZ104" s="1"/>
      <c r="BDA104" s="1"/>
      <c r="BDB104" s="1"/>
      <c r="BDC104" s="1"/>
      <c r="BDD104" s="1"/>
      <c r="BDE104" s="1"/>
      <c r="BDF104" s="1"/>
      <c r="BDG104" s="1"/>
      <c r="BDH104" s="1"/>
      <c r="BDI104" s="1"/>
      <c r="BDJ104" s="1"/>
      <c r="BDK104" s="1"/>
      <c r="BDL104" s="1"/>
      <c r="BDM104" s="1"/>
      <c r="BDN104" s="1"/>
      <c r="BDO104" s="1"/>
      <c r="BDP104" s="1"/>
      <c r="BDQ104" s="1"/>
      <c r="BDR104" s="1"/>
      <c r="BDS104" s="1"/>
      <c r="BDT104" s="1"/>
      <c r="BDU104" s="1"/>
      <c r="BDV104" s="1"/>
      <c r="BDW104" s="1"/>
      <c r="BDX104" s="1"/>
      <c r="BDY104" s="1"/>
      <c r="BDZ104" s="1"/>
      <c r="BEA104" s="1"/>
      <c r="BEB104" s="1"/>
      <c r="BEC104" s="1"/>
      <c r="BED104" s="1"/>
      <c r="BEE104" s="1"/>
      <c r="BEF104" s="1"/>
      <c r="BEG104" s="1"/>
      <c r="BEH104" s="1"/>
      <c r="BEI104" s="1"/>
      <c r="BEJ104" s="1"/>
      <c r="BEK104" s="1"/>
      <c r="BEL104" s="1"/>
      <c r="BEM104" s="1"/>
      <c r="BEN104" s="1"/>
      <c r="BEO104" s="1"/>
      <c r="BEP104" s="1"/>
      <c r="BEQ104" s="1"/>
      <c r="BER104" s="1"/>
      <c r="BES104" s="1"/>
      <c r="BET104" s="1"/>
      <c r="BEU104" s="1"/>
      <c r="BEV104" s="1"/>
      <c r="BEW104" s="1"/>
      <c r="BEX104" s="1"/>
      <c r="BEY104" s="1"/>
      <c r="BEZ104" s="1"/>
      <c r="BFA104" s="1"/>
      <c r="BFB104" s="1"/>
      <c r="BFC104" s="1"/>
      <c r="BFD104" s="1"/>
      <c r="BFE104" s="1"/>
      <c r="BFF104" s="1"/>
      <c r="BFG104" s="1"/>
      <c r="BFH104" s="1"/>
      <c r="BFI104" s="1"/>
      <c r="BFJ104" s="1"/>
      <c r="BFK104" s="1"/>
      <c r="BFL104" s="1"/>
      <c r="BFM104" s="1"/>
      <c r="BFN104" s="1"/>
      <c r="BFO104" s="1"/>
      <c r="BFP104" s="1"/>
      <c r="BFQ104" s="1"/>
      <c r="BFR104" s="1"/>
      <c r="BFS104" s="1"/>
      <c r="BFT104" s="1"/>
      <c r="BFU104" s="1"/>
      <c r="BFV104" s="1"/>
      <c r="BFW104" s="1"/>
      <c r="BFX104" s="1"/>
      <c r="BFY104" s="1"/>
      <c r="BFZ104" s="1"/>
      <c r="BGA104" s="1"/>
      <c r="BGB104" s="1"/>
      <c r="BGC104" s="1"/>
      <c r="BGD104" s="1"/>
      <c r="BGE104" s="1"/>
      <c r="BGF104" s="1"/>
      <c r="BGG104" s="1"/>
      <c r="BGH104" s="1"/>
      <c r="BGI104" s="1"/>
      <c r="BGJ104" s="1"/>
      <c r="BGK104" s="1"/>
      <c r="BGL104" s="1"/>
      <c r="BGM104" s="1"/>
      <c r="BGN104" s="1"/>
      <c r="BGO104" s="1"/>
      <c r="BGP104" s="1"/>
      <c r="BGQ104" s="1"/>
      <c r="BGR104" s="1"/>
      <c r="BGS104" s="1"/>
      <c r="BGT104" s="1"/>
      <c r="BGU104" s="1"/>
      <c r="BGV104" s="1"/>
      <c r="BGW104" s="1"/>
      <c r="BGX104" s="1"/>
      <c r="BGY104" s="1"/>
      <c r="BGZ104" s="1"/>
      <c r="BHA104" s="1"/>
      <c r="BHB104" s="1"/>
      <c r="BHC104" s="1"/>
      <c r="BHD104" s="1"/>
      <c r="BHE104" s="1"/>
      <c r="BHF104" s="1"/>
      <c r="BHG104" s="1"/>
      <c r="BHH104" s="1"/>
      <c r="BHI104" s="1"/>
      <c r="BHJ104" s="1"/>
      <c r="BHK104" s="1"/>
      <c r="BHL104" s="1"/>
      <c r="BHM104" s="1"/>
      <c r="BHN104" s="1"/>
      <c r="BHO104" s="1"/>
    </row>
    <row r="105" spans="1:1575" s="4" customFormat="1" ht="30.95" customHeight="1">
      <c r="A105" s="361" t="s">
        <v>203</v>
      </c>
      <c r="B105" s="361"/>
      <c r="C105" s="361"/>
      <c r="D105" s="361"/>
      <c r="E105" s="361"/>
      <c r="F105" s="361"/>
      <c r="G105" s="361"/>
      <c r="H105" s="361"/>
      <c r="I105" s="361"/>
      <c r="J105" s="361"/>
      <c r="K105" s="361"/>
      <c r="L105" s="361"/>
      <c r="M105" s="361"/>
      <c r="N105" s="361"/>
      <c r="O105" s="361"/>
      <c r="P105" s="361"/>
      <c r="Q105" s="361"/>
      <c r="R105" s="36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  <c r="AZZ105" s="1"/>
      <c r="BAA105" s="1"/>
      <c r="BAB105" s="1"/>
      <c r="BAC105" s="1"/>
      <c r="BAD105" s="1"/>
      <c r="BAE105" s="1"/>
      <c r="BAF105" s="1"/>
      <c r="BAG105" s="1"/>
      <c r="BAH105" s="1"/>
      <c r="BAI105" s="1"/>
      <c r="BAJ105" s="1"/>
      <c r="BAK105" s="1"/>
      <c r="BAL105" s="1"/>
      <c r="BAM105" s="1"/>
      <c r="BAN105" s="1"/>
      <c r="BAO105" s="1"/>
      <c r="BAP105" s="1"/>
      <c r="BAQ105" s="1"/>
      <c r="BAR105" s="1"/>
      <c r="BAS105" s="1"/>
      <c r="BAT105" s="1"/>
      <c r="BAU105" s="1"/>
      <c r="BAV105" s="1"/>
      <c r="BAW105" s="1"/>
      <c r="BAX105" s="1"/>
      <c r="BAY105" s="1"/>
      <c r="BAZ105" s="1"/>
      <c r="BBA105" s="1"/>
      <c r="BBB105" s="1"/>
      <c r="BBC105" s="1"/>
      <c r="BBD105" s="1"/>
      <c r="BBE105" s="1"/>
      <c r="BBF105" s="1"/>
      <c r="BBG105" s="1"/>
      <c r="BBH105" s="1"/>
      <c r="BBI105" s="1"/>
      <c r="BBJ105" s="1"/>
      <c r="BBK105" s="1"/>
      <c r="BBL105" s="1"/>
      <c r="BBM105" s="1"/>
      <c r="BBN105" s="1"/>
      <c r="BBO105" s="1"/>
      <c r="BBP105" s="1"/>
      <c r="BBQ105" s="1"/>
      <c r="BBR105" s="1"/>
      <c r="BBS105" s="1"/>
      <c r="BBT105" s="1"/>
      <c r="BBU105" s="1"/>
      <c r="BBV105" s="1"/>
      <c r="BBW105" s="1"/>
      <c r="BBX105" s="1"/>
      <c r="BBY105" s="1"/>
      <c r="BBZ105" s="1"/>
      <c r="BCA105" s="1"/>
      <c r="BCB105" s="1"/>
      <c r="BCC105" s="1"/>
      <c r="BCD105" s="1"/>
      <c r="BCE105" s="1"/>
      <c r="BCF105" s="1"/>
      <c r="BCG105" s="1"/>
      <c r="BCH105" s="1"/>
      <c r="BCI105" s="1"/>
      <c r="BCJ105" s="1"/>
      <c r="BCK105" s="1"/>
      <c r="BCL105" s="1"/>
      <c r="BCM105" s="1"/>
      <c r="BCN105" s="1"/>
      <c r="BCO105" s="1"/>
      <c r="BCP105" s="1"/>
      <c r="BCQ105" s="1"/>
      <c r="BCR105" s="1"/>
      <c r="BCS105" s="1"/>
      <c r="BCT105" s="1"/>
      <c r="BCU105" s="1"/>
      <c r="BCV105" s="1"/>
      <c r="BCW105" s="1"/>
      <c r="BCX105" s="1"/>
      <c r="BCY105" s="1"/>
      <c r="BCZ105" s="1"/>
      <c r="BDA105" s="1"/>
      <c r="BDB105" s="1"/>
      <c r="BDC105" s="1"/>
      <c r="BDD105" s="1"/>
      <c r="BDE105" s="1"/>
      <c r="BDF105" s="1"/>
      <c r="BDG105" s="1"/>
      <c r="BDH105" s="1"/>
      <c r="BDI105" s="1"/>
      <c r="BDJ105" s="1"/>
      <c r="BDK105" s="1"/>
      <c r="BDL105" s="1"/>
      <c r="BDM105" s="1"/>
      <c r="BDN105" s="1"/>
      <c r="BDO105" s="1"/>
      <c r="BDP105" s="1"/>
      <c r="BDQ105" s="1"/>
      <c r="BDR105" s="1"/>
      <c r="BDS105" s="1"/>
      <c r="BDT105" s="1"/>
      <c r="BDU105" s="1"/>
      <c r="BDV105" s="1"/>
      <c r="BDW105" s="1"/>
      <c r="BDX105" s="1"/>
      <c r="BDY105" s="1"/>
      <c r="BDZ105" s="1"/>
      <c r="BEA105" s="1"/>
      <c r="BEB105" s="1"/>
      <c r="BEC105" s="1"/>
      <c r="BED105" s="1"/>
      <c r="BEE105" s="1"/>
      <c r="BEF105" s="1"/>
      <c r="BEG105" s="1"/>
      <c r="BEH105" s="1"/>
      <c r="BEI105" s="1"/>
      <c r="BEJ105" s="1"/>
      <c r="BEK105" s="1"/>
      <c r="BEL105" s="1"/>
      <c r="BEM105" s="1"/>
      <c r="BEN105" s="1"/>
      <c r="BEO105" s="1"/>
      <c r="BEP105" s="1"/>
      <c r="BEQ105" s="1"/>
      <c r="BER105" s="1"/>
      <c r="BES105" s="1"/>
      <c r="BET105" s="1"/>
      <c r="BEU105" s="1"/>
      <c r="BEV105" s="1"/>
      <c r="BEW105" s="1"/>
      <c r="BEX105" s="1"/>
      <c r="BEY105" s="1"/>
      <c r="BEZ105" s="1"/>
      <c r="BFA105" s="1"/>
      <c r="BFB105" s="1"/>
      <c r="BFC105" s="1"/>
      <c r="BFD105" s="1"/>
      <c r="BFE105" s="1"/>
      <c r="BFF105" s="1"/>
      <c r="BFG105" s="1"/>
      <c r="BFH105" s="1"/>
      <c r="BFI105" s="1"/>
      <c r="BFJ105" s="1"/>
      <c r="BFK105" s="1"/>
      <c r="BFL105" s="1"/>
      <c r="BFM105" s="1"/>
      <c r="BFN105" s="1"/>
      <c r="BFO105" s="1"/>
      <c r="BFP105" s="1"/>
      <c r="BFQ105" s="1"/>
      <c r="BFR105" s="1"/>
      <c r="BFS105" s="1"/>
      <c r="BFT105" s="1"/>
      <c r="BFU105" s="1"/>
      <c r="BFV105" s="1"/>
      <c r="BFW105" s="1"/>
      <c r="BFX105" s="1"/>
      <c r="BFY105" s="1"/>
      <c r="BFZ105" s="1"/>
      <c r="BGA105" s="1"/>
      <c r="BGB105" s="1"/>
      <c r="BGC105" s="1"/>
      <c r="BGD105" s="1"/>
      <c r="BGE105" s="1"/>
      <c r="BGF105" s="1"/>
      <c r="BGG105" s="1"/>
      <c r="BGH105" s="1"/>
      <c r="BGI105" s="1"/>
      <c r="BGJ105" s="1"/>
      <c r="BGK105" s="1"/>
      <c r="BGL105" s="1"/>
      <c r="BGM105" s="1"/>
      <c r="BGN105" s="1"/>
      <c r="BGO105" s="1"/>
      <c r="BGP105" s="1"/>
      <c r="BGQ105" s="1"/>
      <c r="BGR105" s="1"/>
      <c r="BGS105" s="1"/>
      <c r="BGT105" s="1"/>
      <c r="BGU105" s="1"/>
      <c r="BGV105" s="1"/>
      <c r="BGW105" s="1"/>
      <c r="BGX105" s="1"/>
      <c r="BGY105" s="1"/>
      <c r="BGZ105" s="1"/>
      <c r="BHA105" s="1"/>
      <c r="BHB105" s="1"/>
      <c r="BHC105" s="1"/>
      <c r="BHD105" s="1"/>
      <c r="BHE105" s="1"/>
      <c r="BHF105" s="1"/>
      <c r="BHG105" s="1"/>
      <c r="BHH105" s="1"/>
      <c r="BHI105" s="1"/>
      <c r="BHJ105" s="1"/>
      <c r="BHK105" s="1"/>
      <c r="BHL105" s="1"/>
      <c r="BHM105" s="1"/>
      <c r="BHN105" s="1"/>
      <c r="BHO105" s="1"/>
    </row>
    <row r="106" spans="1:1575" s="1" customFormat="1" ht="21" customHeight="1">
      <c r="A106" s="12" t="s">
        <v>204</v>
      </c>
      <c r="B106" s="12"/>
      <c r="C106" s="12"/>
      <c r="D106" s="12"/>
      <c r="E106" s="29">
        <f>G106/F106</f>
        <v>81.715629000000007</v>
      </c>
      <c r="F106" s="27">
        <v>9.5</v>
      </c>
      <c r="G106" s="27">
        <f>G55*Q61</f>
        <v>776.2984755</v>
      </c>
      <c r="H106" s="12"/>
      <c r="I106" s="12">
        <f>E106*K106</f>
        <v>81.715629000000007</v>
      </c>
      <c r="J106" s="12">
        <f>L106*K106</f>
        <v>469259.11189</v>
      </c>
      <c r="K106" s="12">
        <v>1</v>
      </c>
      <c r="L106" s="29">
        <f>N106/M106</f>
        <v>469259.11189</v>
      </c>
      <c r="M106" s="12">
        <v>1.03</v>
      </c>
      <c r="N106" s="27">
        <f>P106-G106</f>
        <v>483336.88524670003</v>
      </c>
      <c r="O106" s="12"/>
      <c r="P106" s="27">
        <f>R106</f>
        <v>484113.18372219999</v>
      </c>
      <c r="Q106" s="12">
        <v>1</v>
      </c>
      <c r="R106" s="27">
        <f>R61+R51</f>
        <v>484113.18372219999</v>
      </c>
    </row>
    <row r="107" spans="1:1575" s="4" customFormat="1" ht="24.75" customHeight="1">
      <c r="A107" s="12" t="s">
        <v>1</v>
      </c>
      <c r="B107" s="12" t="s">
        <v>65</v>
      </c>
      <c r="C107" s="12" t="s">
        <v>205</v>
      </c>
      <c r="D107" s="253" t="s">
        <v>206</v>
      </c>
      <c r="E107" s="12" t="s">
        <v>6</v>
      </c>
      <c r="F107" s="27" t="s">
        <v>30</v>
      </c>
      <c r="G107" s="12" t="s">
        <v>31</v>
      </c>
      <c r="H107" s="12" t="s">
        <v>2</v>
      </c>
      <c r="I107" s="12" t="s">
        <v>3</v>
      </c>
      <c r="J107" s="12" t="s">
        <v>4</v>
      </c>
      <c r="K107" s="12" t="s">
        <v>5</v>
      </c>
      <c r="L107" s="12" t="s">
        <v>6</v>
      </c>
      <c r="M107" s="12"/>
      <c r="N107" s="30" t="s">
        <v>8</v>
      </c>
      <c r="O107" s="12" t="s">
        <v>35</v>
      </c>
      <c r="P107" s="30" t="s">
        <v>23</v>
      </c>
      <c r="Q107" s="12" t="s">
        <v>36</v>
      </c>
      <c r="R107" s="27" t="s">
        <v>37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  <c r="AAD107" s="1"/>
      <c r="AAE107" s="1"/>
      <c r="AAF107" s="1"/>
      <c r="AAG107" s="1"/>
      <c r="AAH107" s="1"/>
      <c r="AAI107" s="1"/>
      <c r="AAJ107" s="1"/>
      <c r="AAK107" s="1"/>
      <c r="AAL107" s="1"/>
      <c r="AAM107" s="1"/>
      <c r="AAN107" s="1"/>
      <c r="AAO107" s="1"/>
      <c r="AAP107" s="1"/>
      <c r="AAQ107" s="1"/>
      <c r="AAR107" s="1"/>
      <c r="AAS107" s="1"/>
      <c r="AAT107" s="1"/>
      <c r="AAU107" s="1"/>
      <c r="AAV107" s="1"/>
      <c r="AAW107" s="1"/>
      <c r="AAX107" s="1"/>
      <c r="AAY107" s="1"/>
      <c r="AAZ107" s="1"/>
      <c r="ABA107" s="1"/>
      <c r="ABB107" s="1"/>
      <c r="ABC107" s="1"/>
      <c r="ABD107" s="1"/>
      <c r="ABE107" s="1"/>
      <c r="ABF107" s="1"/>
      <c r="ABG107" s="1"/>
      <c r="ABH107" s="1"/>
      <c r="ABI107" s="1"/>
      <c r="ABJ107" s="1"/>
      <c r="ABK107" s="1"/>
      <c r="ABL107" s="1"/>
      <c r="ABM107" s="1"/>
      <c r="ABN107" s="1"/>
      <c r="ABO107" s="1"/>
      <c r="ABP107" s="1"/>
      <c r="ABQ107" s="1"/>
      <c r="ABR107" s="1"/>
      <c r="ABS107" s="1"/>
      <c r="ABT107" s="1"/>
      <c r="ABU107" s="1"/>
      <c r="ABV107" s="1"/>
      <c r="ABW107" s="1"/>
      <c r="ABX107" s="1"/>
      <c r="ABY107" s="1"/>
      <c r="ABZ107" s="1"/>
      <c r="ACA107" s="1"/>
      <c r="ACB107" s="1"/>
      <c r="ACC107" s="1"/>
      <c r="ACD107" s="1"/>
      <c r="ACE107" s="1"/>
      <c r="ACF107" s="1"/>
      <c r="ACG107" s="1"/>
      <c r="ACH107" s="1"/>
      <c r="ACI107" s="1"/>
      <c r="ACJ107" s="1"/>
      <c r="ACK107" s="1"/>
      <c r="ACL107" s="1"/>
      <c r="ACM107" s="1"/>
      <c r="ACN107" s="1"/>
      <c r="ACO107" s="1"/>
      <c r="ACP107" s="1"/>
      <c r="ACQ107" s="1"/>
      <c r="ACR107" s="1"/>
      <c r="ACS107" s="1"/>
      <c r="ACT107" s="1"/>
      <c r="ACU107" s="1"/>
      <c r="ACV107" s="1"/>
      <c r="ACW107" s="1"/>
      <c r="ACX107" s="1"/>
      <c r="ACY107" s="1"/>
      <c r="ACZ107" s="1"/>
      <c r="ADA107" s="1"/>
      <c r="ADB107" s="1"/>
      <c r="ADC107" s="1"/>
      <c r="ADD107" s="1"/>
      <c r="ADE107" s="1"/>
      <c r="ADF107" s="1"/>
      <c r="ADG107" s="1"/>
      <c r="ADH107" s="1"/>
      <c r="ADI107" s="1"/>
      <c r="ADJ107" s="1"/>
      <c r="ADK107" s="1"/>
      <c r="ADL107" s="1"/>
      <c r="ADM107" s="1"/>
      <c r="ADN107" s="1"/>
      <c r="ADO107" s="1"/>
      <c r="ADP107" s="1"/>
      <c r="ADQ107" s="1"/>
      <c r="ADR107" s="1"/>
      <c r="ADS107" s="1"/>
      <c r="ADT107" s="1"/>
      <c r="ADU107" s="1"/>
      <c r="ADV107" s="1"/>
      <c r="ADW107" s="1"/>
      <c r="ADX107" s="1"/>
      <c r="ADY107" s="1"/>
      <c r="ADZ107" s="1"/>
      <c r="AEA107" s="1"/>
      <c r="AEB107" s="1"/>
      <c r="AEC107" s="1"/>
      <c r="AED107" s="1"/>
      <c r="AEE107" s="1"/>
      <c r="AEF107" s="1"/>
      <c r="AEG107" s="1"/>
      <c r="AEH107" s="1"/>
      <c r="AEI107" s="1"/>
      <c r="AEJ107" s="1"/>
      <c r="AEK107" s="1"/>
      <c r="AEL107" s="1"/>
      <c r="AEM107" s="1"/>
      <c r="AEN107" s="1"/>
      <c r="AEO107" s="1"/>
      <c r="AEP107" s="1"/>
      <c r="AEQ107" s="1"/>
      <c r="AER107" s="1"/>
      <c r="AES107" s="1"/>
      <c r="AET107" s="1"/>
      <c r="AEU107" s="1"/>
      <c r="AEV107" s="1"/>
      <c r="AEW107" s="1"/>
      <c r="AEX107" s="1"/>
      <c r="AEY107" s="1"/>
      <c r="AEZ107" s="1"/>
      <c r="AFA107" s="1"/>
      <c r="AFB107" s="1"/>
      <c r="AFC107" s="1"/>
      <c r="AFD107" s="1"/>
      <c r="AFE107" s="1"/>
      <c r="AFF107" s="1"/>
      <c r="AFG107" s="1"/>
      <c r="AFH107" s="1"/>
      <c r="AFI107" s="1"/>
      <c r="AFJ107" s="1"/>
      <c r="AFK107" s="1"/>
      <c r="AFL107" s="1"/>
      <c r="AFM107" s="1"/>
      <c r="AFN107" s="1"/>
      <c r="AFO107" s="1"/>
      <c r="AFP107" s="1"/>
      <c r="AFQ107" s="1"/>
      <c r="AFR107" s="1"/>
      <c r="AFS107" s="1"/>
      <c r="AFT107" s="1"/>
      <c r="AFU107" s="1"/>
      <c r="AFV107" s="1"/>
      <c r="AFW107" s="1"/>
      <c r="AFX107" s="1"/>
      <c r="AFY107" s="1"/>
      <c r="AFZ107" s="1"/>
      <c r="AGA107" s="1"/>
      <c r="AGB107" s="1"/>
      <c r="AGC107" s="1"/>
      <c r="AGD107" s="1"/>
      <c r="AGE107" s="1"/>
      <c r="AGF107" s="1"/>
      <c r="AGG107" s="1"/>
      <c r="AGH107" s="1"/>
      <c r="AGI107" s="1"/>
      <c r="AGJ107" s="1"/>
      <c r="AGK107" s="1"/>
      <c r="AGL107" s="1"/>
      <c r="AGM107" s="1"/>
      <c r="AGN107" s="1"/>
      <c r="AGO107" s="1"/>
      <c r="AGP107" s="1"/>
      <c r="AGQ107" s="1"/>
      <c r="AGR107" s="1"/>
      <c r="AGS107" s="1"/>
      <c r="AGT107" s="1"/>
      <c r="AGU107" s="1"/>
      <c r="AGV107" s="1"/>
      <c r="AGW107" s="1"/>
      <c r="AGX107" s="1"/>
      <c r="AGY107" s="1"/>
      <c r="AGZ107" s="1"/>
      <c r="AHA107" s="1"/>
      <c r="AHB107" s="1"/>
      <c r="AHC107" s="1"/>
      <c r="AHD107" s="1"/>
      <c r="AHE107" s="1"/>
      <c r="AHF107" s="1"/>
      <c r="AHG107" s="1"/>
      <c r="AHH107" s="1"/>
      <c r="AHI107" s="1"/>
      <c r="AHJ107" s="1"/>
      <c r="AHK107" s="1"/>
      <c r="AHL107" s="1"/>
      <c r="AHM107" s="1"/>
      <c r="AHN107" s="1"/>
      <c r="AHO107" s="1"/>
      <c r="AHP107" s="1"/>
      <c r="AHQ107" s="1"/>
      <c r="AHR107" s="1"/>
      <c r="AHS107" s="1"/>
      <c r="AHT107" s="1"/>
      <c r="AHU107" s="1"/>
      <c r="AHV107" s="1"/>
      <c r="AHW107" s="1"/>
      <c r="AHX107" s="1"/>
      <c r="AHY107" s="1"/>
      <c r="AHZ107" s="1"/>
      <c r="AIA107" s="1"/>
      <c r="AIB107" s="1"/>
      <c r="AIC107" s="1"/>
      <c r="AID107" s="1"/>
      <c r="AIE107" s="1"/>
      <c r="AIF107" s="1"/>
      <c r="AIG107" s="1"/>
      <c r="AIH107" s="1"/>
      <c r="AII107" s="1"/>
      <c r="AIJ107" s="1"/>
      <c r="AIK107" s="1"/>
      <c r="AIL107" s="1"/>
      <c r="AIM107" s="1"/>
      <c r="AIN107" s="1"/>
      <c r="AIO107" s="1"/>
      <c r="AIP107" s="1"/>
      <c r="AIQ107" s="1"/>
      <c r="AIR107" s="1"/>
      <c r="AIS107" s="1"/>
      <c r="AIT107" s="1"/>
      <c r="AIU107" s="1"/>
      <c r="AIV107" s="1"/>
      <c r="AIW107" s="1"/>
      <c r="AIX107" s="1"/>
      <c r="AIY107" s="1"/>
      <c r="AIZ107" s="1"/>
      <c r="AJA107" s="1"/>
      <c r="AJB107" s="1"/>
      <c r="AJC107" s="1"/>
      <c r="AJD107" s="1"/>
      <c r="AJE107" s="1"/>
      <c r="AJF107" s="1"/>
      <c r="AJG107" s="1"/>
      <c r="AJH107" s="1"/>
      <c r="AJI107" s="1"/>
      <c r="AJJ107" s="1"/>
      <c r="AJK107" s="1"/>
      <c r="AJL107" s="1"/>
      <c r="AJM107" s="1"/>
      <c r="AJN107" s="1"/>
      <c r="AJO107" s="1"/>
      <c r="AJP107" s="1"/>
      <c r="AJQ107" s="1"/>
      <c r="AJR107" s="1"/>
      <c r="AJS107" s="1"/>
      <c r="AJT107" s="1"/>
      <c r="AJU107" s="1"/>
      <c r="AJV107" s="1"/>
      <c r="AJW107" s="1"/>
      <c r="AJX107" s="1"/>
      <c r="AJY107" s="1"/>
      <c r="AJZ107" s="1"/>
      <c r="AKA107" s="1"/>
      <c r="AKB107" s="1"/>
      <c r="AKC107" s="1"/>
      <c r="AKD107" s="1"/>
      <c r="AKE107" s="1"/>
      <c r="AKF107" s="1"/>
      <c r="AKG107" s="1"/>
      <c r="AKH107" s="1"/>
      <c r="AKI107" s="1"/>
      <c r="AKJ107" s="1"/>
      <c r="AKK107" s="1"/>
      <c r="AKL107" s="1"/>
      <c r="AKM107" s="1"/>
      <c r="AKN107" s="1"/>
      <c r="AKO107" s="1"/>
      <c r="AKP107" s="1"/>
      <c r="AKQ107" s="1"/>
      <c r="AKR107" s="1"/>
      <c r="AKS107" s="1"/>
      <c r="AKT107" s="1"/>
      <c r="AKU107" s="1"/>
      <c r="AKV107" s="1"/>
      <c r="AKW107" s="1"/>
      <c r="AKX107" s="1"/>
      <c r="AKY107" s="1"/>
      <c r="AKZ107" s="1"/>
      <c r="ALA107" s="1"/>
      <c r="ALB107" s="1"/>
      <c r="ALC107" s="1"/>
      <c r="ALD107" s="1"/>
      <c r="ALE107" s="1"/>
      <c r="ALF107" s="1"/>
      <c r="ALG107" s="1"/>
      <c r="ALH107" s="1"/>
      <c r="ALI107" s="1"/>
      <c r="ALJ107" s="1"/>
      <c r="ALK107" s="1"/>
      <c r="ALL107" s="1"/>
      <c r="ALM107" s="1"/>
      <c r="ALN107" s="1"/>
      <c r="ALO107" s="1"/>
      <c r="ALP107" s="1"/>
      <c r="ALQ107" s="1"/>
      <c r="ALR107" s="1"/>
      <c r="ALS107" s="1"/>
      <c r="ALT107" s="1"/>
      <c r="ALU107" s="1"/>
      <c r="ALV107" s="1"/>
      <c r="ALW107" s="1"/>
      <c r="ALX107" s="1"/>
      <c r="ALY107" s="1"/>
      <c r="ALZ107" s="1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  <c r="AMM107" s="1"/>
      <c r="AMN107" s="1"/>
      <c r="AMO107" s="1"/>
      <c r="AMP107" s="1"/>
      <c r="AMQ107" s="1"/>
      <c r="AMR107" s="1"/>
      <c r="AMS107" s="1"/>
      <c r="AMT107" s="1"/>
      <c r="AMU107" s="1"/>
      <c r="AMV107" s="1"/>
      <c r="AMW107" s="1"/>
      <c r="AMX107" s="1"/>
      <c r="AMY107" s="1"/>
      <c r="AMZ107" s="1"/>
      <c r="ANA107" s="1"/>
      <c r="ANB107" s="1"/>
      <c r="ANC107" s="1"/>
      <c r="AND107" s="1"/>
      <c r="ANE107" s="1"/>
      <c r="ANF107" s="1"/>
      <c r="ANG107" s="1"/>
      <c r="ANH107" s="1"/>
      <c r="ANI107" s="1"/>
      <c r="ANJ107" s="1"/>
      <c r="ANK107" s="1"/>
      <c r="ANL107" s="1"/>
      <c r="ANM107" s="1"/>
      <c r="ANN107" s="1"/>
      <c r="ANO107" s="1"/>
      <c r="ANP107" s="1"/>
      <c r="ANQ107" s="1"/>
      <c r="ANR107" s="1"/>
      <c r="ANS107" s="1"/>
      <c r="ANT107" s="1"/>
      <c r="ANU107" s="1"/>
      <c r="ANV107" s="1"/>
      <c r="ANW107" s="1"/>
      <c r="ANX107" s="1"/>
      <c r="ANY107" s="1"/>
      <c r="ANZ107" s="1"/>
      <c r="AOA107" s="1"/>
      <c r="AOB107" s="1"/>
      <c r="AOC107" s="1"/>
      <c r="AOD107" s="1"/>
      <c r="AOE107" s="1"/>
      <c r="AOF107" s="1"/>
      <c r="AOG107" s="1"/>
      <c r="AOH107" s="1"/>
      <c r="AOI107" s="1"/>
      <c r="AOJ107" s="1"/>
      <c r="AOK107" s="1"/>
      <c r="AOL107" s="1"/>
      <c r="AOM107" s="1"/>
      <c r="AON107" s="1"/>
      <c r="AOO107" s="1"/>
      <c r="AOP107" s="1"/>
      <c r="AOQ107" s="1"/>
      <c r="AOR107" s="1"/>
      <c r="AOS107" s="1"/>
      <c r="AOT107" s="1"/>
      <c r="AOU107" s="1"/>
      <c r="AOV107" s="1"/>
      <c r="AOW107" s="1"/>
      <c r="AOX107" s="1"/>
      <c r="AOY107" s="1"/>
      <c r="AOZ107" s="1"/>
      <c r="APA107" s="1"/>
      <c r="APB107" s="1"/>
      <c r="APC107" s="1"/>
      <c r="APD107" s="1"/>
      <c r="APE107" s="1"/>
      <c r="APF107" s="1"/>
      <c r="APG107" s="1"/>
      <c r="APH107" s="1"/>
      <c r="API107" s="1"/>
      <c r="APJ107" s="1"/>
      <c r="APK107" s="1"/>
      <c r="APL107" s="1"/>
      <c r="APM107" s="1"/>
      <c r="APN107" s="1"/>
      <c r="APO107" s="1"/>
      <c r="APP107" s="1"/>
      <c r="APQ107" s="1"/>
      <c r="APR107" s="1"/>
      <c r="APS107" s="1"/>
      <c r="APT107" s="1"/>
      <c r="APU107" s="1"/>
      <c r="APV107" s="1"/>
      <c r="APW107" s="1"/>
      <c r="APX107" s="1"/>
      <c r="APY107" s="1"/>
      <c r="APZ107" s="1"/>
      <c r="AQA107" s="1"/>
      <c r="AQB107" s="1"/>
      <c r="AQC107" s="1"/>
      <c r="AQD107" s="1"/>
      <c r="AQE107" s="1"/>
      <c r="AQF107" s="1"/>
      <c r="AQG107" s="1"/>
      <c r="AQH107" s="1"/>
      <c r="AQI107" s="1"/>
      <c r="AQJ107" s="1"/>
      <c r="AQK107" s="1"/>
      <c r="AQL107" s="1"/>
      <c r="AQM107" s="1"/>
      <c r="AQN107" s="1"/>
      <c r="AQO107" s="1"/>
      <c r="AQP107" s="1"/>
      <c r="AQQ107" s="1"/>
      <c r="AQR107" s="1"/>
      <c r="AQS107" s="1"/>
      <c r="AQT107" s="1"/>
      <c r="AQU107" s="1"/>
      <c r="AQV107" s="1"/>
      <c r="AQW107" s="1"/>
      <c r="AQX107" s="1"/>
      <c r="AQY107" s="1"/>
      <c r="AQZ107" s="1"/>
      <c r="ARA107" s="1"/>
      <c r="ARB107" s="1"/>
      <c r="ARC107" s="1"/>
      <c r="ARD107" s="1"/>
      <c r="ARE107" s="1"/>
      <c r="ARF107" s="1"/>
      <c r="ARG107" s="1"/>
      <c r="ARH107" s="1"/>
      <c r="ARI107" s="1"/>
      <c r="ARJ107" s="1"/>
      <c r="ARK107" s="1"/>
      <c r="ARL107" s="1"/>
      <c r="ARM107" s="1"/>
      <c r="ARN107" s="1"/>
      <c r="ARO107" s="1"/>
      <c r="ARP107" s="1"/>
      <c r="ARQ107" s="1"/>
      <c r="ARR107" s="1"/>
      <c r="ARS107" s="1"/>
      <c r="ART107" s="1"/>
      <c r="ARU107" s="1"/>
      <c r="ARV107" s="1"/>
      <c r="ARW107" s="1"/>
      <c r="ARX107" s="1"/>
      <c r="ARY107" s="1"/>
      <c r="ARZ107" s="1"/>
      <c r="ASA107" s="1"/>
      <c r="ASB107" s="1"/>
      <c r="ASC107" s="1"/>
      <c r="ASD107" s="1"/>
      <c r="ASE107" s="1"/>
      <c r="ASF107" s="1"/>
      <c r="ASG107" s="1"/>
      <c r="ASH107" s="1"/>
      <c r="ASI107" s="1"/>
      <c r="ASJ107" s="1"/>
      <c r="ASK107" s="1"/>
      <c r="ASL107" s="1"/>
      <c r="ASM107" s="1"/>
      <c r="ASN107" s="1"/>
      <c r="ASO107" s="1"/>
      <c r="ASP107" s="1"/>
      <c r="ASQ107" s="1"/>
      <c r="ASR107" s="1"/>
      <c r="ASS107" s="1"/>
      <c r="AST107" s="1"/>
      <c r="ASU107" s="1"/>
      <c r="ASV107" s="1"/>
      <c r="ASW107" s="1"/>
      <c r="ASX107" s="1"/>
      <c r="ASY107" s="1"/>
      <c r="ASZ107" s="1"/>
      <c r="ATA107" s="1"/>
      <c r="ATB107" s="1"/>
      <c r="ATC107" s="1"/>
      <c r="ATD107" s="1"/>
      <c r="ATE107" s="1"/>
      <c r="ATF107" s="1"/>
      <c r="ATG107" s="1"/>
      <c r="ATH107" s="1"/>
      <c r="ATI107" s="1"/>
      <c r="ATJ107" s="1"/>
      <c r="ATK107" s="1"/>
      <c r="ATL107" s="1"/>
      <c r="ATM107" s="1"/>
      <c r="ATN107" s="1"/>
      <c r="ATO107" s="1"/>
      <c r="ATP107" s="1"/>
      <c r="ATQ107" s="1"/>
      <c r="ATR107" s="1"/>
      <c r="ATS107" s="1"/>
      <c r="ATT107" s="1"/>
      <c r="ATU107" s="1"/>
      <c r="ATV107" s="1"/>
      <c r="ATW107" s="1"/>
      <c r="ATX107" s="1"/>
      <c r="ATY107" s="1"/>
      <c r="ATZ107" s="1"/>
      <c r="AUA107" s="1"/>
      <c r="AUB107" s="1"/>
      <c r="AUC107" s="1"/>
      <c r="AUD107" s="1"/>
      <c r="AUE107" s="1"/>
      <c r="AUF107" s="1"/>
      <c r="AUG107" s="1"/>
      <c r="AUH107" s="1"/>
      <c r="AUI107" s="1"/>
      <c r="AUJ107" s="1"/>
      <c r="AUK107" s="1"/>
      <c r="AUL107" s="1"/>
      <c r="AUM107" s="1"/>
      <c r="AUN107" s="1"/>
      <c r="AUO107" s="1"/>
      <c r="AUP107" s="1"/>
      <c r="AUQ107" s="1"/>
      <c r="AUR107" s="1"/>
      <c r="AUS107" s="1"/>
      <c r="AUT107" s="1"/>
      <c r="AUU107" s="1"/>
      <c r="AUV107" s="1"/>
      <c r="AUW107" s="1"/>
      <c r="AUX107" s="1"/>
      <c r="AUY107" s="1"/>
      <c r="AUZ107" s="1"/>
      <c r="AVA107" s="1"/>
      <c r="AVB107" s="1"/>
      <c r="AVC107" s="1"/>
      <c r="AVD107" s="1"/>
      <c r="AVE107" s="1"/>
      <c r="AVF107" s="1"/>
      <c r="AVG107" s="1"/>
      <c r="AVH107" s="1"/>
      <c r="AVI107" s="1"/>
      <c r="AVJ107" s="1"/>
      <c r="AVK107" s="1"/>
      <c r="AVL107" s="1"/>
      <c r="AVM107" s="1"/>
      <c r="AVN107" s="1"/>
      <c r="AVO107" s="1"/>
      <c r="AVP107" s="1"/>
      <c r="AVQ107" s="1"/>
      <c r="AVR107" s="1"/>
      <c r="AVS107" s="1"/>
      <c r="AVT107" s="1"/>
      <c r="AVU107" s="1"/>
      <c r="AVV107" s="1"/>
      <c r="AVW107" s="1"/>
      <c r="AVX107" s="1"/>
      <c r="AVY107" s="1"/>
      <c r="AVZ107" s="1"/>
      <c r="AWA107" s="1"/>
      <c r="AWB107" s="1"/>
      <c r="AWC107" s="1"/>
      <c r="AWD107" s="1"/>
      <c r="AWE107" s="1"/>
      <c r="AWF107" s="1"/>
      <c r="AWG107" s="1"/>
      <c r="AWH107" s="1"/>
      <c r="AWI107" s="1"/>
      <c r="AWJ107" s="1"/>
      <c r="AWK107" s="1"/>
      <c r="AWL107" s="1"/>
      <c r="AWM107" s="1"/>
      <c r="AWN107" s="1"/>
      <c r="AWO107" s="1"/>
      <c r="AWP107" s="1"/>
      <c r="AWQ107" s="1"/>
      <c r="AWR107" s="1"/>
      <c r="AWS107" s="1"/>
      <c r="AWT107" s="1"/>
      <c r="AWU107" s="1"/>
      <c r="AWV107" s="1"/>
      <c r="AWW107" s="1"/>
      <c r="AWX107" s="1"/>
      <c r="AWY107" s="1"/>
      <c r="AWZ107" s="1"/>
      <c r="AXA107" s="1"/>
      <c r="AXB107" s="1"/>
      <c r="AXC107" s="1"/>
      <c r="AXD107" s="1"/>
      <c r="AXE107" s="1"/>
      <c r="AXF107" s="1"/>
      <c r="AXG107" s="1"/>
      <c r="AXH107" s="1"/>
      <c r="AXI107" s="1"/>
      <c r="AXJ107" s="1"/>
      <c r="AXK107" s="1"/>
      <c r="AXL107" s="1"/>
      <c r="AXM107" s="1"/>
      <c r="AXN107" s="1"/>
      <c r="AXO107" s="1"/>
      <c r="AXP107" s="1"/>
      <c r="AXQ107" s="1"/>
      <c r="AXR107" s="1"/>
      <c r="AXS107" s="1"/>
      <c r="AXT107" s="1"/>
      <c r="AXU107" s="1"/>
      <c r="AXV107" s="1"/>
      <c r="AXW107" s="1"/>
      <c r="AXX107" s="1"/>
      <c r="AXY107" s="1"/>
      <c r="AXZ107" s="1"/>
      <c r="AYA107" s="1"/>
      <c r="AYB107" s="1"/>
      <c r="AYC107" s="1"/>
      <c r="AYD107" s="1"/>
      <c r="AYE107" s="1"/>
      <c r="AYF107" s="1"/>
      <c r="AYG107" s="1"/>
      <c r="AYH107" s="1"/>
      <c r="AYI107" s="1"/>
      <c r="AYJ107" s="1"/>
      <c r="AYK107" s="1"/>
      <c r="AYL107" s="1"/>
      <c r="AYM107" s="1"/>
      <c r="AYN107" s="1"/>
      <c r="AYO107" s="1"/>
      <c r="AYP107" s="1"/>
      <c r="AYQ107" s="1"/>
      <c r="AYR107" s="1"/>
      <c r="AYS107" s="1"/>
      <c r="AYT107" s="1"/>
      <c r="AYU107" s="1"/>
      <c r="AYV107" s="1"/>
      <c r="AYW107" s="1"/>
      <c r="AYX107" s="1"/>
      <c r="AYY107" s="1"/>
      <c r="AYZ107" s="1"/>
      <c r="AZA107" s="1"/>
      <c r="AZB107" s="1"/>
      <c r="AZC107" s="1"/>
      <c r="AZD107" s="1"/>
      <c r="AZE107" s="1"/>
      <c r="AZF107" s="1"/>
      <c r="AZG107" s="1"/>
      <c r="AZH107" s="1"/>
      <c r="AZI107" s="1"/>
      <c r="AZJ107" s="1"/>
      <c r="AZK107" s="1"/>
      <c r="AZL107" s="1"/>
      <c r="AZM107" s="1"/>
      <c r="AZN107" s="1"/>
      <c r="AZO107" s="1"/>
      <c r="AZP107" s="1"/>
      <c r="AZQ107" s="1"/>
      <c r="AZR107" s="1"/>
      <c r="AZS107" s="1"/>
      <c r="AZT107" s="1"/>
      <c r="AZU107" s="1"/>
      <c r="AZV107" s="1"/>
      <c r="AZW107" s="1"/>
      <c r="AZX107" s="1"/>
      <c r="AZY107" s="1"/>
      <c r="AZZ107" s="1"/>
      <c r="BAA107" s="1"/>
      <c r="BAB107" s="1"/>
      <c r="BAC107" s="1"/>
      <c r="BAD107" s="1"/>
      <c r="BAE107" s="1"/>
      <c r="BAF107" s="1"/>
      <c r="BAG107" s="1"/>
      <c r="BAH107" s="1"/>
      <c r="BAI107" s="1"/>
      <c r="BAJ107" s="1"/>
      <c r="BAK107" s="1"/>
      <c r="BAL107" s="1"/>
      <c r="BAM107" s="1"/>
      <c r="BAN107" s="1"/>
      <c r="BAO107" s="1"/>
      <c r="BAP107" s="1"/>
      <c r="BAQ107" s="1"/>
      <c r="BAR107" s="1"/>
      <c r="BAS107" s="1"/>
      <c r="BAT107" s="1"/>
      <c r="BAU107" s="1"/>
      <c r="BAV107" s="1"/>
      <c r="BAW107" s="1"/>
      <c r="BAX107" s="1"/>
      <c r="BAY107" s="1"/>
      <c r="BAZ107" s="1"/>
      <c r="BBA107" s="1"/>
      <c r="BBB107" s="1"/>
      <c r="BBC107" s="1"/>
      <c r="BBD107" s="1"/>
      <c r="BBE107" s="1"/>
      <c r="BBF107" s="1"/>
      <c r="BBG107" s="1"/>
      <c r="BBH107" s="1"/>
      <c r="BBI107" s="1"/>
      <c r="BBJ107" s="1"/>
      <c r="BBK107" s="1"/>
      <c r="BBL107" s="1"/>
      <c r="BBM107" s="1"/>
      <c r="BBN107" s="1"/>
      <c r="BBO107" s="1"/>
      <c r="BBP107" s="1"/>
      <c r="BBQ107" s="1"/>
      <c r="BBR107" s="1"/>
      <c r="BBS107" s="1"/>
      <c r="BBT107" s="1"/>
      <c r="BBU107" s="1"/>
      <c r="BBV107" s="1"/>
      <c r="BBW107" s="1"/>
      <c r="BBX107" s="1"/>
      <c r="BBY107" s="1"/>
      <c r="BBZ107" s="1"/>
      <c r="BCA107" s="1"/>
      <c r="BCB107" s="1"/>
      <c r="BCC107" s="1"/>
      <c r="BCD107" s="1"/>
      <c r="BCE107" s="1"/>
      <c r="BCF107" s="1"/>
      <c r="BCG107" s="1"/>
      <c r="BCH107" s="1"/>
      <c r="BCI107" s="1"/>
      <c r="BCJ107" s="1"/>
      <c r="BCK107" s="1"/>
      <c r="BCL107" s="1"/>
      <c r="BCM107" s="1"/>
      <c r="BCN107" s="1"/>
      <c r="BCO107" s="1"/>
      <c r="BCP107" s="1"/>
      <c r="BCQ107" s="1"/>
      <c r="BCR107" s="1"/>
      <c r="BCS107" s="1"/>
      <c r="BCT107" s="1"/>
      <c r="BCU107" s="1"/>
      <c r="BCV107" s="1"/>
      <c r="BCW107" s="1"/>
      <c r="BCX107" s="1"/>
      <c r="BCY107" s="1"/>
      <c r="BCZ107" s="1"/>
      <c r="BDA107" s="1"/>
      <c r="BDB107" s="1"/>
      <c r="BDC107" s="1"/>
      <c r="BDD107" s="1"/>
      <c r="BDE107" s="1"/>
      <c r="BDF107" s="1"/>
      <c r="BDG107" s="1"/>
      <c r="BDH107" s="1"/>
      <c r="BDI107" s="1"/>
      <c r="BDJ107" s="1"/>
      <c r="BDK107" s="1"/>
      <c r="BDL107" s="1"/>
      <c r="BDM107" s="1"/>
      <c r="BDN107" s="1"/>
      <c r="BDO107" s="1"/>
      <c r="BDP107" s="1"/>
      <c r="BDQ107" s="1"/>
      <c r="BDR107" s="1"/>
      <c r="BDS107" s="1"/>
      <c r="BDT107" s="1"/>
      <c r="BDU107" s="1"/>
      <c r="BDV107" s="1"/>
      <c r="BDW107" s="1"/>
      <c r="BDX107" s="1"/>
      <c r="BDY107" s="1"/>
      <c r="BDZ107" s="1"/>
      <c r="BEA107" s="1"/>
      <c r="BEB107" s="1"/>
      <c r="BEC107" s="1"/>
      <c r="BED107" s="1"/>
      <c r="BEE107" s="1"/>
      <c r="BEF107" s="1"/>
      <c r="BEG107" s="1"/>
      <c r="BEH107" s="1"/>
      <c r="BEI107" s="1"/>
      <c r="BEJ107" s="1"/>
      <c r="BEK107" s="1"/>
      <c r="BEL107" s="1"/>
      <c r="BEM107" s="1"/>
      <c r="BEN107" s="1"/>
      <c r="BEO107" s="1"/>
      <c r="BEP107" s="1"/>
      <c r="BEQ107" s="1"/>
      <c r="BER107" s="1"/>
      <c r="BES107" s="1"/>
      <c r="BET107" s="1"/>
      <c r="BEU107" s="1"/>
      <c r="BEV107" s="1"/>
      <c r="BEW107" s="1"/>
      <c r="BEX107" s="1"/>
      <c r="BEY107" s="1"/>
      <c r="BEZ107" s="1"/>
      <c r="BFA107" s="1"/>
      <c r="BFB107" s="1"/>
      <c r="BFC107" s="1"/>
      <c r="BFD107" s="1"/>
      <c r="BFE107" s="1"/>
      <c r="BFF107" s="1"/>
      <c r="BFG107" s="1"/>
      <c r="BFH107" s="1"/>
      <c r="BFI107" s="1"/>
      <c r="BFJ107" s="1"/>
      <c r="BFK107" s="1"/>
      <c r="BFL107" s="1"/>
      <c r="BFM107" s="1"/>
      <c r="BFN107" s="1"/>
      <c r="BFO107" s="1"/>
      <c r="BFP107" s="1"/>
      <c r="BFQ107" s="1"/>
      <c r="BFR107" s="1"/>
      <c r="BFS107" s="1"/>
      <c r="BFT107" s="1"/>
      <c r="BFU107" s="1"/>
      <c r="BFV107" s="1"/>
      <c r="BFW107" s="1"/>
      <c r="BFX107" s="1"/>
      <c r="BFY107" s="1"/>
      <c r="BFZ107" s="1"/>
      <c r="BGA107" s="1"/>
      <c r="BGB107" s="1"/>
      <c r="BGC107" s="1"/>
      <c r="BGD107" s="1"/>
      <c r="BGE107" s="1"/>
      <c r="BGF107" s="1"/>
      <c r="BGG107" s="1"/>
      <c r="BGH107" s="1"/>
      <c r="BGI107" s="1"/>
      <c r="BGJ107" s="1"/>
      <c r="BGK107" s="1"/>
      <c r="BGL107" s="1"/>
      <c r="BGM107" s="1"/>
      <c r="BGN107" s="1"/>
      <c r="BGO107" s="1"/>
      <c r="BGP107" s="1"/>
      <c r="BGQ107" s="1"/>
      <c r="BGR107" s="1"/>
      <c r="BGS107" s="1"/>
      <c r="BGT107" s="1"/>
      <c r="BGU107" s="1"/>
      <c r="BGV107" s="1"/>
      <c r="BGW107" s="1"/>
      <c r="BGX107" s="1"/>
      <c r="BGY107" s="1"/>
      <c r="BGZ107" s="1"/>
      <c r="BHA107" s="1"/>
      <c r="BHB107" s="1"/>
      <c r="BHC107" s="1"/>
      <c r="BHD107" s="1"/>
      <c r="BHE107" s="1"/>
      <c r="BHF107" s="1"/>
      <c r="BHG107" s="1"/>
      <c r="BHH107" s="1"/>
      <c r="BHI107" s="1"/>
      <c r="BHJ107" s="1"/>
      <c r="BHK107" s="1"/>
      <c r="BHL107" s="1"/>
      <c r="BHM107" s="1"/>
      <c r="BHN107" s="1"/>
      <c r="BHO107" s="1"/>
    </row>
    <row r="108" spans="1:1575" s="4" customFormat="1" ht="21.75" customHeight="1">
      <c r="A108" s="12"/>
      <c r="B108" s="12"/>
      <c r="C108" s="12"/>
      <c r="D108" s="253"/>
      <c r="E108" s="12"/>
      <c r="F108" s="27"/>
      <c r="G108" s="12"/>
      <c r="H108" s="12"/>
      <c r="I108" s="12"/>
      <c r="J108" s="12"/>
      <c r="K108" s="12"/>
      <c r="L108" s="12"/>
      <c r="M108" s="12"/>
      <c r="N108" s="30"/>
      <c r="O108" s="12"/>
      <c r="P108" s="30"/>
      <c r="Q108" s="12"/>
      <c r="R108" s="27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</row>
    <row r="109" spans="1:1575" s="1" customFormat="1">
      <c r="A109" s="12" t="s">
        <v>207</v>
      </c>
      <c r="B109" s="12" t="s">
        <v>168</v>
      </c>
      <c r="C109" s="12">
        <v>4959</v>
      </c>
      <c r="D109" s="12"/>
      <c r="E109" s="29">
        <f>E106*Q109</f>
        <v>81.715629000000007</v>
      </c>
      <c r="F109" s="27">
        <v>9.5</v>
      </c>
      <c r="G109" s="27">
        <f t="shared" ref="G109:G111" si="23">E109*F109</f>
        <v>776.2984755</v>
      </c>
      <c r="H109" s="12"/>
      <c r="I109" s="12"/>
      <c r="J109" s="12"/>
      <c r="K109" s="12"/>
      <c r="L109" s="12">
        <f>N109/M109</f>
        <v>469259.11189</v>
      </c>
      <c r="M109" s="12">
        <v>1.03</v>
      </c>
      <c r="N109" s="27">
        <f>R109-G109</f>
        <v>483336.88524670003</v>
      </c>
      <c r="O109" s="12"/>
      <c r="P109" s="27">
        <f>G109+N109</f>
        <v>484113.18372219999</v>
      </c>
      <c r="Q109" s="12">
        <v>1</v>
      </c>
      <c r="R109" s="27">
        <f>R106*Q109</f>
        <v>484113.18372219999</v>
      </c>
    </row>
    <row r="110" spans="1:1575" s="1" customFormat="1" ht="15" customHeight="1">
      <c r="A110" s="12" t="s">
        <v>208</v>
      </c>
      <c r="B110" s="12" t="s">
        <v>168</v>
      </c>
      <c r="C110" s="12">
        <v>165</v>
      </c>
      <c r="D110" s="12">
        <v>165</v>
      </c>
      <c r="E110" s="12">
        <f>SUM(D110-C110)</f>
        <v>0</v>
      </c>
      <c r="F110" s="27">
        <v>9.5</v>
      </c>
      <c r="G110" s="12">
        <f t="shared" si="23"/>
        <v>0</v>
      </c>
      <c r="H110" s="12">
        <v>27470</v>
      </c>
      <c r="I110" s="12">
        <v>27906</v>
      </c>
      <c r="J110" s="12">
        <f>I110-H110</f>
        <v>436</v>
      </c>
      <c r="K110" s="12">
        <v>1</v>
      </c>
      <c r="L110" s="12">
        <f>K110*J110</f>
        <v>436</v>
      </c>
      <c r="M110" s="12">
        <v>1.03</v>
      </c>
      <c r="N110" s="30">
        <f>M110*L110</f>
        <v>449.08</v>
      </c>
      <c r="O110" s="12">
        <v>80</v>
      </c>
      <c r="P110" s="30">
        <f>G110+N110+O110</f>
        <v>529.08000000000004</v>
      </c>
      <c r="Q110" s="12">
        <v>1</v>
      </c>
      <c r="R110" s="27">
        <f>P110*Q110</f>
        <v>529.08000000000004</v>
      </c>
    </row>
    <row r="111" spans="1:1575" s="1" customFormat="1">
      <c r="A111" s="12" t="s">
        <v>23</v>
      </c>
      <c r="B111" s="12" t="s">
        <v>168</v>
      </c>
      <c r="C111" s="12"/>
      <c r="D111" s="12"/>
      <c r="E111" s="29">
        <f>SUM(E109:E110)</f>
        <v>81.715629000000007</v>
      </c>
      <c r="F111" s="27">
        <v>9.5</v>
      </c>
      <c r="G111" s="27">
        <f t="shared" si="23"/>
        <v>776.2984755</v>
      </c>
      <c r="H111" s="12"/>
      <c r="I111" s="12"/>
      <c r="J111" s="12"/>
      <c r="K111" s="12"/>
      <c r="L111" s="29">
        <f>SUM(L109:L110)</f>
        <v>469695.11189</v>
      </c>
      <c r="M111" s="12">
        <v>1.03</v>
      </c>
      <c r="N111" s="30">
        <f>M111*L111</f>
        <v>483785.96524669998</v>
      </c>
      <c r="O111" s="12">
        <f>SUM(O110:O110)</f>
        <v>80</v>
      </c>
      <c r="P111" s="30">
        <f>G111+N111+O111</f>
        <v>484642.2637222</v>
      </c>
      <c r="Q111" s="12">
        <v>1</v>
      </c>
      <c r="R111" s="27">
        <f>P111*Q111</f>
        <v>484642.2637222</v>
      </c>
    </row>
    <row r="112" spans="1:1575" s="18" customFormat="1" ht="12.95" customHeight="1">
      <c r="A112" s="6"/>
      <c r="B112" s="12" t="s">
        <v>209</v>
      </c>
      <c r="C112" s="12"/>
      <c r="D112" s="12"/>
      <c r="E112" s="29"/>
      <c r="F112" s="9"/>
      <c r="G112" s="27"/>
      <c r="H112" s="12"/>
      <c r="I112" s="12"/>
      <c r="J112" s="12"/>
      <c r="K112" s="12"/>
      <c r="L112" s="12"/>
      <c r="M112" s="19"/>
      <c r="N112" s="29"/>
      <c r="O112" s="12"/>
      <c r="P112" s="29"/>
      <c r="Q112" s="12"/>
      <c r="R112" s="29"/>
    </row>
    <row r="113" spans="1:1583" s="18" customFormat="1" ht="12.95" customHeight="1">
      <c r="A113" s="12"/>
      <c r="B113" s="12"/>
      <c r="C113" s="12"/>
      <c r="D113" s="12"/>
      <c r="E113" s="29"/>
      <c r="F113" s="9"/>
      <c r="G113" s="27"/>
      <c r="H113" s="12"/>
      <c r="I113" s="12"/>
      <c r="J113" s="12"/>
      <c r="K113" s="12"/>
      <c r="L113" s="29"/>
      <c r="M113" s="19"/>
      <c r="N113" s="29"/>
      <c r="O113" s="12"/>
      <c r="P113" s="29"/>
      <c r="Q113" s="12"/>
      <c r="R113" s="29"/>
    </row>
    <row r="114" spans="1:1583" s="4" customFormat="1">
      <c r="A114" s="254"/>
      <c r="B114" s="254"/>
      <c r="C114" s="254"/>
      <c r="D114" s="254"/>
      <c r="E114" s="254"/>
      <c r="F114" s="254"/>
      <c r="G114" s="254"/>
      <c r="H114" s="254"/>
      <c r="I114" s="254"/>
      <c r="J114" s="254"/>
      <c r="K114" s="254"/>
      <c r="L114" s="256"/>
      <c r="M114" s="254"/>
      <c r="N114" s="254"/>
      <c r="O114" s="254"/>
      <c r="P114" s="254"/>
      <c r="Q114" s="12"/>
      <c r="R114" s="254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  <c r="BHQ114" s="1"/>
      <c r="BHR114" s="1"/>
      <c r="BHS114" s="1"/>
      <c r="BHT114" s="1"/>
      <c r="BHU114" s="1"/>
      <c r="BHV114" s="1"/>
      <c r="BHW114" s="1"/>
    </row>
    <row r="115" spans="1:1583" s="4" customFormat="1">
      <c r="A115" s="6"/>
      <c r="B115" s="12"/>
      <c r="C115" s="12"/>
      <c r="D115" s="12"/>
      <c r="E115" s="29"/>
      <c r="F115" s="9"/>
      <c r="G115" s="27"/>
      <c r="H115" s="12"/>
      <c r="I115" s="12"/>
      <c r="J115" s="12"/>
      <c r="K115" s="12"/>
      <c r="L115" s="12"/>
      <c r="M115" s="19"/>
      <c r="N115" s="29"/>
      <c r="O115" s="12"/>
      <c r="P115" s="29"/>
      <c r="Q115" s="12"/>
      <c r="R115" s="2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  <c r="BHQ115" s="1"/>
      <c r="BHR115" s="1"/>
      <c r="BHS115" s="1"/>
      <c r="BHT115" s="1"/>
      <c r="BHU115" s="1"/>
      <c r="BHV115" s="1"/>
      <c r="BHW115" s="1"/>
    </row>
    <row r="116" spans="1:1583" s="1" customForma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</row>
    <row r="117" spans="1:1583">
      <c r="A117" s="255"/>
      <c r="B117" s="255"/>
      <c r="C117" s="255"/>
      <c r="D117" s="255"/>
      <c r="E117" s="255"/>
    </row>
  </sheetData>
  <mergeCells count="8">
    <mergeCell ref="T83:X83"/>
    <mergeCell ref="A105:R105"/>
    <mergeCell ref="X3:X6"/>
    <mergeCell ref="A1:R1"/>
    <mergeCell ref="T1:Z1"/>
    <mergeCell ref="T8:U8"/>
    <mergeCell ref="V9:X9"/>
    <mergeCell ref="T82:AA82"/>
  </mergeCells>
  <phoneticPr fontId="47" type="noConversion"/>
  <pageMargins left="0.75" right="0.75" top="1" bottom="1" header="0.5" footer="0.5"/>
  <pageSetup paperSize="9" fitToWidth="0" fitToHeight="0" orientation="landscape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MW132"/>
  <sheetViews>
    <sheetView zoomScale="87" zoomScaleNormal="87" workbookViewId="0">
      <selection activeCell="P3" sqref="P3"/>
    </sheetView>
  </sheetViews>
  <sheetFormatPr defaultColWidth="9" defaultRowHeight="14.25"/>
  <cols>
    <col min="1" max="1" width="18.75" style="5" customWidth="1"/>
    <col min="2" max="2" width="14.5" style="5" customWidth="1"/>
    <col min="3" max="3" width="8.625" style="5" customWidth="1"/>
    <col min="4" max="4" width="7.5" style="5" customWidth="1"/>
    <col min="5" max="5" width="9.875" style="5" customWidth="1"/>
    <col min="6" max="6" width="10.5" style="5" customWidth="1"/>
    <col min="7" max="8" width="10.625" style="1" customWidth="1"/>
    <col min="9" max="9" width="13" style="1" customWidth="1"/>
    <col min="10" max="10" width="7.25" style="1" customWidth="1"/>
    <col min="11" max="11" width="5.5" style="1" customWidth="1"/>
    <col min="12" max="12" width="11.75" style="1" customWidth="1"/>
    <col min="13" max="13" width="4.125" style="1" customWidth="1"/>
    <col min="14" max="14" width="14.625" style="1" customWidth="1"/>
    <col min="15" max="15" width="4.625" style="1" customWidth="1"/>
    <col min="16" max="16" width="14.25" style="1" customWidth="1"/>
    <col min="17" max="17" width="6.25" style="1" customWidth="1"/>
    <col min="18" max="18" width="12.375" style="1" customWidth="1"/>
    <col min="19" max="19" width="10.125" style="1" customWidth="1"/>
    <col min="20" max="20" width="15.375" style="1" customWidth="1"/>
    <col min="21" max="21" width="5.5" style="1" customWidth="1"/>
    <col min="22" max="22" width="11.5" style="1" customWidth="1"/>
    <col min="23" max="23" width="9.25" style="1" customWidth="1"/>
    <col min="24" max="24" width="10.375" style="1" customWidth="1"/>
    <col min="25" max="25" width="10" style="5" customWidth="1"/>
    <col min="26" max="26" width="11.125" style="5" customWidth="1"/>
    <col min="27" max="27" width="15.25" style="5" customWidth="1"/>
    <col min="28" max="16384" width="9" style="5"/>
  </cols>
  <sheetData>
    <row r="1" spans="1:27" s="1" customFormat="1" ht="25.5">
      <c r="A1" s="350" t="s">
        <v>33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2"/>
      <c r="S1" s="14"/>
      <c r="T1" s="14"/>
      <c r="U1" s="14"/>
      <c r="V1" s="14"/>
      <c r="W1" s="14"/>
      <c r="X1" s="14"/>
      <c r="Y1" s="14"/>
      <c r="Z1" s="14"/>
      <c r="AA1" s="14"/>
    </row>
    <row r="2" spans="1:27" s="1" customFormat="1">
      <c r="A2" s="6" t="s">
        <v>1</v>
      </c>
      <c r="B2" s="6" t="s">
        <v>65</v>
      </c>
      <c r="C2" s="6" t="s">
        <v>28</v>
      </c>
      <c r="D2" s="6" t="s">
        <v>29</v>
      </c>
      <c r="E2" s="6" t="s">
        <v>6</v>
      </c>
      <c r="F2" s="9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 t="s">
        <v>7</v>
      </c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  <c r="S2" s="184"/>
      <c r="T2" s="184"/>
      <c r="U2" s="184"/>
      <c r="V2" s="184"/>
      <c r="W2" s="184"/>
      <c r="X2" s="14"/>
      <c r="Y2" s="14"/>
      <c r="Z2" s="14"/>
      <c r="AA2" s="14"/>
    </row>
    <row r="3" spans="1:27" s="1" customFormat="1" ht="22.5">
      <c r="A3" s="173" t="s">
        <v>210</v>
      </c>
      <c r="B3" s="103"/>
      <c r="C3" s="174"/>
      <c r="D3" s="174"/>
      <c r="E3" s="174"/>
      <c r="F3" s="175"/>
      <c r="G3" s="174"/>
      <c r="H3" s="174"/>
      <c r="I3" s="174"/>
      <c r="J3" s="174"/>
      <c r="K3" s="174"/>
      <c r="L3" s="174"/>
      <c r="M3" s="178"/>
      <c r="N3" s="179"/>
      <c r="O3" s="174"/>
      <c r="P3" s="179"/>
      <c r="Q3" s="176"/>
      <c r="R3" s="177"/>
      <c r="S3" s="364" t="s">
        <v>211</v>
      </c>
      <c r="T3" s="364"/>
      <c r="U3" s="364"/>
      <c r="V3" s="364"/>
      <c r="W3" s="184"/>
      <c r="X3" s="14"/>
      <c r="Y3" s="14"/>
      <c r="Z3" s="14"/>
      <c r="AA3" s="14"/>
    </row>
    <row r="4" spans="1:27" s="1" customFormat="1" ht="24">
      <c r="A4" s="6" t="s">
        <v>212</v>
      </c>
      <c r="B4" s="12" t="s">
        <v>213</v>
      </c>
      <c r="C4" s="6">
        <v>2457</v>
      </c>
      <c r="D4" s="6">
        <v>2480</v>
      </c>
      <c r="E4" s="6">
        <f>SUM(D4-C4)</f>
        <v>23</v>
      </c>
      <c r="F4" s="9">
        <v>9.5</v>
      </c>
      <c r="G4" s="6">
        <f>E4*F4</f>
        <v>218.5</v>
      </c>
      <c r="H4" s="6">
        <v>10581</v>
      </c>
      <c r="I4" s="344" t="s">
        <v>214</v>
      </c>
      <c r="J4" s="6">
        <f t="shared" ref="J4:J16" si="0">I4-H4</f>
        <v>412</v>
      </c>
      <c r="K4" s="6">
        <v>60</v>
      </c>
      <c r="L4" s="6">
        <f t="shared" ref="L4:L16" si="1">K4*J4</f>
        <v>24720</v>
      </c>
      <c r="M4" s="19">
        <v>1.03</v>
      </c>
      <c r="N4" s="20">
        <f t="shared" ref="N4:N16" si="2">M4*L4</f>
        <v>25461.599999999999</v>
      </c>
      <c r="O4" s="6"/>
      <c r="P4" s="20">
        <f t="shared" ref="P4:P16" si="3">G4+N4+O4</f>
        <v>25680.1</v>
      </c>
      <c r="Q4" s="6">
        <v>1</v>
      </c>
      <c r="R4" s="9">
        <f t="shared" ref="R4:R16" si="4">P4*Q4</f>
        <v>25680.1</v>
      </c>
      <c r="S4" s="185" t="s">
        <v>215</v>
      </c>
      <c r="T4" s="186" t="s">
        <v>216</v>
      </c>
      <c r="U4" s="186" t="s">
        <v>217</v>
      </c>
      <c r="V4" s="187">
        <v>12869.07</v>
      </c>
      <c r="W4" s="184"/>
      <c r="X4" s="14"/>
      <c r="Y4" s="14"/>
      <c r="Z4" s="14"/>
      <c r="AA4" s="14"/>
    </row>
    <row r="5" spans="1:27" s="1" customFormat="1" ht="24">
      <c r="A5" s="6" t="s">
        <v>218</v>
      </c>
      <c r="B5" s="12" t="s">
        <v>213</v>
      </c>
      <c r="C5" s="6"/>
      <c r="D5" s="6"/>
      <c r="E5" s="6"/>
      <c r="F5" s="8"/>
      <c r="G5" s="6"/>
      <c r="H5" s="6">
        <v>2</v>
      </c>
      <c r="I5" s="6">
        <v>2</v>
      </c>
      <c r="J5" s="6">
        <f t="shared" si="0"/>
        <v>0</v>
      </c>
      <c r="K5" s="6">
        <v>80</v>
      </c>
      <c r="L5" s="6">
        <f t="shared" si="1"/>
        <v>0</v>
      </c>
      <c r="M5" s="19">
        <v>1.03</v>
      </c>
      <c r="N5" s="20">
        <f t="shared" si="2"/>
        <v>0</v>
      </c>
      <c r="O5" s="6"/>
      <c r="P5" s="20">
        <f t="shared" si="3"/>
        <v>0</v>
      </c>
      <c r="Q5" s="6">
        <v>1</v>
      </c>
      <c r="R5" s="9">
        <f t="shared" si="4"/>
        <v>0</v>
      </c>
      <c r="S5" s="185" t="s">
        <v>219</v>
      </c>
      <c r="T5" s="186" t="s">
        <v>220</v>
      </c>
      <c r="U5" s="188" t="s">
        <v>221</v>
      </c>
      <c r="V5" s="187">
        <v>20000</v>
      </c>
      <c r="W5" s="184"/>
      <c r="X5" s="14"/>
      <c r="Y5" s="14"/>
      <c r="Z5" s="14"/>
      <c r="AA5" s="14"/>
    </row>
    <row r="6" spans="1:27" s="1" customFormat="1">
      <c r="A6" s="6" t="s">
        <v>222</v>
      </c>
      <c r="B6" s="12" t="s">
        <v>213</v>
      </c>
      <c r="C6" s="6" t="s">
        <v>223</v>
      </c>
      <c r="D6" s="6"/>
      <c r="E6" s="6"/>
      <c r="F6" s="8"/>
      <c r="G6" s="6"/>
      <c r="H6" s="6">
        <v>11514</v>
      </c>
      <c r="I6" s="6">
        <v>12361</v>
      </c>
      <c r="J6" s="6">
        <f t="shared" si="0"/>
        <v>847</v>
      </c>
      <c r="K6" s="6">
        <v>80</v>
      </c>
      <c r="L6" s="6">
        <f t="shared" si="1"/>
        <v>67760</v>
      </c>
      <c r="M6" s="19">
        <v>1.03</v>
      </c>
      <c r="N6" s="20">
        <f t="shared" si="2"/>
        <v>69792.800000000003</v>
      </c>
      <c r="O6" s="6"/>
      <c r="P6" s="20">
        <f t="shared" si="3"/>
        <v>69792.800000000003</v>
      </c>
      <c r="Q6" s="6">
        <v>1</v>
      </c>
      <c r="R6" s="9">
        <f t="shared" si="4"/>
        <v>69792.800000000003</v>
      </c>
      <c r="S6" s="185" t="s">
        <v>224</v>
      </c>
      <c r="T6" s="186" t="s">
        <v>225</v>
      </c>
      <c r="U6" s="188" t="s">
        <v>226</v>
      </c>
      <c r="V6" s="187">
        <v>110000</v>
      </c>
      <c r="W6" s="184"/>
      <c r="X6" s="14"/>
      <c r="Y6" s="14"/>
      <c r="Z6" s="14"/>
      <c r="AA6" s="14"/>
    </row>
    <row r="7" spans="1:27" s="1" customFormat="1" ht="24">
      <c r="A7" s="6" t="s">
        <v>227</v>
      </c>
      <c r="B7" s="12" t="s">
        <v>213</v>
      </c>
      <c r="C7" s="6"/>
      <c r="D7" s="6"/>
      <c r="E7" s="6"/>
      <c r="F7" s="8"/>
      <c r="G7" s="6"/>
      <c r="H7" s="6">
        <v>45943</v>
      </c>
      <c r="I7" s="6">
        <v>48668</v>
      </c>
      <c r="J7" s="6">
        <f t="shared" si="0"/>
        <v>2725</v>
      </c>
      <c r="K7" s="6">
        <v>60</v>
      </c>
      <c r="L7" s="6">
        <f t="shared" si="1"/>
        <v>163500</v>
      </c>
      <c r="M7" s="19">
        <v>1.03</v>
      </c>
      <c r="N7" s="20">
        <f t="shared" si="2"/>
        <v>168405</v>
      </c>
      <c r="O7" s="6"/>
      <c r="P7" s="20">
        <f t="shared" si="3"/>
        <v>168405</v>
      </c>
      <c r="Q7" s="6">
        <v>1</v>
      </c>
      <c r="R7" s="9">
        <f t="shared" si="4"/>
        <v>168405</v>
      </c>
      <c r="S7" s="185" t="s">
        <v>228</v>
      </c>
      <c r="T7" s="186" t="s">
        <v>229</v>
      </c>
      <c r="U7" s="188" t="s">
        <v>230</v>
      </c>
      <c r="V7" s="187">
        <v>110000</v>
      </c>
      <c r="W7" s="184"/>
      <c r="X7" s="14"/>
      <c r="Y7" s="14"/>
      <c r="Z7" s="14"/>
      <c r="AA7" s="14"/>
    </row>
    <row r="8" spans="1:27" s="1" customFormat="1">
      <c r="A8" s="6" t="s">
        <v>231</v>
      </c>
      <c r="B8" s="12" t="s">
        <v>213</v>
      </c>
      <c r="C8" s="6"/>
      <c r="D8" s="6"/>
      <c r="E8" s="6"/>
      <c r="F8" s="8"/>
      <c r="G8" s="6"/>
      <c r="H8" s="6">
        <v>12813</v>
      </c>
      <c r="I8" s="6">
        <v>13761</v>
      </c>
      <c r="J8" s="6">
        <f t="shared" si="0"/>
        <v>948</v>
      </c>
      <c r="K8" s="6">
        <v>60</v>
      </c>
      <c r="L8" s="6">
        <f t="shared" si="1"/>
        <v>56880</v>
      </c>
      <c r="M8" s="19">
        <v>1.03</v>
      </c>
      <c r="N8" s="20">
        <f t="shared" si="2"/>
        <v>58586.400000000001</v>
      </c>
      <c r="O8" s="6"/>
      <c r="P8" s="20">
        <f t="shared" si="3"/>
        <v>58586.400000000001</v>
      </c>
      <c r="Q8" s="6">
        <v>1</v>
      </c>
      <c r="R8" s="9">
        <f t="shared" si="4"/>
        <v>58586.400000000001</v>
      </c>
      <c r="S8" s="185" t="s">
        <v>232</v>
      </c>
      <c r="T8" s="186" t="s">
        <v>233</v>
      </c>
      <c r="U8" s="188" t="s">
        <v>234</v>
      </c>
      <c r="V8" s="187">
        <v>20000</v>
      </c>
      <c r="W8" s="184"/>
      <c r="X8" s="14"/>
      <c r="Y8" s="14"/>
      <c r="Z8" s="14"/>
      <c r="AA8" s="14"/>
    </row>
    <row r="9" spans="1:27" s="1" customFormat="1" ht="24">
      <c r="A9" s="6" t="s">
        <v>235</v>
      </c>
      <c r="B9" s="12" t="s">
        <v>213</v>
      </c>
      <c r="C9" s="6"/>
      <c r="D9" s="6"/>
      <c r="E9" s="6"/>
      <c r="F9" s="8"/>
      <c r="G9" s="6"/>
      <c r="H9" s="6">
        <v>163150</v>
      </c>
      <c r="I9" s="6">
        <v>171379</v>
      </c>
      <c r="J9" s="6">
        <f t="shared" si="0"/>
        <v>8229</v>
      </c>
      <c r="K9" s="6">
        <v>1</v>
      </c>
      <c r="L9" s="6">
        <f t="shared" si="1"/>
        <v>8229</v>
      </c>
      <c r="M9" s="19">
        <v>1.03</v>
      </c>
      <c r="N9" s="20">
        <f t="shared" si="2"/>
        <v>8475.8700000000008</v>
      </c>
      <c r="O9" s="6"/>
      <c r="P9" s="20">
        <f t="shared" si="3"/>
        <v>8475.8700000000008</v>
      </c>
      <c r="Q9" s="6">
        <v>1</v>
      </c>
      <c r="R9" s="9">
        <f t="shared" si="4"/>
        <v>8475.8700000000008</v>
      </c>
      <c r="S9" s="185" t="s">
        <v>236</v>
      </c>
      <c r="T9" s="186" t="s">
        <v>237</v>
      </c>
      <c r="U9" s="188" t="s">
        <v>226</v>
      </c>
      <c r="V9" s="187">
        <v>110000</v>
      </c>
      <c r="W9" s="184"/>
      <c r="X9" s="14"/>
      <c r="Y9" s="14"/>
      <c r="Z9" s="14"/>
      <c r="AA9" s="14"/>
    </row>
    <row r="10" spans="1:27" s="1" customFormat="1">
      <c r="A10" s="6" t="s">
        <v>238</v>
      </c>
      <c r="B10" s="12" t="s">
        <v>213</v>
      </c>
      <c r="C10" s="6"/>
      <c r="D10" s="6"/>
      <c r="E10" s="6"/>
      <c r="F10" s="8"/>
      <c r="G10" s="6"/>
      <c r="H10" s="6">
        <v>76449</v>
      </c>
      <c r="I10" s="6">
        <v>82787</v>
      </c>
      <c r="J10" s="6">
        <f t="shared" si="0"/>
        <v>6338</v>
      </c>
      <c r="K10" s="6">
        <v>50</v>
      </c>
      <c r="L10" s="6">
        <f t="shared" si="1"/>
        <v>316900</v>
      </c>
      <c r="M10" s="19">
        <v>1.03</v>
      </c>
      <c r="N10" s="20">
        <f t="shared" si="2"/>
        <v>326407</v>
      </c>
      <c r="O10" s="6"/>
      <c r="P10" s="20">
        <f t="shared" si="3"/>
        <v>326407</v>
      </c>
      <c r="Q10" s="6">
        <v>1</v>
      </c>
      <c r="R10" s="9">
        <f t="shared" si="4"/>
        <v>326407</v>
      </c>
      <c r="S10" s="185" t="s">
        <v>239</v>
      </c>
      <c r="T10" s="186" t="s">
        <v>240</v>
      </c>
      <c r="U10" s="186" t="s">
        <v>241</v>
      </c>
      <c r="V10" s="187">
        <v>30000</v>
      </c>
      <c r="W10" s="184"/>
      <c r="X10" s="14"/>
      <c r="Y10" s="14"/>
      <c r="Z10" s="14"/>
      <c r="AA10" s="14"/>
    </row>
    <row r="11" spans="1:27" s="1" customFormat="1">
      <c r="A11" s="6" t="s">
        <v>242</v>
      </c>
      <c r="B11" s="12" t="s">
        <v>213</v>
      </c>
      <c r="C11" s="6"/>
      <c r="D11" s="6"/>
      <c r="E11" s="6"/>
      <c r="F11" s="8"/>
      <c r="G11" s="6"/>
      <c r="H11" s="6">
        <v>5868</v>
      </c>
      <c r="I11" s="6">
        <v>6201</v>
      </c>
      <c r="J11" s="6">
        <f t="shared" si="0"/>
        <v>333</v>
      </c>
      <c r="K11" s="6">
        <v>60</v>
      </c>
      <c r="L11" s="6">
        <f t="shared" si="1"/>
        <v>19980</v>
      </c>
      <c r="M11" s="19">
        <v>1.03</v>
      </c>
      <c r="N11" s="20">
        <f t="shared" si="2"/>
        <v>20579.400000000001</v>
      </c>
      <c r="O11" s="6"/>
      <c r="P11" s="20">
        <f t="shared" si="3"/>
        <v>20579.400000000001</v>
      </c>
      <c r="Q11" s="6">
        <v>1</v>
      </c>
      <c r="R11" s="9">
        <f t="shared" si="4"/>
        <v>20579.400000000001</v>
      </c>
      <c r="S11" s="364" t="s">
        <v>243</v>
      </c>
      <c r="T11" s="364"/>
      <c r="U11" s="364"/>
      <c r="V11" s="187">
        <v>412869</v>
      </c>
      <c r="W11" s="184"/>
      <c r="X11" s="14"/>
      <c r="Y11" s="14"/>
      <c r="Z11" s="14"/>
      <c r="AA11" s="14"/>
    </row>
    <row r="12" spans="1:27" s="1" customFormat="1">
      <c r="A12" s="6" t="s">
        <v>244</v>
      </c>
      <c r="B12" s="12" t="s">
        <v>213</v>
      </c>
      <c r="C12" s="6"/>
      <c r="D12" s="6"/>
      <c r="E12" s="6"/>
      <c r="F12" s="9"/>
      <c r="G12" s="6"/>
      <c r="H12" s="6">
        <v>49346</v>
      </c>
      <c r="I12" s="6">
        <v>51893</v>
      </c>
      <c r="J12" s="6">
        <f t="shared" si="0"/>
        <v>2547</v>
      </c>
      <c r="K12" s="6">
        <v>1</v>
      </c>
      <c r="L12" s="6">
        <f t="shared" si="1"/>
        <v>2547</v>
      </c>
      <c r="M12" s="19">
        <v>1.03</v>
      </c>
      <c r="N12" s="20">
        <f t="shared" si="2"/>
        <v>2623.41</v>
      </c>
      <c r="O12" s="6"/>
      <c r="P12" s="20">
        <f t="shared" si="3"/>
        <v>2623.41</v>
      </c>
      <c r="Q12" s="6">
        <v>1</v>
      </c>
      <c r="R12" s="9">
        <f t="shared" si="4"/>
        <v>2623.41</v>
      </c>
      <c r="S12" s="184"/>
      <c r="T12" s="184"/>
      <c r="U12" s="184"/>
      <c r="V12" s="184"/>
      <c r="W12" s="184"/>
      <c r="X12" s="14"/>
      <c r="Y12" s="14"/>
      <c r="Z12" s="14"/>
      <c r="AA12" s="14"/>
    </row>
    <row r="13" spans="1:27" s="1" customFormat="1" ht="17.100000000000001" customHeight="1">
      <c r="A13" s="6" t="s">
        <v>245</v>
      </c>
      <c r="B13" s="12" t="s">
        <v>213</v>
      </c>
      <c r="C13" s="6">
        <v>2578</v>
      </c>
      <c r="D13" s="6">
        <v>2769</v>
      </c>
      <c r="E13" s="6">
        <f>SUM(D13-C13)</f>
        <v>191</v>
      </c>
      <c r="F13" s="9">
        <v>9.5</v>
      </c>
      <c r="G13" s="6">
        <f>E13*F13</f>
        <v>1814.5</v>
      </c>
      <c r="H13" s="6"/>
      <c r="I13" s="6"/>
      <c r="J13" s="6"/>
      <c r="K13" s="6">
        <v>0.5</v>
      </c>
      <c r="L13" s="6"/>
      <c r="M13" s="19"/>
      <c r="N13" s="20"/>
      <c r="O13" s="6"/>
      <c r="P13" s="20">
        <f>K13*G13</f>
        <v>907.25</v>
      </c>
      <c r="Q13" s="6">
        <v>1</v>
      </c>
      <c r="R13" s="9">
        <f t="shared" si="4"/>
        <v>907.25</v>
      </c>
      <c r="S13" s="184"/>
      <c r="T13" s="184"/>
      <c r="U13" s="184"/>
      <c r="V13" s="184"/>
      <c r="W13" s="184"/>
      <c r="X13" s="14"/>
      <c r="Y13" s="14"/>
      <c r="Z13" s="14"/>
      <c r="AA13" s="14"/>
    </row>
    <row r="14" spans="1:27" s="1" customFormat="1" ht="15.95" customHeight="1">
      <c r="A14" s="6" t="s">
        <v>246</v>
      </c>
      <c r="B14" s="12" t="s">
        <v>213</v>
      </c>
      <c r="C14" s="6"/>
      <c r="D14" s="6"/>
      <c r="E14" s="6"/>
      <c r="F14" s="8"/>
      <c r="G14" s="6"/>
      <c r="H14" s="6">
        <v>381</v>
      </c>
      <c r="I14" s="6">
        <v>445</v>
      </c>
      <c r="J14" s="6">
        <f t="shared" si="0"/>
        <v>64</v>
      </c>
      <c r="K14" s="6">
        <v>40</v>
      </c>
      <c r="L14" s="6">
        <f t="shared" si="1"/>
        <v>2560</v>
      </c>
      <c r="M14" s="19">
        <v>1.03</v>
      </c>
      <c r="N14" s="20">
        <f t="shared" si="2"/>
        <v>2636.8</v>
      </c>
      <c r="O14" s="6"/>
      <c r="P14" s="20">
        <f t="shared" si="3"/>
        <v>2636.8</v>
      </c>
      <c r="Q14" s="6">
        <v>1</v>
      </c>
      <c r="R14" s="9">
        <f t="shared" si="4"/>
        <v>2636.8</v>
      </c>
      <c r="S14" s="14"/>
      <c r="T14" s="14" t="s">
        <v>247</v>
      </c>
      <c r="U14" s="14"/>
      <c r="V14" s="14"/>
      <c r="W14" s="14"/>
      <c r="X14" s="14"/>
      <c r="Y14" s="14"/>
      <c r="Z14" s="14"/>
      <c r="AA14" s="14"/>
    </row>
    <row r="15" spans="1:27" s="1" customFormat="1" ht="18" customHeight="1">
      <c r="A15" s="6" t="s">
        <v>248</v>
      </c>
      <c r="B15" s="12" t="s">
        <v>213</v>
      </c>
      <c r="C15" s="6"/>
      <c r="D15" s="6"/>
      <c r="E15" s="6"/>
      <c r="F15" s="8"/>
      <c r="G15" s="6"/>
      <c r="H15" s="6">
        <v>9812</v>
      </c>
      <c r="I15" s="344" t="s">
        <v>249</v>
      </c>
      <c r="J15" s="6">
        <f t="shared" si="0"/>
        <v>467</v>
      </c>
      <c r="K15" s="6">
        <v>1</v>
      </c>
      <c r="L15" s="6">
        <f t="shared" si="1"/>
        <v>467</v>
      </c>
      <c r="M15" s="19">
        <v>1.03</v>
      </c>
      <c r="N15" s="20">
        <f t="shared" si="2"/>
        <v>481.01</v>
      </c>
      <c r="O15" s="6"/>
      <c r="P15" s="20">
        <f t="shared" si="3"/>
        <v>481.01</v>
      </c>
      <c r="Q15" s="6">
        <v>1</v>
      </c>
      <c r="R15" s="9">
        <f t="shared" si="4"/>
        <v>481.01</v>
      </c>
      <c r="S15" s="14"/>
      <c r="T15" s="14"/>
      <c r="U15" s="14"/>
      <c r="V15" s="14"/>
      <c r="W15" s="14"/>
      <c r="X15" s="14"/>
      <c r="Y15" s="14"/>
      <c r="Z15" s="14"/>
      <c r="AA15" s="14"/>
    </row>
    <row r="16" spans="1:27" s="1" customFormat="1" ht="18.95" customHeight="1">
      <c r="A16" s="6" t="s">
        <v>250</v>
      </c>
      <c r="B16" s="12" t="s">
        <v>213</v>
      </c>
      <c r="C16" s="6"/>
      <c r="D16" s="6"/>
      <c r="E16" s="6"/>
      <c r="F16" s="8"/>
      <c r="G16" s="6"/>
      <c r="H16" s="6">
        <v>135935</v>
      </c>
      <c r="I16" s="6">
        <v>135935</v>
      </c>
      <c r="J16" s="6">
        <f t="shared" si="0"/>
        <v>0</v>
      </c>
      <c r="K16" s="6">
        <v>40</v>
      </c>
      <c r="L16" s="6">
        <f t="shared" si="1"/>
        <v>0</v>
      </c>
      <c r="M16" s="19">
        <v>1.03</v>
      </c>
      <c r="N16" s="20">
        <f t="shared" si="2"/>
        <v>0</v>
      </c>
      <c r="O16" s="6"/>
      <c r="P16" s="20">
        <f t="shared" si="3"/>
        <v>0</v>
      </c>
      <c r="Q16" s="6">
        <v>1</v>
      </c>
      <c r="R16" s="9">
        <f t="shared" si="4"/>
        <v>0</v>
      </c>
      <c r="S16" s="14"/>
      <c r="T16" s="14"/>
      <c r="U16" s="14"/>
      <c r="V16" s="14"/>
      <c r="W16" s="14"/>
      <c r="X16" s="14"/>
      <c r="Y16" s="14"/>
      <c r="Z16" s="14"/>
      <c r="AA16" s="14"/>
    </row>
    <row r="17" spans="1:27" s="1" customFormat="1" ht="18" customHeight="1">
      <c r="A17" s="6" t="s">
        <v>23</v>
      </c>
      <c r="B17" s="12" t="s">
        <v>251</v>
      </c>
      <c r="C17" s="6"/>
      <c r="D17" s="6"/>
      <c r="E17" s="6">
        <f>SUM(E4:E14)</f>
        <v>214</v>
      </c>
      <c r="F17" s="9">
        <v>9.5</v>
      </c>
      <c r="G17" s="6">
        <f>E17*F17</f>
        <v>2033</v>
      </c>
      <c r="H17" s="6"/>
      <c r="I17" s="6"/>
      <c r="J17" s="6"/>
      <c r="K17" s="6"/>
      <c r="L17" s="6">
        <f>SUM(L4:L15)</f>
        <v>663543</v>
      </c>
      <c r="M17" s="19">
        <v>1.03</v>
      </c>
      <c r="N17" s="20">
        <f>L17*M17</f>
        <v>683449.29</v>
      </c>
      <c r="O17" s="6"/>
      <c r="P17" s="20">
        <f>G17+N17</f>
        <v>685482.29</v>
      </c>
      <c r="Q17" s="6">
        <v>1</v>
      </c>
      <c r="R17" s="9">
        <f>SUM(R4:R16)</f>
        <v>684575.04</v>
      </c>
      <c r="S17" s="14"/>
      <c r="T17" s="14"/>
      <c r="U17" s="14"/>
      <c r="V17" s="14"/>
      <c r="W17" s="14"/>
      <c r="X17" s="14"/>
      <c r="Y17" s="14"/>
      <c r="Z17" s="14"/>
      <c r="AA17" s="14"/>
    </row>
    <row r="18" spans="1:27" s="122" customFormat="1">
      <c r="A18" s="176"/>
      <c r="B18" s="120"/>
      <c r="C18" s="176"/>
      <c r="D18" s="176"/>
      <c r="E18" s="176"/>
      <c r="F18" s="177"/>
      <c r="G18" s="176"/>
      <c r="H18" s="176"/>
      <c r="I18" s="176"/>
      <c r="J18" s="176"/>
      <c r="K18" s="176"/>
      <c r="L18" s="176"/>
      <c r="M18" s="180"/>
      <c r="N18" s="181"/>
      <c r="O18" s="176"/>
      <c r="P18" s="181"/>
      <c r="Q18" s="176"/>
      <c r="R18" s="177"/>
      <c r="S18" s="120"/>
      <c r="T18" s="120"/>
      <c r="U18" s="120"/>
      <c r="V18" s="120"/>
      <c r="W18" s="120"/>
      <c r="X18" s="120"/>
      <c r="Y18" s="120"/>
      <c r="Z18" s="120"/>
      <c r="AA18" s="120"/>
    </row>
    <row r="19" spans="1:27" s="1" customFormat="1" ht="25.5">
      <c r="A19" s="365"/>
      <c r="B19" s="366"/>
      <c r="C19" s="366"/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7"/>
      <c r="S19" s="14"/>
      <c r="T19" s="14"/>
      <c r="U19" s="14"/>
      <c r="V19" s="14"/>
      <c r="W19" s="14"/>
      <c r="X19" s="14"/>
      <c r="Y19" s="14"/>
      <c r="Z19" s="14"/>
      <c r="AA19" s="14"/>
    </row>
    <row r="20" spans="1:27" s="1" customFormat="1">
      <c r="A20" s="6" t="s">
        <v>1</v>
      </c>
      <c r="B20" s="6" t="s">
        <v>65</v>
      </c>
      <c r="C20" s="6" t="s">
        <v>28</v>
      </c>
      <c r="D20" s="6" t="s">
        <v>29</v>
      </c>
      <c r="E20" s="6" t="s">
        <v>6</v>
      </c>
      <c r="F20" s="9" t="s">
        <v>30</v>
      </c>
      <c r="G20" s="6" t="s">
        <v>31</v>
      </c>
      <c r="H20" s="6" t="s">
        <v>2</v>
      </c>
      <c r="I20" s="6" t="s">
        <v>3</v>
      </c>
      <c r="J20" s="6" t="s">
        <v>4</v>
      </c>
      <c r="K20" s="6" t="s">
        <v>5</v>
      </c>
      <c r="L20" s="6" t="s">
        <v>6</v>
      </c>
      <c r="M20" s="19" t="s">
        <v>7</v>
      </c>
      <c r="N20" s="20" t="s">
        <v>8</v>
      </c>
      <c r="O20" s="6" t="s">
        <v>35</v>
      </c>
      <c r="P20" s="20" t="s">
        <v>23</v>
      </c>
      <c r="Q20" s="6" t="s">
        <v>36</v>
      </c>
      <c r="R20" s="9" t="s">
        <v>37</v>
      </c>
      <c r="S20" s="14"/>
      <c r="T20" s="14"/>
      <c r="U20" s="14"/>
      <c r="V20" s="14"/>
      <c r="W20" s="14"/>
      <c r="X20" s="14"/>
      <c r="Y20" s="14"/>
      <c r="Z20" s="14"/>
      <c r="AA20" s="14"/>
    </row>
    <row r="21" spans="1:27" s="1" customFormat="1" ht="20.25">
      <c r="A21" s="6" t="s">
        <v>252</v>
      </c>
      <c r="B21" s="12"/>
      <c r="C21" s="6">
        <v>7128</v>
      </c>
      <c r="D21" s="6">
        <v>7358</v>
      </c>
      <c r="E21" s="6">
        <f>SUM(D21-C21)</f>
        <v>230</v>
      </c>
      <c r="F21" s="9">
        <v>9.5</v>
      </c>
      <c r="G21" s="6">
        <f>E21*F21</f>
        <v>2185</v>
      </c>
      <c r="H21" s="6">
        <v>209023</v>
      </c>
      <c r="I21" s="6">
        <v>219341</v>
      </c>
      <c r="J21" s="6">
        <f>I21-H21</f>
        <v>10318</v>
      </c>
      <c r="K21" s="6">
        <v>1</v>
      </c>
      <c r="L21" s="6">
        <f>K21*J21</f>
        <v>10318</v>
      </c>
      <c r="M21" s="19">
        <v>1.03</v>
      </c>
      <c r="N21" s="20">
        <f>M21*L21</f>
        <v>10627.54</v>
      </c>
      <c r="O21" s="6"/>
      <c r="P21" s="20">
        <f>G21+N21+O21</f>
        <v>12812.54</v>
      </c>
      <c r="Q21" s="6">
        <v>1</v>
      </c>
      <c r="R21" s="9">
        <f>P21*Q21</f>
        <v>12812.54</v>
      </c>
      <c r="S21" s="368" t="s">
        <v>253</v>
      </c>
      <c r="T21" s="368"/>
      <c r="U21" s="368"/>
      <c r="V21" s="368"/>
      <c r="W21" s="368"/>
      <c r="X21" s="368"/>
      <c r="Y21" s="368"/>
      <c r="Z21" s="368"/>
      <c r="AA21" s="14"/>
    </row>
    <row r="22" spans="1:27" s="1" customFormat="1" ht="20.25">
      <c r="A22" s="6" t="s">
        <v>254</v>
      </c>
      <c r="B22" s="12"/>
      <c r="C22" s="6"/>
      <c r="D22" s="6"/>
      <c r="E22" s="6"/>
      <c r="F22" s="8"/>
      <c r="G22" s="6"/>
      <c r="H22" s="6">
        <v>18960</v>
      </c>
      <c r="I22" s="6">
        <v>19277</v>
      </c>
      <c r="J22" s="6">
        <f>I22-H22</f>
        <v>317</v>
      </c>
      <c r="K22" s="6">
        <v>1</v>
      </c>
      <c r="L22" s="6">
        <f>K22*J22</f>
        <v>317</v>
      </c>
      <c r="M22" s="19">
        <v>1.03</v>
      </c>
      <c r="N22" s="20">
        <f>M22*L22</f>
        <v>326.51</v>
      </c>
      <c r="O22" s="6"/>
      <c r="P22" s="20">
        <f>G22+N22+O22</f>
        <v>326.51</v>
      </c>
      <c r="Q22" s="6">
        <v>1</v>
      </c>
      <c r="R22" s="9">
        <f>P22*Q22</f>
        <v>326.51</v>
      </c>
      <c r="S22" s="369" t="s">
        <v>255</v>
      </c>
      <c r="T22" s="370"/>
      <c r="U22" s="369"/>
      <c r="V22" s="369"/>
      <c r="W22" s="369"/>
      <c r="X22" s="14"/>
      <c r="Y22" s="14"/>
      <c r="Z22" s="14"/>
      <c r="AA22" s="14"/>
    </row>
    <row r="23" spans="1:27" s="1" customFormat="1">
      <c r="A23" s="6" t="s">
        <v>256</v>
      </c>
      <c r="B23" s="12"/>
      <c r="C23" s="6"/>
      <c r="D23" s="6"/>
      <c r="E23" s="6"/>
      <c r="F23" s="8"/>
      <c r="G23" s="6"/>
      <c r="H23" s="6">
        <v>9435</v>
      </c>
      <c r="I23" s="6">
        <v>9787</v>
      </c>
      <c r="J23" s="6">
        <f>I23-H23</f>
        <v>352</v>
      </c>
      <c r="K23" s="6">
        <v>40</v>
      </c>
      <c r="L23" s="6">
        <f>K23*J23</f>
        <v>14080</v>
      </c>
      <c r="M23" s="19">
        <v>1.03</v>
      </c>
      <c r="N23" s="20">
        <f>M23*L23</f>
        <v>14502.4</v>
      </c>
      <c r="O23" s="6"/>
      <c r="P23" s="20">
        <f>G23+N23+O23</f>
        <v>14502.4</v>
      </c>
      <c r="Q23" s="6">
        <v>1</v>
      </c>
      <c r="R23" s="9">
        <f>P23*Q23</f>
        <v>14502.4</v>
      </c>
      <c r="S23" s="189" t="s">
        <v>257</v>
      </c>
      <c r="T23" s="190" t="s">
        <v>1</v>
      </c>
      <c r="U23" s="189" t="s">
        <v>258</v>
      </c>
      <c r="V23" s="189" t="s">
        <v>259</v>
      </c>
      <c r="W23" s="191" t="s">
        <v>260</v>
      </c>
      <c r="X23" s="12" t="s">
        <v>37</v>
      </c>
      <c r="Y23" s="12" t="s">
        <v>261</v>
      </c>
      <c r="Z23" s="12" t="s">
        <v>262</v>
      </c>
      <c r="AA23" s="14"/>
    </row>
    <row r="24" spans="1:27" s="1" customFormat="1">
      <c r="A24" s="6"/>
      <c r="B24" s="12"/>
      <c r="C24" s="6"/>
      <c r="D24" s="6"/>
      <c r="E24" s="6"/>
      <c r="F24" s="8"/>
      <c r="G24" s="6"/>
      <c r="H24" s="6"/>
      <c r="I24" s="6"/>
      <c r="J24" s="6"/>
      <c r="K24" s="6"/>
      <c r="L24" s="6"/>
      <c r="M24" s="19"/>
      <c r="N24" s="20"/>
      <c r="O24" s="6"/>
      <c r="P24" s="20"/>
      <c r="Q24" s="6"/>
      <c r="R24" s="9"/>
      <c r="S24" s="192" t="s">
        <v>90</v>
      </c>
      <c r="T24" s="192" t="s">
        <v>263</v>
      </c>
      <c r="U24" s="193">
        <v>1</v>
      </c>
      <c r="V24" s="193">
        <v>44.4</v>
      </c>
      <c r="W24" s="194">
        <f>V24/V32</f>
        <v>6.4369282514461307E-2</v>
      </c>
      <c r="X24" s="29">
        <f>V33*W24</f>
        <v>1314.1111326964101</v>
      </c>
      <c r="Y24" s="29">
        <f>X24+X35</f>
        <v>6243.5504214658104</v>
      </c>
      <c r="Z24" s="12"/>
      <c r="AA24" s="14"/>
    </row>
    <row r="25" spans="1:27" s="1" customFormat="1">
      <c r="A25" s="6" t="s">
        <v>264</v>
      </c>
      <c r="B25" s="12"/>
      <c r="C25" s="6">
        <v>5222</v>
      </c>
      <c r="D25" s="6">
        <v>5395</v>
      </c>
      <c r="E25" s="6">
        <f>SUM(D25-C25)</f>
        <v>173</v>
      </c>
      <c r="F25" s="9">
        <v>9.5</v>
      </c>
      <c r="G25" s="6">
        <f>E25*F25</f>
        <v>1643.5</v>
      </c>
      <c r="H25" s="6">
        <v>177308</v>
      </c>
      <c r="I25" s="6">
        <v>186905</v>
      </c>
      <c r="J25" s="6">
        <f>I25-H25</f>
        <v>9597</v>
      </c>
      <c r="K25" s="6">
        <v>1</v>
      </c>
      <c r="L25" s="6">
        <f>K25*J25</f>
        <v>9597</v>
      </c>
      <c r="M25" s="19">
        <v>1.03</v>
      </c>
      <c r="N25" s="20">
        <f>M25*L25</f>
        <v>9884.91</v>
      </c>
      <c r="O25" s="6"/>
      <c r="P25" s="20">
        <f>G25+N25+O25</f>
        <v>11528.41</v>
      </c>
      <c r="Q25" s="6">
        <v>1</v>
      </c>
      <c r="R25" s="9">
        <f>P25*Q25</f>
        <v>11528.41</v>
      </c>
      <c r="S25" s="192" t="s">
        <v>265</v>
      </c>
      <c r="T25" s="192" t="s">
        <v>266</v>
      </c>
      <c r="U25" s="195">
        <v>1</v>
      </c>
      <c r="V25" s="195">
        <v>54.87</v>
      </c>
      <c r="W25" s="194">
        <f>V25/V32</f>
        <v>7.9548255215506597E-2</v>
      </c>
      <c r="X25" s="29">
        <f>W25*V33</f>
        <v>1623.9927443930601</v>
      </c>
      <c r="Y25" s="29">
        <f>X25</f>
        <v>1623.9927443930601</v>
      </c>
      <c r="Z25" s="12"/>
      <c r="AA25" s="14"/>
    </row>
    <row r="26" spans="1:27" s="1" customFormat="1">
      <c r="A26" s="6" t="s">
        <v>267</v>
      </c>
      <c r="B26" s="12"/>
      <c r="C26" s="6"/>
      <c r="D26" s="6"/>
      <c r="E26" s="6"/>
      <c r="F26" s="8"/>
      <c r="G26" s="6"/>
      <c r="H26" s="6">
        <v>4897</v>
      </c>
      <c r="I26" s="6">
        <v>4897</v>
      </c>
      <c r="J26" s="6">
        <f>I26-H26</f>
        <v>0</v>
      </c>
      <c r="K26" s="6">
        <v>1</v>
      </c>
      <c r="L26" s="6">
        <f>K26*J26</f>
        <v>0</v>
      </c>
      <c r="M26" s="19">
        <v>1.03</v>
      </c>
      <c r="N26" s="20">
        <f>M26*L26</f>
        <v>0</v>
      </c>
      <c r="O26" s="6"/>
      <c r="P26" s="20">
        <f>G26+N26+O26</f>
        <v>0</v>
      </c>
      <c r="Q26" s="6">
        <v>1</v>
      </c>
      <c r="R26" s="9">
        <f>P26*Q26</f>
        <v>0</v>
      </c>
      <c r="S26" s="373" t="s">
        <v>268</v>
      </c>
      <c r="T26" s="192" t="s">
        <v>269</v>
      </c>
      <c r="U26" s="193">
        <v>1</v>
      </c>
      <c r="V26" s="196">
        <v>43.5</v>
      </c>
      <c r="W26" s="194">
        <f>V26/V32</f>
        <v>6.3064499760789802E-2</v>
      </c>
      <c r="X26" s="29">
        <f>W26*V33</f>
        <v>1287.47374487148</v>
      </c>
      <c r="Y26" s="29">
        <f>X26+X27+X28+X36</f>
        <v>4911.2839942728497</v>
      </c>
      <c r="Z26" s="12"/>
      <c r="AA26" s="14"/>
    </row>
    <row r="27" spans="1:27" s="1" customFormat="1">
      <c r="A27" s="6" t="s">
        <v>270</v>
      </c>
      <c r="B27" s="12"/>
      <c r="C27" s="6"/>
      <c r="D27" s="6"/>
      <c r="E27" s="6"/>
      <c r="F27" s="8"/>
      <c r="G27" s="6"/>
      <c r="H27" s="6">
        <v>4323</v>
      </c>
      <c r="I27" s="6">
        <v>4518</v>
      </c>
      <c r="J27" s="6">
        <f>I27-H27</f>
        <v>195</v>
      </c>
      <c r="K27" s="6">
        <v>50</v>
      </c>
      <c r="L27" s="6">
        <f>K27*J27</f>
        <v>9750</v>
      </c>
      <c r="M27" s="19">
        <v>1.03</v>
      </c>
      <c r="N27" s="20">
        <f>M27*L27</f>
        <v>10042.5</v>
      </c>
      <c r="O27" s="6"/>
      <c r="P27" s="20">
        <f>G27+N27+O27</f>
        <v>10042.5</v>
      </c>
      <c r="Q27" s="6">
        <v>1</v>
      </c>
      <c r="R27" s="9">
        <f>P27*Q27</f>
        <v>10042.5</v>
      </c>
      <c r="S27" s="373"/>
      <c r="T27" s="192" t="s">
        <v>271</v>
      </c>
      <c r="U27" s="193">
        <v>1</v>
      </c>
      <c r="V27" s="196">
        <v>47.3</v>
      </c>
      <c r="W27" s="194">
        <f>V27/V32</f>
        <v>6.8573582498514002E-2</v>
      </c>
      <c r="X27" s="29">
        <f>W27*V33</f>
        <v>1399.9427156878401</v>
      </c>
      <c r="Y27" s="29"/>
      <c r="Z27" s="12"/>
      <c r="AA27" s="14"/>
    </row>
    <row r="28" spans="1:27" s="1" customFormat="1">
      <c r="A28" s="6"/>
      <c r="B28" s="12"/>
      <c r="C28" s="6"/>
      <c r="D28" s="6"/>
      <c r="E28" s="6"/>
      <c r="F28" s="8"/>
      <c r="G28" s="6"/>
      <c r="H28" s="6"/>
      <c r="I28" s="6"/>
      <c r="J28" s="6"/>
      <c r="K28" s="6"/>
      <c r="L28" s="6"/>
      <c r="M28" s="19"/>
      <c r="N28" s="20"/>
      <c r="O28" s="6"/>
      <c r="P28" s="20"/>
      <c r="Q28" s="6"/>
      <c r="R28" s="9"/>
      <c r="S28" s="373"/>
      <c r="T28" s="192" t="s">
        <v>272</v>
      </c>
      <c r="U28" s="193">
        <v>1</v>
      </c>
      <c r="V28" s="196">
        <v>55.9</v>
      </c>
      <c r="W28" s="194">
        <f>V28/V32</f>
        <v>8.1041506589152906E-2</v>
      </c>
      <c r="X28" s="29">
        <f>W28*V33</f>
        <v>1654.4777549038099</v>
      </c>
      <c r="Y28" s="29"/>
      <c r="Z28" s="12"/>
      <c r="AA28" s="14"/>
    </row>
    <row r="29" spans="1:27" s="1" customFormat="1">
      <c r="A29" s="6" t="s">
        <v>273</v>
      </c>
      <c r="B29" s="12"/>
      <c r="C29" s="6">
        <v>2098</v>
      </c>
      <c r="D29" s="6">
        <v>2114</v>
      </c>
      <c r="E29" s="6">
        <f>SUM(D29-C29)</f>
        <v>16</v>
      </c>
      <c r="F29" s="9">
        <v>9.5</v>
      </c>
      <c r="G29" s="6">
        <f>E29*F29</f>
        <v>152</v>
      </c>
      <c r="H29" s="6">
        <v>1580</v>
      </c>
      <c r="I29" s="6">
        <v>1690</v>
      </c>
      <c r="J29" s="6">
        <f>I29-H29</f>
        <v>110</v>
      </c>
      <c r="K29" s="6">
        <v>60</v>
      </c>
      <c r="L29" s="6">
        <f>K29*J29</f>
        <v>6600</v>
      </c>
      <c r="M29" s="19">
        <v>1.03</v>
      </c>
      <c r="N29" s="20">
        <f>M29*L29</f>
        <v>6798</v>
      </c>
      <c r="O29" s="6"/>
      <c r="P29" s="20">
        <f>G29+N29+O29</f>
        <v>6950</v>
      </c>
      <c r="Q29" s="6">
        <v>1</v>
      </c>
      <c r="R29" s="9">
        <f>P29*Q29</f>
        <v>6950</v>
      </c>
      <c r="S29" s="192" t="s">
        <v>103</v>
      </c>
      <c r="T29" s="197" t="s">
        <v>274</v>
      </c>
      <c r="U29" s="198">
        <v>1</v>
      </c>
      <c r="V29" s="198">
        <v>54</v>
      </c>
      <c r="W29" s="194">
        <f>V29/V32</f>
        <v>7.82869652202908E-2</v>
      </c>
      <c r="X29" s="29">
        <f>W29*V33</f>
        <v>1598.2432694956301</v>
      </c>
      <c r="Y29" s="29">
        <f>X29+X37</f>
        <v>2483.9607031996502</v>
      </c>
      <c r="Z29" s="12"/>
      <c r="AA29" s="14"/>
    </row>
    <row r="30" spans="1:27" s="1" customFormat="1">
      <c r="A30" s="6" t="s">
        <v>275</v>
      </c>
      <c r="B30" s="12"/>
      <c r="C30" s="6"/>
      <c r="D30" s="6"/>
      <c r="E30" s="6"/>
      <c r="F30" s="9"/>
      <c r="G30" s="6"/>
      <c r="H30" s="6">
        <v>1202</v>
      </c>
      <c r="I30" s="6">
        <v>1321</v>
      </c>
      <c r="J30" s="6">
        <f>I30-H30</f>
        <v>119</v>
      </c>
      <c r="K30" s="6">
        <v>60</v>
      </c>
      <c r="L30" s="6">
        <f>K30*J30</f>
        <v>7140</v>
      </c>
      <c r="M30" s="19">
        <v>1.03</v>
      </c>
      <c r="N30" s="20">
        <f>M30*L30</f>
        <v>7354.2</v>
      </c>
      <c r="O30" s="6"/>
      <c r="P30" s="20">
        <f>G30+N30+O30</f>
        <v>7354.2</v>
      </c>
      <c r="Q30" s="6">
        <v>1</v>
      </c>
      <c r="R30" s="9">
        <f>P30*Q30</f>
        <v>7354.2</v>
      </c>
      <c r="S30" s="192" t="s">
        <v>159</v>
      </c>
      <c r="T30" s="192" t="s">
        <v>276</v>
      </c>
      <c r="U30" s="193">
        <v>8</v>
      </c>
      <c r="V30" s="193">
        <v>351.8</v>
      </c>
      <c r="W30" s="194">
        <f>V30/V32</f>
        <v>0.51002508082404296</v>
      </c>
      <c r="X30" s="29">
        <f>W30*V33</f>
        <v>10412.2589297882</v>
      </c>
      <c r="Y30" s="29">
        <f>X30+X38</f>
        <v>25598.622428505001</v>
      </c>
      <c r="Z30" s="29">
        <f>Y30+R21+R22+R23+R35+R36</f>
        <v>77311.172428505102</v>
      </c>
      <c r="AA30" s="14"/>
    </row>
    <row r="31" spans="1:27" s="1" customFormat="1">
      <c r="A31" s="6" t="s">
        <v>277</v>
      </c>
      <c r="B31" s="12"/>
      <c r="C31" s="6"/>
      <c r="D31" s="6"/>
      <c r="E31" s="6"/>
      <c r="F31" s="9"/>
      <c r="G31" s="6"/>
      <c r="H31" s="6">
        <v>6801</v>
      </c>
      <c r="I31" s="6">
        <v>7239</v>
      </c>
      <c r="J31" s="6">
        <f>I31-H31</f>
        <v>438</v>
      </c>
      <c r="K31" s="6">
        <v>10</v>
      </c>
      <c r="L31" s="6">
        <f>K31*J31</f>
        <v>4380</v>
      </c>
      <c r="M31" s="19">
        <v>1.03</v>
      </c>
      <c r="N31" s="20">
        <f>M31*L31</f>
        <v>4511.3999999999996</v>
      </c>
      <c r="O31" s="6"/>
      <c r="P31" s="20">
        <f>G31+N31+O31</f>
        <v>4511.3999999999996</v>
      </c>
      <c r="Q31" s="6">
        <v>1</v>
      </c>
      <c r="R31" s="9">
        <f>P31*Q31</f>
        <v>4511.3999999999996</v>
      </c>
      <c r="S31" s="192" t="s">
        <v>278</v>
      </c>
      <c r="T31" s="192" t="s">
        <v>279</v>
      </c>
      <c r="U31" s="193">
        <v>1</v>
      </c>
      <c r="V31" s="193">
        <v>38</v>
      </c>
      <c r="W31" s="194">
        <f>V31/V32</f>
        <v>5.5090827377241698E-2</v>
      </c>
      <c r="X31" s="29">
        <f>W31*V33</f>
        <v>1124.68970816359</v>
      </c>
      <c r="Y31" s="29">
        <f>X31</f>
        <v>1124.68970816359</v>
      </c>
      <c r="Z31" s="12"/>
      <c r="AA31" s="14"/>
    </row>
    <row r="32" spans="1:27" s="1" customFormat="1" ht="20.25">
      <c r="A32" s="6"/>
      <c r="B32" s="12"/>
      <c r="C32" s="6"/>
      <c r="D32" s="6"/>
      <c r="E32" s="6"/>
      <c r="F32" s="9"/>
      <c r="G32" s="6"/>
      <c r="H32" s="6"/>
      <c r="I32" s="6"/>
      <c r="J32" s="6"/>
      <c r="K32" s="6"/>
      <c r="L32" s="6"/>
      <c r="M32" s="19"/>
      <c r="N32" s="20"/>
      <c r="O32" s="6"/>
      <c r="P32" s="20"/>
      <c r="Q32" s="6"/>
      <c r="R32" s="9"/>
      <c r="S32" s="199" t="s">
        <v>280</v>
      </c>
      <c r="T32" s="200"/>
      <c r="U32" s="199"/>
      <c r="V32" s="199">
        <f>SUM(V24:V31)</f>
        <v>689.77</v>
      </c>
      <c r="W32" s="201"/>
      <c r="X32" s="12"/>
      <c r="Y32" s="12"/>
      <c r="Z32" s="12"/>
      <c r="AA32" s="14"/>
    </row>
    <row r="33" spans="1:29" s="1" customFormat="1" ht="20.25">
      <c r="A33" s="6"/>
      <c r="B33" s="12"/>
      <c r="C33" s="6"/>
      <c r="D33" s="6"/>
      <c r="E33" s="6"/>
      <c r="F33" s="9"/>
      <c r="G33" s="6"/>
      <c r="H33" s="6"/>
      <c r="I33" s="6"/>
      <c r="J33" s="6"/>
      <c r="K33" s="6"/>
      <c r="L33" s="6"/>
      <c r="M33" s="19"/>
      <c r="N33" s="20"/>
      <c r="O33" s="6"/>
      <c r="P33" s="20"/>
      <c r="Q33" s="6"/>
      <c r="R33" s="9"/>
      <c r="S33" s="199" t="s">
        <v>281</v>
      </c>
      <c r="T33" s="200"/>
      <c r="U33" s="199"/>
      <c r="V33" s="199">
        <f>R29+R30+R31+R34</f>
        <v>20415.189999999999</v>
      </c>
      <c r="W33" s="201"/>
      <c r="X33" s="12"/>
      <c r="Y33" s="12"/>
      <c r="Z33" s="12"/>
      <c r="AA33" s="14"/>
    </row>
    <row r="34" spans="1:29" s="1" customFormat="1" ht="20.25">
      <c r="A34" s="6" t="s">
        <v>282</v>
      </c>
      <c r="B34" s="12"/>
      <c r="C34" s="6"/>
      <c r="D34" s="6"/>
      <c r="E34" s="6"/>
      <c r="F34" s="9"/>
      <c r="G34" s="6"/>
      <c r="H34" s="6">
        <v>52275</v>
      </c>
      <c r="I34" s="6">
        <v>53828</v>
      </c>
      <c r="J34" s="6">
        <f>I34-H34</f>
        <v>1553</v>
      </c>
      <c r="K34" s="6">
        <v>1</v>
      </c>
      <c r="L34" s="6">
        <f>K34*J34</f>
        <v>1553</v>
      </c>
      <c r="M34" s="19">
        <v>1.03</v>
      </c>
      <c r="N34" s="20">
        <f>M34*L34</f>
        <v>1599.59</v>
      </c>
      <c r="O34" s="6"/>
      <c r="P34" s="20">
        <f>G34+N34+O34</f>
        <v>1599.59</v>
      </c>
      <c r="Q34" s="6">
        <v>1</v>
      </c>
      <c r="R34" s="9">
        <f>P34*Q34</f>
        <v>1599.59</v>
      </c>
      <c r="S34" s="371"/>
      <c r="T34" s="372"/>
      <c r="U34" s="371"/>
      <c r="V34" s="371"/>
      <c r="W34" s="371"/>
      <c r="X34" s="12"/>
      <c r="Y34" s="12"/>
      <c r="Z34" s="12"/>
      <c r="AA34" s="14"/>
    </row>
    <row r="35" spans="1:29" s="1" customFormat="1">
      <c r="A35" s="6" t="s">
        <v>283</v>
      </c>
      <c r="B35" s="12"/>
      <c r="C35" s="6"/>
      <c r="D35" s="6"/>
      <c r="E35" s="6"/>
      <c r="F35" s="8"/>
      <c r="G35" s="6"/>
      <c r="H35" s="6">
        <v>1249</v>
      </c>
      <c r="I35" s="6">
        <v>1250</v>
      </c>
      <c r="J35" s="6">
        <f>I35-H35</f>
        <v>1</v>
      </c>
      <c r="K35" s="6">
        <v>30</v>
      </c>
      <c r="L35" s="6">
        <f>K35*J35</f>
        <v>30</v>
      </c>
      <c r="M35" s="19">
        <v>1.03</v>
      </c>
      <c r="N35" s="20">
        <f>M35*L35</f>
        <v>30.9</v>
      </c>
      <c r="O35" s="6"/>
      <c r="P35" s="20">
        <f>G35+N35+O35</f>
        <v>30.9</v>
      </c>
      <c r="Q35" s="6">
        <v>1</v>
      </c>
      <c r="R35" s="9">
        <f>P35*Q35</f>
        <v>30.9</v>
      </c>
      <c r="S35" s="202" t="s">
        <v>90</v>
      </c>
      <c r="T35" s="203" t="s">
        <v>284</v>
      </c>
      <c r="U35" s="204" t="s">
        <v>285</v>
      </c>
      <c r="V35" s="205">
        <v>187</v>
      </c>
      <c r="W35" s="206">
        <f>V35/V39</f>
        <v>0.22852254674324801</v>
      </c>
      <c r="X35" s="29">
        <f>W35*V40</f>
        <v>4929.4392887694003</v>
      </c>
      <c r="Y35" s="12"/>
      <c r="Z35" s="12"/>
      <c r="AA35" s="14"/>
    </row>
    <row r="36" spans="1:29" s="1" customFormat="1">
      <c r="A36" s="6" t="s">
        <v>286</v>
      </c>
      <c r="B36" s="12"/>
      <c r="C36" s="6"/>
      <c r="D36" s="6"/>
      <c r="E36" s="6"/>
      <c r="F36" s="8"/>
      <c r="G36" s="6"/>
      <c r="H36" s="6">
        <v>12588</v>
      </c>
      <c r="I36" s="6">
        <v>13366</v>
      </c>
      <c r="J36" s="6">
        <f>I36-H36</f>
        <v>778</v>
      </c>
      <c r="K36" s="6">
        <v>30</v>
      </c>
      <c r="L36" s="6">
        <f>K36*J36</f>
        <v>23340</v>
      </c>
      <c r="M36" s="19">
        <v>1.03</v>
      </c>
      <c r="N36" s="20">
        <f>L36*M36</f>
        <v>24040.2</v>
      </c>
      <c r="O36" s="6"/>
      <c r="P36" s="20">
        <f>G36+N36+O36</f>
        <v>24040.2</v>
      </c>
      <c r="Q36" s="6">
        <v>1</v>
      </c>
      <c r="R36" s="9">
        <f t="shared" ref="R36:R42" si="5">P36*Q36</f>
        <v>24040.2</v>
      </c>
      <c r="S36" s="202" t="s">
        <v>268</v>
      </c>
      <c r="T36" s="192" t="s">
        <v>287</v>
      </c>
      <c r="U36" s="193">
        <v>1</v>
      </c>
      <c r="V36" s="196">
        <v>21.6</v>
      </c>
      <c r="W36" s="206">
        <f>V36/V39</f>
        <v>2.63961872174019E-2</v>
      </c>
      <c r="X36" s="29">
        <f>W36*V40</f>
        <v>569.389778809728</v>
      </c>
      <c r="Y36" s="12"/>
      <c r="Z36" s="12"/>
      <c r="AA36" s="14"/>
    </row>
    <row r="37" spans="1:29" s="1" customFormat="1">
      <c r="A37" s="6" t="s">
        <v>23</v>
      </c>
      <c r="B37" s="12"/>
      <c r="C37" s="6"/>
      <c r="D37" s="6"/>
      <c r="E37" s="6">
        <f>E21+E25+E29</f>
        <v>419</v>
      </c>
      <c r="F37" s="9">
        <v>9.5</v>
      </c>
      <c r="G37" s="6">
        <f>E37*F37</f>
        <v>3980.5</v>
      </c>
      <c r="H37" s="6"/>
      <c r="I37" s="6"/>
      <c r="J37" s="6"/>
      <c r="K37" s="6"/>
      <c r="L37" s="6">
        <f>SUM(L21:L36)</f>
        <v>87105</v>
      </c>
      <c r="M37" s="19">
        <v>1.03</v>
      </c>
      <c r="N37" s="20">
        <f>L37*M37</f>
        <v>89718.15</v>
      </c>
      <c r="O37" s="6"/>
      <c r="P37" s="20">
        <f>G37+N37</f>
        <v>93698.65</v>
      </c>
      <c r="Q37" s="6">
        <v>1</v>
      </c>
      <c r="R37" s="9">
        <f t="shared" si="5"/>
        <v>93698.65</v>
      </c>
      <c r="S37" s="202" t="s">
        <v>103</v>
      </c>
      <c r="T37" s="197" t="s">
        <v>288</v>
      </c>
      <c r="U37" s="198">
        <v>1</v>
      </c>
      <c r="V37" s="198">
        <v>33.6</v>
      </c>
      <c r="W37" s="206">
        <f>V37/V39</f>
        <v>4.1060735671514102E-2</v>
      </c>
      <c r="X37" s="29">
        <f>W37*V40</f>
        <v>885.717433704021</v>
      </c>
      <c r="Y37" s="12"/>
      <c r="Z37" s="12"/>
      <c r="AA37" s="14"/>
    </row>
    <row r="38" spans="1:29" s="1" customFormat="1" ht="57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207" t="s">
        <v>159</v>
      </c>
      <c r="T38" s="208" t="s">
        <v>133</v>
      </c>
      <c r="U38" s="209">
        <v>20</v>
      </c>
      <c r="V38" s="209">
        <v>576.1</v>
      </c>
      <c r="W38" s="210">
        <f>V38/V39</f>
        <v>0.70402053036783596</v>
      </c>
      <c r="X38" s="98">
        <f>W38*V40</f>
        <v>15186.363498716901</v>
      </c>
      <c r="Y38" s="81"/>
      <c r="Z38" s="81"/>
      <c r="AA38" s="215" t="s">
        <v>289</v>
      </c>
      <c r="AB38" s="216"/>
      <c r="AC38" s="216"/>
    </row>
    <row r="39" spans="1:29" s="1" customFormat="1">
      <c r="A39" s="6" t="s">
        <v>290</v>
      </c>
      <c r="B39" s="12" t="s">
        <v>159</v>
      </c>
      <c r="C39" s="6" t="s">
        <v>133</v>
      </c>
      <c r="D39" s="12" t="s">
        <v>291</v>
      </c>
      <c r="E39" s="6"/>
      <c r="F39" s="9"/>
      <c r="G39" s="6"/>
      <c r="H39" s="6"/>
      <c r="I39" s="6"/>
      <c r="J39" s="6"/>
      <c r="K39" s="6"/>
      <c r="L39" s="6"/>
      <c r="M39" s="19"/>
      <c r="N39" s="20"/>
      <c r="O39" s="6"/>
      <c r="P39" s="20">
        <f>P29+P30+P31+P34</f>
        <v>20415.189999999999</v>
      </c>
      <c r="Q39" s="6">
        <f>W30</f>
        <v>0.51002508082404296</v>
      </c>
      <c r="R39" s="9">
        <f t="shared" si="5"/>
        <v>10412.2589297882</v>
      </c>
      <c r="S39" s="199" t="s">
        <v>292</v>
      </c>
      <c r="T39" s="6"/>
      <c r="U39" s="6"/>
      <c r="V39" s="136">
        <f>SUM(V35:V38)</f>
        <v>818.3</v>
      </c>
      <c r="W39" s="12"/>
      <c r="X39" s="12"/>
      <c r="Y39" s="12"/>
      <c r="Z39" s="12"/>
      <c r="AA39" s="14"/>
    </row>
    <row r="40" spans="1:29" s="1" customFormat="1">
      <c r="A40" s="6" t="s">
        <v>293</v>
      </c>
      <c r="B40" s="12" t="s">
        <v>159</v>
      </c>
      <c r="C40" s="6" t="s">
        <v>133</v>
      </c>
      <c r="D40" s="12" t="s">
        <v>291</v>
      </c>
      <c r="E40" s="6"/>
      <c r="F40" s="9"/>
      <c r="G40" s="6"/>
      <c r="H40" s="6"/>
      <c r="I40" s="6"/>
      <c r="J40" s="6"/>
      <c r="K40" s="6"/>
      <c r="L40" s="6"/>
      <c r="M40" s="19"/>
      <c r="N40" s="20"/>
      <c r="O40" s="6"/>
      <c r="P40" s="20">
        <f>P25+P26+P27</f>
        <v>21570.91</v>
      </c>
      <c r="Q40" s="6">
        <f>W38</f>
        <v>0.70402053036783596</v>
      </c>
      <c r="R40" s="9">
        <f t="shared" si="5"/>
        <v>15186.363498716901</v>
      </c>
      <c r="S40" s="211" t="s">
        <v>294</v>
      </c>
      <c r="T40" s="128"/>
      <c r="U40" s="128"/>
      <c r="V40" s="212">
        <f>R25+R26+R27</f>
        <v>21570.91</v>
      </c>
      <c r="W40" s="14"/>
      <c r="X40" s="14"/>
      <c r="Y40" s="14"/>
      <c r="Z40" s="14"/>
      <c r="AA40" s="14"/>
    </row>
    <row r="41" spans="1:29" s="1" customFormat="1">
      <c r="A41" s="6" t="s">
        <v>295</v>
      </c>
      <c r="B41" s="12" t="s">
        <v>159</v>
      </c>
      <c r="C41" s="6" t="s">
        <v>133</v>
      </c>
      <c r="D41" s="12" t="s">
        <v>291</v>
      </c>
      <c r="E41" s="6"/>
      <c r="F41" s="9"/>
      <c r="G41" s="6"/>
      <c r="H41" s="6"/>
      <c r="I41" s="6"/>
      <c r="J41" s="6"/>
      <c r="K41" s="6"/>
      <c r="L41" s="6"/>
      <c r="M41" s="19"/>
      <c r="N41" s="20"/>
      <c r="O41" s="6"/>
      <c r="P41" s="20">
        <f>P21+P22+P23</f>
        <v>27641.45</v>
      </c>
      <c r="Q41" s="6">
        <v>1</v>
      </c>
      <c r="R41" s="9">
        <f t="shared" si="5"/>
        <v>27641.45</v>
      </c>
      <c r="S41" s="211"/>
      <c r="T41" s="128"/>
      <c r="U41" s="128"/>
      <c r="V41" s="212"/>
      <c r="W41" s="14"/>
      <c r="X41" s="14"/>
      <c r="Y41" s="14"/>
      <c r="Z41" s="14"/>
      <c r="AA41" s="14"/>
    </row>
    <row r="42" spans="1:29" s="1" customFormat="1">
      <c r="A42" s="6" t="s">
        <v>296</v>
      </c>
      <c r="B42" s="12" t="s">
        <v>159</v>
      </c>
      <c r="C42" s="6" t="s">
        <v>133</v>
      </c>
      <c r="D42" s="12" t="s">
        <v>291</v>
      </c>
      <c r="E42" s="6"/>
      <c r="F42" s="9"/>
      <c r="G42" s="6"/>
      <c r="H42" s="6"/>
      <c r="I42" s="6"/>
      <c r="J42" s="6"/>
      <c r="K42" s="6"/>
      <c r="L42" s="6"/>
      <c r="M42" s="19"/>
      <c r="N42" s="20"/>
      <c r="O42" s="6"/>
      <c r="P42" s="20">
        <f>P36+P35</f>
        <v>24071.1</v>
      </c>
      <c r="Q42" s="6">
        <v>1</v>
      </c>
      <c r="R42" s="9">
        <f t="shared" si="5"/>
        <v>24071.1</v>
      </c>
      <c r="S42" s="211"/>
      <c r="T42" s="128"/>
      <c r="U42" s="128"/>
      <c r="V42" s="212"/>
      <c r="W42" s="14"/>
      <c r="X42" s="14"/>
      <c r="Y42" s="14"/>
      <c r="Z42" s="14"/>
      <c r="AA42" s="14"/>
    </row>
    <row r="43" spans="1:29" s="1" customFormat="1">
      <c r="A43" s="12" t="s">
        <v>23</v>
      </c>
      <c r="B43" s="12" t="s">
        <v>159</v>
      </c>
      <c r="C43" s="6" t="s">
        <v>133</v>
      </c>
      <c r="D43" s="12" t="s">
        <v>297</v>
      </c>
      <c r="E43" s="12"/>
      <c r="F43" s="9"/>
      <c r="G43" s="12"/>
      <c r="H43" s="12"/>
      <c r="I43" s="12"/>
      <c r="J43" s="12"/>
      <c r="K43" s="12"/>
      <c r="L43" s="22">
        <f>N43/M43</f>
        <v>75059.390707286497</v>
      </c>
      <c r="M43" s="19">
        <v>1.03</v>
      </c>
      <c r="N43" s="22">
        <f>R43</f>
        <v>77311.172428505102</v>
      </c>
      <c r="O43" s="12"/>
      <c r="P43" s="12"/>
      <c r="Q43" s="12"/>
      <c r="R43" s="29">
        <f>SUM(R39:R42)</f>
        <v>77311.172428505102</v>
      </c>
      <c r="S43" s="14"/>
      <c r="T43" s="14"/>
      <c r="U43" s="14"/>
      <c r="V43" s="14"/>
      <c r="W43" s="14"/>
      <c r="X43" s="14"/>
      <c r="Y43" s="14"/>
      <c r="Z43" s="14"/>
      <c r="AA43" s="14"/>
    </row>
    <row r="44" spans="1:29" s="1" customFormat="1">
      <c r="A44" s="12"/>
      <c r="B44" s="12"/>
      <c r="C44" s="6"/>
      <c r="D44" s="12"/>
      <c r="E44" s="12"/>
      <c r="F44" s="9"/>
      <c r="G44" s="12"/>
      <c r="H44" s="12"/>
      <c r="I44" s="12"/>
      <c r="J44" s="12"/>
      <c r="K44" s="12"/>
      <c r="L44" s="22"/>
      <c r="M44" s="19"/>
      <c r="N44" s="22"/>
      <c r="O44" s="12"/>
      <c r="P44" s="12"/>
      <c r="Q44" s="12"/>
      <c r="R44" s="29"/>
      <c r="S44" s="14"/>
      <c r="T44" s="14"/>
      <c r="U44" s="14"/>
      <c r="V44" s="14"/>
      <c r="W44" s="14"/>
      <c r="X44" s="14"/>
      <c r="Y44" s="14"/>
      <c r="Z44" s="14"/>
      <c r="AA44" s="14"/>
    </row>
    <row r="45" spans="1:29" s="1" customFormat="1">
      <c r="A45" s="12"/>
      <c r="B45" s="12"/>
      <c r="C45" s="6"/>
      <c r="D45" s="12"/>
      <c r="E45" s="12"/>
      <c r="F45" s="9"/>
      <c r="G45" s="12"/>
      <c r="H45" s="12"/>
      <c r="I45" s="12"/>
      <c r="J45" s="12"/>
      <c r="K45" s="12"/>
      <c r="L45" s="22"/>
      <c r="M45" s="19"/>
      <c r="N45" s="22"/>
      <c r="O45" s="12"/>
      <c r="P45" s="12"/>
      <c r="Q45" s="12"/>
      <c r="R45" s="29"/>
      <c r="S45" s="14"/>
      <c r="T45" s="14"/>
      <c r="U45" s="14"/>
      <c r="V45" s="14"/>
      <c r="W45" s="14"/>
      <c r="X45" s="14"/>
      <c r="Y45" s="14"/>
      <c r="Z45" s="14"/>
      <c r="AA45" s="14"/>
    </row>
    <row r="46" spans="1:29" s="1" customFormat="1">
      <c r="A46" s="12"/>
      <c r="B46" s="12"/>
      <c r="C46" s="6"/>
      <c r="D46" s="12"/>
      <c r="E46" s="12"/>
      <c r="F46" s="9"/>
      <c r="G46" s="12"/>
      <c r="H46" s="12"/>
      <c r="I46" s="12"/>
      <c r="J46" s="12"/>
      <c r="K46" s="12"/>
      <c r="L46" s="22"/>
      <c r="M46" s="19"/>
      <c r="N46" s="22"/>
      <c r="O46" s="12"/>
      <c r="P46" s="12"/>
      <c r="Q46" s="12"/>
      <c r="R46" s="29"/>
      <c r="S46" s="14"/>
      <c r="T46" s="14"/>
      <c r="U46" s="14"/>
      <c r="V46" s="14"/>
      <c r="W46" s="14"/>
      <c r="X46" s="14"/>
      <c r="Y46" s="14"/>
      <c r="Z46" s="14"/>
      <c r="AA46" s="14"/>
    </row>
    <row r="47" spans="1:29" s="1" customFormat="1">
      <c r="A47" s="12"/>
      <c r="B47" s="12"/>
      <c r="C47" s="12"/>
      <c r="D47" s="12"/>
      <c r="E47" s="12"/>
      <c r="F47" s="9"/>
      <c r="G47" s="12"/>
      <c r="H47" s="12"/>
      <c r="I47" s="12"/>
      <c r="J47" s="12"/>
      <c r="K47" s="12"/>
      <c r="L47" s="22"/>
      <c r="M47" s="19"/>
      <c r="N47" s="22"/>
      <c r="O47" s="12"/>
      <c r="P47" s="12"/>
      <c r="Q47" s="12"/>
      <c r="R47" s="12"/>
      <c r="S47" s="14"/>
      <c r="T47" s="14"/>
      <c r="U47" s="14"/>
      <c r="V47" s="14"/>
      <c r="W47" s="14"/>
      <c r="X47" s="14"/>
      <c r="Y47" s="14"/>
      <c r="Z47" s="14"/>
      <c r="AA47" s="14"/>
    </row>
    <row r="48" spans="1:29" s="1" customFormat="1">
      <c r="A48" s="6" t="s">
        <v>298</v>
      </c>
      <c r="B48" s="12" t="s">
        <v>268</v>
      </c>
      <c r="C48" s="6" t="s">
        <v>299</v>
      </c>
      <c r="D48" s="12" t="s">
        <v>291</v>
      </c>
      <c r="E48" s="6"/>
      <c r="F48" s="9"/>
      <c r="G48" s="6"/>
      <c r="H48" s="6"/>
      <c r="I48" s="6"/>
      <c r="J48" s="6"/>
      <c r="K48" s="6"/>
      <c r="L48" s="6"/>
      <c r="M48" s="19"/>
      <c r="N48" s="20"/>
      <c r="O48" s="6"/>
      <c r="P48" s="20">
        <f>P30+P31+P34+P29</f>
        <v>20415.189999999999</v>
      </c>
      <c r="Q48" s="6">
        <v>0.06</v>
      </c>
      <c r="R48" s="9">
        <f>P48*Q48</f>
        <v>1224.9114</v>
      </c>
      <c r="S48" s="213"/>
      <c r="T48" s="213"/>
      <c r="U48" s="213"/>
      <c r="V48" s="213"/>
      <c r="W48" s="213"/>
      <c r="X48" s="213"/>
      <c r="Y48" s="213"/>
      <c r="Z48" s="213"/>
      <c r="AA48" s="14"/>
    </row>
    <row r="49" spans="1:27" s="1" customFormat="1">
      <c r="A49" s="6" t="s">
        <v>300</v>
      </c>
      <c r="B49" s="12" t="s">
        <v>268</v>
      </c>
      <c r="C49" s="6" t="s">
        <v>299</v>
      </c>
      <c r="D49" s="12" t="s">
        <v>291</v>
      </c>
      <c r="E49" s="6"/>
      <c r="F49" s="9"/>
      <c r="G49" s="6"/>
      <c r="H49" s="6"/>
      <c r="I49" s="6"/>
      <c r="J49" s="6"/>
      <c r="K49" s="6"/>
      <c r="L49" s="6"/>
      <c r="M49" s="19"/>
      <c r="N49" s="20"/>
      <c r="O49" s="6"/>
      <c r="P49" s="20">
        <f>P48</f>
        <v>20415.189999999999</v>
      </c>
      <c r="Q49" s="6">
        <f>W27</f>
        <v>6.8573582498514002E-2</v>
      </c>
      <c r="R49" s="9">
        <f>P49*Q49</f>
        <v>1399.9427156878401</v>
      </c>
      <c r="S49" s="213"/>
      <c r="T49" s="213"/>
      <c r="U49" s="213"/>
      <c r="V49" s="213"/>
      <c r="W49" s="213"/>
      <c r="X49" s="213"/>
      <c r="Y49" s="213"/>
      <c r="Z49" s="213"/>
      <c r="AA49" s="14"/>
    </row>
    <row r="50" spans="1:27" s="1" customFormat="1">
      <c r="A50" s="6" t="s">
        <v>301</v>
      </c>
      <c r="B50" s="12" t="s">
        <v>268</v>
      </c>
      <c r="C50" s="6" t="s">
        <v>299</v>
      </c>
      <c r="D50" s="12" t="s">
        <v>291</v>
      </c>
      <c r="E50" s="6"/>
      <c r="F50" s="9"/>
      <c r="G50" s="6"/>
      <c r="H50" s="6"/>
      <c r="I50" s="6"/>
      <c r="J50" s="6"/>
      <c r="K50" s="6"/>
      <c r="L50" s="6"/>
      <c r="M50" s="19"/>
      <c r="N50" s="20"/>
      <c r="O50" s="6"/>
      <c r="P50" s="20">
        <f>P49</f>
        <v>20415.189999999999</v>
      </c>
      <c r="Q50" s="6">
        <f>W28</f>
        <v>8.1041506589152906E-2</v>
      </c>
      <c r="R50" s="9">
        <f>P50*Q50</f>
        <v>1654.4777549038099</v>
      </c>
      <c r="S50" s="213"/>
      <c r="T50" s="213"/>
      <c r="U50" s="213"/>
      <c r="V50" s="213"/>
      <c r="W50" s="213"/>
      <c r="X50" s="213"/>
      <c r="Y50" s="213"/>
      <c r="Z50" s="213"/>
      <c r="AA50" s="14"/>
    </row>
    <row r="51" spans="1:27" s="1" customFormat="1">
      <c r="A51" s="6" t="s">
        <v>302</v>
      </c>
      <c r="B51" s="12" t="s">
        <v>268</v>
      </c>
      <c r="C51" s="6" t="s">
        <v>299</v>
      </c>
      <c r="D51" s="12" t="s">
        <v>291</v>
      </c>
      <c r="E51" s="6"/>
      <c r="F51" s="9"/>
      <c r="G51" s="6"/>
      <c r="H51" s="6"/>
      <c r="I51" s="6"/>
      <c r="J51" s="6"/>
      <c r="K51" s="6"/>
      <c r="L51" s="6"/>
      <c r="M51" s="19"/>
      <c r="N51" s="20"/>
      <c r="O51" s="6"/>
      <c r="P51" s="20">
        <f>P25+P26+P27</f>
        <v>21570.91</v>
      </c>
      <c r="Q51" s="6">
        <f>W36</f>
        <v>2.63961872174019E-2</v>
      </c>
      <c r="R51" s="9">
        <f>P51*Q51</f>
        <v>569.389778809728</v>
      </c>
      <c r="S51" s="213"/>
      <c r="T51" s="213"/>
      <c r="U51" s="213"/>
      <c r="V51" s="213"/>
      <c r="W51" s="213"/>
      <c r="X51" s="213"/>
      <c r="Y51" s="213"/>
      <c r="Z51" s="213"/>
      <c r="AA51" s="14"/>
    </row>
    <row r="52" spans="1:27" s="1" customFormat="1">
      <c r="A52" s="12" t="s">
        <v>23</v>
      </c>
      <c r="B52" s="28" t="s">
        <v>303</v>
      </c>
      <c r="C52" s="6" t="s">
        <v>299</v>
      </c>
      <c r="D52" s="12" t="s">
        <v>304</v>
      </c>
      <c r="E52" s="12"/>
      <c r="F52" s="9"/>
      <c r="G52" s="12"/>
      <c r="H52" s="12"/>
      <c r="I52" s="12"/>
      <c r="J52" s="12"/>
      <c r="K52" s="12"/>
      <c r="L52" s="22">
        <f>N52/M52</f>
        <v>4707.4967469916301</v>
      </c>
      <c r="M52" s="19">
        <v>1.03</v>
      </c>
      <c r="N52" s="22">
        <f>R52</f>
        <v>4848.7216494013701</v>
      </c>
      <c r="O52" s="12"/>
      <c r="P52" s="12"/>
      <c r="Q52" s="12"/>
      <c r="R52" s="12">
        <f>SUM(R48:R51)</f>
        <v>4848.7216494013701</v>
      </c>
      <c r="S52" s="14"/>
      <c r="T52" s="14"/>
      <c r="U52" s="14"/>
      <c r="V52" s="14"/>
      <c r="W52" s="14"/>
      <c r="X52" s="14"/>
      <c r="Y52" s="14"/>
      <c r="Z52" s="14"/>
      <c r="AA52" s="14"/>
    </row>
    <row r="53" spans="1:27" s="1" customFormat="1">
      <c r="A53" s="12"/>
      <c r="B53" s="28"/>
      <c r="C53" s="6"/>
      <c r="D53" s="12"/>
      <c r="E53" s="12"/>
      <c r="F53" s="9"/>
      <c r="G53" s="12"/>
      <c r="H53" s="12"/>
      <c r="I53" s="12"/>
      <c r="J53" s="12"/>
      <c r="K53" s="12"/>
      <c r="L53" s="22"/>
      <c r="M53" s="19"/>
      <c r="N53" s="22"/>
      <c r="O53" s="12"/>
      <c r="P53" s="12"/>
      <c r="Q53" s="12"/>
      <c r="R53" s="12"/>
      <c r="S53" s="14"/>
      <c r="T53" s="14"/>
      <c r="U53" s="14"/>
      <c r="V53" s="14"/>
      <c r="W53" s="14"/>
      <c r="X53" s="14"/>
      <c r="Y53" s="14"/>
      <c r="Z53" s="14"/>
      <c r="AA53" s="14"/>
    </row>
    <row r="54" spans="1:27" s="1" customFormat="1">
      <c r="A54" s="12"/>
      <c r="B54" s="28"/>
      <c r="C54" s="6"/>
      <c r="D54" s="12"/>
      <c r="E54" s="12"/>
      <c r="F54" s="9"/>
      <c r="G54" s="12"/>
      <c r="H54" s="12"/>
      <c r="I54" s="12"/>
      <c r="J54" s="12"/>
      <c r="K54" s="12"/>
      <c r="L54" s="22"/>
      <c r="M54" s="19"/>
      <c r="N54" s="22"/>
      <c r="O54" s="12"/>
      <c r="P54" s="12"/>
      <c r="Q54" s="12"/>
      <c r="R54" s="12"/>
      <c r="S54" s="14"/>
      <c r="T54" s="14"/>
      <c r="U54" s="14"/>
      <c r="V54" s="14"/>
      <c r="W54" s="14"/>
      <c r="X54" s="14"/>
      <c r="Y54" s="14"/>
      <c r="Z54" s="14"/>
      <c r="AA54" s="14"/>
    </row>
    <row r="55" spans="1:27" s="1" customFormat="1">
      <c r="A55" s="12"/>
      <c r="B55" s="28"/>
      <c r="C55" s="6"/>
      <c r="D55" s="12"/>
      <c r="E55" s="12"/>
      <c r="F55" s="9"/>
      <c r="G55" s="12"/>
      <c r="H55" s="12"/>
      <c r="I55" s="12"/>
      <c r="J55" s="12"/>
      <c r="K55" s="12"/>
      <c r="L55" s="22"/>
      <c r="M55" s="19"/>
      <c r="N55" s="22"/>
      <c r="O55" s="12"/>
      <c r="P55" s="12"/>
      <c r="Q55" s="12"/>
      <c r="R55" s="12"/>
      <c r="S55" s="14"/>
      <c r="T55" s="14"/>
      <c r="U55" s="14"/>
      <c r="V55" s="14"/>
      <c r="W55" s="14"/>
      <c r="X55" s="14"/>
      <c r="Y55" s="14"/>
      <c r="Z55" s="14"/>
      <c r="AA55" s="14"/>
    </row>
    <row r="56" spans="1:27" s="1" customFormat="1">
      <c r="A56" s="6"/>
      <c r="B56" s="12"/>
      <c r="C56" s="6"/>
      <c r="D56" s="12"/>
      <c r="E56" s="6"/>
      <c r="F56" s="9"/>
      <c r="G56" s="6"/>
      <c r="H56" s="6"/>
      <c r="I56" s="6"/>
      <c r="J56" s="6"/>
      <c r="K56" s="6"/>
      <c r="L56" s="6"/>
      <c r="M56" s="19"/>
      <c r="N56" s="20"/>
      <c r="O56" s="6"/>
      <c r="P56" s="20"/>
      <c r="Q56" s="6"/>
      <c r="R56" s="9"/>
      <c r="S56" s="213"/>
      <c r="T56" s="213"/>
      <c r="U56" s="213"/>
      <c r="V56" s="213"/>
      <c r="W56" s="213"/>
      <c r="X56" s="213"/>
      <c r="Y56" s="213"/>
      <c r="Z56" s="213"/>
      <c r="AA56" s="14"/>
    </row>
    <row r="57" spans="1:27" s="1" customFormat="1">
      <c r="A57" s="6" t="s">
        <v>305</v>
      </c>
      <c r="B57" s="12" t="s">
        <v>90</v>
      </c>
      <c r="C57" s="6" t="s">
        <v>136</v>
      </c>
      <c r="D57" s="12"/>
      <c r="E57" s="6"/>
      <c r="F57" s="9"/>
      <c r="G57" s="6"/>
      <c r="H57" s="6">
        <v>42729</v>
      </c>
      <c r="I57" s="6">
        <v>46057</v>
      </c>
      <c r="J57" s="6">
        <f>I57-H57</f>
        <v>3328</v>
      </c>
      <c r="K57" s="6">
        <v>1</v>
      </c>
      <c r="L57" s="6">
        <f>K57*J57</f>
        <v>3328</v>
      </c>
      <c r="M57" s="19">
        <v>1.03</v>
      </c>
      <c r="N57" s="20">
        <f>M57*L57</f>
        <v>3427.84</v>
      </c>
      <c r="O57" s="6"/>
      <c r="P57" s="20">
        <f>G57+N57+O57</f>
        <v>3427.84</v>
      </c>
      <c r="Q57" s="6">
        <v>1</v>
      </c>
      <c r="R57" s="9">
        <f>P57*Q57</f>
        <v>3427.84</v>
      </c>
      <c r="S57" s="213"/>
      <c r="T57" s="213"/>
      <c r="U57" s="213"/>
      <c r="V57" s="213"/>
      <c r="W57" s="213"/>
      <c r="X57" s="213"/>
      <c r="Y57" s="213"/>
      <c r="Z57" s="213"/>
      <c r="AA57" s="14"/>
    </row>
    <row r="58" spans="1:27" s="1" customFormat="1">
      <c r="A58" s="6" t="s">
        <v>306</v>
      </c>
      <c r="B58" s="12" t="s">
        <v>90</v>
      </c>
      <c r="C58" s="6" t="s">
        <v>136</v>
      </c>
      <c r="D58" s="12" t="s">
        <v>291</v>
      </c>
      <c r="E58" s="6"/>
      <c r="F58" s="9"/>
      <c r="G58" s="6"/>
      <c r="H58" s="6"/>
      <c r="I58" s="6"/>
      <c r="J58" s="6"/>
      <c r="K58" s="6"/>
      <c r="L58" s="6"/>
      <c r="M58" s="19"/>
      <c r="N58" s="20"/>
      <c r="O58" s="6"/>
      <c r="P58" s="20">
        <f>P29+P30+P31+P34</f>
        <v>20415.189999999999</v>
      </c>
      <c r="Q58" s="6">
        <v>0.06</v>
      </c>
      <c r="R58" s="9">
        <f>P58*Q58</f>
        <v>1224.9114</v>
      </c>
      <c r="S58" s="213"/>
      <c r="T58" s="213"/>
      <c r="U58" s="213"/>
      <c r="V58" s="213"/>
      <c r="W58" s="213"/>
      <c r="X58" s="213"/>
      <c r="Y58" s="213"/>
      <c r="Z58" s="213"/>
      <c r="AA58" s="14"/>
    </row>
    <row r="59" spans="1:27" s="1" customFormat="1">
      <c r="A59" s="12" t="s">
        <v>23</v>
      </c>
      <c r="B59" s="12"/>
      <c r="C59" s="12"/>
      <c r="D59" s="12"/>
      <c r="E59" s="12"/>
      <c r="F59" s="9"/>
      <c r="G59" s="12"/>
      <c r="H59" s="12"/>
      <c r="I59" s="12"/>
      <c r="J59" s="12"/>
      <c r="K59" s="12"/>
      <c r="L59" s="22">
        <f>N59/M59</f>
        <v>4517.2343689320396</v>
      </c>
      <c r="M59" s="19">
        <v>1.03</v>
      </c>
      <c r="N59" s="22">
        <f>R59</f>
        <v>4652.7514000000001</v>
      </c>
      <c r="O59" s="12"/>
      <c r="P59" s="12"/>
      <c r="Q59" s="12"/>
      <c r="R59" s="12">
        <f>SUM(R57:R58)</f>
        <v>4652.7514000000001</v>
      </c>
      <c r="S59" s="14"/>
      <c r="T59" s="14"/>
      <c r="U59" s="14"/>
      <c r="V59" s="14"/>
      <c r="W59" s="14"/>
      <c r="X59" s="14"/>
      <c r="Y59" s="14"/>
      <c r="Z59" s="14"/>
      <c r="AA59" s="14"/>
    </row>
    <row r="60" spans="1:27" s="1" customFormat="1">
      <c r="A60" s="12"/>
      <c r="B60" s="12"/>
      <c r="C60" s="12"/>
      <c r="D60" s="12"/>
      <c r="E60" s="12"/>
      <c r="F60" s="9"/>
      <c r="G60" s="12"/>
      <c r="H60" s="12"/>
      <c r="I60" s="12"/>
      <c r="J60" s="12"/>
      <c r="K60" s="12"/>
      <c r="L60" s="22"/>
      <c r="M60" s="19"/>
      <c r="N60" s="22"/>
      <c r="O60" s="12"/>
      <c r="P60" s="12"/>
      <c r="Q60" s="12"/>
      <c r="R60" s="12"/>
      <c r="S60" s="14"/>
      <c r="T60" s="14"/>
      <c r="U60" s="14"/>
      <c r="V60" s="14"/>
      <c r="W60" s="14"/>
      <c r="X60" s="14"/>
      <c r="Y60" s="14"/>
      <c r="Z60" s="14"/>
      <c r="AA60" s="14"/>
    </row>
    <row r="61" spans="1:27" s="1" customFormat="1">
      <c r="A61" s="6" t="s">
        <v>307</v>
      </c>
      <c r="B61" s="12" t="s">
        <v>265</v>
      </c>
      <c r="C61" s="6" t="s">
        <v>136</v>
      </c>
      <c r="D61" s="12" t="s">
        <v>291</v>
      </c>
      <c r="E61" s="6"/>
      <c r="F61" s="9"/>
      <c r="G61" s="6"/>
      <c r="H61" s="6"/>
      <c r="I61" s="6"/>
      <c r="J61" s="6"/>
      <c r="K61" s="6"/>
      <c r="L61" s="6"/>
      <c r="M61" s="19"/>
      <c r="N61" s="20"/>
      <c r="O61" s="6"/>
      <c r="P61" s="20">
        <f>P29+P30+P31+P34</f>
        <v>20415.189999999999</v>
      </c>
      <c r="Q61" s="6">
        <v>0.08</v>
      </c>
      <c r="R61" s="9">
        <f>P61*Q61</f>
        <v>1633.2152000000001</v>
      </c>
      <c r="S61" s="213"/>
      <c r="T61" s="213"/>
      <c r="U61" s="213"/>
      <c r="V61" s="213"/>
      <c r="W61" s="213"/>
      <c r="X61" s="213"/>
      <c r="Y61" s="213"/>
      <c r="Z61" s="213"/>
      <c r="AA61" s="14"/>
    </row>
    <row r="62" spans="1:27" s="1" customFormat="1">
      <c r="A62" s="12" t="s">
        <v>23</v>
      </c>
      <c r="B62" s="12" t="s">
        <v>265</v>
      </c>
      <c r="C62" s="6" t="s">
        <v>136</v>
      </c>
      <c r="D62" s="12"/>
      <c r="E62" s="12"/>
      <c r="F62" s="9"/>
      <c r="G62" s="12"/>
      <c r="H62" s="12"/>
      <c r="I62" s="12"/>
      <c r="J62" s="12"/>
      <c r="K62" s="12"/>
      <c r="L62" s="22">
        <f>N62/M62</f>
        <v>1585.6458252427201</v>
      </c>
      <c r="M62" s="19">
        <v>1.03</v>
      </c>
      <c r="N62" s="22">
        <f>R62</f>
        <v>1633.2152000000001</v>
      </c>
      <c r="O62" s="12"/>
      <c r="P62" s="12"/>
      <c r="Q62" s="12"/>
      <c r="R62" s="12">
        <f>SUM(R61:R61)</f>
        <v>1633.2152000000001</v>
      </c>
      <c r="S62" s="14"/>
      <c r="T62" s="14"/>
      <c r="U62" s="14"/>
      <c r="V62" s="14"/>
      <c r="W62" s="14"/>
      <c r="X62" s="14"/>
      <c r="Y62" s="14"/>
      <c r="Z62" s="14"/>
      <c r="AA62" s="14"/>
    </row>
    <row r="63" spans="1:27" s="1" customFormat="1">
      <c r="A63" s="12"/>
      <c r="B63" s="12"/>
      <c r="C63" s="12"/>
      <c r="D63" s="12"/>
      <c r="E63" s="12"/>
      <c r="F63" s="9"/>
      <c r="G63" s="12"/>
      <c r="H63" s="12"/>
      <c r="I63" s="12"/>
      <c r="J63" s="12"/>
      <c r="K63" s="12"/>
      <c r="L63" s="22"/>
      <c r="M63" s="19"/>
      <c r="N63" s="22"/>
      <c r="O63" s="12"/>
      <c r="P63" s="12"/>
      <c r="Q63" s="12"/>
      <c r="R63" s="12"/>
      <c r="S63" s="14"/>
      <c r="T63" s="14"/>
      <c r="U63" s="14"/>
      <c r="V63" s="14"/>
      <c r="W63" s="14"/>
      <c r="X63" s="14"/>
      <c r="Y63" s="14"/>
      <c r="Z63" s="14"/>
      <c r="AA63" s="14"/>
    </row>
    <row r="64" spans="1:27" s="172" customFormat="1">
      <c r="A64" s="13" t="s">
        <v>308</v>
      </c>
      <c r="B64" s="29" t="s">
        <v>278</v>
      </c>
      <c r="C64" s="13" t="s">
        <v>309</v>
      </c>
      <c r="D64" s="12" t="s">
        <v>291</v>
      </c>
      <c r="E64" s="13"/>
      <c r="F64" s="9"/>
      <c r="G64" s="13"/>
      <c r="H64" s="13"/>
      <c r="I64" s="13"/>
      <c r="J64" s="13"/>
      <c r="K64" s="13"/>
      <c r="L64" s="13"/>
      <c r="M64" s="182"/>
      <c r="N64" s="183"/>
      <c r="O64" s="13"/>
      <c r="P64" s="183">
        <f>P29+P30+P31+P34</f>
        <v>20415.189999999999</v>
      </c>
      <c r="Q64" s="13">
        <v>0.06</v>
      </c>
      <c r="R64" s="13">
        <f>P64*Q64</f>
        <v>1224.9114</v>
      </c>
      <c r="S64" s="214"/>
      <c r="T64" s="214"/>
      <c r="U64" s="214"/>
      <c r="V64" s="214"/>
      <c r="W64" s="214"/>
      <c r="X64" s="214"/>
      <c r="Y64" s="214"/>
      <c r="Z64" s="214"/>
      <c r="AA64" s="169"/>
    </row>
    <row r="65" spans="1:27" s="172" customFormat="1">
      <c r="A65" s="29" t="s">
        <v>23</v>
      </c>
      <c r="B65" s="29" t="s">
        <v>278</v>
      </c>
      <c r="C65" s="13" t="s">
        <v>309</v>
      </c>
      <c r="D65" s="12"/>
      <c r="E65" s="29"/>
      <c r="F65" s="9"/>
      <c r="G65" s="29"/>
      <c r="H65" s="29"/>
      <c r="I65" s="29"/>
      <c r="J65" s="29"/>
      <c r="K65" s="29"/>
      <c r="L65" s="29">
        <f>N65/M65</f>
        <v>1189.2343689320401</v>
      </c>
      <c r="M65" s="182">
        <v>1.03</v>
      </c>
      <c r="N65" s="29">
        <f>R65</f>
        <v>1224.9114</v>
      </c>
      <c r="O65" s="29"/>
      <c r="P65" s="29"/>
      <c r="Q65" s="29"/>
      <c r="R65" s="29">
        <f>SUM(R64:R64)</f>
        <v>1224.9114</v>
      </c>
      <c r="S65" s="169"/>
      <c r="T65" s="169"/>
      <c r="U65" s="169"/>
      <c r="V65" s="169"/>
      <c r="W65" s="169"/>
      <c r="X65" s="169"/>
      <c r="Y65" s="169"/>
      <c r="Z65" s="169"/>
      <c r="AA65" s="169"/>
    </row>
    <row r="66" spans="1:27" s="1" customFormat="1">
      <c r="A66" s="6"/>
      <c r="B66" s="12"/>
      <c r="C66" s="6"/>
      <c r="D66" s="6"/>
      <c r="E66" s="6"/>
      <c r="F66" s="9"/>
      <c r="G66" s="6"/>
      <c r="H66" s="6"/>
      <c r="I66" s="6"/>
      <c r="J66" s="6"/>
      <c r="K66" s="6"/>
      <c r="L66" s="6"/>
      <c r="M66" s="19"/>
      <c r="N66" s="20"/>
      <c r="O66" s="6"/>
      <c r="P66" s="20"/>
      <c r="Q66" s="6"/>
      <c r="R66" s="9"/>
      <c r="S66" s="213"/>
      <c r="T66" s="213"/>
      <c r="U66" s="213"/>
      <c r="V66" s="213"/>
      <c r="W66" s="213"/>
      <c r="X66" s="213"/>
      <c r="Y66" s="213"/>
      <c r="Z66" s="213"/>
      <c r="AA66" s="14"/>
    </row>
    <row r="67" spans="1:27" s="1" customFormat="1">
      <c r="A67" s="126" t="s">
        <v>1</v>
      </c>
      <c r="B67" s="126" t="s">
        <v>65</v>
      </c>
      <c r="C67" s="126" t="s">
        <v>28</v>
      </c>
      <c r="D67" s="126" t="s">
        <v>29</v>
      </c>
      <c r="E67" s="126" t="s">
        <v>6</v>
      </c>
      <c r="F67" s="217" t="s">
        <v>30</v>
      </c>
      <c r="G67" s="126" t="s">
        <v>31</v>
      </c>
      <c r="H67" s="126" t="s">
        <v>2</v>
      </c>
      <c r="I67" s="126" t="s">
        <v>3</v>
      </c>
      <c r="J67" s="126" t="s">
        <v>4</v>
      </c>
      <c r="K67" s="126" t="s">
        <v>5</v>
      </c>
      <c r="L67" s="126" t="s">
        <v>6</v>
      </c>
      <c r="M67" s="221" t="s">
        <v>7</v>
      </c>
      <c r="N67" s="222" t="s">
        <v>8</v>
      </c>
      <c r="O67" s="126" t="s">
        <v>35</v>
      </c>
      <c r="P67" s="222" t="s">
        <v>23</v>
      </c>
      <c r="Q67" s="126" t="s">
        <v>36</v>
      </c>
      <c r="R67" s="217" t="s">
        <v>37</v>
      </c>
      <c r="S67" s="14"/>
      <c r="T67" s="14"/>
      <c r="U67" s="14"/>
      <c r="V67" s="14"/>
      <c r="W67" s="14"/>
      <c r="X67" s="14"/>
      <c r="Y67" s="14"/>
      <c r="Z67" s="14"/>
      <c r="AA67" s="14"/>
    </row>
    <row r="68" spans="1:27" s="1" customFormat="1">
      <c r="A68" s="126" t="s">
        <v>310</v>
      </c>
      <c r="B68" s="76" t="s">
        <v>311</v>
      </c>
      <c r="C68" s="126"/>
      <c r="D68" s="126"/>
      <c r="E68" s="126"/>
      <c r="F68" s="218"/>
      <c r="G68" s="126"/>
      <c r="H68" s="126">
        <v>3353</v>
      </c>
      <c r="I68" s="126">
        <v>3621</v>
      </c>
      <c r="J68" s="126">
        <f t="shared" ref="J68:J74" si="6">I68-H68</f>
        <v>268</v>
      </c>
      <c r="K68" s="126">
        <v>20</v>
      </c>
      <c r="L68" s="126">
        <f t="shared" ref="L68:L74" si="7">K68*J68</f>
        <v>5360</v>
      </c>
      <c r="M68" s="221">
        <v>1.03</v>
      </c>
      <c r="N68" s="222">
        <f t="shared" ref="N68:N74" si="8">M68*L68</f>
        <v>5520.8</v>
      </c>
      <c r="O68" s="126"/>
      <c r="P68" s="222">
        <f t="shared" ref="P68:P75" si="9">G68+N68+O68</f>
        <v>5520.8</v>
      </c>
      <c r="Q68" s="126">
        <v>1</v>
      </c>
      <c r="R68" s="217">
        <f t="shared" ref="R68:R76" si="10">P68*Q68</f>
        <v>5520.8</v>
      </c>
      <c r="S68" s="14"/>
      <c r="T68" s="14"/>
      <c r="U68" s="14"/>
      <c r="V68" s="14"/>
      <c r="W68" s="14"/>
      <c r="X68" s="14"/>
      <c r="Y68" s="14"/>
      <c r="Z68" s="14"/>
      <c r="AA68" s="14"/>
    </row>
    <row r="69" spans="1:27" s="1" customFormat="1">
      <c r="A69" s="126" t="s">
        <v>312</v>
      </c>
      <c r="B69" s="76" t="s">
        <v>313</v>
      </c>
      <c r="C69" s="126"/>
      <c r="D69" s="126"/>
      <c r="E69" s="126"/>
      <c r="F69" s="218"/>
      <c r="G69" s="126"/>
      <c r="H69" s="126">
        <v>627</v>
      </c>
      <c r="I69" s="126">
        <v>679</v>
      </c>
      <c r="J69" s="126">
        <f t="shared" si="6"/>
        <v>52</v>
      </c>
      <c r="K69" s="126">
        <v>20</v>
      </c>
      <c r="L69" s="126">
        <f t="shared" si="7"/>
        <v>1040</v>
      </c>
      <c r="M69" s="221">
        <v>1.03</v>
      </c>
      <c r="N69" s="222">
        <f t="shared" si="8"/>
        <v>1071.2</v>
      </c>
      <c r="O69" s="126"/>
      <c r="P69" s="222">
        <f t="shared" si="9"/>
        <v>1071.2</v>
      </c>
      <c r="Q69" s="126">
        <v>1</v>
      </c>
      <c r="R69" s="217">
        <f t="shared" si="10"/>
        <v>1071.2</v>
      </c>
      <c r="S69" s="14"/>
      <c r="T69" s="14"/>
      <c r="U69" s="14"/>
      <c r="V69" s="14"/>
      <c r="W69" s="14"/>
      <c r="X69" s="14"/>
      <c r="Y69" s="14"/>
      <c r="Z69" s="14"/>
      <c r="AA69" s="14"/>
    </row>
    <row r="70" spans="1:27" s="1" customFormat="1">
      <c r="A70" s="126" t="s">
        <v>314</v>
      </c>
      <c r="B70" s="76" t="s">
        <v>315</v>
      </c>
      <c r="C70" s="126"/>
      <c r="D70" s="126"/>
      <c r="E70" s="126"/>
      <c r="F70" s="218"/>
      <c r="G70" s="126"/>
      <c r="H70" s="126">
        <v>579</v>
      </c>
      <c r="I70" s="126">
        <v>586</v>
      </c>
      <c r="J70" s="126">
        <f t="shared" si="6"/>
        <v>7</v>
      </c>
      <c r="K70" s="126">
        <v>40</v>
      </c>
      <c r="L70" s="126">
        <f t="shared" si="7"/>
        <v>280</v>
      </c>
      <c r="M70" s="221">
        <v>1.03</v>
      </c>
      <c r="N70" s="222">
        <f t="shared" si="8"/>
        <v>288.39999999999998</v>
      </c>
      <c r="O70" s="126"/>
      <c r="P70" s="222">
        <f t="shared" si="9"/>
        <v>288.39999999999998</v>
      </c>
      <c r="Q70" s="126">
        <v>1</v>
      </c>
      <c r="R70" s="217">
        <f t="shared" si="10"/>
        <v>288.39999999999998</v>
      </c>
      <c r="S70" s="14"/>
      <c r="T70" s="14"/>
      <c r="U70" s="14"/>
      <c r="V70" s="14"/>
      <c r="W70" s="14"/>
      <c r="X70" s="14"/>
      <c r="Y70" s="14"/>
      <c r="Z70" s="14"/>
      <c r="AA70" s="14"/>
    </row>
    <row r="71" spans="1:27" s="1" customFormat="1">
      <c r="A71" s="126" t="s">
        <v>316</v>
      </c>
      <c r="B71" s="76" t="s">
        <v>317</v>
      </c>
      <c r="C71" s="126"/>
      <c r="D71" s="126"/>
      <c r="E71" s="126"/>
      <c r="F71" s="218"/>
      <c r="G71" s="126"/>
      <c r="H71" s="126">
        <v>3633</v>
      </c>
      <c r="I71" s="126">
        <v>4362</v>
      </c>
      <c r="J71" s="126">
        <f t="shared" si="6"/>
        <v>729</v>
      </c>
      <c r="K71" s="126">
        <v>80</v>
      </c>
      <c r="L71" s="126">
        <f t="shared" si="7"/>
        <v>58320</v>
      </c>
      <c r="M71" s="221">
        <v>1.03</v>
      </c>
      <c r="N71" s="222">
        <f t="shared" si="8"/>
        <v>60069.599999999999</v>
      </c>
      <c r="O71" s="126"/>
      <c r="P71" s="222">
        <f t="shared" si="9"/>
        <v>60069.599999999999</v>
      </c>
      <c r="Q71" s="126">
        <v>1</v>
      </c>
      <c r="R71" s="217">
        <f t="shared" si="10"/>
        <v>60069.599999999999</v>
      </c>
      <c r="S71" s="14"/>
      <c r="T71" s="14"/>
      <c r="U71" s="14"/>
      <c r="V71" s="14"/>
      <c r="W71" s="14"/>
      <c r="X71" s="14"/>
      <c r="Y71" s="14"/>
      <c r="Z71" s="14"/>
      <c r="AA71" s="14"/>
    </row>
    <row r="72" spans="1:27" s="1" customFormat="1">
      <c r="A72" s="126" t="s">
        <v>318</v>
      </c>
      <c r="B72" s="76" t="s">
        <v>319</v>
      </c>
      <c r="C72" s="126"/>
      <c r="D72" s="126"/>
      <c r="E72" s="126"/>
      <c r="F72" s="218"/>
      <c r="G72" s="126"/>
      <c r="H72" s="126">
        <v>5287</v>
      </c>
      <c r="I72" s="126">
        <v>5763</v>
      </c>
      <c r="J72" s="126">
        <f t="shared" si="6"/>
        <v>476</v>
      </c>
      <c r="K72" s="126">
        <v>80</v>
      </c>
      <c r="L72" s="126">
        <f t="shared" si="7"/>
        <v>38080</v>
      </c>
      <c r="M72" s="221">
        <v>1.03</v>
      </c>
      <c r="N72" s="222">
        <f t="shared" si="8"/>
        <v>39222.400000000001</v>
      </c>
      <c r="O72" s="126"/>
      <c r="P72" s="222">
        <f t="shared" si="9"/>
        <v>39222.400000000001</v>
      </c>
      <c r="Q72" s="126">
        <v>1</v>
      </c>
      <c r="R72" s="217">
        <f t="shared" si="10"/>
        <v>39222.400000000001</v>
      </c>
      <c r="S72" s="14"/>
      <c r="T72" s="14"/>
      <c r="U72" s="14"/>
      <c r="V72" s="14"/>
      <c r="W72" s="14"/>
      <c r="X72" s="14"/>
      <c r="Y72" s="14"/>
      <c r="Z72" s="14"/>
      <c r="AA72" s="14"/>
    </row>
    <row r="73" spans="1:27" s="1" customFormat="1">
      <c r="A73" s="126" t="s">
        <v>320</v>
      </c>
      <c r="B73" s="76" t="s">
        <v>321</v>
      </c>
      <c r="C73" s="126"/>
      <c r="D73" s="126"/>
      <c r="E73" s="126"/>
      <c r="F73" s="218"/>
      <c r="G73" s="126"/>
      <c r="H73" s="126">
        <v>35985</v>
      </c>
      <c r="I73" s="126">
        <v>38102</v>
      </c>
      <c r="J73" s="126">
        <f t="shared" si="6"/>
        <v>2117</v>
      </c>
      <c r="K73" s="126">
        <v>50</v>
      </c>
      <c r="L73" s="126">
        <f t="shared" si="7"/>
        <v>105850</v>
      </c>
      <c r="M73" s="221">
        <v>1.03</v>
      </c>
      <c r="N73" s="222">
        <f t="shared" si="8"/>
        <v>109025.5</v>
      </c>
      <c r="O73" s="126"/>
      <c r="P73" s="222">
        <f t="shared" si="9"/>
        <v>109025.5</v>
      </c>
      <c r="Q73" s="126">
        <v>1</v>
      </c>
      <c r="R73" s="217">
        <f t="shared" si="10"/>
        <v>109025.5</v>
      </c>
      <c r="S73" s="14"/>
      <c r="T73" s="14"/>
      <c r="U73" s="14"/>
      <c r="V73" s="14"/>
      <c r="W73" s="14"/>
      <c r="X73" s="14"/>
      <c r="Y73" s="14"/>
      <c r="Z73" s="14"/>
      <c r="AA73" s="14"/>
    </row>
    <row r="74" spans="1:27" s="1" customFormat="1">
      <c r="A74" s="126" t="s">
        <v>322</v>
      </c>
      <c r="B74" s="76" t="s">
        <v>321</v>
      </c>
      <c r="C74" s="126"/>
      <c r="D74" s="126"/>
      <c r="E74" s="126"/>
      <c r="F74" s="218"/>
      <c r="G74" s="126"/>
      <c r="H74" s="126">
        <v>123450</v>
      </c>
      <c r="I74" s="126">
        <v>130239</v>
      </c>
      <c r="J74" s="126">
        <f t="shared" si="6"/>
        <v>6789</v>
      </c>
      <c r="K74" s="126">
        <v>1</v>
      </c>
      <c r="L74" s="126">
        <f t="shared" si="7"/>
        <v>6789</v>
      </c>
      <c r="M74" s="221">
        <v>1.03</v>
      </c>
      <c r="N74" s="222">
        <f t="shared" si="8"/>
        <v>6992.67</v>
      </c>
      <c r="O74" s="126"/>
      <c r="P74" s="222">
        <f t="shared" si="9"/>
        <v>6992.67</v>
      </c>
      <c r="Q74" s="126">
        <v>1</v>
      </c>
      <c r="R74" s="217">
        <f t="shared" si="10"/>
        <v>6992.67</v>
      </c>
      <c r="S74" s="14"/>
      <c r="T74" s="14"/>
      <c r="U74" s="14"/>
      <c r="V74" s="14"/>
      <c r="W74" s="14"/>
      <c r="X74" s="14"/>
      <c r="Y74" s="14"/>
      <c r="Z74" s="14"/>
      <c r="AA74" s="14"/>
    </row>
    <row r="75" spans="1:27" s="1" customFormat="1">
      <c r="A75" s="126" t="s">
        <v>323</v>
      </c>
      <c r="B75" s="76" t="s">
        <v>321</v>
      </c>
      <c r="C75" s="6">
        <v>2148</v>
      </c>
      <c r="D75" s="6">
        <v>2151</v>
      </c>
      <c r="E75" s="126">
        <f>SUM(D75-C75)</f>
        <v>3</v>
      </c>
      <c r="F75" s="217">
        <v>9.5</v>
      </c>
      <c r="G75" s="126">
        <f>E75*F75</f>
        <v>28.5</v>
      </c>
      <c r="H75" s="126"/>
      <c r="I75" s="126"/>
      <c r="J75" s="126"/>
      <c r="K75" s="126"/>
      <c r="L75" s="126"/>
      <c r="M75" s="221"/>
      <c r="N75" s="222"/>
      <c r="O75" s="126"/>
      <c r="P75" s="222">
        <f t="shared" si="9"/>
        <v>28.5</v>
      </c>
      <c r="Q75" s="126">
        <v>1</v>
      </c>
      <c r="R75" s="217">
        <f t="shared" si="10"/>
        <v>28.5</v>
      </c>
      <c r="S75" s="14"/>
      <c r="T75" s="14"/>
      <c r="U75" s="14"/>
      <c r="V75" s="14"/>
      <c r="W75" s="14"/>
      <c r="X75" s="14"/>
      <c r="Y75" s="14"/>
      <c r="Z75" s="14"/>
      <c r="AA75" s="14"/>
    </row>
    <row r="76" spans="1:27" s="1" customFormat="1">
      <c r="A76" s="126" t="s">
        <v>23</v>
      </c>
      <c r="B76" s="219"/>
      <c r="C76" s="126"/>
      <c r="D76" s="126"/>
      <c r="E76" s="126"/>
      <c r="F76" s="218"/>
      <c r="G76" s="126"/>
      <c r="H76" s="126"/>
      <c r="I76" s="126"/>
      <c r="J76" s="126"/>
      <c r="K76" s="126"/>
      <c r="L76" s="126">
        <f>SUM(L68:L75)</f>
        <v>215719</v>
      </c>
      <c r="M76" s="221">
        <v>1.03</v>
      </c>
      <c r="N76" s="222">
        <f>L76*M76</f>
        <v>222190.57</v>
      </c>
      <c r="O76" s="126"/>
      <c r="P76" s="222">
        <f>G75+N76+G76</f>
        <v>222219.07</v>
      </c>
      <c r="Q76" s="126">
        <v>1</v>
      </c>
      <c r="R76" s="217">
        <f t="shared" si="10"/>
        <v>222219.07</v>
      </c>
      <c r="S76" s="14"/>
      <c r="T76" s="14"/>
      <c r="U76" s="14"/>
      <c r="V76" s="14"/>
      <c r="W76" s="14"/>
      <c r="X76" s="14"/>
      <c r="Y76" s="14"/>
      <c r="Z76" s="14"/>
      <c r="AA76" s="14"/>
    </row>
    <row r="77" spans="1:27" s="1" customFormat="1" ht="38.2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spans="1:27" s="1" customFormat="1" ht="25.5">
      <c r="A78" s="350"/>
      <c r="B78" s="351"/>
      <c r="C78" s="351"/>
      <c r="D78" s="351"/>
      <c r="E78" s="351"/>
      <c r="F78" s="351"/>
      <c r="G78" s="351"/>
      <c r="H78" s="351"/>
      <c r="I78" s="351"/>
      <c r="J78" s="351"/>
      <c r="K78" s="351"/>
      <c r="L78" s="351"/>
      <c r="M78" s="351"/>
      <c r="N78" s="351"/>
      <c r="O78" s="351"/>
      <c r="P78" s="351"/>
      <c r="Q78" s="351"/>
      <c r="R78" s="352"/>
      <c r="S78" s="14"/>
      <c r="T78" s="14"/>
      <c r="U78" s="14"/>
      <c r="V78" s="14"/>
      <c r="W78" s="14"/>
      <c r="X78" s="14"/>
      <c r="Y78" s="14"/>
      <c r="Z78" s="14"/>
      <c r="AA78" s="14"/>
    </row>
    <row r="79" spans="1:27" s="1" customFormat="1">
      <c r="A79" s="6" t="s">
        <v>1</v>
      </c>
      <c r="B79" s="6" t="s">
        <v>65</v>
      </c>
      <c r="C79" s="6" t="s">
        <v>28</v>
      </c>
      <c r="D79" s="6" t="s">
        <v>29</v>
      </c>
      <c r="E79" s="6" t="s">
        <v>6</v>
      </c>
      <c r="F79" s="9" t="s">
        <v>30</v>
      </c>
      <c r="G79" s="6" t="s">
        <v>31</v>
      </c>
      <c r="H79" s="6" t="s">
        <v>2</v>
      </c>
      <c r="I79" s="6" t="s">
        <v>3</v>
      </c>
      <c r="J79" s="6" t="s">
        <v>4</v>
      </c>
      <c r="K79" s="6" t="s">
        <v>5</v>
      </c>
      <c r="L79" s="6" t="s">
        <v>6</v>
      </c>
      <c r="M79" s="19" t="s">
        <v>7</v>
      </c>
      <c r="N79" s="20" t="s">
        <v>8</v>
      </c>
      <c r="O79" s="6" t="s">
        <v>35</v>
      </c>
      <c r="P79" s="20" t="s">
        <v>23</v>
      </c>
      <c r="Q79" s="6" t="s">
        <v>36</v>
      </c>
      <c r="R79" s="9" t="s">
        <v>37</v>
      </c>
      <c r="S79" s="14"/>
      <c r="T79" s="14"/>
      <c r="U79" s="14"/>
      <c r="V79" s="14"/>
      <c r="W79" s="14"/>
      <c r="X79" s="14"/>
      <c r="Y79" s="14"/>
      <c r="Z79" s="14"/>
      <c r="AA79" s="14"/>
    </row>
    <row r="80" spans="1:27" s="4" customFormat="1">
      <c r="A80" s="12" t="s">
        <v>324</v>
      </c>
      <c r="B80" s="12" t="s">
        <v>103</v>
      </c>
      <c r="C80" s="12">
        <v>3</v>
      </c>
      <c r="D80" s="12">
        <v>3</v>
      </c>
      <c r="E80" s="12">
        <f>SUM(D80-C80)</f>
        <v>0</v>
      </c>
      <c r="F80" s="27">
        <v>9.5</v>
      </c>
      <c r="G80" s="12">
        <f>E80*F80</f>
        <v>0</v>
      </c>
      <c r="H80" s="12">
        <v>1550</v>
      </c>
      <c r="I80" s="12">
        <v>1550</v>
      </c>
      <c r="J80" s="12">
        <f t="shared" ref="J80:J91" si="11">I80-H80</f>
        <v>0</v>
      </c>
      <c r="K80" s="12">
        <v>30</v>
      </c>
      <c r="L80" s="12">
        <f t="shared" ref="L80:L91" si="12">K80*J80</f>
        <v>0</v>
      </c>
      <c r="M80" s="12">
        <v>1.03</v>
      </c>
      <c r="N80" s="30">
        <f t="shared" ref="N80:N91" si="13">M80*L80</f>
        <v>0</v>
      </c>
      <c r="O80" s="12">
        <v>80</v>
      </c>
      <c r="P80" s="30">
        <f t="shared" ref="P80:P91" si="14">G80+N80+O80</f>
        <v>80</v>
      </c>
      <c r="Q80" s="12">
        <v>1</v>
      </c>
      <c r="R80" s="27">
        <f t="shared" ref="R80:R86" si="15">P80*Q80</f>
        <v>80</v>
      </c>
      <c r="S80" s="14"/>
      <c r="T80" s="14"/>
      <c r="U80" s="14"/>
      <c r="V80" s="14"/>
      <c r="W80" s="14"/>
      <c r="X80" s="14"/>
      <c r="Y80" s="14"/>
      <c r="Z80" s="14"/>
      <c r="AA80" s="14"/>
    </row>
    <row r="81" spans="1:27" s="4" customFormat="1">
      <c r="A81" s="12" t="s">
        <v>325</v>
      </c>
      <c r="B81" s="12" t="s">
        <v>103</v>
      </c>
      <c r="C81" s="12" t="s">
        <v>326</v>
      </c>
      <c r="D81" s="12"/>
      <c r="E81" s="12"/>
      <c r="F81" s="27"/>
      <c r="G81" s="12"/>
      <c r="H81" s="12">
        <v>20880</v>
      </c>
      <c r="I81" s="12">
        <v>20880</v>
      </c>
      <c r="J81" s="12">
        <f t="shared" si="11"/>
        <v>0</v>
      </c>
      <c r="K81" s="12">
        <v>1</v>
      </c>
      <c r="L81" s="12">
        <f t="shared" si="12"/>
        <v>0</v>
      </c>
      <c r="M81" s="12">
        <v>1.03</v>
      </c>
      <c r="N81" s="30">
        <f t="shared" si="13"/>
        <v>0</v>
      </c>
      <c r="O81" s="12"/>
      <c r="P81" s="30">
        <f t="shared" si="14"/>
        <v>0</v>
      </c>
      <c r="Q81" s="12">
        <v>1</v>
      </c>
      <c r="R81" s="27">
        <f t="shared" si="15"/>
        <v>0</v>
      </c>
      <c r="S81" s="14"/>
      <c r="T81" s="14"/>
      <c r="U81" s="14"/>
      <c r="V81" s="14"/>
      <c r="W81" s="14"/>
      <c r="X81" s="14"/>
      <c r="Y81" s="14"/>
      <c r="Z81" s="14"/>
      <c r="AA81" s="14"/>
    </row>
    <row r="82" spans="1:27" s="4" customFormat="1">
      <c r="A82" s="6" t="s">
        <v>327</v>
      </c>
      <c r="B82" s="6" t="s">
        <v>328</v>
      </c>
      <c r="C82" s="6"/>
      <c r="D82" s="6"/>
      <c r="E82" s="6"/>
      <c r="F82" s="9"/>
      <c r="G82" s="6"/>
      <c r="H82" s="6">
        <v>58074</v>
      </c>
      <c r="I82" s="6">
        <v>58074</v>
      </c>
      <c r="J82" s="6">
        <f t="shared" si="11"/>
        <v>0</v>
      </c>
      <c r="K82" s="6">
        <v>1</v>
      </c>
      <c r="L82" s="6">
        <f t="shared" si="12"/>
        <v>0</v>
      </c>
      <c r="M82" s="19">
        <v>1.03</v>
      </c>
      <c r="N82" s="20">
        <f t="shared" si="13"/>
        <v>0</v>
      </c>
      <c r="O82" s="6">
        <v>40</v>
      </c>
      <c r="P82" s="20">
        <f t="shared" si="14"/>
        <v>40</v>
      </c>
      <c r="Q82" s="6">
        <v>1</v>
      </c>
      <c r="R82" s="9">
        <f t="shared" si="15"/>
        <v>40</v>
      </c>
      <c r="S82" s="14"/>
      <c r="T82" s="14"/>
      <c r="U82" s="14"/>
      <c r="V82" s="14"/>
      <c r="W82" s="14"/>
      <c r="X82" s="14"/>
      <c r="Y82" s="14"/>
      <c r="Z82" s="14"/>
      <c r="AA82" s="14"/>
    </row>
    <row r="83" spans="1:27" s="4" customFormat="1">
      <c r="A83" s="6" t="s">
        <v>329</v>
      </c>
      <c r="B83" s="6" t="s">
        <v>328</v>
      </c>
      <c r="C83" s="6"/>
      <c r="D83" s="6"/>
      <c r="E83" s="6"/>
      <c r="F83" s="9"/>
      <c r="G83" s="6"/>
      <c r="H83" s="6">
        <v>95941</v>
      </c>
      <c r="I83" s="6">
        <v>97290</v>
      </c>
      <c r="J83" s="6">
        <f t="shared" si="11"/>
        <v>1349</v>
      </c>
      <c r="K83" s="6">
        <v>1</v>
      </c>
      <c r="L83" s="6">
        <f t="shared" si="12"/>
        <v>1349</v>
      </c>
      <c r="M83" s="19">
        <v>1.03</v>
      </c>
      <c r="N83" s="20">
        <f t="shared" si="13"/>
        <v>1389.47</v>
      </c>
      <c r="O83" s="6"/>
      <c r="P83" s="20">
        <f t="shared" si="14"/>
        <v>1389.47</v>
      </c>
      <c r="Q83" s="6">
        <v>1</v>
      </c>
      <c r="R83" s="9">
        <f t="shared" si="15"/>
        <v>1389.47</v>
      </c>
      <c r="S83" s="14"/>
      <c r="T83" s="14"/>
      <c r="U83" s="14"/>
      <c r="V83" s="14"/>
      <c r="W83" s="14"/>
      <c r="X83" s="14"/>
      <c r="Y83" s="14"/>
      <c r="Z83" s="14"/>
      <c r="AA83" s="14"/>
    </row>
    <row r="84" spans="1:27" s="4" customFormat="1">
      <c r="A84" s="12" t="s">
        <v>330</v>
      </c>
      <c r="B84" s="12" t="s">
        <v>103</v>
      </c>
      <c r="C84" s="12"/>
      <c r="D84" s="12"/>
      <c r="E84" s="12">
        <f>SUM(D84-C84)</f>
        <v>0</v>
      </c>
      <c r="F84" s="27">
        <v>9.5</v>
      </c>
      <c r="G84" s="12">
        <f>E84*F84</f>
        <v>0</v>
      </c>
      <c r="H84" s="12">
        <v>35684</v>
      </c>
      <c r="I84" s="12">
        <v>36089</v>
      </c>
      <c r="J84" s="12">
        <f t="shared" si="11"/>
        <v>405</v>
      </c>
      <c r="K84" s="12">
        <v>1</v>
      </c>
      <c r="L84" s="12">
        <f t="shared" si="12"/>
        <v>405</v>
      </c>
      <c r="M84" s="12">
        <v>1.03</v>
      </c>
      <c r="N84" s="30">
        <f t="shared" si="13"/>
        <v>417.15</v>
      </c>
      <c r="O84" s="12">
        <v>40</v>
      </c>
      <c r="P84" s="30">
        <f t="shared" si="14"/>
        <v>457.15</v>
      </c>
      <c r="Q84" s="12">
        <v>1</v>
      </c>
      <c r="R84" s="27">
        <f t="shared" si="15"/>
        <v>457.15</v>
      </c>
      <c r="S84" s="14"/>
      <c r="T84" s="14"/>
      <c r="U84" s="14"/>
      <c r="V84" s="14"/>
      <c r="W84" s="14"/>
      <c r="X84" s="14"/>
      <c r="Y84" s="14"/>
      <c r="Z84" s="14"/>
      <c r="AA84" s="14"/>
    </row>
    <row r="85" spans="1:27" s="4" customFormat="1">
      <c r="A85" s="12" t="s">
        <v>331</v>
      </c>
      <c r="B85" s="12" t="s">
        <v>103</v>
      </c>
      <c r="C85" s="12">
        <v>207</v>
      </c>
      <c r="D85" s="12">
        <v>207</v>
      </c>
      <c r="E85" s="12">
        <f>SUM(D85-C85)</f>
        <v>0</v>
      </c>
      <c r="F85" s="27">
        <v>9.5</v>
      </c>
      <c r="G85" s="12">
        <f>E85*F85</f>
        <v>0</v>
      </c>
      <c r="H85" s="12">
        <v>24957</v>
      </c>
      <c r="I85" s="12">
        <v>25092</v>
      </c>
      <c r="J85" s="12">
        <f t="shared" si="11"/>
        <v>135</v>
      </c>
      <c r="K85" s="12">
        <v>1</v>
      </c>
      <c r="L85" s="12">
        <f t="shared" si="12"/>
        <v>135</v>
      </c>
      <c r="M85" s="12">
        <v>1.03</v>
      </c>
      <c r="N85" s="30">
        <f t="shared" si="13"/>
        <v>139.05000000000001</v>
      </c>
      <c r="O85" s="12">
        <v>40</v>
      </c>
      <c r="P85" s="30">
        <f t="shared" si="14"/>
        <v>179.05</v>
      </c>
      <c r="Q85" s="12">
        <v>1</v>
      </c>
      <c r="R85" s="27">
        <f t="shared" si="15"/>
        <v>179.05</v>
      </c>
      <c r="S85" s="14"/>
      <c r="T85" s="14"/>
      <c r="U85" s="14"/>
      <c r="V85" s="14"/>
      <c r="W85" s="14"/>
      <c r="X85" s="14"/>
      <c r="Y85" s="14"/>
      <c r="Z85" s="14"/>
      <c r="AA85" s="14"/>
    </row>
    <row r="86" spans="1:27" s="4" customFormat="1">
      <c r="A86" s="12" t="s">
        <v>332</v>
      </c>
      <c r="B86" s="12" t="s">
        <v>103</v>
      </c>
      <c r="C86" s="12"/>
      <c r="D86" s="12"/>
      <c r="E86" s="12">
        <f>SUM(D86-C86)</f>
        <v>0</v>
      </c>
      <c r="F86" s="27">
        <v>9.5</v>
      </c>
      <c r="G86" s="12">
        <f>E86*F86</f>
        <v>0</v>
      </c>
      <c r="H86" s="12">
        <v>1028</v>
      </c>
      <c r="I86" s="12">
        <v>2097</v>
      </c>
      <c r="J86" s="12">
        <f t="shared" si="11"/>
        <v>1069</v>
      </c>
      <c r="K86" s="12">
        <v>1</v>
      </c>
      <c r="L86" s="12">
        <f t="shared" si="12"/>
        <v>1069</v>
      </c>
      <c r="M86" s="12">
        <v>1.03</v>
      </c>
      <c r="N86" s="30">
        <f t="shared" si="13"/>
        <v>1101.07</v>
      </c>
      <c r="O86" s="12">
        <v>40</v>
      </c>
      <c r="P86" s="30">
        <f t="shared" si="14"/>
        <v>1141.07</v>
      </c>
      <c r="Q86" s="12">
        <v>1</v>
      </c>
      <c r="R86" s="27">
        <f t="shared" si="15"/>
        <v>1141.07</v>
      </c>
      <c r="S86" s="14"/>
      <c r="T86" s="14"/>
      <c r="U86" s="14"/>
      <c r="V86" s="14"/>
      <c r="W86" s="14"/>
      <c r="X86" s="14"/>
      <c r="Y86" s="14"/>
      <c r="Z86" s="14"/>
      <c r="AA86" s="14"/>
    </row>
    <row r="87" spans="1:27" s="1" customFormat="1" ht="19.5" customHeight="1">
      <c r="A87" s="6" t="s">
        <v>333</v>
      </c>
      <c r="B87" s="12" t="s">
        <v>103</v>
      </c>
      <c r="C87" s="6"/>
      <c r="D87" s="6"/>
      <c r="E87" s="6"/>
      <c r="F87" s="9"/>
      <c r="G87" s="6"/>
      <c r="H87" s="6">
        <v>1512</v>
      </c>
      <c r="I87" s="6">
        <v>1551</v>
      </c>
      <c r="J87" s="6">
        <f t="shared" si="11"/>
        <v>39</v>
      </c>
      <c r="K87" s="6">
        <v>80</v>
      </c>
      <c r="L87" s="6">
        <f t="shared" si="12"/>
        <v>3120</v>
      </c>
      <c r="M87" s="19">
        <v>1.03</v>
      </c>
      <c r="N87" s="20">
        <f t="shared" si="13"/>
        <v>3213.6</v>
      </c>
      <c r="O87" s="6"/>
      <c r="P87" s="20">
        <f t="shared" si="14"/>
        <v>3213.6</v>
      </c>
      <c r="Q87" s="6">
        <v>1</v>
      </c>
      <c r="R87" s="9">
        <f t="shared" ref="R87:R93" si="16">P87*Q87</f>
        <v>3213.6</v>
      </c>
      <c r="S87" s="14"/>
      <c r="T87" s="14"/>
      <c r="U87" s="14"/>
      <c r="V87" s="14"/>
      <c r="W87" s="14"/>
      <c r="X87" s="14"/>
      <c r="Y87" s="14"/>
      <c r="Z87" s="14"/>
      <c r="AA87" s="14"/>
    </row>
    <row r="88" spans="1:27" s="1" customFormat="1" ht="21.75" customHeight="1">
      <c r="A88" s="6" t="s">
        <v>334</v>
      </c>
      <c r="B88" s="12" t="s">
        <v>103</v>
      </c>
      <c r="C88" s="6"/>
      <c r="D88" s="6"/>
      <c r="E88" s="6"/>
      <c r="F88" s="8"/>
      <c r="G88" s="6"/>
      <c r="H88" s="6">
        <v>4637</v>
      </c>
      <c r="I88" s="6">
        <v>5193</v>
      </c>
      <c r="J88" s="6">
        <f t="shared" si="11"/>
        <v>556</v>
      </c>
      <c r="K88" s="6">
        <v>80</v>
      </c>
      <c r="L88" s="6">
        <f t="shared" si="12"/>
        <v>44480</v>
      </c>
      <c r="M88" s="19">
        <v>1.03</v>
      </c>
      <c r="N88" s="20">
        <f t="shared" si="13"/>
        <v>45814.400000000001</v>
      </c>
      <c r="O88" s="6"/>
      <c r="P88" s="20">
        <f t="shared" si="14"/>
        <v>45814.400000000001</v>
      </c>
      <c r="Q88" s="6">
        <v>1</v>
      </c>
      <c r="R88" s="9">
        <f t="shared" si="16"/>
        <v>45814.400000000001</v>
      </c>
      <c r="S88" s="14"/>
      <c r="T88" s="14"/>
      <c r="U88" s="14"/>
      <c r="V88" s="14"/>
      <c r="W88" s="14"/>
      <c r="X88" s="14"/>
      <c r="Y88" s="14"/>
      <c r="Z88" s="14"/>
      <c r="AA88" s="14"/>
    </row>
    <row r="89" spans="1:27" s="1" customFormat="1" ht="16.5" customHeight="1">
      <c r="A89" s="6" t="s">
        <v>335</v>
      </c>
      <c r="B89" s="12" t="s">
        <v>103</v>
      </c>
      <c r="C89" s="6"/>
      <c r="D89" s="6"/>
      <c r="E89" s="6"/>
      <c r="F89" s="8"/>
      <c r="G89" s="6"/>
      <c r="H89" s="6">
        <v>4779</v>
      </c>
      <c r="I89" s="6">
        <v>6005</v>
      </c>
      <c r="J89" s="6">
        <f t="shared" si="11"/>
        <v>1226</v>
      </c>
      <c r="K89" s="6">
        <v>40</v>
      </c>
      <c r="L89" s="6">
        <f t="shared" si="12"/>
        <v>49040</v>
      </c>
      <c r="M89" s="19">
        <v>1.03</v>
      </c>
      <c r="N89" s="20">
        <f t="shared" si="13"/>
        <v>50511.199999999997</v>
      </c>
      <c r="O89" s="6"/>
      <c r="P89" s="20">
        <f t="shared" si="14"/>
        <v>50511.199999999997</v>
      </c>
      <c r="Q89" s="6">
        <v>1</v>
      </c>
      <c r="R89" s="9">
        <f t="shared" si="16"/>
        <v>50511.199999999997</v>
      </c>
      <c r="S89" s="14"/>
      <c r="T89" s="14"/>
      <c r="U89" s="14"/>
      <c r="V89" s="14"/>
      <c r="W89" s="14"/>
      <c r="X89" s="14"/>
      <c r="Y89" s="14"/>
      <c r="Z89" s="14"/>
      <c r="AA89" s="14"/>
    </row>
    <row r="90" spans="1:27" s="1" customFormat="1" ht="16.5" customHeight="1">
      <c r="A90" s="6" t="s">
        <v>336</v>
      </c>
      <c r="B90" s="12" t="s">
        <v>103</v>
      </c>
      <c r="C90" s="6"/>
      <c r="D90" s="6"/>
      <c r="E90" s="6"/>
      <c r="F90" s="8"/>
      <c r="G90" s="6"/>
      <c r="H90" s="6">
        <v>19801</v>
      </c>
      <c r="I90" s="6">
        <v>22276</v>
      </c>
      <c r="J90" s="6">
        <f t="shared" si="11"/>
        <v>2475</v>
      </c>
      <c r="K90" s="6">
        <v>50</v>
      </c>
      <c r="L90" s="6">
        <f t="shared" si="12"/>
        <v>123750</v>
      </c>
      <c r="M90" s="19">
        <v>1.03</v>
      </c>
      <c r="N90" s="20">
        <f t="shared" si="13"/>
        <v>127462.5</v>
      </c>
      <c r="O90" s="6"/>
      <c r="P90" s="20">
        <f t="shared" si="14"/>
        <v>127462.5</v>
      </c>
      <c r="Q90" s="6">
        <v>1</v>
      </c>
      <c r="R90" s="9">
        <f t="shared" si="16"/>
        <v>127462.5</v>
      </c>
      <c r="S90" s="14"/>
      <c r="T90" s="14"/>
      <c r="U90" s="14"/>
      <c r="V90" s="14"/>
      <c r="W90" s="14"/>
      <c r="X90" s="14"/>
      <c r="Y90" s="14"/>
      <c r="Z90" s="14"/>
      <c r="AA90" s="14"/>
    </row>
    <row r="91" spans="1:27" s="1" customFormat="1" ht="15.75" customHeight="1">
      <c r="A91" s="6" t="s">
        <v>337</v>
      </c>
      <c r="B91" s="12" t="s">
        <v>103</v>
      </c>
      <c r="C91" s="6"/>
      <c r="D91" s="6"/>
      <c r="E91" s="6"/>
      <c r="F91" s="8"/>
      <c r="G91" s="6"/>
      <c r="H91" s="6">
        <v>79050</v>
      </c>
      <c r="I91" s="6">
        <v>82989</v>
      </c>
      <c r="J91" s="6">
        <f t="shared" si="11"/>
        <v>3939</v>
      </c>
      <c r="K91" s="6">
        <v>1</v>
      </c>
      <c r="L91" s="6">
        <f t="shared" si="12"/>
        <v>3939</v>
      </c>
      <c r="M91" s="19">
        <v>1.03</v>
      </c>
      <c r="N91" s="20">
        <f t="shared" si="13"/>
        <v>4057.17</v>
      </c>
      <c r="O91" s="6"/>
      <c r="P91" s="20">
        <f t="shared" si="14"/>
        <v>4057.17</v>
      </c>
      <c r="Q91" s="6">
        <v>1</v>
      </c>
      <c r="R91" s="9">
        <f t="shared" si="16"/>
        <v>4057.17</v>
      </c>
      <c r="S91" s="14"/>
      <c r="T91" s="14"/>
      <c r="U91" s="14"/>
      <c r="V91" s="14"/>
      <c r="W91" s="14"/>
      <c r="X91" s="14"/>
      <c r="Y91" s="14"/>
      <c r="Z91" s="14"/>
      <c r="AA91" s="14"/>
    </row>
    <row r="92" spans="1:27" s="1" customFormat="1">
      <c r="A92" s="6" t="s">
        <v>245</v>
      </c>
      <c r="B92" s="12" t="s">
        <v>103</v>
      </c>
      <c r="C92" s="6">
        <v>2578</v>
      </c>
      <c r="D92" s="6">
        <v>2769</v>
      </c>
      <c r="E92" s="6">
        <f>SUM(D92-C92)</f>
        <v>191</v>
      </c>
      <c r="F92" s="9">
        <v>9.5</v>
      </c>
      <c r="G92" s="6">
        <f>E92*F92</f>
        <v>1814.5</v>
      </c>
      <c r="H92" s="6"/>
      <c r="I92" s="6"/>
      <c r="J92" s="6"/>
      <c r="K92" s="6">
        <v>0.5</v>
      </c>
      <c r="L92" s="6"/>
      <c r="M92" s="19"/>
      <c r="N92" s="20"/>
      <c r="O92" s="6"/>
      <c r="P92" s="20"/>
      <c r="Q92" s="6">
        <v>1</v>
      </c>
      <c r="R92" s="9">
        <f>G92*K92</f>
        <v>907.25</v>
      </c>
      <c r="S92" s="14"/>
      <c r="T92" s="14"/>
      <c r="U92" s="14"/>
      <c r="V92" s="14"/>
      <c r="W92" s="14"/>
      <c r="X92" s="14"/>
      <c r="Y92" s="14"/>
      <c r="Z92" s="14"/>
      <c r="AA92" s="14"/>
    </row>
    <row r="93" spans="1:27" s="1" customFormat="1" ht="17.25" customHeight="1">
      <c r="A93" s="6" t="s">
        <v>338</v>
      </c>
      <c r="B93" s="12" t="s">
        <v>103</v>
      </c>
      <c r="C93" s="6"/>
      <c r="D93" s="6"/>
      <c r="E93" s="6"/>
      <c r="F93" s="9"/>
      <c r="G93" s="6"/>
      <c r="H93" s="6">
        <v>25650</v>
      </c>
      <c r="I93" s="6">
        <v>30405</v>
      </c>
      <c r="J93" s="6">
        <f>I93-H93</f>
        <v>4755</v>
      </c>
      <c r="K93" s="6">
        <v>1</v>
      </c>
      <c r="L93" s="6">
        <f>K93*J93</f>
        <v>4755</v>
      </c>
      <c r="M93" s="19">
        <v>1.03</v>
      </c>
      <c r="N93" s="20">
        <f>M93*L93</f>
        <v>4897.6499999999996</v>
      </c>
      <c r="O93" s="6"/>
      <c r="P93" s="20">
        <f>G93+N93+O93</f>
        <v>4897.6499999999996</v>
      </c>
      <c r="Q93" s="6">
        <v>1</v>
      </c>
      <c r="R93" s="9">
        <f t="shared" si="16"/>
        <v>4897.6499999999996</v>
      </c>
      <c r="S93" s="14"/>
      <c r="T93" s="14"/>
      <c r="U93" s="14"/>
      <c r="V93" s="14"/>
      <c r="W93" s="14"/>
      <c r="X93" s="14"/>
      <c r="Y93" s="14"/>
      <c r="Z93" s="14"/>
      <c r="AA93" s="14"/>
    </row>
    <row r="94" spans="1:27" s="1" customFormat="1" ht="17.25" customHeight="1">
      <c r="A94" s="6" t="s">
        <v>339</v>
      </c>
      <c r="B94" s="12" t="s">
        <v>103</v>
      </c>
      <c r="C94" s="6"/>
      <c r="D94" s="6"/>
      <c r="E94" s="6"/>
      <c r="F94" s="9"/>
      <c r="G94" s="6"/>
      <c r="H94" s="6"/>
      <c r="I94" s="6"/>
      <c r="J94" s="6"/>
      <c r="K94" s="6"/>
      <c r="L94" s="6"/>
      <c r="M94" s="19"/>
      <c r="N94" s="20"/>
      <c r="O94" s="6"/>
      <c r="P94" s="20"/>
      <c r="Q94" s="6">
        <v>1</v>
      </c>
      <c r="R94" s="9">
        <v>603.05999999999995</v>
      </c>
      <c r="S94" s="14"/>
      <c r="T94" s="14"/>
      <c r="U94" s="14"/>
      <c r="V94" s="14"/>
      <c r="W94" s="14"/>
      <c r="X94" s="14"/>
      <c r="Y94" s="14"/>
      <c r="Z94" s="14"/>
      <c r="AA94" s="14"/>
    </row>
    <row r="95" spans="1:27" s="1" customFormat="1" ht="18.75" customHeight="1">
      <c r="A95" s="6" t="s">
        <v>340</v>
      </c>
      <c r="B95" s="12" t="s">
        <v>103</v>
      </c>
      <c r="C95" s="6"/>
      <c r="D95" s="6"/>
      <c r="E95" s="6"/>
      <c r="F95" s="9"/>
      <c r="G95" s="6"/>
      <c r="H95" s="6">
        <v>17661</v>
      </c>
      <c r="I95" s="6">
        <v>19207</v>
      </c>
      <c r="J95" s="6">
        <f>I95-H95</f>
        <v>1546</v>
      </c>
      <c r="K95" s="6">
        <v>80</v>
      </c>
      <c r="L95" s="6">
        <f>J95*K95</f>
        <v>123680</v>
      </c>
      <c r="M95" s="19">
        <v>1.03</v>
      </c>
      <c r="N95" s="20">
        <f>M95*L95</f>
        <v>127390.39999999999</v>
      </c>
      <c r="O95" s="6"/>
      <c r="P95" s="20">
        <f>G95+N95+O95</f>
        <v>127390.39999999999</v>
      </c>
      <c r="Q95" s="6">
        <v>1</v>
      </c>
      <c r="R95" s="9">
        <f>P95*Q95</f>
        <v>127390.39999999999</v>
      </c>
      <c r="S95" s="14"/>
      <c r="T95" s="14"/>
      <c r="U95" s="14"/>
      <c r="V95" s="14"/>
      <c r="W95" s="14"/>
      <c r="X95" s="14"/>
      <c r="Y95" s="14"/>
      <c r="Z95" s="14"/>
      <c r="AA95" s="14"/>
    </row>
    <row r="96" spans="1:27" s="1" customFormat="1" ht="18.95" customHeight="1">
      <c r="A96" s="6" t="s">
        <v>63</v>
      </c>
      <c r="B96" s="12" t="s">
        <v>103</v>
      </c>
      <c r="C96" s="6"/>
      <c r="D96" s="6"/>
      <c r="E96" s="6"/>
      <c r="F96" s="9"/>
      <c r="G96" s="6"/>
      <c r="H96" s="6">
        <v>18914</v>
      </c>
      <c r="I96" s="6">
        <f>公寓等!C48</f>
        <v>20691</v>
      </c>
      <c r="J96" s="6">
        <f>I96-H96</f>
        <v>1777</v>
      </c>
      <c r="K96" s="6">
        <v>20</v>
      </c>
      <c r="L96" s="6">
        <f>J96*K96</f>
        <v>35540</v>
      </c>
      <c r="M96" s="19">
        <v>1.03</v>
      </c>
      <c r="N96" s="20">
        <f>L96*M96</f>
        <v>36606.199999999997</v>
      </c>
      <c r="O96" s="12">
        <v>5.7278999999999997E-2</v>
      </c>
      <c r="P96" s="20"/>
      <c r="Q96" s="6">
        <v>5.7278999999999997E-2</v>
      </c>
      <c r="R96" s="9">
        <f>N96*O96</f>
        <v>2096.7665298000002</v>
      </c>
      <c r="S96" s="14"/>
      <c r="T96" s="14"/>
      <c r="U96" s="14"/>
      <c r="V96" s="14"/>
      <c r="W96" s="14"/>
      <c r="X96" s="14"/>
      <c r="Y96" s="14"/>
      <c r="Z96" s="14"/>
      <c r="AA96" s="14"/>
    </row>
    <row r="97" spans="1:361" s="1" customFormat="1" ht="15" customHeight="1">
      <c r="A97" s="6" t="s">
        <v>23</v>
      </c>
      <c r="B97" s="12" t="s">
        <v>103</v>
      </c>
      <c r="C97" s="6"/>
      <c r="D97" s="6"/>
      <c r="E97" s="6">
        <f>SUM(E87:E95)</f>
        <v>191</v>
      </c>
      <c r="F97" s="9">
        <v>9.5</v>
      </c>
      <c r="G97" s="6">
        <f>E97*F97</f>
        <v>1814.5</v>
      </c>
      <c r="H97" s="6"/>
      <c r="I97" s="6"/>
      <c r="J97" s="6"/>
      <c r="K97" s="6"/>
      <c r="L97" s="6">
        <f>SUM(L87:L95)</f>
        <v>352764</v>
      </c>
      <c r="M97" s="19">
        <v>1.03</v>
      </c>
      <c r="N97" s="20">
        <f>L97*M97</f>
        <v>363346.92</v>
      </c>
      <c r="O97" s="6"/>
      <c r="P97" s="20">
        <f>G97+N97+O97</f>
        <v>365161.42</v>
      </c>
      <c r="Q97" s="6">
        <v>1</v>
      </c>
      <c r="R97" s="9">
        <f>SUM(R80:R96)</f>
        <v>370240.73652979999</v>
      </c>
      <c r="S97" s="14"/>
      <c r="T97" s="14"/>
      <c r="U97" s="14"/>
      <c r="V97" s="14"/>
      <c r="W97" s="14"/>
      <c r="X97" s="14"/>
      <c r="Y97" s="14"/>
      <c r="Z97" s="14"/>
      <c r="AA97" s="14"/>
    </row>
    <row r="98" spans="1:361" s="1" customFormat="1">
      <c r="A98" s="12"/>
      <c r="B98" s="12"/>
      <c r="C98" s="12"/>
      <c r="D98" s="12"/>
      <c r="E98" s="12"/>
      <c r="F98" s="27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27"/>
      <c r="S98" s="14"/>
      <c r="T98" s="14"/>
      <c r="U98" s="14"/>
      <c r="V98" s="14"/>
      <c r="W98" s="14"/>
      <c r="X98" s="14"/>
      <c r="Y98" s="14"/>
      <c r="Z98" s="14"/>
      <c r="AA98" s="14"/>
    </row>
    <row r="99" spans="1:361" s="1" customFormat="1">
      <c r="A99" s="12"/>
      <c r="B99" s="12"/>
      <c r="C99" s="12"/>
      <c r="D99" s="12"/>
      <c r="E99" s="12"/>
      <c r="F99" s="27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27"/>
      <c r="S99" s="14"/>
      <c r="T99" s="14"/>
      <c r="U99" s="14"/>
      <c r="V99" s="14"/>
      <c r="W99" s="14"/>
      <c r="X99" s="14"/>
      <c r="Y99" s="14"/>
      <c r="Z99" s="14"/>
      <c r="AA99" s="14"/>
    </row>
    <row r="100" spans="1:361" s="1" customForma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9"/>
      <c r="N100" s="27"/>
      <c r="O100" s="12"/>
      <c r="P100" s="12"/>
      <c r="Q100" s="12"/>
      <c r="R100" s="27"/>
      <c r="S100" s="14"/>
      <c r="T100" s="14"/>
      <c r="U100" s="14"/>
      <c r="V100" s="14"/>
      <c r="W100" s="14"/>
      <c r="X100" s="14"/>
      <c r="Y100" s="14"/>
      <c r="Z100" s="14"/>
      <c r="AA100" s="14"/>
    </row>
    <row r="101" spans="1:361" s="1" customFormat="1" ht="33.75" customHeight="1">
      <c r="A101" s="105"/>
      <c r="B101" s="106"/>
      <c r="C101" s="106"/>
      <c r="D101" s="106"/>
      <c r="E101" s="106"/>
      <c r="F101" s="115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21"/>
      <c r="S101" s="14"/>
      <c r="T101" s="14"/>
      <c r="U101" s="14"/>
      <c r="V101" s="14"/>
      <c r="W101" s="14"/>
      <c r="X101" s="14"/>
      <c r="Y101" s="14"/>
      <c r="Z101" s="14"/>
      <c r="AA101" s="14"/>
    </row>
    <row r="102" spans="1:361" s="1" customFormat="1" ht="25.5">
      <c r="A102" s="350"/>
      <c r="B102" s="351"/>
      <c r="C102" s="351"/>
      <c r="D102" s="351"/>
      <c r="E102" s="351"/>
      <c r="F102" s="351"/>
      <c r="G102" s="351"/>
      <c r="H102" s="351"/>
      <c r="I102" s="351"/>
      <c r="J102" s="351"/>
      <c r="K102" s="351"/>
      <c r="L102" s="351"/>
      <c r="M102" s="351"/>
      <c r="N102" s="351"/>
      <c r="O102" s="351"/>
      <c r="P102" s="351"/>
      <c r="Q102" s="351"/>
      <c r="R102" s="352"/>
      <c r="S102" s="14"/>
      <c r="T102" s="14"/>
      <c r="U102" s="14"/>
      <c r="V102" s="14"/>
      <c r="W102" s="14"/>
      <c r="X102" s="14"/>
      <c r="Y102" s="14"/>
      <c r="Z102" s="14"/>
      <c r="AA102" s="14"/>
    </row>
    <row r="103" spans="1:361">
      <c r="A103" s="220"/>
      <c r="B103" s="220"/>
      <c r="C103" s="220"/>
      <c r="D103" s="220"/>
      <c r="E103" s="220"/>
      <c r="F103" s="220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20"/>
      <c r="Z103" s="220"/>
      <c r="AA103" s="220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</row>
    <row r="104" spans="1:361">
      <c r="A104" s="220"/>
      <c r="B104" s="220"/>
      <c r="C104" s="220"/>
      <c r="D104" s="220"/>
      <c r="E104" s="220"/>
      <c r="F104" s="220"/>
      <c r="G104" s="14"/>
      <c r="H104" s="14"/>
      <c r="I104" s="223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220"/>
      <c r="Z104" s="220"/>
      <c r="AA104" s="220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</row>
    <row r="105" spans="1:361">
      <c r="A105" s="220"/>
      <c r="B105" s="220"/>
      <c r="C105" s="220"/>
      <c r="D105" s="220"/>
      <c r="E105" s="220"/>
      <c r="F105" s="220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220"/>
      <c r="Z105" s="220"/>
      <c r="AA105" s="220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</row>
    <row r="106" spans="1:361">
      <c r="A106" s="220"/>
      <c r="B106" s="220"/>
      <c r="C106" s="220"/>
      <c r="D106" s="220"/>
      <c r="E106" s="220"/>
      <c r="F106" s="220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220"/>
      <c r="Z106" s="220"/>
      <c r="AA106" s="220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</row>
    <row r="107" spans="1:361">
      <c r="A107" s="220"/>
      <c r="B107" s="220"/>
      <c r="C107" s="220"/>
      <c r="D107" s="220"/>
      <c r="E107" s="220"/>
      <c r="F107" s="220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220"/>
      <c r="Z107" s="220"/>
      <c r="AA107" s="220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</row>
    <row r="108" spans="1:361">
      <c r="A108" s="220"/>
      <c r="B108" s="220"/>
      <c r="C108" s="220"/>
      <c r="D108" s="220"/>
      <c r="E108" s="220"/>
      <c r="F108" s="220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220"/>
      <c r="Z108" s="220"/>
      <c r="AA108" s="220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</row>
    <row r="109" spans="1:361">
      <c r="A109" s="220"/>
      <c r="B109" s="220"/>
      <c r="C109" s="220"/>
      <c r="D109" s="220"/>
      <c r="E109" s="220"/>
      <c r="F109" s="220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220"/>
      <c r="Z109" s="220"/>
      <c r="AA109" s="220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</row>
    <row r="110" spans="1:361"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</row>
    <row r="111" spans="1:361"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</row>
    <row r="112" spans="1:361"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</row>
    <row r="113" spans="1:73"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</row>
    <row r="114" spans="1:73"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</row>
    <row r="115" spans="1:73"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</row>
    <row r="116" spans="1:73"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</row>
    <row r="117" spans="1:73"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</row>
    <row r="118" spans="1:73"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</row>
    <row r="119" spans="1:73"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</row>
    <row r="120" spans="1:73"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</row>
    <row r="121" spans="1:73"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</row>
    <row r="122" spans="1:73"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</row>
    <row r="123" spans="1:73"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</row>
    <row r="124" spans="1:73"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</row>
    <row r="125" spans="1:73"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</row>
    <row r="126" spans="1:73">
      <c r="A126" s="2"/>
      <c r="B126" s="2"/>
      <c r="C126" s="2"/>
      <c r="D126" s="2"/>
      <c r="E126" s="2"/>
      <c r="F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</row>
    <row r="127" spans="1:73">
      <c r="A127" s="2"/>
      <c r="B127" s="2"/>
      <c r="C127" s="2"/>
      <c r="D127" s="2"/>
      <c r="E127" s="2"/>
      <c r="F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</row>
    <row r="128" spans="1:73">
      <c r="A128" s="2"/>
      <c r="B128" s="2"/>
      <c r="C128" s="2"/>
      <c r="D128" s="2"/>
      <c r="E128" s="2"/>
      <c r="F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</row>
    <row r="129" spans="1:73">
      <c r="A129" s="2"/>
      <c r="B129" s="2"/>
      <c r="C129" s="2"/>
      <c r="D129" s="2"/>
      <c r="E129" s="2"/>
      <c r="F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</row>
    <row r="130" spans="1:73">
      <c r="A130" s="2"/>
      <c r="B130" s="2"/>
      <c r="C130" s="2"/>
      <c r="D130" s="2"/>
      <c r="E130" s="2"/>
      <c r="F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</row>
    <row r="131" spans="1:73">
      <c r="A131" s="2"/>
      <c r="B131" s="2"/>
      <c r="C131" s="2"/>
      <c r="D131" s="2"/>
      <c r="E131" s="2"/>
      <c r="F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</row>
    <row r="132" spans="1:73">
      <c r="A132" s="2"/>
      <c r="B132" s="2"/>
      <c r="C132" s="2"/>
      <c r="D132" s="2"/>
      <c r="E132" s="2"/>
      <c r="F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</row>
  </sheetData>
  <autoFilter ref="A1:R132"/>
  <mergeCells count="10">
    <mergeCell ref="S22:W22"/>
    <mergeCell ref="S34:W34"/>
    <mergeCell ref="A78:R78"/>
    <mergeCell ref="A102:R102"/>
    <mergeCell ref="S26:S28"/>
    <mergeCell ref="A1:R1"/>
    <mergeCell ref="S3:V3"/>
    <mergeCell ref="S11:U11"/>
    <mergeCell ref="A19:R19"/>
    <mergeCell ref="S21:Z21"/>
  </mergeCells>
  <phoneticPr fontId="47" type="noConversion"/>
  <pageMargins left="0.7" right="0.7" top="0.75" bottom="0.75" header="0.3" footer="0.3"/>
  <pageSetup paperSize="9" fitToWidth="0" fitToHeight="0" orientation="landscape"/>
  <headerFooter>
    <oddHeader>&amp;C&amp;F</oddHeader>
    <oddFooter>&amp;L负责人：于光军&amp;C制作人: 李健华 &amp;D&amp;R 第 &amp;P 页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R339"/>
  <sheetViews>
    <sheetView workbookViewId="0">
      <selection activeCell="A58" sqref="A58:R58"/>
    </sheetView>
  </sheetViews>
  <sheetFormatPr defaultColWidth="8.75" defaultRowHeight="14.25"/>
  <cols>
    <col min="1" max="1" width="14.25" style="26" customWidth="1"/>
    <col min="2" max="2" width="11.75" style="26" customWidth="1"/>
    <col min="3" max="3" width="9.375" style="26" customWidth="1"/>
    <col min="4" max="7" width="8.75" style="26"/>
    <col min="8" max="8" width="11.25" style="26" customWidth="1"/>
    <col min="9" max="9" width="11.75" style="26" customWidth="1"/>
    <col min="10" max="10" width="8.75" style="26"/>
    <col min="11" max="11" width="5.125" style="26" customWidth="1"/>
    <col min="12" max="12" width="12.375" style="26" customWidth="1"/>
    <col min="13" max="13" width="8.75" style="26"/>
    <col min="14" max="14" width="13.75" style="26" customWidth="1"/>
    <col min="15" max="15" width="8.75" style="26"/>
    <col min="16" max="16" width="13" style="26" customWidth="1"/>
    <col min="17" max="17" width="6.25" style="26" customWidth="1"/>
    <col min="18" max="18" width="11.125" style="26" customWidth="1"/>
  </cols>
  <sheetData>
    <row r="1" spans="1:18" s="26" customFormat="1" ht="22.5">
      <c r="A1" s="374" t="s">
        <v>341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</row>
    <row r="2" spans="1:18" s="26" customFormat="1">
      <c r="A2" s="6" t="s">
        <v>1</v>
      </c>
      <c r="B2" s="6" t="s">
        <v>65</v>
      </c>
      <c r="C2" s="6" t="s">
        <v>28</v>
      </c>
      <c r="D2" s="6" t="s">
        <v>29</v>
      </c>
      <c r="E2" s="6" t="s">
        <v>6</v>
      </c>
      <c r="F2" s="9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 t="s">
        <v>7</v>
      </c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</row>
    <row r="3" spans="1:18" s="26" customFormat="1">
      <c r="A3" s="6" t="s">
        <v>310</v>
      </c>
      <c r="B3" s="12" t="s">
        <v>311</v>
      </c>
      <c r="C3" s="6"/>
      <c r="D3" s="6"/>
      <c r="E3" s="6"/>
      <c r="F3" s="8"/>
      <c r="G3" s="6"/>
      <c r="H3" s="6">
        <v>3353</v>
      </c>
      <c r="I3" s="6">
        <v>3621</v>
      </c>
      <c r="J3" s="6">
        <f t="shared" ref="J3:J9" si="0">I3-H3</f>
        <v>268</v>
      </c>
      <c r="K3" s="6">
        <v>20</v>
      </c>
      <c r="L3" s="6">
        <f t="shared" ref="L3:L9" si="1">K3*J3</f>
        <v>5360</v>
      </c>
      <c r="M3" s="19">
        <v>1.03</v>
      </c>
      <c r="N3" s="20">
        <f t="shared" ref="N3:N9" si="2">M3*L3</f>
        <v>5520.8</v>
      </c>
      <c r="O3" s="6"/>
      <c r="P3" s="20">
        <f t="shared" ref="P3:P10" si="3">G3+N3+O3</f>
        <v>5520.8</v>
      </c>
      <c r="Q3" s="6">
        <v>1</v>
      </c>
      <c r="R3" s="9">
        <f t="shared" ref="R3:R11" si="4">P3*Q3</f>
        <v>5520.8</v>
      </c>
    </row>
    <row r="4" spans="1:18" s="26" customFormat="1">
      <c r="A4" s="6" t="s">
        <v>312</v>
      </c>
      <c r="B4" s="12" t="s">
        <v>313</v>
      </c>
      <c r="C4" s="6"/>
      <c r="D4" s="6"/>
      <c r="E4" s="6"/>
      <c r="F4" s="8"/>
      <c r="G4" s="6"/>
      <c r="H4" s="6">
        <v>627</v>
      </c>
      <c r="I4" s="6">
        <v>679</v>
      </c>
      <c r="J4" s="6">
        <f t="shared" si="0"/>
        <v>52</v>
      </c>
      <c r="K4" s="6">
        <v>20</v>
      </c>
      <c r="L4" s="6">
        <f t="shared" si="1"/>
        <v>1040</v>
      </c>
      <c r="M4" s="19">
        <v>1.03</v>
      </c>
      <c r="N4" s="20">
        <f t="shared" si="2"/>
        <v>1071.2</v>
      </c>
      <c r="O4" s="6"/>
      <c r="P4" s="20">
        <f t="shared" si="3"/>
        <v>1071.2</v>
      </c>
      <c r="Q4" s="6">
        <v>1</v>
      </c>
      <c r="R4" s="9">
        <f t="shared" si="4"/>
        <v>1071.2</v>
      </c>
    </row>
    <row r="5" spans="1:18" s="26" customFormat="1">
      <c r="A5" s="6" t="s">
        <v>314</v>
      </c>
      <c r="B5" s="12" t="s">
        <v>315</v>
      </c>
      <c r="C5" s="6"/>
      <c r="D5" s="6"/>
      <c r="E5" s="6"/>
      <c r="F5" s="8"/>
      <c r="G5" s="6"/>
      <c r="H5" s="6">
        <v>579</v>
      </c>
      <c r="I5" s="6">
        <v>586</v>
      </c>
      <c r="J5" s="6">
        <f t="shared" si="0"/>
        <v>7</v>
      </c>
      <c r="K5" s="6">
        <v>40</v>
      </c>
      <c r="L5" s="6">
        <f t="shared" si="1"/>
        <v>280</v>
      </c>
      <c r="M5" s="19">
        <v>1.03</v>
      </c>
      <c r="N5" s="20">
        <f t="shared" si="2"/>
        <v>288.39999999999998</v>
      </c>
      <c r="O5" s="6"/>
      <c r="P5" s="20">
        <f t="shared" si="3"/>
        <v>288.39999999999998</v>
      </c>
      <c r="Q5" s="6">
        <v>1</v>
      </c>
      <c r="R5" s="9">
        <f t="shared" si="4"/>
        <v>288.39999999999998</v>
      </c>
    </row>
    <row r="6" spans="1:18" s="26" customFormat="1">
      <c r="A6" s="6" t="s">
        <v>316</v>
      </c>
      <c r="B6" s="12" t="s">
        <v>317</v>
      </c>
      <c r="C6" s="6"/>
      <c r="D6" s="6"/>
      <c r="E6" s="6"/>
      <c r="F6" s="8"/>
      <c r="G6" s="6"/>
      <c r="H6" s="6">
        <v>3633</v>
      </c>
      <c r="I6" s="6">
        <v>4362</v>
      </c>
      <c r="J6" s="6">
        <f t="shared" si="0"/>
        <v>729</v>
      </c>
      <c r="K6" s="6">
        <v>80</v>
      </c>
      <c r="L6" s="6">
        <f t="shared" si="1"/>
        <v>58320</v>
      </c>
      <c r="M6" s="19">
        <v>1.03</v>
      </c>
      <c r="N6" s="20">
        <f t="shared" si="2"/>
        <v>60069.599999999999</v>
      </c>
      <c r="O6" s="6"/>
      <c r="P6" s="20">
        <f t="shared" si="3"/>
        <v>60069.599999999999</v>
      </c>
      <c r="Q6" s="6">
        <v>1</v>
      </c>
      <c r="R6" s="9">
        <f t="shared" si="4"/>
        <v>60069.599999999999</v>
      </c>
    </row>
    <row r="7" spans="1:18" s="26" customFormat="1">
      <c r="A7" s="6" t="s">
        <v>318</v>
      </c>
      <c r="B7" s="12" t="s">
        <v>319</v>
      </c>
      <c r="C7" s="6"/>
      <c r="D7" s="6"/>
      <c r="E7" s="6"/>
      <c r="F7" s="8"/>
      <c r="G7" s="6"/>
      <c r="H7" s="6">
        <v>5287</v>
      </c>
      <c r="I7" s="6">
        <v>5763</v>
      </c>
      <c r="J7" s="6">
        <f t="shared" si="0"/>
        <v>476</v>
      </c>
      <c r="K7" s="6">
        <v>80</v>
      </c>
      <c r="L7" s="6">
        <f t="shared" si="1"/>
        <v>38080</v>
      </c>
      <c r="M7" s="19">
        <v>1.03</v>
      </c>
      <c r="N7" s="20">
        <f t="shared" si="2"/>
        <v>39222.400000000001</v>
      </c>
      <c r="O7" s="6"/>
      <c r="P7" s="20">
        <f t="shared" si="3"/>
        <v>39222.400000000001</v>
      </c>
      <c r="Q7" s="6">
        <v>1</v>
      </c>
      <c r="R7" s="9">
        <f t="shared" si="4"/>
        <v>39222.400000000001</v>
      </c>
    </row>
    <row r="8" spans="1:18" s="26" customFormat="1">
      <c r="A8" s="6" t="s">
        <v>320</v>
      </c>
      <c r="B8" s="12" t="s">
        <v>321</v>
      </c>
      <c r="C8" s="6"/>
      <c r="D8" s="6"/>
      <c r="E8" s="6"/>
      <c r="F8" s="8"/>
      <c r="G8" s="6"/>
      <c r="H8" s="6">
        <v>35985</v>
      </c>
      <c r="I8" s="6">
        <v>38102</v>
      </c>
      <c r="J8" s="6">
        <f t="shared" si="0"/>
        <v>2117</v>
      </c>
      <c r="K8" s="6">
        <v>50</v>
      </c>
      <c r="L8" s="6">
        <f t="shared" si="1"/>
        <v>105850</v>
      </c>
      <c r="M8" s="19">
        <v>1.03</v>
      </c>
      <c r="N8" s="20">
        <f t="shared" si="2"/>
        <v>109025.5</v>
      </c>
      <c r="O8" s="6"/>
      <c r="P8" s="20">
        <f t="shared" si="3"/>
        <v>109025.5</v>
      </c>
      <c r="Q8" s="6">
        <v>1</v>
      </c>
      <c r="R8" s="9">
        <f t="shared" si="4"/>
        <v>109025.5</v>
      </c>
    </row>
    <row r="9" spans="1:18" s="26" customFormat="1">
      <c r="A9" s="6" t="s">
        <v>322</v>
      </c>
      <c r="B9" s="12" t="s">
        <v>321</v>
      </c>
      <c r="C9" s="6"/>
      <c r="D9" s="6"/>
      <c r="E9" s="6"/>
      <c r="F9" s="8"/>
      <c r="G9" s="6"/>
      <c r="H9" s="6">
        <v>123450</v>
      </c>
      <c r="I9" s="6">
        <v>130239</v>
      </c>
      <c r="J9" s="6">
        <f t="shared" si="0"/>
        <v>6789</v>
      </c>
      <c r="K9" s="6">
        <v>1</v>
      </c>
      <c r="L9" s="6">
        <f t="shared" si="1"/>
        <v>6789</v>
      </c>
      <c r="M9" s="19">
        <v>1.03</v>
      </c>
      <c r="N9" s="20">
        <f t="shared" si="2"/>
        <v>6992.67</v>
      </c>
      <c r="O9" s="6"/>
      <c r="P9" s="20">
        <f t="shared" si="3"/>
        <v>6992.67</v>
      </c>
      <c r="Q9" s="6">
        <v>1</v>
      </c>
      <c r="R9" s="9">
        <f t="shared" si="4"/>
        <v>6992.67</v>
      </c>
    </row>
    <row r="10" spans="1:18" s="26" customFormat="1">
      <c r="A10" s="6" t="s">
        <v>323</v>
      </c>
      <c r="B10" s="12" t="s">
        <v>321</v>
      </c>
      <c r="C10" s="6">
        <v>2151</v>
      </c>
      <c r="D10" s="6">
        <v>2151</v>
      </c>
      <c r="E10" s="6">
        <f>SUM(D10-C10)</f>
        <v>0</v>
      </c>
      <c r="F10" s="9">
        <v>9.5</v>
      </c>
      <c r="G10" s="6">
        <f>E10*F10</f>
        <v>0</v>
      </c>
      <c r="H10" s="6"/>
      <c r="I10" s="6"/>
      <c r="J10" s="6"/>
      <c r="K10" s="6"/>
      <c r="L10" s="6"/>
      <c r="M10" s="19"/>
      <c r="N10" s="20"/>
      <c r="O10" s="6"/>
      <c r="P10" s="20">
        <f t="shared" si="3"/>
        <v>0</v>
      </c>
      <c r="Q10" s="6">
        <v>1</v>
      </c>
      <c r="R10" s="9">
        <f t="shared" si="4"/>
        <v>0</v>
      </c>
    </row>
    <row r="11" spans="1:18" s="26" customFormat="1">
      <c r="A11" s="6" t="s">
        <v>23</v>
      </c>
      <c r="B11" s="102"/>
      <c r="C11" s="6"/>
      <c r="D11" s="6"/>
      <c r="E11" s="6"/>
      <c r="F11" s="8"/>
      <c r="G11" s="6"/>
      <c r="H11" s="6"/>
      <c r="I11" s="6"/>
      <c r="J11" s="6"/>
      <c r="K11" s="6"/>
      <c r="L11" s="6">
        <f>SUM(L3:L10)</f>
        <v>215719</v>
      </c>
      <c r="M11" s="19">
        <v>1.03</v>
      </c>
      <c r="N11" s="20">
        <f>L11*M11</f>
        <v>222190.57</v>
      </c>
      <c r="O11" s="6"/>
      <c r="P11" s="20">
        <f>G10+N11+G11</f>
        <v>222190.57</v>
      </c>
      <c r="Q11" s="6">
        <v>1</v>
      </c>
      <c r="R11" s="9">
        <f t="shared" si="4"/>
        <v>222190.57</v>
      </c>
    </row>
    <row r="12" spans="1:18" s="26" customFormat="1"/>
    <row r="13" spans="1:18" s="26" customFormat="1"/>
    <row r="14" spans="1:18" s="26" customFormat="1" ht="32.1" customHeight="1">
      <c r="A14" s="350" t="s">
        <v>342</v>
      </c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2"/>
    </row>
    <row r="15" spans="1:18" s="26" customFormat="1" ht="30" customHeight="1">
      <c r="A15" s="6" t="s">
        <v>1</v>
      </c>
      <c r="B15" s="44" t="s">
        <v>343</v>
      </c>
      <c r="C15" s="6" t="s">
        <v>28</v>
      </c>
      <c r="D15" s="6" t="s">
        <v>29</v>
      </c>
      <c r="E15" s="6" t="s">
        <v>6</v>
      </c>
      <c r="F15" s="9" t="s">
        <v>30</v>
      </c>
      <c r="G15" s="6" t="s">
        <v>31</v>
      </c>
      <c r="H15" s="6" t="s">
        <v>2</v>
      </c>
      <c r="I15" s="6" t="s">
        <v>3</v>
      </c>
      <c r="J15" s="6" t="s">
        <v>4</v>
      </c>
      <c r="K15" s="6" t="s">
        <v>5</v>
      </c>
      <c r="L15" s="6" t="s">
        <v>6</v>
      </c>
      <c r="M15" s="19"/>
      <c r="N15" s="20" t="s">
        <v>8</v>
      </c>
      <c r="O15" s="6" t="s">
        <v>35</v>
      </c>
      <c r="P15" s="20" t="s">
        <v>23</v>
      </c>
      <c r="Q15" s="6" t="s">
        <v>36</v>
      </c>
      <c r="R15" s="9" t="s">
        <v>37</v>
      </c>
    </row>
    <row r="16" spans="1:18" s="26" customFormat="1" ht="18.95" customHeight="1">
      <c r="A16" s="6" t="s">
        <v>344</v>
      </c>
      <c r="B16" s="6" t="s">
        <v>345</v>
      </c>
      <c r="C16" s="6" t="s">
        <v>346</v>
      </c>
      <c r="D16" s="6"/>
      <c r="E16" s="6"/>
      <c r="F16" s="9"/>
      <c r="G16" s="6"/>
      <c r="H16" s="6"/>
      <c r="I16" s="6"/>
      <c r="J16" s="6"/>
      <c r="K16" s="6"/>
      <c r="L16" s="6"/>
      <c r="M16" s="19"/>
      <c r="N16" s="20"/>
      <c r="O16" s="6"/>
      <c r="P16" s="20"/>
      <c r="Q16" s="6"/>
      <c r="R16" s="9"/>
    </row>
    <row r="17" spans="1:18" s="26" customFormat="1" ht="21.95" customHeight="1">
      <c r="A17" s="6" t="s">
        <v>347</v>
      </c>
      <c r="B17" s="6" t="s">
        <v>345</v>
      </c>
      <c r="C17" s="6">
        <v>47</v>
      </c>
      <c r="D17" s="6">
        <v>47</v>
      </c>
      <c r="E17" s="6">
        <f t="shared" ref="E17:E21" si="5">SUM(D17-C17)</f>
        <v>0</v>
      </c>
      <c r="F17" s="9">
        <v>9.5</v>
      </c>
      <c r="G17" s="6">
        <f t="shared" ref="G17:G21" si="6">E17*F17</f>
        <v>0</v>
      </c>
      <c r="H17" s="6">
        <v>22938</v>
      </c>
      <c r="I17" s="6">
        <v>22938</v>
      </c>
      <c r="J17" s="6">
        <f t="shared" ref="J17:J30" si="7">I17-H17</f>
        <v>0</v>
      </c>
      <c r="K17" s="6">
        <v>1</v>
      </c>
      <c r="L17" s="6">
        <f t="shared" ref="L17:L30" si="8">K17*J17</f>
        <v>0</v>
      </c>
      <c r="M17" s="19">
        <v>1.03</v>
      </c>
      <c r="N17" s="20">
        <f t="shared" ref="N17:N28" si="9">M17*L17</f>
        <v>0</v>
      </c>
      <c r="O17" s="6">
        <v>0</v>
      </c>
      <c r="P17" s="20">
        <f t="shared" ref="P17:P31" si="10">G17+N17+O17</f>
        <v>0</v>
      </c>
      <c r="Q17" s="6">
        <v>1</v>
      </c>
      <c r="R17" s="9">
        <f t="shared" ref="R17:R30" si="11">P17*Q17</f>
        <v>0</v>
      </c>
    </row>
    <row r="18" spans="1:18" s="26" customFormat="1">
      <c r="A18" s="6" t="s">
        <v>348</v>
      </c>
      <c r="B18" s="6" t="s">
        <v>345</v>
      </c>
      <c r="C18" s="6">
        <v>28</v>
      </c>
      <c r="D18" s="6">
        <v>28</v>
      </c>
      <c r="E18" s="6">
        <f t="shared" si="5"/>
        <v>0</v>
      </c>
      <c r="F18" s="9">
        <v>9.5</v>
      </c>
      <c r="G18" s="6">
        <f t="shared" si="6"/>
        <v>0</v>
      </c>
      <c r="H18" s="6">
        <v>27684</v>
      </c>
      <c r="I18" s="6">
        <v>29951</v>
      </c>
      <c r="J18" s="6">
        <f t="shared" si="7"/>
        <v>2267</v>
      </c>
      <c r="K18" s="6">
        <v>1</v>
      </c>
      <c r="L18" s="6">
        <f t="shared" si="8"/>
        <v>2267</v>
      </c>
      <c r="M18" s="19">
        <v>1.03</v>
      </c>
      <c r="N18" s="20">
        <f t="shared" si="9"/>
        <v>2335.0100000000002</v>
      </c>
      <c r="O18" s="6">
        <v>40</v>
      </c>
      <c r="P18" s="20">
        <f t="shared" si="10"/>
        <v>2375.0100000000002</v>
      </c>
      <c r="Q18" s="6">
        <v>1</v>
      </c>
      <c r="R18" s="9">
        <f t="shared" si="11"/>
        <v>2375.0100000000002</v>
      </c>
    </row>
    <row r="19" spans="1:18" s="26" customFormat="1">
      <c r="A19" s="6" t="s">
        <v>349</v>
      </c>
      <c r="B19" s="6" t="s">
        <v>345</v>
      </c>
      <c r="C19" s="6"/>
      <c r="D19" s="6"/>
      <c r="E19" s="6"/>
      <c r="F19" s="9"/>
      <c r="G19" s="6"/>
      <c r="H19" s="6">
        <v>69946</v>
      </c>
      <c r="I19" s="6">
        <v>74083</v>
      </c>
      <c r="J19" s="6">
        <f t="shared" si="7"/>
        <v>4137</v>
      </c>
      <c r="K19" s="6">
        <v>1</v>
      </c>
      <c r="L19" s="6">
        <f t="shared" si="8"/>
        <v>4137</v>
      </c>
      <c r="M19" s="19">
        <v>1.03</v>
      </c>
      <c r="N19" s="20">
        <f t="shared" si="9"/>
        <v>4261.1099999999997</v>
      </c>
      <c r="O19" s="6">
        <v>40</v>
      </c>
      <c r="P19" s="20">
        <f t="shared" si="10"/>
        <v>4301.1099999999997</v>
      </c>
      <c r="Q19" s="6">
        <v>1</v>
      </c>
      <c r="R19" s="9">
        <f t="shared" si="11"/>
        <v>4301.1099999999997</v>
      </c>
    </row>
    <row r="20" spans="1:18" s="26" customFormat="1">
      <c r="A20" s="6" t="s">
        <v>350</v>
      </c>
      <c r="B20" s="6" t="s">
        <v>345</v>
      </c>
      <c r="C20" s="6"/>
      <c r="D20" s="6"/>
      <c r="E20" s="6"/>
      <c r="F20" s="9"/>
      <c r="G20" s="6"/>
      <c r="H20" s="6">
        <v>45995</v>
      </c>
      <c r="I20" s="6">
        <v>48169</v>
      </c>
      <c r="J20" s="6">
        <f t="shared" si="7"/>
        <v>2174</v>
      </c>
      <c r="K20" s="6">
        <v>1</v>
      </c>
      <c r="L20" s="6">
        <f t="shared" si="8"/>
        <v>2174</v>
      </c>
      <c r="M20" s="19">
        <v>1.03</v>
      </c>
      <c r="N20" s="20">
        <f t="shared" si="9"/>
        <v>2239.2199999999998</v>
      </c>
      <c r="O20" s="6">
        <v>40</v>
      </c>
      <c r="P20" s="20">
        <f t="shared" si="10"/>
        <v>2279.2199999999998</v>
      </c>
      <c r="Q20" s="6">
        <v>1</v>
      </c>
      <c r="R20" s="9">
        <f t="shared" si="11"/>
        <v>2279.2199999999998</v>
      </c>
    </row>
    <row r="21" spans="1:18" s="26" customFormat="1">
      <c r="A21" s="6" t="s">
        <v>351</v>
      </c>
      <c r="B21" s="6" t="s">
        <v>345</v>
      </c>
      <c r="C21" s="6">
        <v>66</v>
      </c>
      <c r="D21" s="6">
        <v>66</v>
      </c>
      <c r="E21" s="6">
        <f t="shared" si="5"/>
        <v>0</v>
      </c>
      <c r="F21" s="9">
        <v>9.5</v>
      </c>
      <c r="G21" s="6">
        <f t="shared" si="6"/>
        <v>0</v>
      </c>
      <c r="H21" s="6">
        <v>504</v>
      </c>
      <c r="I21" s="6">
        <v>584</v>
      </c>
      <c r="J21" s="6">
        <f t="shared" si="7"/>
        <v>80</v>
      </c>
      <c r="K21" s="6">
        <v>20</v>
      </c>
      <c r="L21" s="6">
        <f t="shared" si="8"/>
        <v>1600</v>
      </c>
      <c r="M21" s="19">
        <v>1.03</v>
      </c>
      <c r="N21" s="20">
        <f t="shared" si="9"/>
        <v>1648</v>
      </c>
      <c r="O21" s="6">
        <v>120</v>
      </c>
      <c r="P21" s="20">
        <f t="shared" si="10"/>
        <v>1768</v>
      </c>
      <c r="Q21" s="6">
        <v>0.5</v>
      </c>
      <c r="R21" s="9">
        <f t="shared" si="11"/>
        <v>884</v>
      </c>
    </row>
    <row r="22" spans="1:18" s="26" customFormat="1">
      <c r="A22" s="6" t="s">
        <v>352</v>
      </c>
      <c r="B22" s="6" t="s">
        <v>345</v>
      </c>
      <c r="C22" s="6"/>
      <c r="D22" s="6"/>
      <c r="E22" s="6"/>
      <c r="F22" s="9"/>
      <c r="G22" s="6"/>
      <c r="H22" s="6">
        <v>25817</v>
      </c>
      <c r="I22" s="6">
        <v>27815</v>
      </c>
      <c r="J22" s="6">
        <f t="shared" si="7"/>
        <v>1998</v>
      </c>
      <c r="K22" s="6">
        <v>1</v>
      </c>
      <c r="L22" s="6">
        <f t="shared" si="8"/>
        <v>1998</v>
      </c>
      <c r="M22" s="19">
        <v>1.03</v>
      </c>
      <c r="N22" s="20">
        <f t="shared" si="9"/>
        <v>2057.94</v>
      </c>
      <c r="O22" s="6">
        <v>40</v>
      </c>
      <c r="P22" s="20">
        <f t="shared" si="10"/>
        <v>2097.94</v>
      </c>
      <c r="Q22" s="6">
        <v>1</v>
      </c>
      <c r="R22" s="9">
        <f t="shared" si="11"/>
        <v>2097.94</v>
      </c>
    </row>
    <row r="23" spans="1:18" s="26" customFormat="1">
      <c r="A23" s="6" t="s">
        <v>353</v>
      </c>
      <c r="B23" s="6" t="s">
        <v>345</v>
      </c>
      <c r="C23" s="6" t="s">
        <v>354</v>
      </c>
      <c r="D23" s="6"/>
      <c r="E23" s="6">
        <v>0</v>
      </c>
      <c r="F23" s="9">
        <v>9.5</v>
      </c>
      <c r="G23" s="6">
        <f t="shared" ref="G23:G27" si="12">E23*F23</f>
        <v>0</v>
      </c>
      <c r="H23" s="6">
        <v>72079</v>
      </c>
      <c r="I23" s="6">
        <v>75832</v>
      </c>
      <c r="J23" s="6">
        <f t="shared" si="7"/>
        <v>3753</v>
      </c>
      <c r="K23" s="6">
        <v>1</v>
      </c>
      <c r="L23" s="6">
        <f t="shared" si="8"/>
        <v>3753</v>
      </c>
      <c r="M23" s="19">
        <v>1.03</v>
      </c>
      <c r="N23" s="20">
        <f t="shared" si="9"/>
        <v>3865.59</v>
      </c>
      <c r="O23" s="6">
        <v>80</v>
      </c>
      <c r="P23" s="20">
        <f t="shared" si="10"/>
        <v>3945.59</v>
      </c>
      <c r="Q23" s="6">
        <v>1</v>
      </c>
      <c r="R23" s="9">
        <f t="shared" si="11"/>
        <v>3945.59</v>
      </c>
    </row>
    <row r="24" spans="1:18" s="26" customFormat="1">
      <c r="A24" s="6" t="s">
        <v>355</v>
      </c>
      <c r="B24" s="6" t="s">
        <v>345</v>
      </c>
      <c r="C24" s="6"/>
      <c r="D24" s="6"/>
      <c r="E24" s="6"/>
      <c r="F24" s="9"/>
      <c r="G24" s="6"/>
      <c r="H24" s="6">
        <v>72585</v>
      </c>
      <c r="I24" s="6">
        <v>75533</v>
      </c>
      <c r="J24" s="6">
        <f t="shared" si="7"/>
        <v>2948</v>
      </c>
      <c r="K24" s="6">
        <v>1</v>
      </c>
      <c r="L24" s="6">
        <f t="shared" si="8"/>
        <v>2948</v>
      </c>
      <c r="M24" s="19">
        <v>1.03</v>
      </c>
      <c r="N24" s="20">
        <f t="shared" si="9"/>
        <v>3036.44</v>
      </c>
      <c r="O24" s="6">
        <v>140</v>
      </c>
      <c r="P24" s="20">
        <f t="shared" si="10"/>
        <v>3176.44</v>
      </c>
      <c r="Q24" s="6">
        <v>1</v>
      </c>
      <c r="R24" s="9">
        <f t="shared" si="11"/>
        <v>3176.44</v>
      </c>
    </row>
    <row r="25" spans="1:18" s="26" customFormat="1">
      <c r="A25" s="6" t="s">
        <v>356</v>
      </c>
      <c r="B25" s="6" t="s">
        <v>345</v>
      </c>
      <c r="C25" s="6"/>
      <c r="D25" s="6"/>
      <c r="E25" s="6"/>
      <c r="F25" s="9"/>
      <c r="G25" s="6"/>
      <c r="H25" s="6">
        <v>77403</v>
      </c>
      <c r="I25" s="6">
        <v>88543</v>
      </c>
      <c r="J25" s="6">
        <f t="shared" si="7"/>
        <v>11140</v>
      </c>
      <c r="K25" s="6">
        <v>1</v>
      </c>
      <c r="L25" s="6">
        <f t="shared" si="8"/>
        <v>11140</v>
      </c>
      <c r="M25" s="19">
        <v>1.03</v>
      </c>
      <c r="N25" s="20">
        <f t="shared" si="9"/>
        <v>11474.2</v>
      </c>
      <c r="O25" s="6">
        <v>140</v>
      </c>
      <c r="P25" s="20">
        <f t="shared" si="10"/>
        <v>11614.2</v>
      </c>
      <c r="Q25" s="6">
        <v>1</v>
      </c>
      <c r="R25" s="9">
        <f t="shared" si="11"/>
        <v>11614.2</v>
      </c>
    </row>
    <row r="26" spans="1:18" s="26" customFormat="1">
      <c r="A26" s="6" t="s">
        <v>357</v>
      </c>
      <c r="B26" s="6" t="s">
        <v>345</v>
      </c>
      <c r="C26" s="6">
        <v>21</v>
      </c>
      <c r="D26" s="6">
        <v>21</v>
      </c>
      <c r="E26" s="6">
        <f>SUM(D26-C26)</f>
        <v>0</v>
      </c>
      <c r="F26" s="9">
        <v>9.5</v>
      </c>
      <c r="G26" s="6">
        <f t="shared" si="12"/>
        <v>0</v>
      </c>
      <c r="H26" s="6">
        <v>8270</v>
      </c>
      <c r="I26" s="6">
        <v>10690</v>
      </c>
      <c r="J26" s="6">
        <f t="shared" si="7"/>
        <v>2420</v>
      </c>
      <c r="K26" s="6">
        <v>1</v>
      </c>
      <c r="L26" s="6">
        <f t="shared" si="8"/>
        <v>2420</v>
      </c>
      <c r="M26" s="19">
        <v>1.03</v>
      </c>
      <c r="N26" s="20">
        <f t="shared" si="9"/>
        <v>2492.6</v>
      </c>
      <c r="O26" s="6">
        <v>60</v>
      </c>
      <c r="P26" s="20">
        <f t="shared" si="10"/>
        <v>2552.6</v>
      </c>
      <c r="Q26" s="6">
        <v>1</v>
      </c>
      <c r="R26" s="9">
        <f t="shared" si="11"/>
        <v>2552.6</v>
      </c>
    </row>
    <row r="27" spans="1:18" s="26" customFormat="1">
      <c r="A27" s="6" t="s">
        <v>358</v>
      </c>
      <c r="B27" s="6" t="s">
        <v>345</v>
      </c>
      <c r="C27" s="6">
        <v>35</v>
      </c>
      <c r="D27" s="6">
        <v>35</v>
      </c>
      <c r="E27" s="6">
        <f>SUM(D27-C27)</f>
        <v>0</v>
      </c>
      <c r="F27" s="9">
        <v>9.5</v>
      </c>
      <c r="G27" s="6">
        <f t="shared" si="12"/>
        <v>0</v>
      </c>
      <c r="H27" s="6">
        <v>19223</v>
      </c>
      <c r="I27" s="6">
        <v>20594</v>
      </c>
      <c r="J27" s="6">
        <f t="shared" si="7"/>
        <v>1371</v>
      </c>
      <c r="K27" s="6">
        <v>1</v>
      </c>
      <c r="L27" s="6">
        <f t="shared" si="8"/>
        <v>1371</v>
      </c>
      <c r="M27" s="19">
        <v>1.03</v>
      </c>
      <c r="N27" s="20">
        <f t="shared" si="9"/>
        <v>1412.13</v>
      </c>
      <c r="O27" s="6">
        <v>60</v>
      </c>
      <c r="P27" s="20">
        <f t="shared" si="10"/>
        <v>1472.13</v>
      </c>
      <c r="Q27" s="6">
        <v>1</v>
      </c>
      <c r="R27" s="9">
        <f t="shared" si="11"/>
        <v>1472.13</v>
      </c>
    </row>
    <row r="28" spans="1:18" s="26" customFormat="1">
      <c r="A28" s="6" t="s">
        <v>359</v>
      </c>
      <c r="B28" s="6" t="s">
        <v>345</v>
      </c>
      <c r="C28" s="6" t="s">
        <v>360</v>
      </c>
      <c r="D28" s="6"/>
      <c r="E28" s="6"/>
      <c r="F28" s="9"/>
      <c r="G28" s="6"/>
      <c r="H28" s="6">
        <v>22556</v>
      </c>
      <c r="I28" s="6">
        <v>23192</v>
      </c>
      <c r="J28" s="6">
        <f t="shared" si="7"/>
        <v>636</v>
      </c>
      <c r="K28" s="6">
        <v>1</v>
      </c>
      <c r="L28" s="6">
        <f t="shared" si="8"/>
        <v>636</v>
      </c>
      <c r="M28" s="19">
        <v>1.03</v>
      </c>
      <c r="N28" s="20">
        <f t="shared" si="9"/>
        <v>655.08000000000004</v>
      </c>
      <c r="O28" s="6">
        <v>40</v>
      </c>
      <c r="P28" s="20">
        <f t="shared" si="10"/>
        <v>695.08</v>
      </c>
      <c r="Q28" s="6">
        <v>1</v>
      </c>
      <c r="R28" s="9">
        <f t="shared" si="11"/>
        <v>695.08</v>
      </c>
    </row>
    <row r="29" spans="1:18" s="26" customFormat="1">
      <c r="A29" s="6" t="s">
        <v>361</v>
      </c>
      <c r="B29" s="6" t="s">
        <v>345</v>
      </c>
      <c r="C29" s="6"/>
      <c r="D29" s="6"/>
      <c r="E29" s="6"/>
      <c r="F29" s="9"/>
      <c r="G29" s="6"/>
      <c r="H29" s="6">
        <v>92090</v>
      </c>
      <c r="I29" s="6">
        <v>97010</v>
      </c>
      <c r="J29" s="6">
        <f t="shared" si="7"/>
        <v>4920</v>
      </c>
      <c r="K29" s="6">
        <v>1</v>
      </c>
      <c r="L29" s="6">
        <f t="shared" si="8"/>
        <v>4920</v>
      </c>
      <c r="M29" s="19">
        <v>1.03</v>
      </c>
      <c r="N29" s="20"/>
      <c r="O29" s="6"/>
      <c r="P29" s="20">
        <f t="shared" si="10"/>
        <v>0</v>
      </c>
      <c r="Q29" s="6">
        <v>1</v>
      </c>
      <c r="R29" s="9">
        <f t="shared" si="11"/>
        <v>0</v>
      </c>
    </row>
    <row r="30" spans="1:18" s="26" customFormat="1">
      <c r="A30" s="6" t="s">
        <v>362</v>
      </c>
      <c r="B30" s="6" t="s">
        <v>345</v>
      </c>
      <c r="C30" s="6"/>
      <c r="D30" s="6"/>
      <c r="E30" s="6"/>
      <c r="F30" s="9"/>
      <c r="G30" s="6"/>
      <c r="H30" s="6">
        <v>20164</v>
      </c>
      <c r="I30" s="6">
        <v>21340</v>
      </c>
      <c r="J30" s="6">
        <f t="shared" si="7"/>
        <v>1176</v>
      </c>
      <c r="K30" s="6">
        <v>1</v>
      </c>
      <c r="L30" s="6">
        <f t="shared" si="8"/>
        <v>1176</v>
      </c>
      <c r="M30" s="19">
        <v>1.03</v>
      </c>
      <c r="N30" s="20">
        <f>M30*L30</f>
        <v>1211.28</v>
      </c>
      <c r="O30" s="6"/>
      <c r="P30" s="20">
        <f t="shared" si="10"/>
        <v>1211.28</v>
      </c>
      <c r="Q30" s="6">
        <v>1</v>
      </c>
      <c r="R30" s="9">
        <f t="shared" si="11"/>
        <v>1211.28</v>
      </c>
    </row>
    <row r="31" spans="1:18" s="26" customFormat="1">
      <c r="A31" s="6" t="s">
        <v>23</v>
      </c>
      <c r="B31" s="6" t="s">
        <v>345</v>
      </c>
      <c r="C31" s="6"/>
      <c r="D31" s="6"/>
      <c r="E31" s="6">
        <f>SUM(E18:E28)</f>
        <v>0</v>
      </c>
      <c r="F31" s="9">
        <v>9.5</v>
      </c>
      <c r="G31" s="6">
        <f>E31*F31</f>
        <v>0</v>
      </c>
      <c r="H31" s="6"/>
      <c r="I31" s="6"/>
      <c r="J31" s="6"/>
      <c r="K31" s="6"/>
      <c r="L31" s="6">
        <f>SUM(L18:L30)</f>
        <v>40540</v>
      </c>
      <c r="M31" s="19">
        <v>1.03</v>
      </c>
      <c r="N31" s="20">
        <f>M31*L31</f>
        <v>41756.199999999997</v>
      </c>
      <c r="O31" s="6">
        <f>SUM(O18:O28)</f>
        <v>800</v>
      </c>
      <c r="P31" s="20">
        <f t="shared" si="10"/>
        <v>42556.2</v>
      </c>
      <c r="Q31" s="6">
        <v>1</v>
      </c>
      <c r="R31" s="9">
        <f>SUM(R17:R30)</f>
        <v>36604.6</v>
      </c>
    </row>
    <row r="32" spans="1:18" s="26" customFormat="1"/>
    <row r="33" spans="1:18" s="26" customFormat="1"/>
    <row r="34" spans="1:18" s="26" customFormat="1" ht="24">
      <c r="A34" s="6" t="s">
        <v>1</v>
      </c>
      <c r="B34" s="7" t="s">
        <v>363</v>
      </c>
      <c r="C34" s="6" t="s">
        <v>28</v>
      </c>
      <c r="D34" s="6" t="s">
        <v>29</v>
      </c>
      <c r="E34" s="6" t="s">
        <v>6</v>
      </c>
      <c r="F34" s="9" t="s">
        <v>30</v>
      </c>
      <c r="G34" s="6" t="s">
        <v>31</v>
      </c>
      <c r="H34" s="6" t="s">
        <v>2</v>
      </c>
      <c r="I34" s="6" t="s">
        <v>3</v>
      </c>
      <c r="J34" s="6" t="s">
        <v>4</v>
      </c>
      <c r="K34" s="6" t="s">
        <v>5</v>
      </c>
      <c r="L34" s="6" t="s">
        <v>6</v>
      </c>
      <c r="M34" s="19"/>
      <c r="N34" s="20" t="s">
        <v>8</v>
      </c>
      <c r="O34" s="6" t="s">
        <v>35</v>
      </c>
      <c r="P34" s="20" t="s">
        <v>23</v>
      </c>
      <c r="Q34" s="6" t="s">
        <v>36</v>
      </c>
      <c r="R34" s="9" t="s">
        <v>37</v>
      </c>
    </row>
    <row r="35" spans="1:18" s="26" customFormat="1">
      <c r="A35" s="6"/>
      <c r="B35" s="6" t="s">
        <v>364</v>
      </c>
      <c r="C35" s="6"/>
      <c r="D35" s="6"/>
      <c r="E35" s="6"/>
      <c r="F35" s="9"/>
      <c r="G35" s="6"/>
      <c r="H35" s="6"/>
      <c r="I35" s="6"/>
      <c r="J35" s="6"/>
      <c r="K35" s="6"/>
      <c r="L35" s="6"/>
      <c r="M35" s="19"/>
      <c r="N35" s="20"/>
      <c r="O35" s="6"/>
      <c r="P35" s="20"/>
      <c r="Q35" s="6"/>
      <c r="R35" s="9"/>
    </row>
    <row r="36" spans="1:18" s="26" customFormat="1">
      <c r="A36" s="6" t="s">
        <v>365</v>
      </c>
      <c r="B36" s="7" t="s">
        <v>366</v>
      </c>
      <c r="C36" s="6">
        <v>1</v>
      </c>
      <c r="D36" s="6">
        <v>1</v>
      </c>
      <c r="E36" s="6">
        <f>SUM(D36-C36)</f>
        <v>0</v>
      </c>
      <c r="F36" s="9">
        <v>9.5</v>
      </c>
      <c r="G36" s="6">
        <f>E36*F36</f>
        <v>0</v>
      </c>
      <c r="H36" s="6">
        <v>26312</v>
      </c>
      <c r="I36" s="6">
        <v>26462</v>
      </c>
      <c r="J36" s="6">
        <f t="shared" ref="J36:J42" si="13">I36-H36</f>
        <v>150</v>
      </c>
      <c r="K36" s="6">
        <v>1</v>
      </c>
      <c r="L36" s="6">
        <f t="shared" ref="L36:L42" si="14">K36*J36</f>
        <v>150</v>
      </c>
      <c r="M36" s="19">
        <v>1.03</v>
      </c>
      <c r="N36" s="20">
        <f t="shared" ref="N36:N43" si="15">M36*L36</f>
        <v>154.5</v>
      </c>
      <c r="O36" s="6">
        <v>80</v>
      </c>
      <c r="P36" s="20">
        <f t="shared" ref="P36:P43" si="16">G36+N36+O36</f>
        <v>234.5</v>
      </c>
      <c r="Q36" s="6">
        <v>1</v>
      </c>
      <c r="R36" s="9">
        <f t="shared" ref="R36:R43" si="17">P36*Q36</f>
        <v>234.5</v>
      </c>
    </row>
    <row r="37" spans="1:18" s="26" customFormat="1">
      <c r="A37" s="6" t="s">
        <v>367</v>
      </c>
      <c r="B37" s="6" t="s">
        <v>366</v>
      </c>
      <c r="C37" s="6"/>
      <c r="D37" s="6"/>
      <c r="E37" s="6"/>
      <c r="F37" s="9"/>
      <c r="G37" s="6"/>
      <c r="H37" s="6">
        <v>19850</v>
      </c>
      <c r="I37" s="6">
        <v>21303</v>
      </c>
      <c r="J37" s="6">
        <f t="shared" si="13"/>
        <v>1453</v>
      </c>
      <c r="K37" s="6">
        <v>40</v>
      </c>
      <c r="L37" s="6">
        <f t="shared" si="14"/>
        <v>58120</v>
      </c>
      <c r="M37" s="19">
        <v>1.03</v>
      </c>
      <c r="N37" s="20">
        <f t="shared" si="15"/>
        <v>59863.6</v>
      </c>
      <c r="O37" s="6"/>
      <c r="P37" s="20">
        <f t="shared" si="16"/>
        <v>59863.6</v>
      </c>
      <c r="Q37" s="6">
        <v>1</v>
      </c>
      <c r="R37" s="9">
        <f t="shared" si="17"/>
        <v>59863.6</v>
      </c>
    </row>
    <row r="38" spans="1:18" s="26" customFormat="1">
      <c r="A38" s="6" t="s">
        <v>368</v>
      </c>
      <c r="B38" s="6" t="s">
        <v>366</v>
      </c>
      <c r="C38" s="6"/>
      <c r="D38" s="6"/>
      <c r="E38" s="6"/>
      <c r="F38" s="9"/>
      <c r="G38" s="6"/>
      <c r="H38" s="6">
        <v>30379</v>
      </c>
      <c r="I38" s="6">
        <v>31688</v>
      </c>
      <c r="J38" s="6">
        <f t="shared" si="13"/>
        <v>1309</v>
      </c>
      <c r="K38" s="6">
        <v>20</v>
      </c>
      <c r="L38" s="6">
        <f t="shared" si="14"/>
        <v>26180</v>
      </c>
      <c r="M38" s="19">
        <v>1.03</v>
      </c>
      <c r="N38" s="20">
        <f t="shared" si="15"/>
        <v>26965.4</v>
      </c>
      <c r="O38" s="6"/>
      <c r="P38" s="20">
        <f t="shared" si="16"/>
        <v>26965.4</v>
      </c>
      <c r="Q38" s="6">
        <v>1</v>
      </c>
      <c r="R38" s="9">
        <f t="shared" si="17"/>
        <v>26965.4</v>
      </c>
    </row>
    <row r="39" spans="1:18" s="26" customFormat="1">
      <c r="A39" s="6" t="s">
        <v>369</v>
      </c>
      <c r="B39" s="6" t="s">
        <v>366</v>
      </c>
      <c r="C39" s="6"/>
      <c r="D39" s="6"/>
      <c r="E39" s="6"/>
      <c r="F39" s="9"/>
      <c r="G39" s="6"/>
      <c r="H39" s="6">
        <v>2606</v>
      </c>
      <c r="I39" s="6">
        <v>4444</v>
      </c>
      <c r="J39" s="6">
        <f t="shared" si="13"/>
        <v>1838</v>
      </c>
      <c r="K39" s="6">
        <v>40</v>
      </c>
      <c r="L39" s="6">
        <f t="shared" si="14"/>
        <v>73520</v>
      </c>
      <c r="M39" s="19">
        <v>1.03</v>
      </c>
      <c r="N39" s="20">
        <f t="shared" si="15"/>
        <v>75725.600000000006</v>
      </c>
      <c r="O39" s="6"/>
      <c r="P39" s="20">
        <f t="shared" si="16"/>
        <v>75725.600000000006</v>
      </c>
      <c r="Q39" s="6">
        <v>1</v>
      </c>
      <c r="R39" s="9">
        <f t="shared" si="17"/>
        <v>75725.600000000006</v>
      </c>
    </row>
    <row r="40" spans="1:18" s="26" customFormat="1">
      <c r="A40" s="6" t="s">
        <v>370</v>
      </c>
      <c r="B40" s="6" t="s">
        <v>366</v>
      </c>
      <c r="C40" s="6">
        <v>29</v>
      </c>
      <c r="D40" s="6">
        <v>29</v>
      </c>
      <c r="E40" s="6">
        <f>SUM(D40-C40)</f>
        <v>0</v>
      </c>
      <c r="F40" s="9">
        <v>9.5</v>
      </c>
      <c r="G40" s="6">
        <f t="shared" ref="G40:G43" si="18">E40*F40</f>
        <v>0</v>
      </c>
      <c r="H40" s="6">
        <v>27131</v>
      </c>
      <c r="I40" s="6">
        <v>27687</v>
      </c>
      <c r="J40" s="6">
        <f t="shared" si="13"/>
        <v>556</v>
      </c>
      <c r="K40" s="6">
        <v>1</v>
      </c>
      <c r="L40" s="6">
        <f t="shared" si="14"/>
        <v>556</v>
      </c>
      <c r="M40" s="19">
        <v>1.03</v>
      </c>
      <c r="N40" s="20">
        <f t="shared" si="15"/>
        <v>572.67999999999995</v>
      </c>
      <c r="O40" s="6">
        <v>80</v>
      </c>
      <c r="P40" s="20">
        <f t="shared" si="16"/>
        <v>652.67999999999995</v>
      </c>
      <c r="Q40" s="6">
        <v>1</v>
      </c>
      <c r="R40" s="9">
        <f t="shared" si="17"/>
        <v>652.67999999999995</v>
      </c>
    </row>
    <row r="41" spans="1:18" s="26" customFormat="1">
      <c r="A41" s="6" t="s">
        <v>371</v>
      </c>
      <c r="B41" s="6" t="s">
        <v>366</v>
      </c>
      <c r="C41" s="6"/>
      <c r="D41" s="6"/>
      <c r="E41" s="6"/>
      <c r="F41" s="9">
        <v>9.5</v>
      </c>
      <c r="G41" s="6"/>
      <c r="H41" s="6">
        <v>104825</v>
      </c>
      <c r="I41" s="6">
        <v>109295</v>
      </c>
      <c r="J41" s="6">
        <f t="shared" si="13"/>
        <v>4470</v>
      </c>
      <c r="K41" s="6">
        <v>1</v>
      </c>
      <c r="L41" s="6">
        <f t="shared" si="14"/>
        <v>4470</v>
      </c>
      <c r="M41" s="19">
        <v>1.03</v>
      </c>
      <c r="N41" s="20">
        <f t="shared" si="15"/>
        <v>4604.1000000000004</v>
      </c>
      <c r="O41" s="6">
        <v>80</v>
      </c>
      <c r="P41" s="20">
        <f t="shared" si="16"/>
        <v>4684.1000000000004</v>
      </c>
      <c r="Q41" s="6">
        <v>1</v>
      </c>
      <c r="R41" s="9">
        <f t="shared" si="17"/>
        <v>4684.1000000000004</v>
      </c>
    </row>
    <row r="42" spans="1:18" s="26" customFormat="1">
      <c r="A42" s="6" t="s">
        <v>372</v>
      </c>
      <c r="B42" s="6" t="s">
        <v>366</v>
      </c>
      <c r="C42" s="6">
        <v>42</v>
      </c>
      <c r="D42" s="6">
        <v>42</v>
      </c>
      <c r="E42" s="6">
        <f>SUM(D42-C42)</f>
        <v>0</v>
      </c>
      <c r="F42" s="9">
        <v>9.5</v>
      </c>
      <c r="G42" s="6">
        <f t="shared" si="18"/>
        <v>0</v>
      </c>
      <c r="H42" s="6">
        <v>28897</v>
      </c>
      <c r="I42" s="6">
        <v>29461</v>
      </c>
      <c r="J42" s="6">
        <f t="shared" si="13"/>
        <v>564</v>
      </c>
      <c r="K42" s="6">
        <v>1</v>
      </c>
      <c r="L42" s="6">
        <f t="shared" si="14"/>
        <v>564</v>
      </c>
      <c r="M42" s="19">
        <v>1.03</v>
      </c>
      <c r="N42" s="20">
        <f t="shared" si="15"/>
        <v>580.91999999999996</v>
      </c>
      <c r="O42" s="6">
        <v>60</v>
      </c>
      <c r="P42" s="20">
        <f t="shared" si="16"/>
        <v>640.91999999999996</v>
      </c>
      <c r="Q42" s="6">
        <v>1</v>
      </c>
      <c r="R42" s="9">
        <f t="shared" si="17"/>
        <v>640.91999999999996</v>
      </c>
    </row>
    <row r="43" spans="1:18" s="26" customFormat="1">
      <c r="A43" s="6" t="s">
        <v>23</v>
      </c>
      <c r="B43" s="6" t="s">
        <v>366</v>
      </c>
      <c r="C43" s="6"/>
      <c r="D43" s="6"/>
      <c r="E43" s="6">
        <f>SUM(E36:E42)</f>
        <v>0</v>
      </c>
      <c r="F43" s="9">
        <v>9.5</v>
      </c>
      <c r="G43" s="6">
        <f t="shared" si="18"/>
        <v>0</v>
      </c>
      <c r="H43" s="6"/>
      <c r="I43" s="6"/>
      <c r="J43" s="6"/>
      <c r="K43" s="6"/>
      <c r="L43" s="6">
        <f>SUM(L36:L42)</f>
        <v>163560</v>
      </c>
      <c r="M43" s="19">
        <v>1.03</v>
      </c>
      <c r="N43" s="20">
        <f t="shared" si="15"/>
        <v>168466.8</v>
      </c>
      <c r="O43" s="6">
        <f>SUM(O36:O42)</f>
        <v>300</v>
      </c>
      <c r="P43" s="20">
        <f t="shared" si="16"/>
        <v>168766.8</v>
      </c>
      <c r="Q43" s="6">
        <v>1</v>
      </c>
      <c r="R43" s="9">
        <f t="shared" si="17"/>
        <v>168766.8</v>
      </c>
    </row>
    <row r="44" spans="1:18" s="26" customFormat="1"/>
    <row r="45" spans="1:18" s="26" customFormat="1"/>
    <row r="46" spans="1:18" s="26" customFormat="1"/>
    <row r="47" spans="1:18" s="26" customFormat="1" ht="24">
      <c r="A47" s="6" t="s">
        <v>1</v>
      </c>
      <c r="B47" s="7" t="s">
        <v>373</v>
      </c>
      <c r="C47" s="6" t="s">
        <v>28</v>
      </c>
      <c r="D47" s="6" t="s">
        <v>29</v>
      </c>
      <c r="E47" s="6" t="s">
        <v>6</v>
      </c>
      <c r="F47" s="9" t="s">
        <v>30</v>
      </c>
      <c r="G47" s="6" t="s">
        <v>31</v>
      </c>
      <c r="H47" s="6" t="s">
        <v>3</v>
      </c>
      <c r="I47" s="6" t="s">
        <v>3</v>
      </c>
      <c r="J47" s="6" t="s">
        <v>4</v>
      </c>
      <c r="K47" s="6" t="s">
        <v>5</v>
      </c>
      <c r="L47" s="6" t="s">
        <v>6</v>
      </c>
      <c r="M47" s="19"/>
      <c r="N47" s="20" t="s">
        <v>8</v>
      </c>
      <c r="O47" s="6" t="s">
        <v>35</v>
      </c>
      <c r="P47" s="20" t="s">
        <v>23</v>
      </c>
      <c r="Q47" s="6" t="s">
        <v>36</v>
      </c>
      <c r="R47" s="9" t="s">
        <v>37</v>
      </c>
    </row>
    <row r="48" spans="1:18" s="26" customFormat="1">
      <c r="A48" s="6" t="s">
        <v>374</v>
      </c>
      <c r="B48" s="6" t="s">
        <v>317</v>
      </c>
      <c r="C48" s="6"/>
      <c r="D48" s="6"/>
      <c r="E48" s="6"/>
      <c r="F48" s="9"/>
      <c r="G48" s="6"/>
      <c r="H48" s="6">
        <v>83533</v>
      </c>
      <c r="I48" s="6">
        <v>86109</v>
      </c>
      <c r="J48" s="6">
        <f t="shared" ref="J48:J57" si="19">I48-H48</f>
        <v>2576</v>
      </c>
      <c r="K48" s="6">
        <v>1</v>
      </c>
      <c r="L48" s="6">
        <f t="shared" ref="L48:L57" si="20">K48*J48</f>
        <v>2576</v>
      </c>
      <c r="M48" s="19">
        <v>1.03</v>
      </c>
      <c r="N48" s="20">
        <f t="shared" ref="N48:N57" si="21">M48*L48</f>
        <v>2653.28</v>
      </c>
      <c r="O48" s="6">
        <v>80</v>
      </c>
      <c r="P48" s="20">
        <f t="shared" ref="P48:P57" si="22">G48+N48+O48</f>
        <v>2733.28</v>
      </c>
      <c r="Q48" s="6">
        <v>1</v>
      </c>
      <c r="R48" s="9">
        <f t="shared" ref="R48:R57" si="23">P48*Q48</f>
        <v>2733.28</v>
      </c>
    </row>
    <row r="49" spans="1:18" s="26" customFormat="1">
      <c r="A49" s="6" t="s">
        <v>375</v>
      </c>
      <c r="B49" s="6" t="s">
        <v>317</v>
      </c>
      <c r="C49" s="6" t="s">
        <v>376</v>
      </c>
      <c r="D49" s="6"/>
      <c r="E49" s="6"/>
      <c r="F49" s="9">
        <v>9.5</v>
      </c>
      <c r="G49" s="6"/>
      <c r="H49" s="6">
        <v>3239</v>
      </c>
      <c r="I49" s="6">
        <v>3239</v>
      </c>
      <c r="J49" s="6">
        <f t="shared" si="19"/>
        <v>0</v>
      </c>
      <c r="K49" s="6">
        <v>1</v>
      </c>
      <c r="L49" s="6">
        <f t="shared" si="20"/>
        <v>0</v>
      </c>
      <c r="M49" s="19">
        <v>1.03</v>
      </c>
      <c r="N49" s="20">
        <f t="shared" si="21"/>
        <v>0</v>
      </c>
      <c r="O49" s="6">
        <v>80</v>
      </c>
      <c r="P49" s="20">
        <f t="shared" si="22"/>
        <v>80</v>
      </c>
      <c r="Q49" s="6">
        <v>1</v>
      </c>
      <c r="R49" s="9">
        <f t="shared" si="23"/>
        <v>80</v>
      </c>
    </row>
    <row r="50" spans="1:18" s="26" customFormat="1">
      <c r="A50" s="6" t="s">
        <v>377</v>
      </c>
      <c r="B50" s="6" t="s">
        <v>317</v>
      </c>
      <c r="C50" s="6">
        <v>55</v>
      </c>
      <c r="D50" s="6">
        <v>55</v>
      </c>
      <c r="E50" s="6">
        <f t="shared" ref="E50:E55" si="24">SUM(D50-C50)</f>
        <v>0</v>
      </c>
      <c r="F50" s="9">
        <v>9.5</v>
      </c>
      <c r="G50" s="6">
        <f t="shared" ref="G50:G55" si="25">E50*F50</f>
        <v>0</v>
      </c>
      <c r="H50" s="6">
        <v>60826</v>
      </c>
      <c r="I50" s="6">
        <v>62972</v>
      </c>
      <c r="J50" s="6">
        <f t="shared" si="19"/>
        <v>2146</v>
      </c>
      <c r="K50" s="6">
        <v>1</v>
      </c>
      <c r="L50" s="6">
        <f t="shared" si="20"/>
        <v>2146</v>
      </c>
      <c r="M50" s="19">
        <v>1.03</v>
      </c>
      <c r="N50" s="20">
        <f t="shared" si="21"/>
        <v>2210.38</v>
      </c>
      <c r="O50" s="6">
        <v>60</v>
      </c>
      <c r="P50" s="20">
        <f t="shared" si="22"/>
        <v>2270.38</v>
      </c>
      <c r="Q50" s="6">
        <v>1</v>
      </c>
      <c r="R50" s="9">
        <f t="shared" si="23"/>
        <v>2270.38</v>
      </c>
    </row>
    <row r="51" spans="1:18" s="26" customFormat="1">
      <c r="A51" s="6" t="s">
        <v>378</v>
      </c>
      <c r="B51" s="6" t="s">
        <v>317</v>
      </c>
      <c r="C51" s="6">
        <v>43</v>
      </c>
      <c r="D51" s="6">
        <v>43</v>
      </c>
      <c r="E51" s="6">
        <f t="shared" si="24"/>
        <v>0</v>
      </c>
      <c r="F51" s="9">
        <v>9.5</v>
      </c>
      <c r="G51" s="6">
        <f t="shared" si="25"/>
        <v>0</v>
      </c>
      <c r="H51" s="6">
        <v>34579</v>
      </c>
      <c r="I51" s="6">
        <v>36968</v>
      </c>
      <c r="J51" s="6">
        <f t="shared" si="19"/>
        <v>2389</v>
      </c>
      <c r="K51" s="6">
        <v>1</v>
      </c>
      <c r="L51" s="6">
        <f t="shared" si="20"/>
        <v>2389</v>
      </c>
      <c r="M51" s="19">
        <v>1.03</v>
      </c>
      <c r="N51" s="20">
        <f t="shared" si="21"/>
        <v>2460.67</v>
      </c>
      <c r="O51" s="6">
        <v>40</v>
      </c>
      <c r="P51" s="20">
        <f t="shared" si="22"/>
        <v>2500.67</v>
      </c>
      <c r="Q51" s="6">
        <v>1</v>
      </c>
      <c r="R51" s="9">
        <f t="shared" si="23"/>
        <v>2500.67</v>
      </c>
    </row>
    <row r="52" spans="1:18" s="26" customFormat="1">
      <c r="A52" s="6" t="s">
        <v>379</v>
      </c>
      <c r="B52" s="6" t="s">
        <v>317</v>
      </c>
      <c r="C52" s="6"/>
      <c r="D52" s="6"/>
      <c r="E52" s="6"/>
      <c r="F52" s="9">
        <v>9.5</v>
      </c>
      <c r="G52" s="6"/>
      <c r="H52" s="6">
        <v>12843</v>
      </c>
      <c r="I52" s="6">
        <v>12844</v>
      </c>
      <c r="J52" s="6">
        <f t="shared" si="19"/>
        <v>1</v>
      </c>
      <c r="K52" s="6">
        <v>1</v>
      </c>
      <c r="L52" s="6">
        <f t="shared" si="20"/>
        <v>1</v>
      </c>
      <c r="M52" s="19">
        <v>1.03</v>
      </c>
      <c r="N52" s="20">
        <f t="shared" si="21"/>
        <v>1.03</v>
      </c>
      <c r="O52" s="6"/>
      <c r="P52" s="20">
        <f t="shared" si="22"/>
        <v>1.03</v>
      </c>
      <c r="Q52" s="6">
        <v>1</v>
      </c>
      <c r="R52" s="9">
        <f t="shared" si="23"/>
        <v>1.03</v>
      </c>
    </row>
    <row r="53" spans="1:18" s="26" customFormat="1">
      <c r="A53" s="6" t="s">
        <v>380</v>
      </c>
      <c r="B53" s="6" t="s">
        <v>317</v>
      </c>
      <c r="C53" s="6" t="s">
        <v>381</v>
      </c>
      <c r="D53" s="6"/>
      <c r="E53" s="6"/>
      <c r="F53" s="9">
        <v>9.5</v>
      </c>
      <c r="G53" s="6"/>
      <c r="H53" s="6">
        <v>15257</v>
      </c>
      <c r="I53" s="6">
        <v>15257</v>
      </c>
      <c r="J53" s="6">
        <f t="shared" si="19"/>
        <v>0</v>
      </c>
      <c r="K53" s="6">
        <v>1</v>
      </c>
      <c r="L53" s="6">
        <f t="shared" si="20"/>
        <v>0</v>
      </c>
      <c r="M53" s="19">
        <v>1.03</v>
      </c>
      <c r="N53" s="20">
        <f t="shared" si="21"/>
        <v>0</v>
      </c>
      <c r="O53" s="6"/>
      <c r="P53" s="20">
        <f t="shared" si="22"/>
        <v>0</v>
      </c>
      <c r="Q53" s="6">
        <v>1</v>
      </c>
      <c r="R53" s="9">
        <f t="shared" si="23"/>
        <v>0</v>
      </c>
    </row>
    <row r="54" spans="1:18" s="26" customFormat="1">
      <c r="A54" s="6" t="s">
        <v>380</v>
      </c>
      <c r="B54" s="6" t="s">
        <v>317</v>
      </c>
      <c r="C54" s="6" t="s">
        <v>382</v>
      </c>
      <c r="D54" s="6"/>
      <c r="E54" s="6"/>
      <c r="F54" s="9">
        <v>9.5</v>
      </c>
      <c r="G54" s="6"/>
      <c r="H54" s="6">
        <v>738</v>
      </c>
      <c r="I54" s="6">
        <v>738</v>
      </c>
      <c r="J54" s="6">
        <f t="shared" si="19"/>
        <v>0</v>
      </c>
      <c r="K54" s="6">
        <v>1</v>
      </c>
      <c r="L54" s="6">
        <f t="shared" si="20"/>
        <v>0</v>
      </c>
      <c r="M54" s="19">
        <v>1.03</v>
      </c>
      <c r="N54" s="20">
        <f t="shared" si="21"/>
        <v>0</v>
      </c>
      <c r="O54" s="6"/>
      <c r="P54" s="20">
        <f t="shared" si="22"/>
        <v>0</v>
      </c>
      <c r="Q54" s="6">
        <v>1</v>
      </c>
      <c r="R54" s="9">
        <f t="shared" si="23"/>
        <v>0</v>
      </c>
    </row>
    <row r="55" spans="1:18" s="26" customFormat="1">
      <c r="A55" s="6" t="s">
        <v>383</v>
      </c>
      <c r="B55" s="6" t="s">
        <v>317</v>
      </c>
      <c r="C55" s="6">
        <v>13</v>
      </c>
      <c r="D55" s="6">
        <v>13</v>
      </c>
      <c r="E55" s="6">
        <f t="shared" si="24"/>
        <v>0</v>
      </c>
      <c r="F55" s="9">
        <v>9.5</v>
      </c>
      <c r="G55" s="6">
        <f t="shared" si="25"/>
        <v>0</v>
      </c>
      <c r="H55" s="6">
        <v>6197</v>
      </c>
      <c r="I55" s="6">
        <v>6197</v>
      </c>
      <c r="J55" s="6">
        <f t="shared" si="19"/>
        <v>0</v>
      </c>
      <c r="K55" s="6">
        <v>1</v>
      </c>
      <c r="L55" s="6">
        <f t="shared" si="20"/>
        <v>0</v>
      </c>
      <c r="M55" s="19">
        <v>1.03</v>
      </c>
      <c r="N55" s="20">
        <f t="shared" si="21"/>
        <v>0</v>
      </c>
      <c r="O55" s="6">
        <v>40</v>
      </c>
      <c r="P55" s="20">
        <f t="shared" si="22"/>
        <v>40</v>
      </c>
      <c r="Q55" s="6">
        <v>1</v>
      </c>
      <c r="R55" s="9">
        <f t="shared" si="23"/>
        <v>40</v>
      </c>
    </row>
    <row r="56" spans="1:18" s="26" customFormat="1">
      <c r="A56" s="6" t="s">
        <v>384</v>
      </c>
      <c r="B56" s="6" t="s">
        <v>317</v>
      </c>
      <c r="C56" s="6"/>
      <c r="D56" s="6"/>
      <c r="E56" s="6"/>
      <c r="F56" s="9"/>
      <c r="G56" s="6"/>
      <c r="H56" s="6">
        <v>32333</v>
      </c>
      <c r="I56" s="6">
        <v>33161</v>
      </c>
      <c r="J56" s="6">
        <f t="shared" si="19"/>
        <v>828</v>
      </c>
      <c r="K56" s="6">
        <v>1</v>
      </c>
      <c r="L56" s="6">
        <f t="shared" si="20"/>
        <v>828</v>
      </c>
      <c r="M56" s="19">
        <v>1.03</v>
      </c>
      <c r="N56" s="20">
        <f t="shared" si="21"/>
        <v>852.84</v>
      </c>
      <c r="O56" s="6">
        <v>80</v>
      </c>
      <c r="P56" s="20">
        <f t="shared" si="22"/>
        <v>932.84</v>
      </c>
      <c r="Q56" s="6">
        <v>1</v>
      </c>
      <c r="R56" s="9">
        <f t="shared" si="23"/>
        <v>932.84</v>
      </c>
    </row>
    <row r="57" spans="1:18" s="26" customFormat="1">
      <c r="A57" s="6" t="s">
        <v>316</v>
      </c>
      <c r="B57" s="6" t="s">
        <v>317</v>
      </c>
      <c r="C57" s="6"/>
      <c r="D57" s="6"/>
      <c r="E57" s="6"/>
      <c r="F57" s="9"/>
      <c r="G57" s="6"/>
      <c r="H57" s="6">
        <v>3633</v>
      </c>
      <c r="I57" s="6">
        <v>4362</v>
      </c>
      <c r="J57" s="6">
        <f t="shared" si="19"/>
        <v>729</v>
      </c>
      <c r="K57" s="6">
        <v>80</v>
      </c>
      <c r="L57" s="6">
        <f t="shared" si="20"/>
        <v>58320</v>
      </c>
      <c r="M57" s="19">
        <v>1.03</v>
      </c>
      <c r="N57" s="20">
        <f t="shared" si="21"/>
        <v>60069.599999999999</v>
      </c>
      <c r="O57" s="6"/>
      <c r="P57" s="20">
        <f t="shared" si="22"/>
        <v>60069.599999999999</v>
      </c>
      <c r="Q57" s="6">
        <v>1</v>
      </c>
      <c r="R57" s="9">
        <f t="shared" si="23"/>
        <v>60069.599999999999</v>
      </c>
    </row>
    <row r="58" spans="1:18" s="26" customFormat="1">
      <c r="A58" s="6" t="s">
        <v>385</v>
      </c>
      <c r="B58" s="6"/>
      <c r="C58" s="6"/>
      <c r="D58" s="6"/>
      <c r="E58" s="6"/>
      <c r="F58" s="9"/>
      <c r="G58" s="6"/>
      <c r="H58" s="6"/>
      <c r="I58" s="6"/>
      <c r="J58" s="6"/>
      <c r="K58" s="6"/>
      <c r="L58" s="6"/>
      <c r="M58" s="19"/>
      <c r="N58" s="20"/>
      <c r="O58" s="6"/>
      <c r="P58" s="20"/>
      <c r="Q58" s="6"/>
      <c r="R58" s="9"/>
    </row>
    <row r="59" spans="1:18" s="26" customFormat="1">
      <c r="A59" s="6" t="s">
        <v>23</v>
      </c>
      <c r="B59" s="6" t="s">
        <v>317</v>
      </c>
      <c r="C59" s="6"/>
      <c r="D59" s="6"/>
      <c r="E59" s="6">
        <f>SUM(E48:E57)</f>
        <v>0</v>
      </c>
      <c r="F59" s="9">
        <v>9.5</v>
      </c>
      <c r="G59" s="6">
        <f t="shared" ref="G59:G64" si="26">E59*F59</f>
        <v>0</v>
      </c>
      <c r="H59" s="6"/>
      <c r="I59" s="6"/>
      <c r="J59" s="6"/>
      <c r="K59" s="6"/>
      <c r="L59" s="6">
        <f>SUM(L48:L58)</f>
        <v>66260</v>
      </c>
      <c r="M59" s="19">
        <v>1.03</v>
      </c>
      <c r="N59" s="20">
        <f>M59*L59</f>
        <v>68247.8</v>
      </c>
      <c r="O59" s="6">
        <f>SUM(O48:O56)</f>
        <v>380</v>
      </c>
      <c r="P59" s="20">
        <f>G59+N59+O59</f>
        <v>68627.8</v>
      </c>
      <c r="Q59" s="6">
        <v>1</v>
      </c>
      <c r="R59" s="9">
        <f>SUM(R48:R57)</f>
        <v>68627.8</v>
      </c>
    </row>
    <row r="60" spans="1:18" s="26" customFormat="1">
      <c r="A60" s="6" t="s">
        <v>386</v>
      </c>
      <c r="B60" s="6" t="s">
        <v>317</v>
      </c>
      <c r="C60" s="6" t="s">
        <v>387</v>
      </c>
      <c r="D60" s="6"/>
      <c r="E60" s="13"/>
      <c r="F60" s="9">
        <v>9.5</v>
      </c>
      <c r="G60" s="6"/>
      <c r="H60" s="6"/>
      <c r="I60" s="6"/>
      <c r="J60" s="6"/>
      <c r="K60" s="6"/>
      <c r="L60" s="21"/>
      <c r="M60" s="19">
        <v>1.03</v>
      </c>
      <c r="N60" s="20"/>
      <c r="O60" s="6"/>
      <c r="P60" s="20">
        <f>R8</f>
        <v>109025.5</v>
      </c>
      <c r="Q60" s="6">
        <v>0.53390000000000004</v>
      </c>
      <c r="R60" s="9">
        <f t="shared" ref="R60:R62" si="27">P60*Q60</f>
        <v>58208.714449999999</v>
      </c>
    </row>
    <row r="61" spans="1:18" s="26" customFormat="1">
      <c r="A61" s="55" t="s">
        <v>386</v>
      </c>
      <c r="B61" s="55" t="s">
        <v>317</v>
      </c>
      <c r="C61" s="55" t="s">
        <v>388</v>
      </c>
      <c r="D61" s="55"/>
      <c r="E61" s="165">
        <v>3</v>
      </c>
      <c r="F61" s="56">
        <v>9.5</v>
      </c>
      <c r="G61" s="56">
        <f t="shared" si="26"/>
        <v>28.5</v>
      </c>
      <c r="H61" s="55"/>
      <c r="I61" s="55"/>
      <c r="J61" s="55"/>
      <c r="K61" s="55"/>
      <c r="L61" s="166"/>
      <c r="M61" s="64">
        <v>1.03</v>
      </c>
      <c r="N61" s="65"/>
      <c r="O61" s="55"/>
      <c r="P61" s="65">
        <f>R10</f>
        <v>0</v>
      </c>
      <c r="Q61" s="55">
        <v>0.29409999999999997</v>
      </c>
      <c r="R61" s="56">
        <f t="shared" si="27"/>
        <v>0</v>
      </c>
    </row>
    <row r="62" spans="1:18" s="26" customFormat="1">
      <c r="A62" s="6" t="s">
        <v>386</v>
      </c>
      <c r="B62" s="6" t="s">
        <v>317</v>
      </c>
      <c r="C62" s="6" t="s">
        <v>35</v>
      </c>
      <c r="D62" s="6"/>
      <c r="E62" s="6"/>
      <c r="F62" s="9"/>
      <c r="G62" s="6"/>
      <c r="H62" s="6"/>
      <c r="I62" s="6"/>
      <c r="J62" s="6"/>
      <c r="K62" s="6"/>
      <c r="L62" s="21"/>
      <c r="M62" s="19">
        <v>1.03</v>
      </c>
      <c r="N62" s="20"/>
      <c r="O62" s="6"/>
      <c r="P62" s="20">
        <f>R9</f>
        <v>6992.67</v>
      </c>
      <c r="Q62" s="6">
        <v>0.37634000000000001</v>
      </c>
      <c r="R62" s="9">
        <f t="shared" si="27"/>
        <v>2631.6214278000002</v>
      </c>
    </row>
    <row r="63" spans="1:18" s="26" customFormat="1">
      <c r="A63" s="6" t="s">
        <v>386</v>
      </c>
      <c r="B63" s="6" t="s">
        <v>317</v>
      </c>
      <c r="C63" s="6" t="s">
        <v>23</v>
      </c>
      <c r="D63" s="6"/>
      <c r="E63" s="6"/>
      <c r="F63" s="9"/>
      <c r="G63" s="6"/>
      <c r="H63" s="6"/>
      <c r="I63" s="6"/>
      <c r="J63" s="6"/>
      <c r="K63" s="6"/>
      <c r="L63" s="6"/>
      <c r="M63" s="19">
        <v>1.03</v>
      </c>
      <c r="N63" s="20"/>
      <c r="O63" s="6"/>
      <c r="P63" s="20"/>
      <c r="Q63" s="6"/>
      <c r="R63" s="9">
        <f>SUM(R60:R62)</f>
        <v>60840.335877799997</v>
      </c>
    </row>
    <row r="64" spans="1:18" s="26" customFormat="1">
      <c r="A64" s="6" t="s">
        <v>389</v>
      </c>
      <c r="B64" s="6"/>
      <c r="C64" s="6"/>
      <c r="D64" s="6"/>
      <c r="E64" s="13">
        <f>E59+E61</f>
        <v>3</v>
      </c>
      <c r="F64" s="9">
        <v>9.5</v>
      </c>
      <c r="G64" s="6">
        <f t="shared" si="26"/>
        <v>28.5</v>
      </c>
      <c r="H64" s="6"/>
      <c r="I64" s="6"/>
      <c r="J64" s="6"/>
      <c r="K64" s="6"/>
      <c r="L64" s="21">
        <f>N64/M64</f>
        <v>125300.617357087</v>
      </c>
      <c r="M64" s="19">
        <v>1.03</v>
      </c>
      <c r="N64" s="20">
        <f>R64-O64-G64</f>
        <v>129059.6358778</v>
      </c>
      <c r="O64" s="6">
        <v>380</v>
      </c>
      <c r="P64" s="20"/>
      <c r="Q64" s="6"/>
      <c r="R64" s="9">
        <f>R59+R63</f>
        <v>129468.1358778</v>
      </c>
    </row>
    <row r="65" spans="1:18" s="26" customFormat="1">
      <c r="A65" s="6"/>
      <c r="B65" s="12"/>
      <c r="C65" s="6"/>
      <c r="D65" s="6"/>
      <c r="E65" s="6"/>
      <c r="F65" s="9"/>
      <c r="G65" s="6"/>
      <c r="H65" s="6"/>
      <c r="I65" s="6"/>
      <c r="J65" s="6"/>
      <c r="K65" s="6"/>
      <c r="L65" s="13"/>
      <c r="M65" s="19"/>
      <c r="N65" s="20"/>
      <c r="O65" s="6"/>
      <c r="P65" s="20"/>
      <c r="Q65" s="6"/>
      <c r="R65" s="9"/>
    </row>
    <row r="66" spans="1:18" s="26" customFormat="1"/>
    <row r="67" spans="1:18" s="26" customFormat="1"/>
    <row r="68" spans="1:18" s="26" customFormat="1"/>
    <row r="69" spans="1:18" s="26" customFormat="1" ht="28.5">
      <c r="A69" s="12" t="s">
        <v>1</v>
      </c>
      <c r="B69" s="44" t="s">
        <v>390</v>
      </c>
      <c r="C69" s="12" t="s">
        <v>205</v>
      </c>
      <c r="D69" s="12" t="s">
        <v>206</v>
      </c>
      <c r="E69" s="12" t="s">
        <v>6</v>
      </c>
      <c r="F69" s="27" t="s">
        <v>30</v>
      </c>
      <c r="G69" s="12" t="s">
        <v>31</v>
      </c>
      <c r="H69" s="12" t="s">
        <v>2</v>
      </c>
      <c r="I69" s="12" t="s">
        <v>3</v>
      </c>
      <c r="J69" s="12" t="s">
        <v>4</v>
      </c>
      <c r="K69" s="12" t="s">
        <v>5</v>
      </c>
      <c r="L69" s="12" t="s">
        <v>6</v>
      </c>
      <c r="M69" s="12"/>
      <c r="N69" s="30" t="s">
        <v>8</v>
      </c>
      <c r="O69" s="12" t="s">
        <v>35</v>
      </c>
      <c r="P69" s="30" t="s">
        <v>23</v>
      </c>
      <c r="Q69" s="12" t="s">
        <v>36</v>
      </c>
      <c r="R69" s="27" t="s">
        <v>37</v>
      </c>
    </row>
    <row r="70" spans="1:18" s="26" customFormat="1">
      <c r="A70" s="12" t="s">
        <v>207</v>
      </c>
      <c r="B70" s="12" t="s">
        <v>168</v>
      </c>
      <c r="C70" s="12" t="s">
        <v>391</v>
      </c>
      <c r="D70" s="12"/>
      <c r="E70" s="12"/>
      <c r="F70" s="27"/>
      <c r="G70" s="12"/>
      <c r="H70" s="12"/>
      <c r="I70" s="12"/>
      <c r="J70" s="12"/>
      <c r="K70" s="12"/>
      <c r="L70" s="12"/>
      <c r="M70" s="12"/>
      <c r="N70" s="30"/>
      <c r="O70" s="12"/>
      <c r="P70" s="30"/>
      <c r="Q70" s="12"/>
      <c r="R70" s="27"/>
    </row>
    <row r="71" spans="1:18" s="26" customFormat="1">
      <c r="A71" s="12" t="s">
        <v>208</v>
      </c>
      <c r="B71" s="12" t="s">
        <v>168</v>
      </c>
      <c r="C71" s="12" t="s">
        <v>391</v>
      </c>
      <c r="D71" s="12"/>
      <c r="E71" s="12"/>
      <c r="F71" s="27"/>
      <c r="G71" s="12"/>
      <c r="H71" s="12"/>
      <c r="I71" s="12"/>
      <c r="J71" s="12"/>
      <c r="K71" s="12"/>
      <c r="L71" s="12"/>
      <c r="M71" s="12"/>
      <c r="N71" s="30"/>
      <c r="O71" s="12"/>
      <c r="P71" s="30"/>
      <c r="Q71" s="12"/>
      <c r="R71" s="27"/>
    </row>
    <row r="72" spans="1:18" s="26" customFormat="1">
      <c r="A72" s="12"/>
      <c r="B72" s="12"/>
      <c r="C72" s="12"/>
      <c r="D72" s="12"/>
      <c r="E72" s="12"/>
      <c r="F72" s="27"/>
      <c r="G72" s="12"/>
      <c r="H72" s="12"/>
      <c r="I72" s="12"/>
      <c r="J72" s="12"/>
      <c r="K72" s="12"/>
      <c r="L72" s="12"/>
      <c r="M72" s="12"/>
      <c r="N72" s="30"/>
      <c r="O72" s="12"/>
      <c r="P72" s="30"/>
      <c r="Q72" s="12"/>
      <c r="R72" s="27"/>
    </row>
    <row r="73" spans="1:18" s="26" customFormat="1">
      <c r="A73" s="12" t="s">
        <v>23</v>
      </c>
      <c r="B73" s="12" t="s">
        <v>168</v>
      </c>
      <c r="C73" s="12"/>
      <c r="D73" s="12"/>
      <c r="E73" s="29">
        <f>SUM(E71:E72)</f>
        <v>0</v>
      </c>
      <c r="F73" s="27">
        <v>9.5</v>
      </c>
      <c r="G73" s="27">
        <f>E73*F73</f>
        <v>0</v>
      </c>
      <c r="H73" s="12"/>
      <c r="I73" s="12"/>
      <c r="J73" s="12"/>
      <c r="K73" s="12"/>
      <c r="L73" s="29">
        <f>SUM(L71:L72)</f>
        <v>0</v>
      </c>
      <c r="M73" s="12">
        <v>1.03</v>
      </c>
      <c r="N73" s="30">
        <f>M73*L73</f>
        <v>0</v>
      </c>
      <c r="O73" s="12">
        <f>SUM(O72:O72)</f>
        <v>0</v>
      </c>
      <c r="P73" s="30">
        <f>G73+N73+O73</f>
        <v>0</v>
      </c>
      <c r="Q73" s="12">
        <v>1</v>
      </c>
      <c r="R73" s="27">
        <f>'3#楼'!R111</f>
        <v>484642.2637222</v>
      </c>
    </row>
    <row r="74" spans="1:18" s="26" customFormat="1"/>
    <row r="75" spans="1:18" s="26" customFormat="1"/>
    <row r="76" spans="1:18" s="26" customFormat="1" ht="28.5">
      <c r="A76" s="12" t="s">
        <v>1</v>
      </c>
      <c r="B76" s="44" t="s">
        <v>392</v>
      </c>
      <c r="C76" s="12" t="s">
        <v>28</v>
      </c>
      <c r="D76" s="12" t="s">
        <v>29</v>
      </c>
      <c r="E76" s="12" t="s">
        <v>6</v>
      </c>
      <c r="F76" s="27" t="s">
        <v>30</v>
      </c>
      <c r="G76" s="12" t="s">
        <v>31</v>
      </c>
      <c r="H76" s="12" t="s">
        <v>2</v>
      </c>
      <c r="I76" s="12" t="s">
        <v>3</v>
      </c>
      <c r="J76" s="12" t="s">
        <v>4</v>
      </c>
      <c r="K76" s="12" t="s">
        <v>5</v>
      </c>
      <c r="L76" s="12" t="s">
        <v>6</v>
      </c>
      <c r="M76" s="12"/>
      <c r="N76" s="30" t="s">
        <v>8</v>
      </c>
      <c r="O76" s="12" t="s">
        <v>35</v>
      </c>
      <c r="P76" s="30" t="s">
        <v>23</v>
      </c>
      <c r="Q76" s="12" t="s">
        <v>36</v>
      </c>
      <c r="R76" s="27" t="s">
        <v>37</v>
      </c>
    </row>
    <row r="77" spans="1:18" s="26" customFormat="1">
      <c r="A77" s="12" t="s">
        <v>393</v>
      </c>
      <c r="B77" s="12" t="s">
        <v>115</v>
      </c>
      <c r="C77" s="12"/>
      <c r="D77" s="12"/>
      <c r="E77" s="12"/>
      <c r="F77" s="27"/>
      <c r="G77" s="12"/>
      <c r="H77" s="12">
        <v>11187</v>
      </c>
      <c r="I77" s="12">
        <v>12046</v>
      </c>
      <c r="J77" s="12">
        <f t="shared" ref="J77:J91" si="28">I77-H77</f>
        <v>859</v>
      </c>
      <c r="K77" s="12">
        <v>40</v>
      </c>
      <c r="L77" s="12">
        <f t="shared" ref="L77:L79" si="29">K77*J77</f>
        <v>34360</v>
      </c>
      <c r="M77" s="12">
        <v>1.03</v>
      </c>
      <c r="N77" s="30">
        <f t="shared" ref="N77:N91" si="30">M77*L77</f>
        <v>35390.800000000003</v>
      </c>
      <c r="O77" s="12"/>
      <c r="P77" s="30">
        <f t="shared" ref="P77:P81" si="31">G77+N77+O77</f>
        <v>35390.800000000003</v>
      </c>
      <c r="Q77" s="12">
        <v>1</v>
      </c>
      <c r="R77" s="27">
        <f t="shared" ref="R77:R91" si="32">P77*Q77</f>
        <v>35390.800000000003</v>
      </c>
    </row>
    <row r="78" spans="1:18" s="26" customFormat="1">
      <c r="A78" s="12" t="s">
        <v>394</v>
      </c>
      <c r="B78" s="12" t="s">
        <v>115</v>
      </c>
      <c r="C78" s="12">
        <v>4268</v>
      </c>
      <c r="D78" s="12"/>
      <c r="E78" s="12"/>
      <c r="F78" s="27"/>
      <c r="G78" s="12"/>
      <c r="H78" s="28">
        <v>1000885</v>
      </c>
      <c r="I78" s="28">
        <v>999388</v>
      </c>
      <c r="J78" s="12">
        <f>H78-I78</f>
        <v>1497</v>
      </c>
      <c r="K78" s="12">
        <v>40</v>
      </c>
      <c r="L78" s="12">
        <f t="shared" si="29"/>
        <v>59880</v>
      </c>
      <c r="M78" s="12">
        <v>1.03</v>
      </c>
      <c r="N78" s="30">
        <f t="shared" si="30"/>
        <v>61676.4</v>
      </c>
      <c r="O78" s="12"/>
      <c r="P78" s="30">
        <f t="shared" si="31"/>
        <v>61676.4</v>
      </c>
      <c r="Q78" s="12">
        <v>1</v>
      </c>
      <c r="R78" s="27">
        <f t="shared" si="32"/>
        <v>61676.4</v>
      </c>
    </row>
    <row r="79" spans="1:18" s="26" customFormat="1">
      <c r="A79" s="12" t="s">
        <v>395</v>
      </c>
      <c r="B79" s="12" t="s">
        <v>115</v>
      </c>
      <c r="C79" s="12"/>
      <c r="D79" s="12"/>
      <c r="E79" s="12"/>
      <c r="F79" s="27"/>
      <c r="G79" s="12"/>
      <c r="H79" s="12">
        <v>106580</v>
      </c>
      <c r="I79" s="12">
        <v>109657</v>
      </c>
      <c r="J79" s="12">
        <f t="shared" si="28"/>
        <v>3077</v>
      </c>
      <c r="K79" s="12">
        <v>30</v>
      </c>
      <c r="L79" s="12">
        <f t="shared" si="29"/>
        <v>92310</v>
      </c>
      <c r="M79" s="12">
        <v>1.03</v>
      </c>
      <c r="N79" s="30">
        <f t="shared" si="30"/>
        <v>95079.3</v>
      </c>
      <c r="O79" s="12"/>
      <c r="P79" s="30">
        <f t="shared" si="31"/>
        <v>95079.3</v>
      </c>
      <c r="Q79" s="12">
        <v>1</v>
      </c>
      <c r="R79" s="27">
        <f t="shared" si="32"/>
        <v>95079.3</v>
      </c>
    </row>
    <row r="80" spans="1:18" s="26" customFormat="1">
      <c r="A80" s="12" t="s">
        <v>396</v>
      </c>
      <c r="B80" s="12" t="s">
        <v>115</v>
      </c>
      <c r="C80" s="12" t="s">
        <v>397</v>
      </c>
      <c r="D80" s="12"/>
      <c r="E80" s="12"/>
      <c r="F80" s="27"/>
      <c r="G80" s="12"/>
      <c r="H80" s="12">
        <v>96600</v>
      </c>
      <c r="I80" s="12">
        <v>109088</v>
      </c>
      <c r="J80" s="12">
        <f t="shared" si="28"/>
        <v>12488</v>
      </c>
      <c r="K80" s="12">
        <v>1</v>
      </c>
      <c r="L80" s="12">
        <f>J80*K80</f>
        <v>12488</v>
      </c>
      <c r="M80" s="12">
        <v>1.03</v>
      </c>
      <c r="N80" s="30">
        <f t="shared" si="30"/>
        <v>12862.64</v>
      </c>
      <c r="O80" s="12"/>
      <c r="P80" s="30">
        <f t="shared" si="31"/>
        <v>12862.64</v>
      </c>
      <c r="Q80" s="12">
        <v>0.5</v>
      </c>
      <c r="R80" s="27">
        <f t="shared" si="32"/>
        <v>6431.32</v>
      </c>
    </row>
    <row r="81" spans="1:18" s="26" customFormat="1">
      <c r="A81" s="12" t="s">
        <v>398</v>
      </c>
      <c r="B81" s="12" t="s">
        <v>115</v>
      </c>
      <c r="C81" s="12"/>
      <c r="D81" s="12"/>
      <c r="E81" s="12"/>
      <c r="F81" s="27"/>
      <c r="G81" s="12"/>
      <c r="H81" s="12">
        <v>913987</v>
      </c>
      <c r="I81" s="12">
        <v>965478</v>
      </c>
      <c r="J81" s="12">
        <f t="shared" si="28"/>
        <v>51491</v>
      </c>
      <c r="K81" s="12">
        <v>1</v>
      </c>
      <c r="L81" s="12">
        <f t="shared" ref="L81:L85" si="33">K81*J81</f>
        <v>51491</v>
      </c>
      <c r="M81" s="12">
        <v>1.03</v>
      </c>
      <c r="N81" s="30">
        <f t="shared" si="30"/>
        <v>53035.73</v>
      </c>
      <c r="O81" s="12">
        <v>40</v>
      </c>
      <c r="P81" s="30">
        <f t="shared" si="31"/>
        <v>53075.73</v>
      </c>
      <c r="Q81" s="12">
        <v>1</v>
      </c>
      <c r="R81" s="27">
        <f t="shared" si="32"/>
        <v>53075.73</v>
      </c>
    </row>
    <row r="82" spans="1:18" s="26" customFormat="1">
      <c r="A82" s="12" t="s">
        <v>399</v>
      </c>
      <c r="B82" s="12" t="s">
        <v>115</v>
      </c>
      <c r="C82" s="12">
        <v>132</v>
      </c>
      <c r="D82" s="12">
        <v>132</v>
      </c>
      <c r="E82" s="12">
        <f t="shared" ref="E82:E86" si="34">SUM(D82-C82)</f>
        <v>0</v>
      </c>
      <c r="F82" s="27">
        <v>9.5</v>
      </c>
      <c r="G82" s="12">
        <f t="shared" ref="G82:G86" si="35">E82*F82</f>
        <v>0</v>
      </c>
      <c r="H82" s="12">
        <v>282</v>
      </c>
      <c r="I82" s="12">
        <v>282</v>
      </c>
      <c r="J82" s="12">
        <f t="shared" si="28"/>
        <v>0</v>
      </c>
      <c r="K82" s="12">
        <v>30</v>
      </c>
      <c r="L82" s="12">
        <f t="shared" si="33"/>
        <v>0</v>
      </c>
      <c r="M82" s="12">
        <v>1.03</v>
      </c>
      <c r="N82" s="30">
        <f t="shared" si="30"/>
        <v>0</v>
      </c>
      <c r="O82" s="12"/>
      <c r="P82" s="30">
        <f>G82+N82+O83</f>
        <v>0</v>
      </c>
      <c r="Q82" s="12">
        <v>1</v>
      </c>
      <c r="R82" s="27">
        <f t="shared" si="32"/>
        <v>0</v>
      </c>
    </row>
    <row r="83" spans="1:18" s="26" customFormat="1">
      <c r="A83" s="12" t="s">
        <v>400</v>
      </c>
      <c r="B83" s="12" t="s">
        <v>115</v>
      </c>
      <c r="C83" s="12" t="s">
        <v>401</v>
      </c>
      <c r="D83" s="12"/>
      <c r="E83" s="12"/>
      <c r="F83" s="27"/>
      <c r="G83" s="12"/>
      <c r="H83" s="12">
        <v>11448</v>
      </c>
      <c r="I83" s="12">
        <v>11448</v>
      </c>
      <c r="J83" s="12">
        <f t="shared" si="28"/>
        <v>0</v>
      </c>
      <c r="K83" s="12">
        <v>1</v>
      </c>
      <c r="L83" s="12">
        <f t="shared" si="33"/>
        <v>0</v>
      </c>
      <c r="M83" s="12">
        <v>1.03</v>
      </c>
      <c r="N83" s="30">
        <f t="shared" si="30"/>
        <v>0</v>
      </c>
      <c r="O83" s="12"/>
      <c r="P83" s="30">
        <f t="shared" ref="P83:P89" si="36">G83+N83+O83</f>
        <v>0</v>
      </c>
      <c r="Q83" s="12">
        <v>1</v>
      </c>
      <c r="R83" s="27">
        <f t="shared" si="32"/>
        <v>0</v>
      </c>
    </row>
    <row r="84" spans="1:18" s="26" customFormat="1">
      <c r="A84" s="12" t="s">
        <v>402</v>
      </c>
      <c r="B84" s="12" t="s">
        <v>115</v>
      </c>
      <c r="C84" s="12">
        <v>63</v>
      </c>
      <c r="D84" s="12">
        <v>63</v>
      </c>
      <c r="E84" s="12">
        <f t="shared" si="34"/>
        <v>0</v>
      </c>
      <c r="F84" s="27">
        <v>9.5</v>
      </c>
      <c r="G84" s="12">
        <f t="shared" si="35"/>
        <v>0</v>
      </c>
      <c r="H84" s="12">
        <v>25856</v>
      </c>
      <c r="I84" s="12">
        <v>29394</v>
      </c>
      <c r="J84" s="12">
        <f t="shared" si="28"/>
        <v>3538</v>
      </c>
      <c r="K84" s="12">
        <v>1</v>
      </c>
      <c r="L84" s="12">
        <f t="shared" si="33"/>
        <v>3538</v>
      </c>
      <c r="M84" s="12">
        <v>1.03</v>
      </c>
      <c r="N84" s="30">
        <f t="shared" si="30"/>
        <v>3644.14</v>
      </c>
      <c r="O84" s="12">
        <v>40</v>
      </c>
      <c r="P84" s="30">
        <f t="shared" si="36"/>
        <v>3684.14</v>
      </c>
      <c r="Q84" s="12">
        <v>0.5</v>
      </c>
      <c r="R84" s="27">
        <f t="shared" si="32"/>
        <v>1842.07</v>
      </c>
    </row>
    <row r="85" spans="1:18" s="26" customFormat="1">
      <c r="A85" s="12" t="s">
        <v>403</v>
      </c>
      <c r="B85" s="12" t="s">
        <v>404</v>
      </c>
      <c r="C85" s="12">
        <v>31</v>
      </c>
      <c r="D85" s="12">
        <v>31</v>
      </c>
      <c r="E85" s="12">
        <f t="shared" si="34"/>
        <v>0</v>
      </c>
      <c r="F85" s="27">
        <v>9.5</v>
      </c>
      <c r="G85" s="12">
        <f t="shared" si="35"/>
        <v>0</v>
      </c>
      <c r="H85" s="12">
        <v>39827</v>
      </c>
      <c r="I85" s="12">
        <v>41427</v>
      </c>
      <c r="J85" s="12">
        <f t="shared" si="28"/>
        <v>1600</v>
      </c>
      <c r="K85" s="12">
        <v>1</v>
      </c>
      <c r="L85" s="12">
        <f t="shared" si="33"/>
        <v>1600</v>
      </c>
      <c r="M85" s="12">
        <v>1.03</v>
      </c>
      <c r="N85" s="30">
        <f t="shared" si="30"/>
        <v>1648</v>
      </c>
      <c r="O85" s="12">
        <v>120</v>
      </c>
      <c r="P85" s="30">
        <f t="shared" si="36"/>
        <v>1768</v>
      </c>
      <c r="Q85" s="12">
        <v>0.5</v>
      </c>
      <c r="R85" s="27">
        <f t="shared" si="32"/>
        <v>884</v>
      </c>
    </row>
    <row r="86" spans="1:18" s="26" customFormat="1">
      <c r="A86" s="12" t="s">
        <v>405</v>
      </c>
      <c r="B86" s="12" t="s">
        <v>115</v>
      </c>
      <c r="C86" s="12">
        <v>80</v>
      </c>
      <c r="D86" s="12">
        <v>80</v>
      </c>
      <c r="E86" s="12">
        <f t="shared" si="34"/>
        <v>0</v>
      </c>
      <c r="F86" s="27">
        <v>9.5</v>
      </c>
      <c r="G86" s="12">
        <f t="shared" si="35"/>
        <v>0</v>
      </c>
      <c r="H86" s="12">
        <v>23246</v>
      </c>
      <c r="I86" s="12">
        <v>24112</v>
      </c>
      <c r="J86" s="12">
        <f t="shared" si="28"/>
        <v>866</v>
      </c>
      <c r="K86" s="12">
        <v>1</v>
      </c>
      <c r="L86" s="12">
        <f t="shared" ref="L86:L91" si="37">K86*J86</f>
        <v>866</v>
      </c>
      <c r="M86" s="12">
        <v>1.03</v>
      </c>
      <c r="N86" s="30">
        <f t="shared" si="30"/>
        <v>891.98</v>
      </c>
      <c r="O86" s="12">
        <v>40</v>
      </c>
      <c r="P86" s="30">
        <f t="shared" si="36"/>
        <v>931.98</v>
      </c>
      <c r="Q86" s="12">
        <v>1</v>
      </c>
      <c r="R86" s="27">
        <f t="shared" si="32"/>
        <v>931.98</v>
      </c>
    </row>
    <row r="87" spans="1:18" s="26" customFormat="1">
      <c r="A87" s="12" t="s">
        <v>406</v>
      </c>
      <c r="B87" s="12" t="s">
        <v>115</v>
      </c>
      <c r="C87" s="12"/>
      <c r="D87" s="12"/>
      <c r="E87" s="12"/>
      <c r="F87" s="27"/>
      <c r="G87" s="12"/>
      <c r="H87" s="12">
        <v>48335</v>
      </c>
      <c r="I87" s="12">
        <v>52674</v>
      </c>
      <c r="J87" s="12">
        <f t="shared" si="28"/>
        <v>4339</v>
      </c>
      <c r="K87" s="12">
        <v>1</v>
      </c>
      <c r="L87" s="12">
        <f t="shared" si="37"/>
        <v>4339</v>
      </c>
      <c r="M87" s="12">
        <v>1.03</v>
      </c>
      <c r="N87" s="30">
        <f t="shared" si="30"/>
        <v>4469.17</v>
      </c>
      <c r="O87" s="12"/>
      <c r="P87" s="30">
        <f t="shared" si="36"/>
        <v>4469.17</v>
      </c>
      <c r="Q87" s="12">
        <v>1</v>
      </c>
      <c r="R87" s="27">
        <f t="shared" si="32"/>
        <v>4469.17</v>
      </c>
    </row>
    <row r="88" spans="1:18" s="26" customFormat="1">
      <c r="A88" s="12" t="s">
        <v>407</v>
      </c>
      <c r="B88" s="12" t="s">
        <v>115</v>
      </c>
      <c r="C88" s="12"/>
      <c r="D88" s="12"/>
      <c r="E88" s="12"/>
      <c r="F88" s="27">
        <v>9.5</v>
      </c>
      <c r="G88" s="12"/>
      <c r="H88" s="12">
        <v>58677</v>
      </c>
      <c r="I88" s="12">
        <v>59342</v>
      </c>
      <c r="J88" s="12">
        <f t="shared" si="28"/>
        <v>665</v>
      </c>
      <c r="K88" s="12">
        <v>1</v>
      </c>
      <c r="L88" s="12">
        <f t="shared" si="37"/>
        <v>665</v>
      </c>
      <c r="M88" s="12">
        <v>1.03</v>
      </c>
      <c r="N88" s="30">
        <f t="shared" si="30"/>
        <v>684.95</v>
      </c>
      <c r="O88" s="12"/>
      <c r="P88" s="30">
        <f t="shared" si="36"/>
        <v>684.95</v>
      </c>
      <c r="Q88" s="12">
        <v>1</v>
      </c>
      <c r="R88" s="27">
        <f t="shared" si="32"/>
        <v>684.95</v>
      </c>
    </row>
    <row r="89" spans="1:18" s="26" customFormat="1">
      <c r="A89" s="12" t="s">
        <v>408</v>
      </c>
      <c r="B89" s="12" t="s">
        <v>115</v>
      </c>
      <c r="C89" s="12">
        <v>4</v>
      </c>
      <c r="D89" s="12">
        <v>4</v>
      </c>
      <c r="E89" s="12">
        <f>SUM(D89-C89)</f>
        <v>0</v>
      </c>
      <c r="F89" s="27">
        <v>9.5</v>
      </c>
      <c r="G89" s="12">
        <f t="shared" ref="G89:G93" si="38">E89*F89</f>
        <v>0</v>
      </c>
      <c r="H89" s="12">
        <v>2728</v>
      </c>
      <c r="I89" s="12">
        <v>2729</v>
      </c>
      <c r="J89" s="12">
        <f t="shared" si="28"/>
        <v>1</v>
      </c>
      <c r="K89" s="12">
        <v>1</v>
      </c>
      <c r="L89" s="12">
        <f t="shared" si="37"/>
        <v>1</v>
      </c>
      <c r="M89" s="12">
        <v>1.03</v>
      </c>
      <c r="N89" s="30">
        <f t="shared" si="30"/>
        <v>1.03</v>
      </c>
      <c r="O89" s="12">
        <v>40</v>
      </c>
      <c r="P89" s="30">
        <f t="shared" si="36"/>
        <v>41.03</v>
      </c>
      <c r="Q89" s="12">
        <v>1</v>
      </c>
      <c r="R89" s="27">
        <f t="shared" si="32"/>
        <v>41.03</v>
      </c>
    </row>
    <row r="90" spans="1:18" s="26" customFormat="1">
      <c r="A90" s="12" t="s">
        <v>409</v>
      </c>
      <c r="B90" s="12" t="s">
        <v>115</v>
      </c>
      <c r="C90" s="12"/>
      <c r="D90" s="12"/>
      <c r="E90" s="12"/>
      <c r="F90" s="27">
        <v>9.5</v>
      </c>
      <c r="G90" s="12"/>
      <c r="H90" s="12">
        <v>75632</v>
      </c>
      <c r="I90" s="12">
        <v>75864</v>
      </c>
      <c r="J90" s="12">
        <f t="shared" si="28"/>
        <v>232</v>
      </c>
      <c r="K90" s="12">
        <v>1</v>
      </c>
      <c r="L90" s="12">
        <f t="shared" si="37"/>
        <v>232</v>
      </c>
      <c r="M90" s="12">
        <v>1.03</v>
      </c>
      <c r="N90" s="30">
        <f t="shared" si="30"/>
        <v>238.96</v>
      </c>
      <c r="O90" s="12"/>
      <c r="P90" s="22">
        <f>N90</f>
        <v>238.96</v>
      </c>
      <c r="Q90" s="12">
        <v>1</v>
      </c>
      <c r="R90" s="22">
        <f t="shared" si="32"/>
        <v>238.96</v>
      </c>
    </row>
    <row r="91" spans="1:18" s="26" customFormat="1">
      <c r="A91" s="12" t="s">
        <v>410</v>
      </c>
      <c r="B91" s="12" t="s">
        <v>321</v>
      </c>
      <c r="C91" s="12"/>
      <c r="D91" s="12"/>
      <c r="E91" s="12"/>
      <c r="F91" s="27">
        <v>9.5</v>
      </c>
      <c r="G91" s="12"/>
      <c r="H91" s="12">
        <v>22472</v>
      </c>
      <c r="I91" s="12">
        <v>23995</v>
      </c>
      <c r="J91" s="12">
        <f t="shared" si="28"/>
        <v>1523</v>
      </c>
      <c r="K91" s="12">
        <v>1</v>
      </c>
      <c r="L91" s="12">
        <f t="shared" si="37"/>
        <v>1523</v>
      </c>
      <c r="M91" s="12">
        <v>1.03</v>
      </c>
      <c r="N91" s="30">
        <f t="shared" si="30"/>
        <v>1568.69</v>
      </c>
      <c r="O91" s="12"/>
      <c r="P91" s="22">
        <f>N91</f>
        <v>1568.69</v>
      </c>
      <c r="Q91" s="12">
        <v>0.1111</v>
      </c>
      <c r="R91" s="22">
        <f t="shared" si="32"/>
        <v>174.28145900000001</v>
      </c>
    </row>
    <row r="92" spans="1:18" s="26" customFormat="1">
      <c r="A92" s="12" t="s">
        <v>23</v>
      </c>
      <c r="B92" s="12" t="s">
        <v>115</v>
      </c>
      <c r="C92" s="12"/>
      <c r="D92" s="12"/>
      <c r="E92" s="12">
        <f>SUM(E77:E91)</f>
        <v>0</v>
      </c>
      <c r="F92" s="27">
        <v>9.5</v>
      </c>
      <c r="G92" s="12">
        <f t="shared" si="38"/>
        <v>0</v>
      </c>
      <c r="H92" s="12"/>
      <c r="I92" s="12"/>
      <c r="J92" s="12"/>
      <c r="K92" s="12"/>
      <c r="L92" s="12">
        <f>SUM(L77:L90)</f>
        <v>261770</v>
      </c>
      <c r="M92" s="12">
        <v>1.03</v>
      </c>
      <c r="N92" s="30">
        <f>L92*M92</f>
        <v>269623.09999999998</v>
      </c>
      <c r="O92" s="12">
        <f>SUM(O77:O90)</f>
        <v>280</v>
      </c>
      <c r="P92" s="30">
        <v>0</v>
      </c>
      <c r="Q92" s="12">
        <v>1</v>
      </c>
      <c r="R92" s="27">
        <f>SUM(R77:R91)</f>
        <v>260919.99145900001</v>
      </c>
    </row>
    <row r="93" spans="1:18" s="26" customFormat="1">
      <c r="A93" s="12" t="s">
        <v>411</v>
      </c>
      <c r="B93" s="12" t="s">
        <v>412</v>
      </c>
      <c r="C93" s="12">
        <v>1</v>
      </c>
      <c r="D93" s="12">
        <v>1</v>
      </c>
      <c r="E93" s="12">
        <f>SUM(D93-C93)</f>
        <v>0</v>
      </c>
      <c r="F93" s="27">
        <v>9.5</v>
      </c>
      <c r="G93" s="12">
        <f t="shared" si="38"/>
        <v>0</v>
      </c>
      <c r="H93" s="12">
        <v>11423</v>
      </c>
      <c r="I93" s="12">
        <v>12633</v>
      </c>
      <c r="J93" s="12">
        <f>I93-H93</f>
        <v>1210</v>
      </c>
      <c r="K93" s="12">
        <v>80</v>
      </c>
      <c r="L93" s="12">
        <f>K93*J93</f>
        <v>96800</v>
      </c>
      <c r="M93" s="12">
        <v>1.03</v>
      </c>
      <c r="N93" s="30">
        <f t="shared" ref="N93:N95" si="39">M93*L93</f>
        <v>99704</v>
      </c>
      <c r="O93" s="12"/>
      <c r="P93" s="30">
        <f t="shared" ref="P93:P95" si="40">G93+N93+O93</f>
        <v>99704</v>
      </c>
      <c r="Q93" s="12">
        <v>1</v>
      </c>
      <c r="R93" s="27">
        <f t="shared" ref="R93:R95" si="41">P93*Q93</f>
        <v>99704</v>
      </c>
    </row>
    <row r="94" spans="1:18" s="26" customFormat="1">
      <c r="A94" s="12" t="s">
        <v>413</v>
      </c>
      <c r="B94" s="12" t="s">
        <v>412</v>
      </c>
      <c r="C94" s="12"/>
      <c r="D94" s="12"/>
      <c r="E94" s="12"/>
      <c r="F94" s="27"/>
      <c r="G94" s="12"/>
      <c r="H94" s="12">
        <v>16705</v>
      </c>
      <c r="I94" s="12">
        <v>18081</v>
      </c>
      <c r="J94" s="12">
        <f>I94-H94</f>
        <v>1376</v>
      </c>
      <c r="K94" s="12">
        <v>50</v>
      </c>
      <c r="L94" s="12">
        <f>K94*J94</f>
        <v>68800</v>
      </c>
      <c r="M94" s="12">
        <v>1.03</v>
      </c>
      <c r="N94" s="30">
        <f t="shared" si="39"/>
        <v>70864</v>
      </c>
      <c r="O94" s="12"/>
      <c r="P94" s="30">
        <f t="shared" si="40"/>
        <v>70864</v>
      </c>
      <c r="Q94" s="12">
        <v>1</v>
      </c>
      <c r="R94" s="27">
        <f t="shared" si="41"/>
        <v>70864</v>
      </c>
    </row>
    <row r="95" spans="1:18" s="26" customFormat="1">
      <c r="A95" s="12" t="s">
        <v>23</v>
      </c>
      <c r="B95" s="12" t="s">
        <v>412</v>
      </c>
      <c r="C95" s="12"/>
      <c r="D95" s="12"/>
      <c r="E95" s="12"/>
      <c r="F95" s="27"/>
      <c r="G95" s="12"/>
      <c r="H95" s="12"/>
      <c r="I95" s="12"/>
      <c r="J95" s="12"/>
      <c r="K95" s="12"/>
      <c r="L95" s="12">
        <f>SUM(L93:L94)</f>
        <v>165600</v>
      </c>
      <c r="M95" s="12">
        <v>1.03</v>
      </c>
      <c r="N95" s="30">
        <f t="shared" si="39"/>
        <v>170568</v>
      </c>
      <c r="O95" s="12"/>
      <c r="P95" s="30">
        <f t="shared" si="40"/>
        <v>170568</v>
      </c>
      <c r="Q95" s="12">
        <v>1</v>
      </c>
      <c r="R95" s="27">
        <f t="shared" si="41"/>
        <v>170568</v>
      </c>
    </row>
    <row r="96" spans="1:18" s="26" customFormat="1">
      <c r="A96" s="12" t="s">
        <v>414</v>
      </c>
      <c r="B96" s="12"/>
      <c r="C96" s="12"/>
      <c r="D96" s="12"/>
      <c r="E96" s="12"/>
      <c r="F96" s="27"/>
      <c r="G96" s="12"/>
      <c r="H96" s="12"/>
      <c r="I96" s="12"/>
      <c r="J96" s="12"/>
      <c r="K96" s="12"/>
      <c r="L96" s="12"/>
      <c r="M96" s="12"/>
      <c r="N96" s="30"/>
      <c r="O96" s="12"/>
      <c r="P96" s="30"/>
      <c r="Q96" s="12"/>
      <c r="R96" s="27">
        <f>R92+R95</f>
        <v>431487.99145899998</v>
      </c>
    </row>
    <row r="97" spans="1:18" s="26" customFormat="1"/>
    <row r="98" spans="1:18" s="26" customFormat="1"/>
    <row r="99" spans="1:18" s="26" customFormat="1"/>
    <row r="100" spans="1:18" s="26" customFormat="1" ht="24">
      <c r="A100" s="6" t="s">
        <v>1</v>
      </c>
      <c r="B100" s="7" t="s">
        <v>415</v>
      </c>
      <c r="C100" s="6" t="s">
        <v>28</v>
      </c>
      <c r="D100" s="6" t="s">
        <v>29</v>
      </c>
      <c r="E100" s="6" t="s">
        <v>6</v>
      </c>
      <c r="F100" s="9" t="s">
        <v>30</v>
      </c>
      <c r="G100" s="6" t="s">
        <v>31</v>
      </c>
      <c r="H100" s="6" t="s">
        <v>2</v>
      </c>
      <c r="I100" s="6" t="s">
        <v>3</v>
      </c>
      <c r="J100" s="6" t="s">
        <v>4</v>
      </c>
      <c r="K100" s="6" t="s">
        <v>5</v>
      </c>
      <c r="L100" s="6" t="s">
        <v>6</v>
      </c>
      <c r="M100" s="19"/>
      <c r="N100" s="20" t="s">
        <v>8</v>
      </c>
      <c r="O100" s="6" t="s">
        <v>35</v>
      </c>
      <c r="P100" s="20" t="s">
        <v>23</v>
      </c>
      <c r="Q100" s="6" t="s">
        <v>36</v>
      </c>
      <c r="R100" s="9" t="s">
        <v>37</v>
      </c>
    </row>
    <row r="101" spans="1:18" s="26" customFormat="1">
      <c r="A101" s="12" t="s">
        <v>416</v>
      </c>
      <c r="B101" s="12"/>
      <c r="C101" s="12" t="s">
        <v>417</v>
      </c>
      <c r="D101" s="12"/>
      <c r="E101" s="12"/>
      <c r="F101" s="12"/>
      <c r="G101" s="12"/>
      <c r="H101" s="6"/>
      <c r="I101" s="6"/>
      <c r="J101" s="6"/>
      <c r="K101" s="6"/>
      <c r="L101" s="6"/>
      <c r="M101" s="19"/>
      <c r="N101" s="20"/>
      <c r="O101" s="12"/>
      <c r="P101" s="12"/>
      <c r="Q101" s="12"/>
      <c r="R101" s="27"/>
    </row>
    <row r="102" spans="1:18" s="26" customFormat="1">
      <c r="A102" s="6" t="s">
        <v>418</v>
      </c>
      <c r="B102" s="12" t="s">
        <v>419</v>
      </c>
      <c r="C102" s="12"/>
      <c r="D102" s="12"/>
      <c r="E102" s="12"/>
      <c r="F102" s="12"/>
      <c r="G102" s="12"/>
      <c r="H102" s="6">
        <v>484</v>
      </c>
      <c r="I102" s="6">
        <v>499</v>
      </c>
      <c r="J102" s="6">
        <f t="shared" ref="J102:J108" si="42">I102-H102</f>
        <v>15</v>
      </c>
      <c r="K102" s="6">
        <v>40</v>
      </c>
      <c r="L102" s="6">
        <f>J102*K102</f>
        <v>600</v>
      </c>
      <c r="M102" s="19">
        <v>1.03</v>
      </c>
      <c r="N102" s="59">
        <f>SUM(L102*M102)</f>
        <v>618</v>
      </c>
      <c r="O102" s="67"/>
      <c r="P102" s="59">
        <f>SUM(G102+N102)</f>
        <v>618</v>
      </c>
      <c r="Q102" s="6">
        <v>0.5</v>
      </c>
      <c r="R102" s="9">
        <f t="shared" ref="R102:R108" si="43">P102*Q102</f>
        <v>309</v>
      </c>
    </row>
    <row r="103" spans="1:18" s="26" customFormat="1">
      <c r="A103" s="6" t="s">
        <v>420</v>
      </c>
      <c r="B103" s="12" t="s">
        <v>419</v>
      </c>
      <c r="C103" s="6"/>
      <c r="D103" s="6"/>
      <c r="E103" s="6"/>
      <c r="F103" s="9"/>
      <c r="G103" s="6"/>
      <c r="H103" s="6">
        <v>28749</v>
      </c>
      <c r="I103" s="6">
        <v>28749</v>
      </c>
      <c r="J103" s="6">
        <f t="shared" si="42"/>
        <v>0</v>
      </c>
      <c r="K103" s="6">
        <v>1</v>
      </c>
      <c r="L103" s="6">
        <f t="shared" ref="L103:L108" si="44">K103*J103</f>
        <v>0</v>
      </c>
      <c r="M103" s="19">
        <v>1.03</v>
      </c>
      <c r="N103" s="20">
        <f t="shared" ref="N103:N108" si="45">M103*L103</f>
        <v>0</v>
      </c>
      <c r="O103" s="6">
        <v>0</v>
      </c>
      <c r="P103" s="20">
        <f t="shared" ref="P103:P108" si="46">G103+N103+O103</f>
        <v>0</v>
      </c>
      <c r="Q103" s="6">
        <v>1</v>
      </c>
      <c r="R103" s="9">
        <f t="shared" si="43"/>
        <v>0</v>
      </c>
    </row>
    <row r="104" spans="1:18" s="26" customFormat="1">
      <c r="A104" s="6" t="s">
        <v>421</v>
      </c>
      <c r="B104" s="12" t="s">
        <v>419</v>
      </c>
      <c r="C104" s="6"/>
      <c r="D104" s="6"/>
      <c r="E104" s="6"/>
      <c r="F104" s="9"/>
      <c r="G104" s="6"/>
      <c r="H104" s="6">
        <v>110008</v>
      </c>
      <c r="I104" s="6">
        <v>110262</v>
      </c>
      <c r="J104" s="6">
        <f t="shared" si="42"/>
        <v>254</v>
      </c>
      <c r="K104" s="6">
        <v>1</v>
      </c>
      <c r="L104" s="6">
        <f t="shared" si="44"/>
        <v>254</v>
      </c>
      <c r="M104" s="19">
        <v>1.03</v>
      </c>
      <c r="N104" s="20">
        <f t="shared" si="45"/>
        <v>261.62</v>
      </c>
      <c r="O104" s="6">
        <v>0</v>
      </c>
      <c r="P104" s="20">
        <f t="shared" si="46"/>
        <v>261.62</v>
      </c>
      <c r="Q104" s="6">
        <v>1</v>
      </c>
      <c r="R104" s="9">
        <f t="shared" si="43"/>
        <v>261.62</v>
      </c>
    </row>
    <row r="105" spans="1:18" s="26" customFormat="1">
      <c r="A105" s="6" t="s">
        <v>422</v>
      </c>
      <c r="B105" s="12" t="s">
        <v>419</v>
      </c>
      <c r="C105" s="6"/>
      <c r="D105" s="6"/>
      <c r="E105" s="6"/>
      <c r="F105" s="9"/>
      <c r="G105" s="6"/>
      <c r="H105" s="6">
        <v>36300</v>
      </c>
      <c r="I105" s="6">
        <v>39012</v>
      </c>
      <c r="J105" s="6">
        <f t="shared" si="42"/>
        <v>2712</v>
      </c>
      <c r="K105" s="6">
        <v>1</v>
      </c>
      <c r="L105" s="6">
        <f>J105*K105</f>
        <v>2712</v>
      </c>
      <c r="M105" s="19">
        <v>1.03</v>
      </c>
      <c r="N105" s="20">
        <f t="shared" si="45"/>
        <v>2793.36</v>
      </c>
      <c r="O105" s="6"/>
      <c r="P105" s="20">
        <f t="shared" si="46"/>
        <v>2793.36</v>
      </c>
      <c r="Q105" s="6">
        <v>1</v>
      </c>
      <c r="R105" s="9">
        <f t="shared" si="43"/>
        <v>2793.36</v>
      </c>
    </row>
    <row r="106" spans="1:18" s="26" customFormat="1">
      <c r="A106" s="6" t="s">
        <v>423</v>
      </c>
      <c r="B106" s="12" t="s">
        <v>419</v>
      </c>
      <c r="C106" s="6">
        <v>5</v>
      </c>
      <c r="D106" s="6"/>
      <c r="E106" s="6"/>
      <c r="F106" s="9"/>
      <c r="G106" s="6"/>
      <c r="H106" s="6">
        <v>29429</v>
      </c>
      <c r="I106" s="6">
        <v>29429</v>
      </c>
      <c r="J106" s="6">
        <f t="shared" si="42"/>
        <v>0</v>
      </c>
      <c r="K106" s="6">
        <v>1</v>
      </c>
      <c r="L106" s="6">
        <f t="shared" si="44"/>
        <v>0</v>
      </c>
      <c r="M106" s="19">
        <v>1.03</v>
      </c>
      <c r="N106" s="20">
        <f t="shared" si="45"/>
        <v>0</v>
      </c>
      <c r="O106" s="6"/>
      <c r="P106" s="20">
        <f t="shared" si="46"/>
        <v>0</v>
      </c>
      <c r="Q106" s="6">
        <v>1</v>
      </c>
      <c r="R106" s="9">
        <f t="shared" si="43"/>
        <v>0</v>
      </c>
    </row>
    <row r="107" spans="1:18" s="26" customFormat="1">
      <c r="A107" s="6" t="s">
        <v>424</v>
      </c>
      <c r="B107" s="12" t="s">
        <v>419</v>
      </c>
      <c r="C107" s="6"/>
      <c r="D107" s="6"/>
      <c r="E107" s="6"/>
      <c r="F107" s="9"/>
      <c r="G107" s="6"/>
      <c r="H107" s="6">
        <v>63767</v>
      </c>
      <c r="I107" s="6">
        <v>63767</v>
      </c>
      <c r="J107" s="6">
        <f t="shared" si="42"/>
        <v>0</v>
      </c>
      <c r="K107" s="6">
        <v>1</v>
      </c>
      <c r="L107" s="6">
        <f t="shared" si="44"/>
        <v>0</v>
      </c>
      <c r="M107" s="19">
        <v>1.03</v>
      </c>
      <c r="N107" s="20">
        <f t="shared" si="45"/>
        <v>0</v>
      </c>
      <c r="O107" s="6">
        <v>40</v>
      </c>
      <c r="P107" s="20">
        <f t="shared" si="46"/>
        <v>40</v>
      </c>
      <c r="Q107" s="6">
        <v>1</v>
      </c>
      <c r="R107" s="9">
        <f t="shared" si="43"/>
        <v>40</v>
      </c>
    </row>
    <row r="108" spans="1:18" s="26" customFormat="1">
      <c r="A108" s="6" t="s">
        <v>425</v>
      </c>
      <c r="B108" s="12" t="s">
        <v>419</v>
      </c>
      <c r="C108" s="6"/>
      <c r="D108" s="6"/>
      <c r="E108" s="6"/>
      <c r="F108" s="9"/>
      <c r="G108" s="6"/>
      <c r="H108" s="6">
        <v>14199</v>
      </c>
      <c r="I108" s="6">
        <v>15570</v>
      </c>
      <c r="J108" s="6">
        <f t="shared" si="42"/>
        <v>1371</v>
      </c>
      <c r="K108" s="6">
        <v>1</v>
      </c>
      <c r="L108" s="6">
        <f t="shared" si="44"/>
        <v>1371</v>
      </c>
      <c r="M108" s="19">
        <v>1.03</v>
      </c>
      <c r="N108" s="20">
        <f t="shared" si="45"/>
        <v>1412.13</v>
      </c>
      <c r="O108" s="6">
        <v>160</v>
      </c>
      <c r="P108" s="20">
        <f t="shared" si="46"/>
        <v>1572.13</v>
      </c>
      <c r="Q108" s="6">
        <v>1</v>
      </c>
      <c r="R108" s="9">
        <f t="shared" si="43"/>
        <v>1572.13</v>
      </c>
    </row>
    <row r="109" spans="1:18" s="26" customFormat="1">
      <c r="A109" s="6" t="s">
        <v>23</v>
      </c>
      <c r="B109" s="6" t="s">
        <v>23</v>
      </c>
      <c r="C109" s="6"/>
      <c r="D109" s="35"/>
      <c r="E109" s="55"/>
      <c r="F109" s="35" t="s">
        <v>419</v>
      </c>
      <c r="G109" s="55"/>
      <c r="H109" s="55"/>
      <c r="I109" s="55"/>
      <c r="J109" s="55"/>
      <c r="K109" s="55"/>
      <c r="L109" s="55"/>
      <c r="M109" s="64"/>
      <c r="N109" s="65"/>
      <c r="O109" s="55"/>
      <c r="P109" s="65"/>
      <c r="Q109" s="55"/>
      <c r="R109" s="56">
        <f>R102+R103+R104+R105+R106+R107+R108</f>
        <v>4976.1099999999997</v>
      </c>
    </row>
    <row r="110" spans="1:18" s="26" customFormat="1">
      <c r="A110" s="6"/>
      <c r="B110" s="6" t="s">
        <v>426</v>
      </c>
      <c r="C110" s="6"/>
      <c r="D110" s="167"/>
      <c r="E110" s="55"/>
      <c r="F110" s="1" t="s">
        <v>427</v>
      </c>
      <c r="G110" s="55"/>
      <c r="H110" s="6">
        <v>37049</v>
      </c>
      <c r="I110" s="344" t="s">
        <v>428</v>
      </c>
      <c r="J110" s="6">
        <f>I110-H110</f>
        <v>487</v>
      </c>
      <c r="K110" s="6">
        <v>1</v>
      </c>
      <c r="L110" s="6">
        <f>K110*J110</f>
        <v>487</v>
      </c>
      <c r="M110" s="19">
        <v>1.03</v>
      </c>
      <c r="N110" s="20">
        <f>M110*L110</f>
        <v>501.61</v>
      </c>
      <c r="O110" s="12"/>
      <c r="P110" s="22">
        <f>N110</f>
        <v>501.61</v>
      </c>
      <c r="Q110" s="6">
        <v>0.5</v>
      </c>
      <c r="R110" s="22">
        <f>P110*Q110</f>
        <v>250.80500000000001</v>
      </c>
    </row>
    <row r="111" spans="1:18" s="26" customFormat="1">
      <c r="A111" s="6" t="s">
        <v>429</v>
      </c>
      <c r="B111" s="6"/>
      <c r="C111" s="6"/>
      <c r="D111" s="6"/>
      <c r="E111" s="6"/>
      <c r="F111" s="9"/>
      <c r="G111" s="6"/>
      <c r="H111" s="6"/>
      <c r="I111" s="6"/>
      <c r="J111" s="6"/>
      <c r="K111" s="6"/>
      <c r="L111" s="6"/>
      <c r="M111" s="19"/>
      <c r="N111" s="20"/>
      <c r="O111" s="6"/>
      <c r="P111" s="20"/>
      <c r="Q111" s="6"/>
      <c r="R111" s="9">
        <f>R109+R110</f>
        <v>5226.915</v>
      </c>
    </row>
    <row r="112" spans="1:18" s="26" customFormat="1"/>
    <row r="113" spans="1:18" s="26" customFormat="1"/>
    <row r="114" spans="1:18" s="26" customFormat="1"/>
    <row r="115" spans="1:18" s="26" customFormat="1"/>
    <row r="116" spans="1:18" s="26" customFormat="1" ht="24">
      <c r="A116" s="6" t="s">
        <v>1</v>
      </c>
      <c r="B116" s="7" t="s">
        <v>430</v>
      </c>
      <c r="C116" s="6" t="s">
        <v>28</v>
      </c>
      <c r="D116" s="6" t="s">
        <v>29</v>
      </c>
      <c r="E116" s="6" t="s">
        <v>6</v>
      </c>
      <c r="F116" s="9" t="s">
        <v>30</v>
      </c>
      <c r="G116" s="6" t="s">
        <v>31</v>
      </c>
      <c r="H116" s="6" t="s">
        <v>2</v>
      </c>
      <c r="I116" s="6" t="s">
        <v>3</v>
      </c>
      <c r="J116" s="6" t="s">
        <v>4</v>
      </c>
      <c r="K116" s="6" t="s">
        <v>5</v>
      </c>
      <c r="L116" s="6" t="s">
        <v>6</v>
      </c>
      <c r="M116" s="19"/>
      <c r="N116" s="20" t="s">
        <v>8</v>
      </c>
      <c r="O116" s="6" t="s">
        <v>35</v>
      </c>
      <c r="P116" s="20" t="s">
        <v>23</v>
      </c>
      <c r="Q116" s="6" t="s">
        <v>36</v>
      </c>
      <c r="R116" s="9" t="s">
        <v>37</v>
      </c>
    </row>
    <row r="117" spans="1:18" s="26" customFormat="1">
      <c r="A117" s="6" t="s">
        <v>431</v>
      </c>
      <c r="B117" s="6" t="s">
        <v>432</v>
      </c>
      <c r="C117" s="6">
        <v>0</v>
      </c>
      <c r="D117" s="6"/>
      <c r="E117" s="6">
        <v>0</v>
      </c>
      <c r="F117" s="9">
        <v>9.5</v>
      </c>
      <c r="G117" s="6">
        <f t="shared" ref="G117:G120" si="47">E117*F117</f>
        <v>0</v>
      </c>
      <c r="H117" s="6">
        <v>21</v>
      </c>
      <c r="I117" s="6">
        <v>627</v>
      </c>
      <c r="J117" s="6">
        <f t="shared" ref="J117:J123" si="48">I117-H117</f>
        <v>606</v>
      </c>
      <c r="K117" s="6">
        <v>1</v>
      </c>
      <c r="L117" s="6">
        <f t="shared" ref="L117:L123" si="49">K117*J117</f>
        <v>606</v>
      </c>
      <c r="M117" s="19">
        <v>1.03</v>
      </c>
      <c r="N117" s="20">
        <f t="shared" ref="N117:N123" si="50">M117*L117</f>
        <v>624.17999999999995</v>
      </c>
      <c r="O117" s="6">
        <v>300</v>
      </c>
      <c r="P117" s="20">
        <f>N117+O117</f>
        <v>924.18</v>
      </c>
      <c r="Q117" s="6">
        <v>1</v>
      </c>
      <c r="R117" s="9">
        <f t="shared" ref="R117:R123" si="51">P117*Q117</f>
        <v>924.18</v>
      </c>
    </row>
    <row r="118" spans="1:18" s="26" customFormat="1">
      <c r="A118" s="6" t="s">
        <v>433</v>
      </c>
      <c r="B118" s="6" t="s">
        <v>434</v>
      </c>
      <c r="C118" s="6">
        <v>10</v>
      </c>
      <c r="D118" s="6">
        <v>10</v>
      </c>
      <c r="E118" s="6">
        <f t="shared" ref="E118:E123" si="52">SUM(D118-C118)</f>
        <v>0</v>
      </c>
      <c r="F118" s="9">
        <v>9.5</v>
      </c>
      <c r="G118" s="6">
        <f t="shared" si="47"/>
        <v>0</v>
      </c>
      <c r="H118" s="6">
        <v>79388</v>
      </c>
      <c r="I118" s="6">
        <v>79388</v>
      </c>
      <c r="J118" s="6">
        <f t="shared" si="48"/>
        <v>0</v>
      </c>
      <c r="K118" s="6">
        <v>1</v>
      </c>
      <c r="L118" s="6">
        <f t="shared" si="49"/>
        <v>0</v>
      </c>
      <c r="M118" s="19">
        <v>1.03</v>
      </c>
      <c r="N118" s="20">
        <f t="shared" si="50"/>
        <v>0</v>
      </c>
      <c r="O118" s="6">
        <v>50</v>
      </c>
      <c r="P118" s="20">
        <f t="shared" ref="P118:P123" si="53">G118+N118+O118</f>
        <v>50</v>
      </c>
      <c r="Q118" s="6">
        <v>1</v>
      </c>
      <c r="R118" s="9">
        <f t="shared" si="51"/>
        <v>50</v>
      </c>
    </row>
    <row r="119" spans="1:18" s="26" customFormat="1">
      <c r="A119" s="6" t="s">
        <v>435</v>
      </c>
      <c r="B119" s="6" t="s">
        <v>434</v>
      </c>
      <c r="C119" s="6"/>
      <c r="D119" s="6"/>
      <c r="E119" s="6"/>
      <c r="F119" s="9"/>
      <c r="G119" s="6"/>
      <c r="H119" s="6">
        <v>347</v>
      </c>
      <c r="I119" s="6">
        <v>1268</v>
      </c>
      <c r="J119" s="6">
        <f t="shared" si="48"/>
        <v>921</v>
      </c>
      <c r="K119" s="6">
        <v>1</v>
      </c>
      <c r="L119" s="6">
        <f t="shared" si="49"/>
        <v>921</v>
      </c>
      <c r="M119" s="19">
        <v>1.03</v>
      </c>
      <c r="N119" s="20">
        <f t="shared" si="50"/>
        <v>948.63</v>
      </c>
      <c r="O119" s="6">
        <v>40</v>
      </c>
      <c r="P119" s="20">
        <f t="shared" si="53"/>
        <v>988.63</v>
      </c>
      <c r="Q119" s="6">
        <v>0.5</v>
      </c>
      <c r="R119" s="9">
        <f t="shared" si="51"/>
        <v>494.315</v>
      </c>
    </row>
    <row r="120" spans="1:18" s="26" customFormat="1">
      <c r="A120" s="6" t="s">
        <v>436</v>
      </c>
      <c r="B120" s="6" t="s">
        <v>434</v>
      </c>
      <c r="C120" s="6">
        <v>27</v>
      </c>
      <c r="D120" s="6">
        <v>27</v>
      </c>
      <c r="E120" s="6">
        <f t="shared" si="52"/>
        <v>0</v>
      </c>
      <c r="F120" s="9">
        <v>9.5</v>
      </c>
      <c r="G120" s="6">
        <f t="shared" si="47"/>
        <v>0</v>
      </c>
      <c r="H120" s="6">
        <v>57005</v>
      </c>
      <c r="I120" s="6">
        <v>59259</v>
      </c>
      <c r="J120" s="6">
        <f t="shared" si="48"/>
        <v>2254</v>
      </c>
      <c r="K120" s="6">
        <v>1</v>
      </c>
      <c r="L120" s="6">
        <f t="shared" si="49"/>
        <v>2254</v>
      </c>
      <c r="M120" s="19">
        <v>1.03</v>
      </c>
      <c r="N120" s="20">
        <f t="shared" si="50"/>
        <v>2321.62</v>
      </c>
      <c r="O120" s="6">
        <v>40</v>
      </c>
      <c r="P120" s="20">
        <f t="shared" si="53"/>
        <v>2361.62</v>
      </c>
      <c r="Q120" s="6">
        <v>0.5</v>
      </c>
      <c r="R120" s="9">
        <f t="shared" si="51"/>
        <v>1180.81</v>
      </c>
    </row>
    <row r="121" spans="1:18" s="26" customFormat="1">
      <c r="A121" s="6" t="s">
        <v>437</v>
      </c>
      <c r="B121" s="6" t="s">
        <v>434</v>
      </c>
      <c r="C121" s="6" t="s">
        <v>438</v>
      </c>
      <c r="D121" s="6"/>
      <c r="E121" s="6"/>
      <c r="F121" s="9"/>
      <c r="G121" s="6"/>
      <c r="H121" s="6">
        <v>9618</v>
      </c>
      <c r="I121" s="6">
        <v>10122</v>
      </c>
      <c r="J121" s="6">
        <f t="shared" si="48"/>
        <v>504</v>
      </c>
      <c r="K121" s="6">
        <v>1</v>
      </c>
      <c r="L121" s="6">
        <f t="shared" si="49"/>
        <v>504</v>
      </c>
      <c r="M121" s="19">
        <v>1.03</v>
      </c>
      <c r="N121" s="20">
        <f t="shared" si="50"/>
        <v>519.12</v>
      </c>
      <c r="O121" s="6"/>
      <c r="P121" s="20">
        <f t="shared" si="53"/>
        <v>519.12</v>
      </c>
      <c r="Q121" s="6">
        <v>0.5</v>
      </c>
      <c r="R121" s="9">
        <f t="shared" si="51"/>
        <v>259.56</v>
      </c>
    </row>
    <row r="122" spans="1:18" s="26" customFormat="1">
      <c r="A122" s="6" t="s">
        <v>437</v>
      </c>
      <c r="B122" s="6" t="s">
        <v>434</v>
      </c>
      <c r="C122" s="6" t="s">
        <v>439</v>
      </c>
      <c r="D122" s="6"/>
      <c r="E122" s="6"/>
      <c r="F122" s="9"/>
      <c r="G122" s="6"/>
      <c r="H122" s="6">
        <v>6132</v>
      </c>
      <c r="I122" s="6">
        <v>6573</v>
      </c>
      <c r="J122" s="6">
        <f t="shared" si="48"/>
        <v>441</v>
      </c>
      <c r="K122" s="6">
        <v>1</v>
      </c>
      <c r="L122" s="6">
        <f t="shared" si="49"/>
        <v>441</v>
      </c>
      <c r="M122" s="19">
        <v>1.03</v>
      </c>
      <c r="N122" s="20">
        <f t="shared" si="50"/>
        <v>454.23</v>
      </c>
      <c r="O122" s="6"/>
      <c r="P122" s="20">
        <f t="shared" si="53"/>
        <v>454.23</v>
      </c>
      <c r="Q122" s="6">
        <v>0.5</v>
      </c>
      <c r="R122" s="9">
        <f t="shared" si="51"/>
        <v>227.11500000000001</v>
      </c>
    </row>
    <row r="123" spans="1:18" s="26" customFormat="1">
      <c r="A123" s="6" t="s">
        <v>440</v>
      </c>
      <c r="B123" s="6" t="s">
        <v>434</v>
      </c>
      <c r="C123" s="6">
        <v>211</v>
      </c>
      <c r="D123" s="6">
        <v>211</v>
      </c>
      <c r="E123" s="6">
        <f t="shared" si="52"/>
        <v>0</v>
      </c>
      <c r="F123" s="9">
        <v>9.5</v>
      </c>
      <c r="G123" s="6">
        <f>E123*F123</f>
        <v>0</v>
      </c>
      <c r="H123" s="6">
        <v>32918</v>
      </c>
      <c r="I123" s="6">
        <v>34499</v>
      </c>
      <c r="J123" s="6">
        <f t="shared" si="48"/>
        <v>1581</v>
      </c>
      <c r="K123" s="6">
        <v>1</v>
      </c>
      <c r="L123" s="6">
        <f t="shared" si="49"/>
        <v>1581</v>
      </c>
      <c r="M123" s="19">
        <v>1.03</v>
      </c>
      <c r="N123" s="20">
        <f t="shared" si="50"/>
        <v>1628.43</v>
      </c>
      <c r="O123" s="6"/>
      <c r="P123" s="20">
        <f t="shared" si="53"/>
        <v>1628.43</v>
      </c>
      <c r="Q123" s="6">
        <v>1</v>
      </c>
      <c r="R123" s="9">
        <f t="shared" si="51"/>
        <v>1628.43</v>
      </c>
    </row>
    <row r="124" spans="1:18" s="26" customFormat="1">
      <c r="A124" s="83" t="s">
        <v>23</v>
      </c>
      <c r="B124" s="83" t="s">
        <v>441</v>
      </c>
      <c r="C124" s="83"/>
      <c r="D124" s="83"/>
      <c r="E124" s="83"/>
      <c r="F124" s="84"/>
      <c r="G124" s="83"/>
      <c r="H124" s="83"/>
      <c r="I124" s="83"/>
      <c r="J124" s="83"/>
      <c r="K124" s="83"/>
      <c r="L124" s="83"/>
      <c r="M124" s="93"/>
      <c r="N124" s="94"/>
      <c r="O124" s="83"/>
      <c r="P124" s="94"/>
      <c r="Q124" s="83"/>
      <c r="R124" s="84">
        <f>R117+R118+R120+R121+R122+R123+R119</f>
        <v>4764.41</v>
      </c>
    </row>
    <row r="125" spans="1:18" s="26" customFormat="1">
      <c r="A125" s="6"/>
      <c r="B125" s="6" t="s">
        <v>442</v>
      </c>
      <c r="C125" s="6"/>
      <c r="D125" s="6"/>
      <c r="E125" s="6"/>
      <c r="F125" s="9"/>
      <c r="G125" s="6"/>
      <c r="H125" s="6"/>
      <c r="I125" s="6"/>
      <c r="J125" s="6"/>
      <c r="K125" s="6"/>
      <c r="L125" s="6"/>
      <c r="M125" s="19"/>
      <c r="N125" s="20"/>
      <c r="O125" s="6"/>
      <c r="P125" s="20"/>
      <c r="Q125" s="6"/>
      <c r="R125" s="9"/>
    </row>
    <row r="126" spans="1:18" s="26" customFormat="1">
      <c r="A126" s="6" t="s">
        <v>443</v>
      </c>
      <c r="B126" s="83" t="s">
        <v>434</v>
      </c>
      <c r="C126" s="6"/>
      <c r="D126" s="6"/>
      <c r="E126" s="6" t="s">
        <v>444</v>
      </c>
      <c r="F126" s="9"/>
      <c r="G126" s="6"/>
      <c r="H126" s="6">
        <v>276</v>
      </c>
      <c r="I126" s="6">
        <v>1278</v>
      </c>
      <c r="J126" s="6">
        <f t="shared" ref="J126:J138" si="54">I126-H126</f>
        <v>1002</v>
      </c>
      <c r="K126" s="6">
        <v>1</v>
      </c>
      <c r="L126" s="6">
        <f t="shared" ref="L126:L138" si="55">K126*J126</f>
        <v>1002</v>
      </c>
      <c r="M126" s="6">
        <v>1.03</v>
      </c>
      <c r="N126" s="20">
        <f t="shared" ref="N126:N138" si="56">M126*L126</f>
        <v>1032.06</v>
      </c>
      <c r="O126" s="6">
        <v>40</v>
      </c>
      <c r="P126" s="20">
        <f t="shared" ref="P126:P138" si="57">G126+N126+O126</f>
        <v>1072.06</v>
      </c>
      <c r="Q126" s="6">
        <v>1</v>
      </c>
      <c r="R126" s="9">
        <f t="shared" ref="R126:R138" si="58">P126*Q126</f>
        <v>1072.06</v>
      </c>
    </row>
    <row r="127" spans="1:18" s="26" customFormat="1">
      <c r="A127" s="6" t="s">
        <v>445</v>
      </c>
      <c r="B127" s="83" t="s">
        <v>434</v>
      </c>
      <c r="C127" s="6">
        <v>957</v>
      </c>
      <c r="D127" s="6">
        <v>957</v>
      </c>
      <c r="E127" s="6">
        <f t="shared" ref="E127:E131" si="59">SUM(D127-C127)</f>
        <v>0</v>
      </c>
      <c r="F127" s="9">
        <v>9.5</v>
      </c>
      <c r="G127" s="6">
        <f t="shared" ref="G127:G131" si="60">E127*F127</f>
        <v>0</v>
      </c>
      <c r="H127" s="6">
        <v>0</v>
      </c>
      <c r="I127" s="6">
        <v>124</v>
      </c>
      <c r="J127" s="6">
        <f t="shared" si="54"/>
        <v>124</v>
      </c>
      <c r="K127" s="6">
        <v>1</v>
      </c>
      <c r="L127" s="6">
        <f t="shared" si="55"/>
        <v>124</v>
      </c>
      <c r="M127" s="6">
        <v>1.03</v>
      </c>
      <c r="N127" s="20">
        <f t="shared" si="56"/>
        <v>127.72</v>
      </c>
      <c r="O127" s="6">
        <v>80</v>
      </c>
      <c r="P127" s="20">
        <f t="shared" si="57"/>
        <v>207.72</v>
      </c>
      <c r="Q127" s="6">
        <v>1</v>
      </c>
      <c r="R127" s="9">
        <f t="shared" si="58"/>
        <v>207.72</v>
      </c>
    </row>
    <row r="128" spans="1:18" s="26" customFormat="1">
      <c r="A128" s="6" t="s">
        <v>446</v>
      </c>
      <c r="B128" s="83" t="s">
        <v>434</v>
      </c>
      <c r="C128" s="6"/>
      <c r="D128" s="6"/>
      <c r="E128" s="6"/>
      <c r="F128" s="9"/>
      <c r="G128" s="6"/>
      <c r="H128" s="6">
        <v>573</v>
      </c>
      <c r="I128" s="6">
        <v>573</v>
      </c>
      <c r="J128" s="6">
        <f t="shared" si="54"/>
        <v>0</v>
      </c>
      <c r="K128" s="6">
        <v>1</v>
      </c>
      <c r="L128" s="6">
        <f t="shared" si="55"/>
        <v>0</v>
      </c>
      <c r="M128" s="6">
        <v>1.03</v>
      </c>
      <c r="N128" s="20">
        <f t="shared" si="56"/>
        <v>0</v>
      </c>
      <c r="O128" s="6">
        <v>120</v>
      </c>
      <c r="P128" s="20">
        <f t="shared" si="57"/>
        <v>120</v>
      </c>
      <c r="Q128" s="6">
        <v>1</v>
      </c>
      <c r="R128" s="9">
        <f t="shared" si="58"/>
        <v>120</v>
      </c>
    </row>
    <row r="129" spans="1:18" s="26" customFormat="1">
      <c r="A129" s="6" t="s">
        <v>447</v>
      </c>
      <c r="B129" s="83" t="s">
        <v>434</v>
      </c>
      <c r="C129" s="6">
        <v>413</v>
      </c>
      <c r="D129" s="6">
        <v>413</v>
      </c>
      <c r="E129" s="6">
        <f t="shared" si="59"/>
        <v>0</v>
      </c>
      <c r="F129" s="9">
        <v>9.5</v>
      </c>
      <c r="G129" s="6">
        <f t="shared" si="60"/>
        <v>0</v>
      </c>
      <c r="H129" s="6">
        <v>58985</v>
      </c>
      <c r="I129" s="6">
        <v>61038</v>
      </c>
      <c r="J129" s="6">
        <f t="shared" si="54"/>
        <v>2053</v>
      </c>
      <c r="K129" s="6">
        <v>1</v>
      </c>
      <c r="L129" s="6">
        <f t="shared" si="55"/>
        <v>2053</v>
      </c>
      <c r="M129" s="6">
        <v>1.03</v>
      </c>
      <c r="N129" s="20">
        <f t="shared" si="56"/>
        <v>2114.59</v>
      </c>
      <c r="O129" s="6">
        <v>120</v>
      </c>
      <c r="P129" s="20">
        <f t="shared" si="57"/>
        <v>2234.59</v>
      </c>
      <c r="Q129" s="6">
        <v>1</v>
      </c>
      <c r="R129" s="9">
        <f t="shared" si="58"/>
        <v>2234.59</v>
      </c>
    </row>
    <row r="130" spans="1:18" s="26" customFormat="1">
      <c r="A130" s="6" t="s">
        <v>448</v>
      </c>
      <c r="B130" s="83" t="s">
        <v>434</v>
      </c>
      <c r="C130" s="6"/>
      <c r="D130" s="6"/>
      <c r="E130" s="6"/>
      <c r="F130" s="9"/>
      <c r="G130" s="6"/>
      <c r="H130" s="6">
        <v>2376</v>
      </c>
      <c r="I130" s="6">
        <v>2379</v>
      </c>
      <c r="J130" s="6">
        <f t="shared" si="54"/>
        <v>3</v>
      </c>
      <c r="K130" s="6">
        <v>1</v>
      </c>
      <c r="L130" s="6">
        <f t="shared" si="55"/>
        <v>3</v>
      </c>
      <c r="M130" s="6">
        <v>1.03</v>
      </c>
      <c r="N130" s="20">
        <f t="shared" si="56"/>
        <v>3.09</v>
      </c>
      <c r="O130" s="6">
        <v>120</v>
      </c>
      <c r="P130" s="20">
        <f t="shared" si="57"/>
        <v>123.09</v>
      </c>
      <c r="Q130" s="6">
        <v>1</v>
      </c>
      <c r="R130" s="9">
        <f t="shared" si="58"/>
        <v>123.09</v>
      </c>
    </row>
    <row r="131" spans="1:18" s="26" customFormat="1">
      <c r="A131" s="6" t="s">
        <v>449</v>
      </c>
      <c r="B131" s="83" t="s">
        <v>434</v>
      </c>
      <c r="C131" s="6">
        <v>65</v>
      </c>
      <c r="D131" s="6">
        <v>65</v>
      </c>
      <c r="E131" s="6">
        <f t="shared" si="59"/>
        <v>0</v>
      </c>
      <c r="F131" s="9">
        <v>9.5</v>
      </c>
      <c r="G131" s="6">
        <f t="shared" si="60"/>
        <v>0</v>
      </c>
      <c r="H131" s="6">
        <v>4593</v>
      </c>
      <c r="I131" s="6">
        <v>4615</v>
      </c>
      <c r="J131" s="6">
        <f t="shared" si="54"/>
        <v>22</v>
      </c>
      <c r="K131" s="6">
        <v>40</v>
      </c>
      <c r="L131" s="6">
        <f t="shared" si="55"/>
        <v>880</v>
      </c>
      <c r="M131" s="6">
        <v>1.03</v>
      </c>
      <c r="N131" s="20">
        <f t="shared" si="56"/>
        <v>906.4</v>
      </c>
      <c r="O131" s="6"/>
      <c r="P131" s="20">
        <f t="shared" si="57"/>
        <v>906.4</v>
      </c>
      <c r="Q131" s="6">
        <v>1</v>
      </c>
      <c r="R131" s="9">
        <f t="shared" si="58"/>
        <v>906.4</v>
      </c>
    </row>
    <row r="132" spans="1:18" s="26" customFormat="1">
      <c r="A132" s="6" t="s">
        <v>450</v>
      </c>
      <c r="B132" s="83" t="s">
        <v>434</v>
      </c>
      <c r="C132" s="6" t="s">
        <v>451</v>
      </c>
      <c r="D132" s="6"/>
      <c r="E132" s="6"/>
      <c r="F132" s="9">
        <v>9.5</v>
      </c>
      <c r="G132" s="6"/>
      <c r="H132" s="6">
        <v>21845</v>
      </c>
      <c r="I132" s="6">
        <v>22445</v>
      </c>
      <c r="J132" s="6">
        <f t="shared" si="54"/>
        <v>600</v>
      </c>
      <c r="K132" s="6">
        <v>1</v>
      </c>
      <c r="L132" s="6">
        <f t="shared" si="55"/>
        <v>600</v>
      </c>
      <c r="M132" s="6">
        <v>1.03</v>
      </c>
      <c r="N132" s="20">
        <f t="shared" si="56"/>
        <v>618</v>
      </c>
      <c r="O132" s="6"/>
      <c r="P132" s="20">
        <f t="shared" si="57"/>
        <v>618</v>
      </c>
      <c r="Q132" s="6">
        <v>1</v>
      </c>
      <c r="R132" s="9">
        <f t="shared" si="58"/>
        <v>618</v>
      </c>
    </row>
    <row r="133" spans="1:18" s="26" customFormat="1">
      <c r="A133" s="6" t="s">
        <v>452</v>
      </c>
      <c r="B133" s="83" t="s">
        <v>434</v>
      </c>
      <c r="C133" s="6"/>
      <c r="D133" s="6"/>
      <c r="E133" s="6"/>
      <c r="F133" s="9">
        <v>9.5</v>
      </c>
      <c r="G133" s="6">
        <f t="shared" ref="G133:G136" si="61">E133*F133</f>
        <v>0</v>
      </c>
      <c r="H133" s="6">
        <v>14981</v>
      </c>
      <c r="I133" s="6">
        <v>16889</v>
      </c>
      <c r="J133" s="6">
        <f t="shared" si="54"/>
        <v>1908</v>
      </c>
      <c r="K133" s="6">
        <v>1</v>
      </c>
      <c r="L133" s="6">
        <f t="shared" si="55"/>
        <v>1908</v>
      </c>
      <c r="M133" s="6">
        <v>1.03</v>
      </c>
      <c r="N133" s="20">
        <f t="shared" si="56"/>
        <v>1965.24</v>
      </c>
      <c r="O133" s="6">
        <v>40</v>
      </c>
      <c r="P133" s="20">
        <f t="shared" si="57"/>
        <v>2005.24</v>
      </c>
      <c r="Q133" s="6">
        <v>1</v>
      </c>
      <c r="R133" s="9">
        <f t="shared" si="58"/>
        <v>2005.24</v>
      </c>
    </row>
    <row r="134" spans="1:18" s="26" customFormat="1">
      <c r="A134" s="6" t="s">
        <v>453</v>
      </c>
      <c r="B134" s="83" t="s">
        <v>434</v>
      </c>
      <c r="C134" s="6">
        <v>210</v>
      </c>
      <c r="D134" s="6">
        <v>210</v>
      </c>
      <c r="E134" s="6">
        <f>SUM(D134-C134)</f>
        <v>0</v>
      </c>
      <c r="F134" s="9">
        <v>9.5</v>
      </c>
      <c r="G134" s="6">
        <f t="shared" si="61"/>
        <v>0</v>
      </c>
      <c r="H134" s="6">
        <v>0</v>
      </c>
      <c r="I134" s="6">
        <v>20</v>
      </c>
      <c r="J134" s="6">
        <f t="shared" si="54"/>
        <v>20</v>
      </c>
      <c r="K134" s="6">
        <v>1</v>
      </c>
      <c r="L134" s="6">
        <f t="shared" si="55"/>
        <v>20</v>
      </c>
      <c r="M134" s="6">
        <v>1.03</v>
      </c>
      <c r="N134" s="20">
        <f t="shared" si="56"/>
        <v>20.6</v>
      </c>
      <c r="O134" s="6"/>
      <c r="P134" s="20">
        <f t="shared" si="57"/>
        <v>20.6</v>
      </c>
      <c r="Q134" s="6">
        <v>1</v>
      </c>
      <c r="R134" s="9">
        <f t="shared" si="58"/>
        <v>20.6</v>
      </c>
    </row>
    <row r="135" spans="1:18" s="26" customFormat="1">
      <c r="A135" s="6" t="s">
        <v>454</v>
      </c>
      <c r="B135" s="83" t="s">
        <v>434</v>
      </c>
      <c r="C135" s="6"/>
      <c r="D135" s="6"/>
      <c r="E135" s="6"/>
      <c r="F135" s="9">
        <v>9.5</v>
      </c>
      <c r="G135" s="6"/>
      <c r="H135" s="6">
        <v>52257</v>
      </c>
      <c r="I135" s="6">
        <v>52821</v>
      </c>
      <c r="J135" s="6">
        <f t="shared" si="54"/>
        <v>564</v>
      </c>
      <c r="K135" s="6">
        <v>1</v>
      </c>
      <c r="L135" s="6">
        <f t="shared" si="55"/>
        <v>564</v>
      </c>
      <c r="M135" s="6">
        <v>1.03</v>
      </c>
      <c r="N135" s="20">
        <f t="shared" si="56"/>
        <v>580.91999999999996</v>
      </c>
      <c r="O135" s="6">
        <v>80</v>
      </c>
      <c r="P135" s="20">
        <f t="shared" si="57"/>
        <v>660.92</v>
      </c>
      <c r="Q135" s="6">
        <v>1</v>
      </c>
      <c r="R135" s="9">
        <f t="shared" si="58"/>
        <v>660.92</v>
      </c>
    </row>
    <row r="136" spans="1:18" s="26" customFormat="1">
      <c r="A136" s="6" t="s">
        <v>455</v>
      </c>
      <c r="B136" s="83" t="s">
        <v>434</v>
      </c>
      <c r="C136" s="6">
        <v>267</v>
      </c>
      <c r="D136" s="6">
        <v>267</v>
      </c>
      <c r="E136" s="6">
        <f>SUM(D136-C136)</f>
        <v>0</v>
      </c>
      <c r="F136" s="9">
        <v>9.5</v>
      </c>
      <c r="G136" s="6">
        <f t="shared" si="61"/>
        <v>0</v>
      </c>
      <c r="H136" s="6">
        <v>9351</v>
      </c>
      <c r="I136" s="6">
        <v>10060</v>
      </c>
      <c r="J136" s="6">
        <f t="shared" si="54"/>
        <v>709</v>
      </c>
      <c r="K136" s="6">
        <v>1</v>
      </c>
      <c r="L136" s="6">
        <f t="shared" si="55"/>
        <v>709</v>
      </c>
      <c r="M136" s="6">
        <v>1.03</v>
      </c>
      <c r="N136" s="20">
        <f t="shared" si="56"/>
        <v>730.27</v>
      </c>
      <c r="O136" s="6">
        <v>80</v>
      </c>
      <c r="P136" s="20">
        <f t="shared" si="57"/>
        <v>810.27</v>
      </c>
      <c r="Q136" s="6">
        <v>1</v>
      </c>
      <c r="R136" s="9">
        <f t="shared" si="58"/>
        <v>810.27</v>
      </c>
    </row>
    <row r="137" spans="1:18" s="26" customFormat="1">
      <c r="A137" s="6" t="s">
        <v>456</v>
      </c>
      <c r="B137" s="83" t="s">
        <v>434</v>
      </c>
      <c r="C137" s="6"/>
      <c r="D137" s="6"/>
      <c r="E137" s="6"/>
      <c r="F137" s="9">
        <v>9.5</v>
      </c>
      <c r="G137" s="6"/>
      <c r="H137" s="6">
        <v>1657</v>
      </c>
      <c r="I137" s="6">
        <v>3203</v>
      </c>
      <c r="J137" s="6">
        <f t="shared" si="54"/>
        <v>1546</v>
      </c>
      <c r="K137" s="6">
        <v>1</v>
      </c>
      <c r="L137" s="6">
        <f t="shared" si="55"/>
        <v>1546</v>
      </c>
      <c r="M137" s="6">
        <v>1.03</v>
      </c>
      <c r="N137" s="20">
        <f t="shared" si="56"/>
        <v>1592.38</v>
      </c>
      <c r="O137" s="6">
        <v>120</v>
      </c>
      <c r="P137" s="20">
        <f t="shared" si="57"/>
        <v>1712.38</v>
      </c>
      <c r="Q137" s="6">
        <v>1</v>
      </c>
      <c r="R137" s="9">
        <f t="shared" si="58"/>
        <v>1712.38</v>
      </c>
    </row>
    <row r="138" spans="1:18" s="26" customFormat="1">
      <c r="A138" s="6" t="s">
        <v>457</v>
      </c>
      <c r="B138" s="83" t="s">
        <v>434</v>
      </c>
      <c r="C138" s="6"/>
      <c r="D138" s="6"/>
      <c r="E138" s="6"/>
      <c r="F138" s="9">
        <v>9.5</v>
      </c>
      <c r="G138" s="6"/>
      <c r="H138" s="6">
        <v>14019</v>
      </c>
      <c r="I138" s="6">
        <v>14019</v>
      </c>
      <c r="J138" s="6">
        <f t="shared" si="54"/>
        <v>0</v>
      </c>
      <c r="K138" s="6">
        <v>1</v>
      </c>
      <c r="L138" s="6">
        <f t="shared" si="55"/>
        <v>0</v>
      </c>
      <c r="M138" s="6">
        <v>1.03</v>
      </c>
      <c r="N138" s="20">
        <f t="shared" si="56"/>
        <v>0</v>
      </c>
      <c r="O138" s="6"/>
      <c r="P138" s="20">
        <f t="shared" si="57"/>
        <v>0</v>
      </c>
      <c r="Q138" s="6">
        <v>1</v>
      </c>
      <c r="R138" s="9">
        <f t="shared" si="58"/>
        <v>0</v>
      </c>
    </row>
    <row r="139" spans="1:18" s="26" customFormat="1">
      <c r="A139" s="6" t="s">
        <v>23</v>
      </c>
      <c r="B139" s="6"/>
      <c r="C139" s="6"/>
      <c r="D139" s="6"/>
      <c r="E139" s="6">
        <f>SUM(E118:E138)</f>
        <v>0</v>
      </c>
      <c r="F139" s="9">
        <v>9.5</v>
      </c>
      <c r="G139" s="6">
        <f>E139*F139</f>
        <v>0</v>
      </c>
      <c r="H139" s="6"/>
      <c r="I139" s="6"/>
      <c r="J139" s="6"/>
      <c r="K139" s="6"/>
      <c r="L139" s="6"/>
      <c r="M139" s="19">
        <v>1.03</v>
      </c>
      <c r="N139" s="20"/>
      <c r="O139" s="6"/>
      <c r="P139" s="20"/>
      <c r="Q139" s="6">
        <v>1</v>
      </c>
      <c r="R139" s="9">
        <f>SUM(R126:R138)</f>
        <v>10491.27</v>
      </c>
    </row>
    <row r="140" spans="1:18" s="26" customFormat="1">
      <c r="A140" s="6" t="s">
        <v>458</v>
      </c>
      <c r="B140" s="6"/>
      <c r="C140" s="6"/>
      <c r="D140" s="6"/>
      <c r="E140" s="6"/>
      <c r="F140" s="9"/>
      <c r="G140" s="6"/>
      <c r="H140" s="6"/>
      <c r="I140" s="6"/>
      <c r="J140" s="6"/>
      <c r="K140" s="6"/>
      <c r="L140" s="21"/>
      <c r="M140" s="19"/>
      <c r="N140" s="20"/>
      <c r="O140" s="6"/>
      <c r="P140" s="20"/>
      <c r="Q140" s="6"/>
      <c r="R140" s="9">
        <f>R139+R124</f>
        <v>15255.68</v>
      </c>
    </row>
    <row r="141" spans="1:18" s="26" customFormat="1">
      <c r="A141" s="6" t="s">
        <v>441</v>
      </c>
      <c r="B141" s="6"/>
      <c r="C141" s="6"/>
      <c r="D141" s="6"/>
      <c r="E141" s="6"/>
      <c r="F141" s="9"/>
      <c r="G141" s="6"/>
      <c r="H141" s="6"/>
      <c r="I141" s="6"/>
      <c r="J141" s="6"/>
      <c r="K141" s="6"/>
      <c r="L141" s="21"/>
      <c r="M141" s="19"/>
      <c r="N141" s="20"/>
      <c r="O141" s="6"/>
      <c r="P141" s="20"/>
      <c r="Q141" s="6"/>
      <c r="R141" s="9"/>
    </row>
    <row r="142" spans="1:18" s="26" customFormat="1"/>
    <row r="143" spans="1:18" s="26" customFormat="1"/>
    <row r="144" spans="1:18" s="26" customFormat="1"/>
    <row r="145" spans="1:18" s="26" customFormat="1" ht="24">
      <c r="A145" s="6" t="s">
        <v>1</v>
      </c>
      <c r="B145" s="7" t="s">
        <v>430</v>
      </c>
      <c r="C145" s="6" t="s">
        <v>205</v>
      </c>
      <c r="D145" s="6" t="s">
        <v>206</v>
      </c>
      <c r="E145" s="6" t="s">
        <v>6</v>
      </c>
      <c r="F145" s="9" t="s">
        <v>30</v>
      </c>
      <c r="G145" s="6" t="s">
        <v>31</v>
      </c>
      <c r="H145" s="6" t="s">
        <v>2</v>
      </c>
      <c r="I145" s="6" t="s">
        <v>3</v>
      </c>
      <c r="J145" s="6" t="s">
        <v>4</v>
      </c>
      <c r="K145" s="6" t="s">
        <v>5</v>
      </c>
      <c r="L145" s="6" t="s">
        <v>6</v>
      </c>
      <c r="M145" s="19"/>
      <c r="N145" s="20" t="s">
        <v>8</v>
      </c>
      <c r="O145" s="6" t="s">
        <v>35</v>
      </c>
      <c r="P145" s="20" t="s">
        <v>23</v>
      </c>
      <c r="Q145" s="6" t="s">
        <v>36</v>
      </c>
      <c r="R145" s="9" t="s">
        <v>37</v>
      </c>
    </row>
    <row r="146" spans="1:18" s="26" customFormat="1">
      <c r="A146" s="12" t="s">
        <v>459</v>
      </c>
      <c r="B146" s="12"/>
      <c r="C146" s="12"/>
      <c r="D146" s="12"/>
      <c r="E146" s="12"/>
      <c r="F146" s="27"/>
      <c r="G146" s="12"/>
      <c r="H146" s="12"/>
      <c r="I146" s="12"/>
      <c r="J146" s="12"/>
      <c r="K146" s="12"/>
      <c r="L146" s="12"/>
      <c r="M146" s="12"/>
      <c r="N146" s="30"/>
      <c r="O146" s="12"/>
      <c r="P146" s="30"/>
      <c r="Q146" s="12"/>
      <c r="R146" s="27"/>
    </row>
    <row r="147" spans="1:18" s="26" customFormat="1">
      <c r="A147" s="6" t="s">
        <v>460</v>
      </c>
      <c r="B147" s="6" t="s">
        <v>461</v>
      </c>
      <c r="C147" s="12">
        <v>194</v>
      </c>
      <c r="D147" s="12">
        <v>194</v>
      </c>
      <c r="E147" s="6">
        <f>D147-C147</f>
        <v>0</v>
      </c>
      <c r="F147" s="9">
        <v>9.5</v>
      </c>
      <c r="G147" s="6">
        <f t="shared" ref="G147:G155" si="62">E147*F147</f>
        <v>0</v>
      </c>
      <c r="H147" s="6">
        <v>24235</v>
      </c>
      <c r="I147" s="6">
        <v>24265</v>
      </c>
      <c r="J147" s="6">
        <f t="shared" ref="J147:J155" si="63">I147-H147</f>
        <v>30</v>
      </c>
      <c r="K147" s="6">
        <v>1</v>
      </c>
      <c r="L147" s="6">
        <f t="shared" ref="L147:L155" si="64">K147*J147</f>
        <v>30</v>
      </c>
      <c r="M147" s="19">
        <v>1.03</v>
      </c>
      <c r="N147" s="20">
        <f t="shared" ref="N147:N155" si="65">M147*L147</f>
        <v>30.9</v>
      </c>
      <c r="O147" s="6">
        <v>40</v>
      </c>
      <c r="P147" s="20">
        <f t="shared" ref="P147:P155" si="66">G147+N147+O147</f>
        <v>70.900000000000006</v>
      </c>
      <c r="Q147" s="6">
        <v>1</v>
      </c>
      <c r="R147" s="9">
        <f t="shared" ref="R147:R155" si="67">P147*Q147</f>
        <v>70.900000000000006</v>
      </c>
    </row>
    <row r="148" spans="1:18" s="26" customFormat="1">
      <c r="A148" s="6" t="s">
        <v>462</v>
      </c>
      <c r="B148" s="6" t="s">
        <v>461</v>
      </c>
      <c r="C148" s="6">
        <v>111</v>
      </c>
      <c r="D148" s="6">
        <v>111</v>
      </c>
      <c r="E148" s="6" t="s">
        <v>166</v>
      </c>
      <c r="F148" s="9">
        <v>9.5</v>
      </c>
      <c r="G148" s="6">
        <f>D148-C148</f>
        <v>0</v>
      </c>
      <c r="H148" s="6">
        <v>248648</v>
      </c>
      <c r="I148" s="6">
        <v>260058</v>
      </c>
      <c r="J148" s="58">
        <f t="shared" si="63"/>
        <v>11410</v>
      </c>
      <c r="K148" s="6">
        <v>1</v>
      </c>
      <c r="L148" s="6">
        <f t="shared" si="64"/>
        <v>11410</v>
      </c>
      <c r="M148" s="19">
        <v>1.03</v>
      </c>
      <c r="N148" s="20">
        <f t="shared" si="65"/>
        <v>11752.3</v>
      </c>
      <c r="O148" s="6">
        <v>80</v>
      </c>
      <c r="P148" s="20">
        <f t="shared" si="66"/>
        <v>11832.3</v>
      </c>
      <c r="Q148" s="6">
        <v>1</v>
      </c>
      <c r="R148" s="9">
        <f t="shared" si="67"/>
        <v>11832.3</v>
      </c>
    </row>
    <row r="149" spans="1:18" s="26" customFormat="1">
      <c r="A149" s="6" t="s">
        <v>463</v>
      </c>
      <c r="B149" s="6" t="s">
        <v>461</v>
      </c>
      <c r="C149" s="6" t="s">
        <v>464</v>
      </c>
      <c r="D149" s="6"/>
      <c r="E149" s="6"/>
      <c r="F149" s="9"/>
      <c r="G149" s="6"/>
      <c r="H149" s="6">
        <v>8704</v>
      </c>
      <c r="I149" s="6">
        <v>8704</v>
      </c>
      <c r="J149" s="6">
        <f t="shared" si="63"/>
        <v>0</v>
      </c>
      <c r="K149" s="6">
        <v>1</v>
      </c>
      <c r="L149" s="6">
        <f t="shared" si="64"/>
        <v>0</v>
      </c>
      <c r="M149" s="19">
        <v>1.03</v>
      </c>
      <c r="N149" s="20">
        <f t="shared" si="65"/>
        <v>0</v>
      </c>
      <c r="O149" s="6"/>
      <c r="P149" s="20">
        <f t="shared" si="66"/>
        <v>0</v>
      </c>
      <c r="Q149" s="6">
        <v>1</v>
      </c>
      <c r="R149" s="9">
        <f t="shared" si="67"/>
        <v>0</v>
      </c>
    </row>
    <row r="150" spans="1:18" s="26" customFormat="1">
      <c r="A150" s="6" t="s">
        <v>465</v>
      </c>
      <c r="B150" s="6" t="s">
        <v>461</v>
      </c>
      <c r="C150" s="6">
        <v>403</v>
      </c>
      <c r="D150" s="6">
        <v>403</v>
      </c>
      <c r="E150" s="6">
        <f t="shared" ref="E150:E155" si="68">SUM(D150-C150)</f>
        <v>0</v>
      </c>
      <c r="F150" s="9">
        <v>9.5</v>
      </c>
      <c r="G150" s="6">
        <f t="shared" si="62"/>
        <v>0</v>
      </c>
      <c r="H150" s="6">
        <v>30276</v>
      </c>
      <c r="I150" s="6">
        <v>30276</v>
      </c>
      <c r="J150" s="6">
        <f t="shared" si="63"/>
        <v>0</v>
      </c>
      <c r="K150" s="6">
        <v>1</v>
      </c>
      <c r="L150" s="6">
        <f t="shared" si="64"/>
        <v>0</v>
      </c>
      <c r="M150" s="19">
        <v>1.03</v>
      </c>
      <c r="N150" s="20">
        <f t="shared" si="65"/>
        <v>0</v>
      </c>
      <c r="O150" s="6">
        <v>40</v>
      </c>
      <c r="P150" s="20">
        <f t="shared" si="66"/>
        <v>40</v>
      </c>
      <c r="Q150" s="6">
        <v>1</v>
      </c>
      <c r="R150" s="9">
        <f t="shared" si="67"/>
        <v>40</v>
      </c>
    </row>
    <row r="151" spans="1:18" s="26" customFormat="1">
      <c r="A151" s="6" t="s">
        <v>466</v>
      </c>
      <c r="B151" s="6" t="s">
        <v>461</v>
      </c>
      <c r="C151" s="6">
        <v>27</v>
      </c>
      <c r="D151" s="6">
        <v>27</v>
      </c>
      <c r="E151" s="6">
        <f t="shared" si="68"/>
        <v>0</v>
      </c>
      <c r="F151" s="9">
        <v>9.5</v>
      </c>
      <c r="G151" s="6">
        <f t="shared" si="62"/>
        <v>0</v>
      </c>
      <c r="H151" s="6">
        <v>6825</v>
      </c>
      <c r="I151" s="6">
        <v>7253</v>
      </c>
      <c r="J151" s="6">
        <f t="shared" si="63"/>
        <v>428</v>
      </c>
      <c r="K151" s="6">
        <v>1</v>
      </c>
      <c r="L151" s="6">
        <f t="shared" si="64"/>
        <v>428</v>
      </c>
      <c r="M151" s="19">
        <v>1.03</v>
      </c>
      <c r="N151" s="20">
        <f t="shared" si="65"/>
        <v>440.84</v>
      </c>
      <c r="O151" s="6">
        <v>80</v>
      </c>
      <c r="P151" s="20">
        <f t="shared" si="66"/>
        <v>520.84</v>
      </c>
      <c r="Q151" s="6">
        <v>1</v>
      </c>
      <c r="R151" s="9">
        <f t="shared" si="67"/>
        <v>520.84</v>
      </c>
    </row>
    <row r="152" spans="1:18" s="26" customFormat="1">
      <c r="A152" s="6" t="s">
        <v>467</v>
      </c>
      <c r="B152" s="6" t="s">
        <v>461</v>
      </c>
      <c r="C152" s="6">
        <v>169</v>
      </c>
      <c r="D152" s="6">
        <v>169</v>
      </c>
      <c r="E152" s="6">
        <f t="shared" si="68"/>
        <v>0</v>
      </c>
      <c r="F152" s="9">
        <v>9.5</v>
      </c>
      <c r="G152" s="6">
        <f t="shared" si="62"/>
        <v>0</v>
      </c>
      <c r="H152" s="6">
        <v>129165</v>
      </c>
      <c r="I152" s="6">
        <v>129165</v>
      </c>
      <c r="J152" s="6">
        <f t="shared" si="63"/>
        <v>0</v>
      </c>
      <c r="K152" s="6">
        <v>1</v>
      </c>
      <c r="L152" s="6">
        <f t="shared" si="64"/>
        <v>0</v>
      </c>
      <c r="M152" s="19">
        <v>1.03</v>
      </c>
      <c r="N152" s="20">
        <f t="shared" si="65"/>
        <v>0</v>
      </c>
      <c r="O152" s="6">
        <v>80</v>
      </c>
      <c r="P152" s="20">
        <f t="shared" si="66"/>
        <v>80</v>
      </c>
      <c r="Q152" s="6">
        <v>1</v>
      </c>
      <c r="R152" s="9">
        <f t="shared" si="67"/>
        <v>80</v>
      </c>
    </row>
    <row r="153" spans="1:18" s="26" customFormat="1">
      <c r="A153" s="6" t="s">
        <v>468</v>
      </c>
      <c r="B153" s="6" t="s">
        <v>461</v>
      </c>
      <c r="C153" s="6">
        <v>76</v>
      </c>
      <c r="D153" s="6">
        <v>76</v>
      </c>
      <c r="E153" s="6">
        <f t="shared" si="68"/>
        <v>0</v>
      </c>
      <c r="F153" s="9">
        <v>9.5</v>
      </c>
      <c r="G153" s="6">
        <f t="shared" si="62"/>
        <v>0</v>
      </c>
      <c r="H153" s="6">
        <v>16599</v>
      </c>
      <c r="I153" s="6">
        <v>16599</v>
      </c>
      <c r="J153" s="6">
        <f t="shared" si="63"/>
        <v>0</v>
      </c>
      <c r="K153" s="6">
        <v>1</v>
      </c>
      <c r="L153" s="6">
        <f t="shared" si="64"/>
        <v>0</v>
      </c>
      <c r="M153" s="19">
        <v>1.03</v>
      </c>
      <c r="N153" s="20">
        <f t="shared" si="65"/>
        <v>0</v>
      </c>
      <c r="O153" s="6">
        <v>60</v>
      </c>
      <c r="P153" s="20">
        <f t="shared" si="66"/>
        <v>60</v>
      </c>
      <c r="Q153" s="6">
        <v>1</v>
      </c>
      <c r="R153" s="9">
        <f t="shared" si="67"/>
        <v>60</v>
      </c>
    </row>
    <row r="154" spans="1:18" s="26" customFormat="1">
      <c r="A154" s="6" t="s">
        <v>469</v>
      </c>
      <c r="B154" s="6" t="s">
        <v>461</v>
      </c>
      <c r="C154" s="6">
        <v>53</v>
      </c>
      <c r="D154" s="6">
        <v>53</v>
      </c>
      <c r="E154" s="6">
        <f t="shared" si="68"/>
        <v>0</v>
      </c>
      <c r="F154" s="9">
        <v>9.5</v>
      </c>
      <c r="G154" s="6">
        <f t="shared" si="62"/>
        <v>0</v>
      </c>
      <c r="H154" s="6">
        <v>15530</v>
      </c>
      <c r="I154" s="6">
        <v>15530</v>
      </c>
      <c r="J154" s="6">
        <f t="shared" si="63"/>
        <v>0</v>
      </c>
      <c r="K154" s="6">
        <v>1</v>
      </c>
      <c r="L154" s="6">
        <f t="shared" si="64"/>
        <v>0</v>
      </c>
      <c r="M154" s="19">
        <v>1.03</v>
      </c>
      <c r="N154" s="20">
        <f t="shared" si="65"/>
        <v>0</v>
      </c>
      <c r="O154" s="6">
        <v>40</v>
      </c>
      <c r="P154" s="20">
        <f t="shared" si="66"/>
        <v>40</v>
      </c>
      <c r="Q154" s="6">
        <v>1</v>
      </c>
      <c r="R154" s="9">
        <f t="shared" si="67"/>
        <v>40</v>
      </c>
    </row>
    <row r="155" spans="1:18" s="26" customFormat="1">
      <c r="A155" s="6" t="s">
        <v>470</v>
      </c>
      <c r="B155" s="6" t="s">
        <v>461</v>
      </c>
      <c r="C155" s="6">
        <v>164</v>
      </c>
      <c r="D155" s="6">
        <v>164</v>
      </c>
      <c r="E155" s="6">
        <f t="shared" si="68"/>
        <v>0</v>
      </c>
      <c r="F155" s="9">
        <v>9.5</v>
      </c>
      <c r="G155" s="6">
        <f t="shared" si="62"/>
        <v>0</v>
      </c>
      <c r="H155" s="6">
        <v>108606</v>
      </c>
      <c r="I155" s="6">
        <v>111704</v>
      </c>
      <c r="J155" s="6">
        <f t="shared" si="63"/>
        <v>3098</v>
      </c>
      <c r="K155" s="6">
        <v>1</v>
      </c>
      <c r="L155" s="6">
        <f t="shared" si="64"/>
        <v>3098</v>
      </c>
      <c r="M155" s="19">
        <v>1.03</v>
      </c>
      <c r="N155" s="20">
        <f t="shared" si="65"/>
        <v>3190.94</v>
      </c>
      <c r="O155" s="6"/>
      <c r="P155" s="20">
        <f t="shared" si="66"/>
        <v>3190.94</v>
      </c>
      <c r="Q155" s="6">
        <v>1</v>
      </c>
      <c r="R155" s="9">
        <f t="shared" si="67"/>
        <v>3190.94</v>
      </c>
    </row>
    <row r="156" spans="1:18" s="26" customFormat="1">
      <c r="A156" s="6"/>
      <c r="B156" s="6"/>
      <c r="C156" s="12"/>
      <c r="D156" s="12"/>
      <c r="E156" s="6"/>
      <c r="F156" s="9"/>
      <c r="G156" s="6"/>
      <c r="H156" s="6"/>
      <c r="I156" s="6"/>
      <c r="J156" s="6"/>
      <c r="K156" s="6"/>
      <c r="L156" s="6"/>
      <c r="M156" s="19"/>
      <c r="N156" s="20"/>
      <c r="O156" s="6"/>
      <c r="P156" s="20"/>
      <c r="Q156" s="6"/>
      <c r="R156" s="9"/>
    </row>
    <row r="157" spans="1:18" s="26" customFormat="1">
      <c r="A157" s="6"/>
      <c r="B157" s="6"/>
      <c r="C157" s="6"/>
      <c r="D157" s="12"/>
      <c r="E157" s="6"/>
      <c r="F157" s="9"/>
      <c r="G157" s="6"/>
      <c r="H157" s="6"/>
      <c r="I157" s="6"/>
      <c r="J157" s="6"/>
      <c r="K157" s="6"/>
      <c r="L157" s="6"/>
      <c r="M157" s="19"/>
      <c r="N157" s="20"/>
      <c r="O157" s="6"/>
      <c r="P157" s="20"/>
      <c r="Q157" s="6"/>
      <c r="R157" s="9"/>
    </row>
    <row r="158" spans="1:18" s="26" customFormat="1">
      <c r="A158" s="6"/>
      <c r="B158" s="6"/>
      <c r="C158" s="6"/>
      <c r="D158" s="12"/>
      <c r="E158" s="6"/>
      <c r="F158" s="9"/>
      <c r="G158" s="6"/>
      <c r="H158" s="6"/>
      <c r="I158" s="6"/>
      <c r="J158" s="6"/>
      <c r="K158" s="6"/>
      <c r="L158" s="6"/>
      <c r="M158" s="19"/>
      <c r="N158" s="20"/>
      <c r="O158" s="6"/>
      <c r="P158" s="20"/>
      <c r="Q158" s="6"/>
      <c r="R158" s="9"/>
    </row>
    <row r="159" spans="1:18" s="26" customFormat="1">
      <c r="A159" s="6" t="s">
        <v>23</v>
      </c>
      <c r="B159" s="6" t="s">
        <v>471</v>
      </c>
      <c r="C159" s="6"/>
      <c r="D159" s="6"/>
      <c r="E159" s="6">
        <f>SUM(E147:E155)</f>
        <v>0</v>
      </c>
      <c r="F159" s="9">
        <v>9.5</v>
      </c>
      <c r="G159" s="6">
        <f>E159*F159</f>
        <v>0</v>
      </c>
      <c r="H159" s="6"/>
      <c r="I159" s="6"/>
      <c r="J159" s="6"/>
      <c r="K159" s="6"/>
      <c r="L159" s="6"/>
      <c r="M159" s="19"/>
      <c r="N159" s="20">
        <f>SUM(N147:N158)</f>
        <v>15414.98</v>
      </c>
      <c r="O159" s="6">
        <f>SUM(O147:O155)</f>
        <v>420</v>
      </c>
      <c r="P159" s="20">
        <f>G159+N159+O159</f>
        <v>15834.98</v>
      </c>
      <c r="Q159" s="6">
        <v>1</v>
      </c>
      <c r="R159" s="9">
        <f>P159*Q159</f>
        <v>15834.98</v>
      </c>
    </row>
    <row r="160" spans="1:18" s="26" customFormat="1">
      <c r="A160" s="12" t="s">
        <v>472</v>
      </c>
      <c r="B160" s="12"/>
      <c r="C160" s="12" t="s">
        <v>473</v>
      </c>
      <c r="D160" s="12"/>
      <c r="E160" s="12"/>
      <c r="F160" s="12"/>
      <c r="G160" s="12"/>
      <c r="H160" s="6"/>
      <c r="I160" s="6"/>
      <c r="J160" s="6"/>
      <c r="K160" s="6"/>
      <c r="L160" s="6"/>
      <c r="M160" s="19"/>
      <c r="N160" s="20"/>
      <c r="O160" s="12"/>
      <c r="P160" s="12"/>
      <c r="Q160" s="12"/>
      <c r="R160" s="36">
        <v>172457.41</v>
      </c>
    </row>
    <row r="161" spans="1:18" s="26" customFormat="1">
      <c r="A161" s="12" t="s">
        <v>474</v>
      </c>
      <c r="B161" s="12"/>
      <c r="C161" s="12" t="s">
        <v>475</v>
      </c>
      <c r="D161" s="12"/>
      <c r="E161" s="12"/>
      <c r="F161" s="12"/>
      <c r="G161" s="12"/>
      <c r="H161" s="6"/>
      <c r="I161" s="6"/>
      <c r="J161" s="6"/>
      <c r="K161" s="6"/>
      <c r="L161" s="6"/>
      <c r="M161" s="19"/>
      <c r="N161" s="20"/>
      <c r="O161" s="12"/>
      <c r="P161" s="12"/>
      <c r="Q161" s="12"/>
      <c r="R161" s="27">
        <f>R160-R159</f>
        <v>156622.43</v>
      </c>
    </row>
    <row r="162" spans="1:18" s="26" customFormat="1"/>
    <row r="163" spans="1:18" s="26" customFormat="1"/>
    <row r="164" spans="1:18" s="26" customFormat="1"/>
    <row r="165" spans="1:18" s="26" customFormat="1" ht="24">
      <c r="A165" s="6" t="s">
        <v>1</v>
      </c>
      <c r="B165" s="7" t="s">
        <v>476</v>
      </c>
      <c r="C165" s="6" t="s">
        <v>28</v>
      </c>
      <c r="D165" s="6" t="s">
        <v>29</v>
      </c>
      <c r="E165" s="6" t="s">
        <v>6</v>
      </c>
      <c r="F165" s="9" t="s">
        <v>30</v>
      </c>
      <c r="G165" s="6" t="s">
        <v>31</v>
      </c>
      <c r="H165" s="6" t="s">
        <v>2</v>
      </c>
      <c r="I165" s="6" t="s">
        <v>3</v>
      </c>
      <c r="J165" s="6" t="s">
        <v>4</v>
      </c>
      <c r="K165" s="6" t="s">
        <v>5</v>
      </c>
      <c r="L165" s="6" t="s">
        <v>6</v>
      </c>
      <c r="M165" s="19"/>
      <c r="N165" s="20" t="s">
        <v>8</v>
      </c>
      <c r="O165" s="6" t="s">
        <v>35</v>
      </c>
      <c r="P165" s="20" t="s">
        <v>23</v>
      </c>
      <c r="Q165" s="6" t="s">
        <v>36</v>
      </c>
      <c r="R165" s="9" t="s">
        <v>37</v>
      </c>
    </row>
    <row r="166" spans="1:18" s="26" customFormat="1">
      <c r="A166" s="12" t="s">
        <v>477</v>
      </c>
      <c r="B166" s="6">
        <v>4511</v>
      </c>
      <c r="C166" s="6"/>
      <c r="D166" s="6"/>
      <c r="E166" s="6"/>
      <c r="F166" s="9"/>
      <c r="G166" s="6"/>
      <c r="H166" s="6"/>
      <c r="I166" s="6"/>
      <c r="J166" s="6"/>
      <c r="K166" s="6"/>
      <c r="L166" s="6"/>
      <c r="M166" s="19"/>
      <c r="N166" s="20"/>
      <c r="O166" s="6"/>
      <c r="P166" s="20"/>
      <c r="Q166" s="6"/>
      <c r="R166" s="9"/>
    </row>
    <row r="167" spans="1:18" s="26" customFormat="1">
      <c r="A167" s="6" t="s">
        <v>478</v>
      </c>
      <c r="B167" s="6" t="s">
        <v>479</v>
      </c>
      <c r="C167" s="6"/>
      <c r="D167" s="6"/>
      <c r="E167" s="6"/>
      <c r="F167" s="9"/>
      <c r="G167" s="6"/>
      <c r="H167" s="6">
        <v>23996</v>
      </c>
      <c r="I167" s="6">
        <v>23996</v>
      </c>
      <c r="J167" s="6">
        <f t="shared" ref="J167:J170" si="69">I167-H167</f>
        <v>0</v>
      </c>
      <c r="K167" s="6">
        <v>1</v>
      </c>
      <c r="L167" s="6">
        <f t="shared" ref="L167:L170" si="70">K167*J167</f>
        <v>0</v>
      </c>
      <c r="M167" s="19">
        <v>1.03</v>
      </c>
      <c r="N167" s="20">
        <f t="shared" ref="N167:N171" si="71">M167*L167</f>
        <v>0</v>
      </c>
      <c r="O167" s="6"/>
      <c r="P167" s="20">
        <f t="shared" ref="P167:P171" si="72">G167+N167+O167</f>
        <v>0</v>
      </c>
      <c r="Q167" s="6">
        <v>1</v>
      </c>
      <c r="R167" s="9">
        <f t="shared" ref="R167:R172" si="73">P167*Q167</f>
        <v>0</v>
      </c>
    </row>
    <row r="168" spans="1:18" s="26" customFormat="1">
      <c r="A168" s="6" t="s">
        <v>480</v>
      </c>
      <c r="B168" s="6" t="s">
        <v>100</v>
      </c>
      <c r="C168" s="6"/>
      <c r="D168" s="6"/>
      <c r="E168" s="6"/>
      <c r="F168" s="9"/>
      <c r="G168" s="6"/>
      <c r="H168" s="6">
        <v>29412</v>
      </c>
      <c r="I168" s="6">
        <v>29570</v>
      </c>
      <c r="J168" s="6">
        <f t="shared" si="69"/>
        <v>158</v>
      </c>
      <c r="K168" s="6">
        <v>1</v>
      </c>
      <c r="L168" s="6">
        <f t="shared" si="70"/>
        <v>158</v>
      </c>
      <c r="M168" s="19">
        <v>1.03</v>
      </c>
      <c r="N168" s="20">
        <f t="shared" si="71"/>
        <v>162.74</v>
      </c>
      <c r="O168" s="6">
        <v>60</v>
      </c>
      <c r="P168" s="20">
        <f t="shared" si="72"/>
        <v>222.74</v>
      </c>
      <c r="Q168" s="6">
        <v>1</v>
      </c>
      <c r="R168" s="9">
        <f t="shared" si="73"/>
        <v>222.74</v>
      </c>
    </row>
    <row r="169" spans="1:18" s="26" customFormat="1">
      <c r="A169" s="6" t="s">
        <v>481</v>
      </c>
      <c r="B169" s="6" t="s">
        <v>100</v>
      </c>
      <c r="C169" s="6"/>
      <c r="D169" s="6"/>
      <c r="E169" s="6"/>
      <c r="F169" s="9"/>
      <c r="G169" s="6"/>
      <c r="H169" s="6">
        <v>29223</v>
      </c>
      <c r="I169" s="6">
        <v>29627</v>
      </c>
      <c r="J169" s="6">
        <f t="shared" si="69"/>
        <v>404</v>
      </c>
      <c r="K169" s="6">
        <v>1</v>
      </c>
      <c r="L169" s="6">
        <f t="shared" si="70"/>
        <v>404</v>
      </c>
      <c r="M169" s="19">
        <v>1.03</v>
      </c>
      <c r="N169" s="20">
        <f t="shared" si="71"/>
        <v>416.12</v>
      </c>
      <c r="O169" s="6">
        <v>60</v>
      </c>
      <c r="P169" s="20">
        <f t="shared" si="72"/>
        <v>476.12</v>
      </c>
      <c r="Q169" s="6">
        <v>1</v>
      </c>
      <c r="R169" s="9">
        <f t="shared" si="73"/>
        <v>476.12</v>
      </c>
    </row>
    <row r="170" spans="1:18" s="26" customFormat="1">
      <c r="A170" s="6" t="s">
        <v>482</v>
      </c>
      <c r="B170" s="6" t="s">
        <v>100</v>
      </c>
      <c r="C170" s="6"/>
      <c r="D170" s="6"/>
      <c r="E170" s="6"/>
      <c r="F170" s="9"/>
      <c r="G170" s="6"/>
      <c r="H170" s="6">
        <v>63702</v>
      </c>
      <c r="I170" s="6">
        <v>67404</v>
      </c>
      <c r="J170" s="6">
        <f t="shared" si="69"/>
        <v>3702</v>
      </c>
      <c r="K170" s="6">
        <v>1</v>
      </c>
      <c r="L170" s="6">
        <f t="shared" si="70"/>
        <v>3702</v>
      </c>
      <c r="M170" s="19">
        <v>1.03</v>
      </c>
      <c r="N170" s="20">
        <f t="shared" si="71"/>
        <v>3813.06</v>
      </c>
      <c r="O170" s="6">
        <v>60</v>
      </c>
      <c r="P170" s="20">
        <f t="shared" si="72"/>
        <v>3873.06</v>
      </c>
      <c r="Q170" s="6">
        <v>1</v>
      </c>
      <c r="R170" s="9">
        <f t="shared" si="73"/>
        <v>3873.06</v>
      </c>
    </row>
    <row r="171" spans="1:18" s="26" customFormat="1">
      <c r="A171" s="6" t="s">
        <v>483</v>
      </c>
      <c r="B171" s="6" t="s">
        <v>100</v>
      </c>
      <c r="C171" s="6"/>
      <c r="D171" s="6"/>
      <c r="E171" s="6"/>
      <c r="F171" s="9"/>
      <c r="G171" s="6"/>
      <c r="H171" s="6">
        <v>17156</v>
      </c>
      <c r="I171" s="6">
        <v>17115</v>
      </c>
      <c r="J171" s="6">
        <f>H171-I171</f>
        <v>41</v>
      </c>
      <c r="K171" s="6">
        <v>1</v>
      </c>
      <c r="L171" s="6">
        <f>J171*K171</f>
        <v>41</v>
      </c>
      <c r="M171" s="19">
        <v>1.03</v>
      </c>
      <c r="N171" s="20">
        <f t="shared" si="71"/>
        <v>42.23</v>
      </c>
      <c r="O171" s="6">
        <v>40</v>
      </c>
      <c r="P171" s="20">
        <f t="shared" si="72"/>
        <v>82.23</v>
      </c>
      <c r="Q171" s="6">
        <v>1</v>
      </c>
      <c r="R171" s="9">
        <f t="shared" si="73"/>
        <v>82.23</v>
      </c>
    </row>
    <row r="172" spans="1:18" s="26" customFormat="1">
      <c r="A172" s="6" t="s">
        <v>63</v>
      </c>
      <c r="B172" s="6" t="s">
        <v>100</v>
      </c>
      <c r="C172" s="6"/>
      <c r="D172" s="6"/>
      <c r="E172" s="58"/>
      <c r="F172" s="9"/>
      <c r="G172" s="59"/>
      <c r="H172" s="6">
        <v>18914</v>
      </c>
      <c r="I172" s="6">
        <f>公寓等!C48</f>
        <v>20691</v>
      </c>
      <c r="J172" s="6">
        <f>I172-H172</f>
        <v>1777</v>
      </c>
      <c r="K172" s="6">
        <v>20</v>
      </c>
      <c r="L172" s="6">
        <f>J172*K172</f>
        <v>35540</v>
      </c>
      <c r="M172" s="19">
        <v>1.03</v>
      </c>
      <c r="N172" s="59">
        <f>SUM(L172*M172)</f>
        <v>36606.199999999997</v>
      </c>
      <c r="O172" s="67"/>
      <c r="P172" s="59">
        <f>SUM(G172+N172)</f>
        <v>36606.199999999997</v>
      </c>
      <c r="Q172" s="6">
        <v>5.7278999999999997E-2</v>
      </c>
      <c r="R172" s="9">
        <f t="shared" si="73"/>
        <v>2096.7665298000002</v>
      </c>
    </row>
    <row r="173" spans="1:18" s="26" customFormat="1">
      <c r="A173" s="12" t="s">
        <v>23</v>
      </c>
      <c r="B173" s="6" t="s">
        <v>100</v>
      </c>
      <c r="C173" s="6"/>
      <c r="D173" s="6"/>
      <c r="E173" s="6"/>
      <c r="F173" s="9"/>
      <c r="G173" s="6"/>
      <c r="H173" s="6"/>
      <c r="I173" s="6"/>
      <c r="J173" s="6"/>
      <c r="K173" s="6"/>
      <c r="L173" s="21"/>
      <c r="M173" s="19"/>
      <c r="N173" s="20"/>
      <c r="O173" s="6"/>
      <c r="P173" s="20"/>
      <c r="Q173" s="6"/>
      <c r="R173" s="9">
        <f>SUM(R167:R172)</f>
        <v>6750.9165297999998</v>
      </c>
    </row>
    <row r="174" spans="1:18" s="26" customFormat="1"/>
    <row r="175" spans="1:18" s="26" customFormat="1"/>
    <row r="176" spans="1:18" s="26" customFormat="1"/>
    <row r="177" spans="1:18" s="26" customFormat="1" ht="24">
      <c r="A177" s="6" t="s">
        <v>1</v>
      </c>
      <c r="B177" s="7" t="s">
        <v>484</v>
      </c>
      <c r="C177" s="6" t="s">
        <v>205</v>
      </c>
      <c r="D177" s="12"/>
      <c r="E177" s="6" t="s">
        <v>6</v>
      </c>
      <c r="F177" s="9" t="s">
        <v>30</v>
      </c>
      <c r="G177" s="6" t="s">
        <v>31</v>
      </c>
      <c r="H177" s="6" t="s">
        <v>2</v>
      </c>
      <c r="I177" s="6" t="s">
        <v>3</v>
      </c>
      <c r="J177" s="6" t="s">
        <v>4</v>
      </c>
      <c r="K177" s="6" t="s">
        <v>5</v>
      </c>
      <c r="L177" s="6" t="s">
        <v>6</v>
      </c>
      <c r="M177" s="19"/>
      <c r="N177" s="20" t="s">
        <v>8</v>
      </c>
      <c r="O177" s="6" t="s">
        <v>35</v>
      </c>
      <c r="P177" s="20" t="s">
        <v>23</v>
      </c>
      <c r="Q177" s="6" t="s">
        <v>36</v>
      </c>
      <c r="R177" s="9" t="s">
        <v>37</v>
      </c>
    </row>
    <row r="178" spans="1:18" s="26" customFormat="1">
      <c r="A178" s="6" t="s">
        <v>485</v>
      </c>
      <c r="B178" s="6" t="s">
        <v>486</v>
      </c>
      <c r="C178" s="12">
        <v>44</v>
      </c>
      <c r="D178" s="12">
        <v>44</v>
      </c>
      <c r="E178" s="6">
        <f>D178-C178</f>
        <v>0</v>
      </c>
      <c r="F178" s="9">
        <v>9.5</v>
      </c>
      <c r="G178" s="6">
        <f t="shared" ref="G178:G184" si="74">E178*F178</f>
        <v>0</v>
      </c>
      <c r="H178" s="6">
        <v>0</v>
      </c>
      <c r="I178" s="6">
        <v>248</v>
      </c>
      <c r="J178" s="6">
        <f t="shared" ref="J178:J183" si="75">I178-H178</f>
        <v>248</v>
      </c>
      <c r="K178" s="6">
        <v>20</v>
      </c>
      <c r="L178" s="6">
        <f t="shared" ref="L178:L183" si="76">K178*J178</f>
        <v>4960</v>
      </c>
      <c r="M178" s="19">
        <v>1.03</v>
      </c>
      <c r="N178" s="20">
        <f t="shared" ref="N178:N184" si="77">M178*L178</f>
        <v>5108.8</v>
      </c>
      <c r="O178" s="6">
        <v>120</v>
      </c>
      <c r="P178" s="20">
        <f t="shared" ref="P178:P184" si="78">G178+N178+O178</f>
        <v>5228.8</v>
      </c>
      <c r="Q178" s="6">
        <v>1</v>
      </c>
      <c r="R178" s="9">
        <f t="shared" ref="R178:R183" si="79">P178*Q178</f>
        <v>5228.8</v>
      </c>
    </row>
    <row r="179" spans="1:18" s="26" customFormat="1">
      <c r="A179" s="6" t="s">
        <v>487</v>
      </c>
      <c r="B179" s="6" t="s">
        <v>486</v>
      </c>
      <c r="C179" s="12"/>
      <c r="D179" s="12"/>
      <c r="E179" s="6"/>
      <c r="F179" s="9"/>
      <c r="G179" s="6"/>
      <c r="H179" s="6">
        <v>45384</v>
      </c>
      <c r="I179" s="6">
        <v>47655</v>
      </c>
      <c r="J179" s="6">
        <f t="shared" si="75"/>
        <v>2271</v>
      </c>
      <c r="K179" s="6">
        <v>1</v>
      </c>
      <c r="L179" s="6">
        <f t="shared" si="76"/>
        <v>2271</v>
      </c>
      <c r="M179" s="19">
        <v>1.03</v>
      </c>
      <c r="N179" s="20">
        <f t="shared" si="77"/>
        <v>2339.13</v>
      </c>
      <c r="O179" s="6">
        <v>60</v>
      </c>
      <c r="P179" s="20">
        <f t="shared" si="78"/>
        <v>2399.13</v>
      </c>
      <c r="Q179" s="6">
        <v>1</v>
      </c>
      <c r="R179" s="9">
        <f t="shared" si="79"/>
        <v>2399.13</v>
      </c>
    </row>
    <row r="180" spans="1:18" s="26" customFormat="1">
      <c r="A180" s="6" t="s">
        <v>488</v>
      </c>
      <c r="B180" s="6" t="s">
        <v>486</v>
      </c>
      <c r="C180" s="12"/>
      <c r="D180" s="12"/>
      <c r="E180" s="6"/>
      <c r="F180" s="9"/>
      <c r="G180" s="6"/>
      <c r="H180" s="6">
        <v>7858</v>
      </c>
      <c r="I180" s="6">
        <v>7979</v>
      </c>
      <c r="J180" s="6">
        <f t="shared" si="75"/>
        <v>121</v>
      </c>
      <c r="K180" s="6">
        <v>1</v>
      </c>
      <c r="L180" s="6">
        <f t="shared" si="76"/>
        <v>121</v>
      </c>
      <c r="M180" s="19">
        <v>1.03</v>
      </c>
      <c r="N180" s="20">
        <f t="shared" si="77"/>
        <v>124.63</v>
      </c>
      <c r="O180" s="6">
        <v>30</v>
      </c>
      <c r="P180" s="20">
        <f t="shared" si="78"/>
        <v>154.63</v>
      </c>
      <c r="Q180" s="6">
        <v>0.5</v>
      </c>
      <c r="R180" s="9">
        <f t="shared" si="79"/>
        <v>77.314999999999998</v>
      </c>
    </row>
    <row r="181" spans="1:18" s="26" customFormat="1">
      <c r="A181" s="6" t="s">
        <v>489</v>
      </c>
      <c r="B181" s="6" t="s">
        <v>486</v>
      </c>
      <c r="C181" s="12">
        <v>19</v>
      </c>
      <c r="D181" s="12">
        <v>19</v>
      </c>
      <c r="E181" s="6">
        <f>D181-C181</f>
        <v>0</v>
      </c>
      <c r="F181" s="9">
        <v>9.5</v>
      </c>
      <c r="G181" s="6">
        <f t="shared" si="74"/>
        <v>0</v>
      </c>
      <c r="H181" s="6">
        <v>1067</v>
      </c>
      <c r="I181" s="6">
        <v>1558</v>
      </c>
      <c r="J181" s="6">
        <f t="shared" si="75"/>
        <v>491</v>
      </c>
      <c r="K181" s="6">
        <v>1</v>
      </c>
      <c r="L181" s="6">
        <f t="shared" si="76"/>
        <v>491</v>
      </c>
      <c r="M181" s="19">
        <v>1.03</v>
      </c>
      <c r="N181" s="20">
        <f t="shared" si="77"/>
        <v>505.73</v>
      </c>
      <c r="O181" s="6">
        <v>40</v>
      </c>
      <c r="P181" s="20">
        <f t="shared" si="78"/>
        <v>545.73</v>
      </c>
      <c r="Q181" s="6">
        <v>1</v>
      </c>
      <c r="R181" s="9">
        <f t="shared" si="79"/>
        <v>545.73</v>
      </c>
    </row>
    <row r="182" spans="1:18" s="26" customFormat="1">
      <c r="A182" s="6" t="s">
        <v>490</v>
      </c>
      <c r="B182" s="6" t="s">
        <v>486</v>
      </c>
      <c r="C182" s="12"/>
      <c r="D182" s="12"/>
      <c r="E182" s="6"/>
      <c r="F182" s="9">
        <v>9.5</v>
      </c>
      <c r="G182" s="6"/>
      <c r="H182" s="6">
        <v>50138</v>
      </c>
      <c r="I182" s="6">
        <v>50569</v>
      </c>
      <c r="J182" s="6">
        <f t="shared" si="75"/>
        <v>431</v>
      </c>
      <c r="K182" s="6">
        <v>1</v>
      </c>
      <c r="L182" s="6">
        <f t="shared" si="76"/>
        <v>431</v>
      </c>
      <c r="M182" s="19">
        <v>1.03</v>
      </c>
      <c r="N182" s="20">
        <f t="shared" si="77"/>
        <v>443.93</v>
      </c>
      <c r="O182" s="6">
        <v>60</v>
      </c>
      <c r="P182" s="20">
        <f t="shared" si="78"/>
        <v>503.93</v>
      </c>
      <c r="Q182" s="6">
        <v>1</v>
      </c>
      <c r="R182" s="9">
        <f t="shared" si="79"/>
        <v>503.93</v>
      </c>
    </row>
    <row r="183" spans="1:18" s="26" customFormat="1">
      <c r="A183" s="6" t="s">
        <v>491</v>
      </c>
      <c r="B183" s="6" t="s">
        <v>486</v>
      </c>
      <c r="C183" s="12">
        <v>5</v>
      </c>
      <c r="D183" s="12"/>
      <c r="E183" s="6">
        <v>0</v>
      </c>
      <c r="F183" s="9">
        <v>9.5</v>
      </c>
      <c r="G183" s="6">
        <f t="shared" si="74"/>
        <v>0</v>
      </c>
      <c r="H183" s="6">
        <v>13192</v>
      </c>
      <c r="I183" s="6">
        <v>13782</v>
      </c>
      <c r="J183" s="6">
        <f t="shared" si="75"/>
        <v>590</v>
      </c>
      <c r="K183" s="6">
        <v>1</v>
      </c>
      <c r="L183" s="6">
        <f t="shared" si="76"/>
        <v>590</v>
      </c>
      <c r="M183" s="19">
        <v>1.03</v>
      </c>
      <c r="N183" s="20">
        <f t="shared" si="77"/>
        <v>607.70000000000005</v>
      </c>
      <c r="O183" s="6">
        <v>40</v>
      </c>
      <c r="P183" s="20">
        <f t="shared" si="78"/>
        <v>647.70000000000005</v>
      </c>
      <c r="Q183" s="6">
        <v>1</v>
      </c>
      <c r="R183" s="9">
        <f t="shared" si="79"/>
        <v>647.70000000000005</v>
      </c>
    </row>
    <row r="184" spans="1:18" s="26" customFormat="1">
      <c r="A184" s="6" t="s">
        <v>23</v>
      </c>
      <c r="B184" s="6" t="s">
        <v>486</v>
      </c>
      <c r="C184" s="6"/>
      <c r="D184" s="6"/>
      <c r="E184" s="6">
        <f>SUM(E178:E181)</f>
        <v>0</v>
      </c>
      <c r="F184" s="9">
        <v>9.5</v>
      </c>
      <c r="G184" s="6">
        <f t="shared" si="74"/>
        <v>0</v>
      </c>
      <c r="H184" s="6"/>
      <c r="I184" s="6"/>
      <c r="J184" s="6"/>
      <c r="K184" s="6"/>
      <c r="L184" s="6">
        <f>SUM(L178:L183)</f>
        <v>8864</v>
      </c>
      <c r="M184" s="19">
        <v>1.03</v>
      </c>
      <c r="N184" s="20">
        <f t="shared" si="77"/>
        <v>9129.92</v>
      </c>
      <c r="O184" s="6">
        <f>SUM(O178:O181)</f>
        <v>250</v>
      </c>
      <c r="P184" s="20">
        <f t="shared" si="78"/>
        <v>9379.92</v>
      </c>
      <c r="Q184" s="6">
        <v>1</v>
      </c>
      <c r="R184" s="9">
        <f>SUM(R178:R183)</f>
        <v>9402.6049999999996</v>
      </c>
    </row>
    <row r="185" spans="1:18" s="26" customFormat="1">
      <c r="A185" s="6" t="s">
        <v>492</v>
      </c>
      <c r="B185" s="12" t="s">
        <v>473</v>
      </c>
      <c r="C185" s="6"/>
      <c r="D185" s="12"/>
      <c r="E185" s="6"/>
      <c r="F185" s="9"/>
      <c r="G185" s="6"/>
      <c r="H185" s="6"/>
      <c r="I185" s="6"/>
      <c r="J185" s="6"/>
      <c r="K185" s="6"/>
      <c r="L185" s="6"/>
      <c r="M185" s="19">
        <v>1.03</v>
      </c>
      <c r="N185" s="20"/>
      <c r="O185" s="6"/>
      <c r="P185" s="20"/>
      <c r="Q185" s="6"/>
      <c r="R185" s="14">
        <v>20804.32</v>
      </c>
    </row>
    <row r="186" spans="1:18" s="26" customFormat="1">
      <c r="A186" s="6" t="s">
        <v>493</v>
      </c>
      <c r="B186" s="12" t="s">
        <v>475</v>
      </c>
      <c r="C186" s="6"/>
      <c r="D186" s="12"/>
      <c r="E186" s="6"/>
      <c r="F186" s="9"/>
      <c r="G186" s="6"/>
      <c r="H186" s="6"/>
      <c r="I186" s="6"/>
      <c r="J186" s="6"/>
      <c r="K186" s="6"/>
      <c r="L186" s="6"/>
      <c r="M186" s="19"/>
      <c r="N186" s="20"/>
      <c r="O186" s="6"/>
      <c r="P186" s="20"/>
      <c r="Q186" s="6"/>
      <c r="R186" s="9">
        <f>R185-R184</f>
        <v>11401.715</v>
      </c>
    </row>
    <row r="187" spans="1:18" s="26" customFormat="1"/>
    <row r="188" spans="1:18" s="26" customFormat="1"/>
    <row r="189" spans="1:18" s="26" customFormat="1"/>
    <row r="190" spans="1:18" s="26" customFormat="1" ht="24">
      <c r="A190" s="83" t="s">
        <v>1</v>
      </c>
      <c r="B190" s="168" t="s">
        <v>494</v>
      </c>
      <c r="C190" s="83" t="s">
        <v>28</v>
      </c>
      <c r="D190" s="83" t="s">
        <v>29</v>
      </c>
      <c r="E190" s="83" t="s">
        <v>6</v>
      </c>
      <c r="F190" s="84" t="s">
        <v>30</v>
      </c>
      <c r="G190" s="83" t="s">
        <v>31</v>
      </c>
      <c r="H190" s="83" t="s">
        <v>2</v>
      </c>
      <c r="I190" s="83" t="s">
        <v>3</v>
      </c>
      <c r="J190" s="83" t="s">
        <v>4</v>
      </c>
      <c r="K190" s="83" t="s">
        <v>5</v>
      </c>
      <c r="L190" s="83" t="s">
        <v>6</v>
      </c>
      <c r="M190" s="93"/>
      <c r="N190" s="94" t="s">
        <v>8</v>
      </c>
      <c r="O190" s="83" t="s">
        <v>35</v>
      </c>
      <c r="P190" s="94" t="s">
        <v>23</v>
      </c>
      <c r="Q190" s="83" t="s">
        <v>36</v>
      </c>
      <c r="R190" s="84" t="s">
        <v>37</v>
      </c>
    </row>
    <row r="191" spans="1:18" s="26" customFormat="1" ht="21" customHeight="1">
      <c r="A191" s="6" t="s">
        <v>307</v>
      </c>
      <c r="B191" s="12" t="s">
        <v>265</v>
      </c>
      <c r="C191" s="6" t="s">
        <v>136</v>
      </c>
      <c r="D191" s="6"/>
      <c r="E191" s="12" t="s">
        <v>193</v>
      </c>
      <c r="F191" s="9"/>
      <c r="G191" s="6"/>
      <c r="H191" s="6"/>
      <c r="I191" s="6"/>
      <c r="J191" s="6"/>
      <c r="K191" s="6"/>
      <c r="L191" s="6"/>
      <c r="M191" s="19"/>
      <c r="N191" s="20"/>
      <c r="O191" s="6"/>
      <c r="P191" s="20">
        <f>'5#楼'!P61</f>
        <v>20415.189999999999</v>
      </c>
      <c r="Q191" s="6">
        <v>0.08</v>
      </c>
      <c r="R191" s="9">
        <f>P191*Q191</f>
        <v>1633.2152000000001</v>
      </c>
    </row>
    <row r="192" spans="1:18" s="26" customFormat="1" ht="21" customHeight="1">
      <c r="A192" s="6" t="s">
        <v>495</v>
      </c>
      <c r="B192" s="12" t="s">
        <v>265</v>
      </c>
      <c r="C192" s="6" t="s">
        <v>136</v>
      </c>
      <c r="D192" s="6"/>
      <c r="E192" s="12"/>
      <c r="F192" s="9"/>
      <c r="G192" s="6"/>
      <c r="H192" s="6">
        <v>2980</v>
      </c>
      <c r="I192" s="6">
        <v>3482</v>
      </c>
      <c r="J192" s="6">
        <f>I192-H192</f>
        <v>502</v>
      </c>
      <c r="K192" s="6">
        <v>1</v>
      </c>
      <c r="L192" s="6">
        <f>K192*J192</f>
        <v>502</v>
      </c>
      <c r="M192" s="19">
        <v>1.03</v>
      </c>
      <c r="N192" s="20">
        <f>M192*L192</f>
        <v>517.05999999999995</v>
      </c>
      <c r="O192" s="6">
        <v>40</v>
      </c>
      <c r="P192" s="20">
        <f>G192+N192+O192</f>
        <v>557.05999999999995</v>
      </c>
      <c r="Q192" s="6">
        <v>1</v>
      </c>
      <c r="R192" s="9">
        <f>P192*Q192</f>
        <v>557.05999999999995</v>
      </c>
    </row>
    <row r="193" spans="1:18" s="26" customFormat="1" ht="21" customHeight="1">
      <c r="A193" s="12" t="s">
        <v>23</v>
      </c>
      <c r="B193" s="12" t="s">
        <v>265</v>
      </c>
      <c r="C193" s="6" t="s">
        <v>136</v>
      </c>
      <c r="D193" s="12"/>
      <c r="E193" s="12"/>
      <c r="F193" s="12"/>
      <c r="G193" s="12"/>
      <c r="H193" s="12"/>
      <c r="I193" s="12"/>
      <c r="J193" s="12"/>
      <c r="K193" s="12"/>
      <c r="L193" s="22"/>
      <c r="M193" s="19"/>
      <c r="N193" s="22"/>
      <c r="O193" s="12"/>
      <c r="P193" s="12"/>
      <c r="Q193" s="12"/>
      <c r="R193" s="12">
        <f>R191+R192</f>
        <v>2190.2752</v>
      </c>
    </row>
    <row r="194" spans="1:18" s="26" customFormat="1"/>
    <row r="195" spans="1:18" s="26" customFormat="1"/>
    <row r="196" spans="1:18" s="26" customFormat="1" ht="24">
      <c r="A196" s="6" t="s">
        <v>1</v>
      </c>
      <c r="B196" s="7" t="s">
        <v>494</v>
      </c>
      <c r="C196" s="6" t="s">
        <v>28</v>
      </c>
      <c r="D196" s="6" t="s">
        <v>29</v>
      </c>
      <c r="E196" s="6" t="s">
        <v>6</v>
      </c>
      <c r="F196" s="9" t="s">
        <v>30</v>
      </c>
      <c r="G196" s="6" t="s">
        <v>31</v>
      </c>
      <c r="H196" s="6" t="s">
        <v>2</v>
      </c>
      <c r="I196" s="6" t="s">
        <v>3</v>
      </c>
      <c r="J196" s="6" t="s">
        <v>4</v>
      </c>
      <c r="K196" s="6" t="s">
        <v>5</v>
      </c>
      <c r="L196" s="6" t="s">
        <v>6</v>
      </c>
      <c r="M196" s="19"/>
      <c r="N196" s="20" t="s">
        <v>8</v>
      </c>
      <c r="O196" s="6" t="s">
        <v>35</v>
      </c>
      <c r="P196" s="20" t="s">
        <v>23</v>
      </c>
      <c r="Q196" s="6" t="s">
        <v>36</v>
      </c>
      <c r="R196" s="9" t="s">
        <v>37</v>
      </c>
    </row>
    <row r="197" spans="1:18" s="26" customFormat="1">
      <c r="A197" s="6" t="s">
        <v>496</v>
      </c>
      <c r="B197" s="6" t="s">
        <v>497</v>
      </c>
      <c r="C197" s="6"/>
      <c r="D197" s="6"/>
      <c r="E197" s="6"/>
      <c r="F197" s="9"/>
      <c r="G197" s="6"/>
      <c r="H197" s="6">
        <v>2012</v>
      </c>
      <c r="I197" s="6">
        <v>2148</v>
      </c>
      <c r="J197" s="6">
        <f t="shared" ref="J197:J199" si="80">I197-H197</f>
        <v>136</v>
      </c>
      <c r="K197" s="6">
        <v>1</v>
      </c>
      <c r="L197" s="6">
        <f t="shared" ref="L197:L199" si="81">K197*J197</f>
        <v>136</v>
      </c>
      <c r="M197" s="19">
        <v>1.03</v>
      </c>
      <c r="N197" s="20">
        <f t="shared" ref="N197:N199" si="82">M197*L197</f>
        <v>140.08000000000001</v>
      </c>
      <c r="O197" s="6">
        <v>30</v>
      </c>
      <c r="P197" s="20">
        <f t="shared" ref="P197:P199" si="83">G197+N197+O197</f>
        <v>170.08</v>
      </c>
      <c r="Q197" s="6">
        <v>1</v>
      </c>
      <c r="R197" s="9">
        <f t="shared" ref="R197:R199" si="84">P197*Q197</f>
        <v>170.08</v>
      </c>
    </row>
    <row r="198" spans="1:18" s="26" customFormat="1">
      <c r="A198" s="6" t="s">
        <v>498</v>
      </c>
      <c r="B198" s="6" t="s">
        <v>497</v>
      </c>
      <c r="C198" s="6"/>
      <c r="D198" s="6"/>
      <c r="E198" s="6"/>
      <c r="F198" s="9"/>
      <c r="G198" s="6"/>
      <c r="H198" s="6">
        <v>50402</v>
      </c>
      <c r="I198" s="6">
        <v>51534</v>
      </c>
      <c r="J198" s="6">
        <f t="shared" si="80"/>
        <v>1132</v>
      </c>
      <c r="K198" s="6">
        <v>1</v>
      </c>
      <c r="L198" s="6">
        <f t="shared" si="81"/>
        <v>1132</v>
      </c>
      <c r="M198" s="19">
        <v>1.03</v>
      </c>
      <c r="N198" s="20">
        <f t="shared" si="82"/>
        <v>1165.96</v>
      </c>
      <c r="O198" s="6">
        <v>30</v>
      </c>
      <c r="P198" s="20">
        <f t="shared" si="83"/>
        <v>1195.96</v>
      </c>
      <c r="Q198" s="6">
        <v>1</v>
      </c>
      <c r="R198" s="9">
        <f t="shared" si="84"/>
        <v>1195.96</v>
      </c>
    </row>
    <row r="199" spans="1:18" s="26" customFormat="1">
      <c r="A199" s="6" t="s">
        <v>499</v>
      </c>
      <c r="B199" s="6" t="s">
        <v>497</v>
      </c>
      <c r="C199" s="6">
        <v>31</v>
      </c>
      <c r="D199" s="6">
        <v>31</v>
      </c>
      <c r="E199" s="6">
        <f>SUM(D199-C199)</f>
        <v>0</v>
      </c>
      <c r="F199" s="9">
        <v>9.5</v>
      </c>
      <c r="G199" s="6">
        <f>E199*F199</f>
        <v>0</v>
      </c>
      <c r="H199" s="6">
        <v>28375</v>
      </c>
      <c r="I199" s="6">
        <v>28595</v>
      </c>
      <c r="J199" s="6">
        <f t="shared" si="80"/>
        <v>220</v>
      </c>
      <c r="K199" s="6">
        <v>1</v>
      </c>
      <c r="L199" s="6">
        <f t="shared" si="81"/>
        <v>220</v>
      </c>
      <c r="M199" s="19">
        <v>1.03</v>
      </c>
      <c r="N199" s="20">
        <f t="shared" si="82"/>
        <v>226.6</v>
      </c>
      <c r="O199" s="6">
        <v>60</v>
      </c>
      <c r="P199" s="20">
        <f t="shared" si="83"/>
        <v>286.60000000000002</v>
      </c>
      <c r="Q199" s="6">
        <v>1</v>
      </c>
      <c r="R199" s="9">
        <f t="shared" si="84"/>
        <v>286.60000000000002</v>
      </c>
    </row>
    <row r="200" spans="1:18" s="26" customFormat="1">
      <c r="A200" s="6" t="s">
        <v>23</v>
      </c>
      <c r="B200" s="6" t="s">
        <v>497</v>
      </c>
      <c r="C200" s="6"/>
      <c r="D200" s="6"/>
      <c r="E200" s="6">
        <f>SUM(E199:E199)</f>
        <v>0</v>
      </c>
      <c r="F200" s="9">
        <v>9.5</v>
      </c>
      <c r="G200" s="6">
        <f>F200*E200</f>
        <v>0</v>
      </c>
      <c r="H200" s="6"/>
      <c r="I200" s="6"/>
      <c r="J200" s="6"/>
      <c r="K200" s="6"/>
      <c r="L200" s="6">
        <f>SUM(L197:L199)</f>
        <v>1488</v>
      </c>
      <c r="M200" s="19">
        <v>1.03</v>
      </c>
      <c r="N200" s="20">
        <f>L200*M200</f>
        <v>1532.64</v>
      </c>
      <c r="O200" s="6">
        <f>SUM(O197:O199)</f>
        <v>120</v>
      </c>
      <c r="P200" s="20">
        <f>O200+N200+G200</f>
        <v>1652.64</v>
      </c>
      <c r="Q200" s="6">
        <v>1</v>
      </c>
      <c r="R200" s="9">
        <f>G200+N200+O200</f>
        <v>1652.64</v>
      </c>
    </row>
    <row r="201" spans="1:18" s="26" customFormat="1">
      <c r="A201" s="6" t="s">
        <v>492</v>
      </c>
      <c r="B201" s="12"/>
      <c r="C201" s="6"/>
      <c r="D201" s="6"/>
      <c r="E201" s="6"/>
      <c r="F201" s="9"/>
      <c r="G201" s="6"/>
      <c r="H201" s="6"/>
      <c r="I201" s="6"/>
      <c r="J201" s="6"/>
      <c r="K201" s="6"/>
      <c r="L201" s="6"/>
      <c r="M201" s="19"/>
      <c r="N201" s="20"/>
      <c r="O201" s="6"/>
      <c r="P201" s="20"/>
      <c r="Q201" s="6"/>
      <c r="R201" s="29">
        <v>77060.13</v>
      </c>
    </row>
    <row r="202" spans="1:18" s="26" customFormat="1">
      <c r="A202" s="6" t="s">
        <v>493</v>
      </c>
      <c r="B202" s="12" t="s">
        <v>475</v>
      </c>
      <c r="C202" s="6"/>
      <c r="D202" s="6"/>
      <c r="E202" s="6"/>
      <c r="F202" s="9"/>
      <c r="G202" s="6"/>
      <c r="H202" s="6"/>
      <c r="I202" s="6"/>
      <c r="J202" s="6"/>
      <c r="K202" s="6"/>
      <c r="L202" s="6"/>
      <c r="M202" s="19"/>
      <c r="N202" s="20"/>
      <c r="O202" s="6"/>
      <c r="P202" s="20"/>
      <c r="Q202" s="6"/>
      <c r="R202" s="9">
        <f>R201-R200</f>
        <v>75407.490000000005</v>
      </c>
    </row>
    <row r="203" spans="1:18" s="26" customFormat="1">
      <c r="A203" s="6" t="s">
        <v>500</v>
      </c>
      <c r="B203" s="6"/>
      <c r="C203" s="6"/>
      <c r="D203" s="6"/>
      <c r="E203" s="6"/>
      <c r="F203" s="9"/>
      <c r="G203" s="6"/>
      <c r="H203" s="6"/>
      <c r="I203" s="6"/>
      <c r="J203" s="6"/>
      <c r="K203" s="6"/>
      <c r="L203" s="6"/>
      <c r="M203" s="19"/>
      <c r="N203" s="20"/>
      <c r="O203" s="6"/>
      <c r="P203" s="20"/>
      <c r="Q203" s="6"/>
      <c r="R203" s="9"/>
    </row>
    <row r="204" spans="1:18" s="26" customFormat="1"/>
    <row r="205" spans="1:18" s="26" customFormat="1"/>
    <row r="206" spans="1:18" s="26" customFormat="1"/>
    <row r="207" spans="1:18" s="26" customFormat="1" ht="24">
      <c r="A207" s="6" t="s">
        <v>1</v>
      </c>
      <c r="B207" s="7" t="s">
        <v>494</v>
      </c>
      <c r="C207" s="6" t="s">
        <v>28</v>
      </c>
      <c r="D207" s="6" t="s">
        <v>29</v>
      </c>
      <c r="E207" s="6" t="s">
        <v>6</v>
      </c>
      <c r="F207" s="9" t="s">
        <v>30</v>
      </c>
      <c r="G207" s="6" t="s">
        <v>31</v>
      </c>
      <c r="H207" s="6" t="s">
        <v>2</v>
      </c>
      <c r="I207" s="6" t="s">
        <v>3</v>
      </c>
      <c r="J207" s="6" t="s">
        <v>4</v>
      </c>
      <c r="K207" s="6" t="s">
        <v>5</v>
      </c>
      <c r="L207" s="6" t="s">
        <v>6</v>
      </c>
      <c r="M207" s="19"/>
      <c r="N207" s="20" t="s">
        <v>8</v>
      </c>
      <c r="O207" s="6" t="s">
        <v>35</v>
      </c>
      <c r="P207" s="20" t="s">
        <v>23</v>
      </c>
      <c r="Q207" s="6" t="s">
        <v>36</v>
      </c>
      <c r="R207" s="9" t="s">
        <v>37</v>
      </c>
    </row>
    <row r="208" spans="1:18" s="26" customFormat="1">
      <c r="A208" s="6" t="s">
        <v>501</v>
      </c>
      <c r="B208" s="6" t="s">
        <v>502</v>
      </c>
      <c r="C208" s="6"/>
      <c r="D208" s="6"/>
      <c r="E208" s="6"/>
      <c r="F208" s="9"/>
      <c r="G208" s="6"/>
      <c r="H208" s="6">
        <v>0</v>
      </c>
      <c r="I208" s="6">
        <v>111</v>
      </c>
      <c r="J208" s="6">
        <f t="shared" ref="J208:J213" si="85">I208-H208</f>
        <v>111</v>
      </c>
      <c r="K208" s="6">
        <v>1</v>
      </c>
      <c r="L208" s="6">
        <f t="shared" ref="L208:L213" si="86">K208*J208</f>
        <v>111</v>
      </c>
      <c r="M208" s="19">
        <v>1.03</v>
      </c>
      <c r="N208" s="20">
        <f t="shared" ref="N208:N213" si="87">M208*L208</f>
        <v>114.33</v>
      </c>
      <c r="O208" s="6">
        <v>40</v>
      </c>
      <c r="P208" s="20">
        <f t="shared" ref="P208:P213" si="88">G208+N208+O208</f>
        <v>154.33000000000001</v>
      </c>
      <c r="Q208" s="6">
        <v>1</v>
      </c>
      <c r="R208" s="9">
        <f t="shared" ref="R208:R214" si="89">P208*Q208</f>
        <v>154.33000000000001</v>
      </c>
    </row>
    <row r="209" spans="1:18" s="26" customFormat="1">
      <c r="A209" s="6" t="s">
        <v>503</v>
      </c>
      <c r="B209" s="6" t="s">
        <v>502</v>
      </c>
      <c r="C209" s="6">
        <v>52</v>
      </c>
      <c r="D209" s="6">
        <v>52</v>
      </c>
      <c r="E209" s="6">
        <f>SUM(D209-C209)</f>
        <v>0</v>
      </c>
      <c r="F209" s="9">
        <v>9.5</v>
      </c>
      <c r="G209" s="6">
        <f>E209*F209</f>
        <v>0</v>
      </c>
      <c r="H209" s="6">
        <v>0</v>
      </c>
      <c r="I209" s="6">
        <v>583</v>
      </c>
      <c r="J209" s="6">
        <f t="shared" si="85"/>
        <v>583</v>
      </c>
      <c r="K209" s="6">
        <v>1</v>
      </c>
      <c r="L209" s="6">
        <f t="shared" si="86"/>
        <v>583</v>
      </c>
      <c r="M209" s="19">
        <v>1.03</v>
      </c>
      <c r="N209" s="20">
        <f t="shared" si="87"/>
        <v>600.49</v>
      </c>
      <c r="O209" s="6">
        <v>40</v>
      </c>
      <c r="P209" s="20">
        <f t="shared" si="88"/>
        <v>640.49</v>
      </c>
      <c r="Q209" s="6">
        <v>1</v>
      </c>
      <c r="R209" s="9">
        <f t="shared" si="89"/>
        <v>640.49</v>
      </c>
    </row>
    <row r="210" spans="1:18" s="26" customFormat="1">
      <c r="A210" s="6" t="s">
        <v>504</v>
      </c>
      <c r="B210" s="6" t="s">
        <v>502</v>
      </c>
      <c r="C210" s="6" t="s">
        <v>505</v>
      </c>
      <c r="D210" s="6"/>
      <c r="E210" s="6"/>
      <c r="F210" s="9"/>
      <c r="G210" s="6"/>
      <c r="H210" s="6">
        <v>19565</v>
      </c>
      <c r="I210" s="6">
        <v>20773</v>
      </c>
      <c r="J210" s="6">
        <f t="shared" si="85"/>
        <v>1208</v>
      </c>
      <c r="K210" s="6">
        <v>1</v>
      </c>
      <c r="L210" s="6">
        <f t="shared" si="86"/>
        <v>1208</v>
      </c>
      <c r="M210" s="19">
        <v>1.03</v>
      </c>
      <c r="N210" s="20">
        <f t="shared" si="87"/>
        <v>1244.24</v>
      </c>
      <c r="O210" s="6"/>
      <c r="P210" s="20">
        <f t="shared" si="88"/>
        <v>1244.24</v>
      </c>
      <c r="Q210" s="6">
        <v>1</v>
      </c>
      <c r="R210" s="9">
        <f t="shared" si="89"/>
        <v>1244.24</v>
      </c>
    </row>
    <row r="211" spans="1:18" s="26" customFormat="1">
      <c r="A211" s="6" t="s">
        <v>506</v>
      </c>
      <c r="B211" s="6" t="s">
        <v>502</v>
      </c>
      <c r="C211" s="6"/>
      <c r="D211" s="6"/>
      <c r="E211" s="6"/>
      <c r="F211" s="9"/>
      <c r="G211" s="6"/>
      <c r="H211" s="6">
        <v>23481</v>
      </c>
      <c r="I211" s="6">
        <v>23481</v>
      </c>
      <c r="J211" s="6">
        <f t="shared" si="85"/>
        <v>0</v>
      </c>
      <c r="K211" s="6">
        <v>1</v>
      </c>
      <c r="L211" s="6">
        <f t="shared" si="86"/>
        <v>0</v>
      </c>
      <c r="M211" s="19">
        <v>1.03</v>
      </c>
      <c r="N211" s="20">
        <f t="shared" si="87"/>
        <v>0</v>
      </c>
      <c r="O211" s="6">
        <v>40</v>
      </c>
      <c r="P211" s="20">
        <f t="shared" si="88"/>
        <v>40</v>
      </c>
      <c r="Q211" s="6">
        <v>1</v>
      </c>
      <c r="R211" s="9">
        <f t="shared" si="89"/>
        <v>40</v>
      </c>
    </row>
    <row r="212" spans="1:18" s="26" customFormat="1">
      <c r="A212" s="6" t="s">
        <v>507</v>
      </c>
      <c r="B212" s="6" t="s">
        <v>502</v>
      </c>
      <c r="C212" s="6"/>
      <c r="D212" s="6"/>
      <c r="E212" s="6"/>
      <c r="F212" s="9"/>
      <c r="G212" s="6"/>
      <c r="H212" s="6">
        <v>37149</v>
      </c>
      <c r="I212" s="6">
        <v>38689</v>
      </c>
      <c r="J212" s="6">
        <f t="shared" si="85"/>
        <v>1540</v>
      </c>
      <c r="K212" s="6">
        <v>1</v>
      </c>
      <c r="L212" s="6">
        <f t="shared" si="86"/>
        <v>1540</v>
      </c>
      <c r="M212" s="19">
        <v>1.03</v>
      </c>
      <c r="N212" s="20">
        <f t="shared" si="87"/>
        <v>1586.2</v>
      </c>
      <c r="O212" s="6">
        <v>40</v>
      </c>
      <c r="P212" s="20">
        <f t="shared" si="88"/>
        <v>1626.2</v>
      </c>
      <c r="Q212" s="6">
        <v>1</v>
      </c>
      <c r="R212" s="9">
        <f t="shared" si="89"/>
        <v>1626.2</v>
      </c>
    </row>
    <row r="213" spans="1:18" s="26" customFormat="1">
      <c r="A213" s="6" t="s">
        <v>508</v>
      </c>
      <c r="B213" s="6" t="s">
        <v>502</v>
      </c>
      <c r="C213" s="6" t="s">
        <v>509</v>
      </c>
      <c r="D213" s="6"/>
      <c r="E213" s="6"/>
      <c r="F213" s="9"/>
      <c r="G213" s="6"/>
      <c r="H213" s="6">
        <v>15848</v>
      </c>
      <c r="I213" s="6">
        <v>15849</v>
      </c>
      <c r="J213" s="6">
        <f t="shared" si="85"/>
        <v>1</v>
      </c>
      <c r="K213" s="6">
        <v>1</v>
      </c>
      <c r="L213" s="6">
        <f t="shared" si="86"/>
        <v>1</v>
      </c>
      <c r="M213" s="19">
        <v>1.03</v>
      </c>
      <c r="N213" s="20">
        <f t="shared" si="87"/>
        <v>1.03</v>
      </c>
      <c r="O213" s="6"/>
      <c r="P213" s="20">
        <f t="shared" si="88"/>
        <v>1.03</v>
      </c>
      <c r="Q213" s="6">
        <v>1</v>
      </c>
      <c r="R213" s="9">
        <f t="shared" si="89"/>
        <v>1.03</v>
      </c>
    </row>
    <row r="214" spans="1:18" s="26" customFormat="1">
      <c r="A214" s="6" t="s">
        <v>23</v>
      </c>
      <c r="B214" s="6"/>
      <c r="C214" s="6"/>
      <c r="D214" s="6"/>
      <c r="E214" s="6"/>
      <c r="F214" s="9"/>
      <c r="G214" s="6"/>
      <c r="H214" s="6"/>
      <c r="I214" s="6"/>
      <c r="J214" s="6"/>
      <c r="K214" s="6"/>
      <c r="L214" s="6">
        <f>SUM(L208:L213)</f>
        <v>3443</v>
      </c>
      <c r="M214" s="19">
        <v>1.03</v>
      </c>
      <c r="N214" s="20">
        <f>L214*M214</f>
        <v>3546.29</v>
      </c>
      <c r="O214" s="6">
        <f>SUM(O208:O213)</f>
        <v>160</v>
      </c>
      <c r="P214" s="20">
        <f>N214+O214</f>
        <v>3706.29</v>
      </c>
      <c r="Q214" s="6">
        <v>1</v>
      </c>
      <c r="R214" s="9">
        <f t="shared" si="89"/>
        <v>3706.29</v>
      </c>
    </row>
    <row r="215" spans="1:18" s="26" customFormat="1">
      <c r="A215" s="6" t="s">
        <v>492</v>
      </c>
      <c r="B215" s="6"/>
      <c r="C215" s="6"/>
      <c r="D215" s="6"/>
      <c r="E215" s="6"/>
      <c r="F215" s="9"/>
      <c r="G215" s="6"/>
      <c r="H215" s="6"/>
      <c r="I215" s="6"/>
      <c r="J215" s="6"/>
      <c r="K215" s="6"/>
      <c r="L215" s="6"/>
      <c r="M215" s="19"/>
      <c r="N215" s="20"/>
      <c r="O215" s="6"/>
      <c r="P215" s="20"/>
      <c r="Q215" s="6"/>
      <c r="R215" s="14">
        <v>7708.46</v>
      </c>
    </row>
    <row r="216" spans="1:18" s="26" customFormat="1">
      <c r="A216" s="6" t="s">
        <v>493</v>
      </c>
      <c r="B216" s="12" t="s">
        <v>475</v>
      </c>
      <c r="C216" s="6"/>
      <c r="D216" s="6"/>
      <c r="E216" s="6"/>
      <c r="F216" s="9"/>
      <c r="G216" s="6"/>
      <c r="H216" s="6"/>
      <c r="I216" s="6"/>
      <c r="J216" s="6"/>
      <c r="K216" s="6"/>
      <c r="L216" s="6"/>
      <c r="M216" s="19"/>
      <c r="N216" s="20"/>
      <c r="O216" s="6"/>
      <c r="P216" s="20"/>
      <c r="Q216" s="6"/>
      <c r="R216" s="9">
        <f>R215-R214</f>
        <v>4002.17</v>
      </c>
    </row>
    <row r="217" spans="1:18" s="26" customFormat="1"/>
    <row r="218" spans="1:18" s="26" customFormat="1"/>
    <row r="219" spans="1:18" s="26" customFormat="1"/>
    <row r="220" spans="1:18" s="26" customFormat="1" ht="24">
      <c r="A220" s="6" t="s">
        <v>1</v>
      </c>
      <c r="B220" s="7" t="s">
        <v>510</v>
      </c>
      <c r="C220" s="6" t="s">
        <v>28</v>
      </c>
      <c r="D220" s="6" t="s">
        <v>29</v>
      </c>
      <c r="E220" s="6" t="s">
        <v>6</v>
      </c>
      <c r="F220" s="9" t="s">
        <v>30</v>
      </c>
      <c r="G220" s="6" t="s">
        <v>31</v>
      </c>
      <c r="H220" s="6" t="s">
        <v>2</v>
      </c>
      <c r="I220" s="6" t="s">
        <v>3</v>
      </c>
      <c r="J220" s="6" t="s">
        <v>4</v>
      </c>
      <c r="K220" s="6" t="s">
        <v>5</v>
      </c>
      <c r="L220" s="6" t="s">
        <v>6</v>
      </c>
      <c r="M220" s="19"/>
      <c r="N220" s="20" t="s">
        <v>8</v>
      </c>
      <c r="O220" s="6" t="s">
        <v>35</v>
      </c>
      <c r="P220" s="20" t="s">
        <v>23</v>
      </c>
      <c r="Q220" s="6" t="s">
        <v>36</v>
      </c>
      <c r="R220" s="9" t="s">
        <v>37</v>
      </c>
    </row>
    <row r="221" spans="1:18" s="26" customFormat="1">
      <c r="A221" s="6"/>
      <c r="B221" s="6">
        <v>4762</v>
      </c>
      <c r="C221" s="6"/>
      <c r="D221" s="6"/>
      <c r="E221" s="6"/>
      <c r="F221" s="9"/>
      <c r="G221" s="6"/>
      <c r="H221" s="6"/>
      <c r="I221" s="6"/>
      <c r="J221" s="6"/>
      <c r="K221" s="6"/>
      <c r="L221" s="6"/>
      <c r="M221" s="19"/>
      <c r="N221" s="20"/>
      <c r="O221" s="6"/>
      <c r="P221" s="20"/>
      <c r="Q221" s="6"/>
      <c r="R221" s="9"/>
    </row>
    <row r="222" spans="1:18" s="26" customFormat="1">
      <c r="A222" s="6" t="s">
        <v>511</v>
      </c>
      <c r="B222" s="6" t="s">
        <v>512</v>
      </c>
      <c r="C222" s="6">
        <v>17</v>
      </c>
      <c r="D222" s="6">
        <v>17</v>
      </c>
      <c r="E222" s="6">
        <f>SUM(D222-C222)</f>
        <v>0</v>
      </c>
      <c r="F222" s="9">
        <v>9.5</v>
      </c>
      <c r="G222" s="6">
        <f>E222*F222</f>
        <v>0</v>
      </c>
      <c r="H222" s="6">
        <v>50922</v>
      </c>
      <c r="I222" s="6">
        <v>53101</v>
      </c>
      <c r="J222" s="6">
        <f t="shared" ref="J222:J230" si="90">I222-H222</f>
        <v>2179</v>
      </c>
      <c r="K222" s="6">
        <v>1</v>
      </c>
      <c r="L222" s="6">
        <f t="shared" ref="L222:L241" si="91">K222*J222</f>
        <v>2179</v>
      </c>
      <c r="M222" s="19">
        <v>1.03</v>
      </c>
      <c r="N222" s="20">
        <f t="shared" ref="N222:N242" si="92">M222*L222</f>
        <v>2244.37</v>
      </c>
      <c r="O222" s="6">
        <v>80</v>
      </c>
      <c r="P222" s="20">
        <f t="shared" ref="P222:P242" si="93">G222+N222+O222</f>
        <v>2324.37</v>
      </c>
      <c r="Q222" s="6">
        <v>1</v>
      </c>
      <c r="R222" s="9">
        <f t="shared" ref="R222:R241" si="94">P222*Q222</f>
        <v>2324.37</v>
      </c>
    </row>
    <row r="223" spans="1:18" s="26" customFormat="1">
      <c r="A223" s="6" t="s">
        <v>513</v>
      </c>
      <c r="B223" s="6" t="s">
        <v>512</v>
      </c>
      <c r="C223" s="6">
        <v>1429</v>
      </c>
      <c r="D223" s="6">
        <v>1429</v>
      </c>
      <c r="E223" s="6">
        <f>SUM(D223-C223)</f>
        <v>0</v>
      </c>
      <c r="F223" s="9">
        <v>9.5</v>
      </c>
      <c r="G223" s="6">
        <f>E223*F223</f>
        <v>0</v>
      </c>
      <c r="H223" s="6">
        <v>261719</v>
      </c>
      <c r="I223" s="6">
        <v>269558</v>
      </c>
      <c r="J223" s="6">
        <f t="shared" si="90"/>
        <v>7839</v>
      </c>
      <c r="K223" s="6">
        <v>1</v>
      </c>
      <c r="L223" s="6">
        <f t="shared" si="91"/>
        <v>7839</v>
      </c>
      <c r="M223" s="19">
        <v>1.03</v>
      </c>
      <c r="N223" s="20">
        <f t="shared" si="92"/>
        <v>8074.17</v>
      </c>
      <c r="O223" s="6">
        <v>80</v>
      </c>
      <c r="P223" s="20">
        <f t="shared" si="93"/>
        <v>8154.17</v>
      </c>
      <c r="Q223" s="6">
        <v>1</v>
      </c>
      <c r="R223" s="9">
        <f t="shared" si="94"/>
        <v>8154.17</v>
      </c>
    </row>
    <row r="224" spans="1:18" s="26" customFormat="1">
      <c r="A224" s="6" t="s">
        <v>514</v>
      </c>
      <c r="B224" s="6" t="s">
        <v>512</v>
      </c>
      <c r="C224" s="6"/>
      <c r="D224" s="6"/>
      <c r="E224" s="6"/>
      <c r="F224" s="9"/>
      <c r="G224" s="6"/>
      <c r="H224" s="6">
        <v>206377</v>
      </c>
      <c r="I224" s="6">
        <v>209569</v>
      </c>
      <c r="J224" s="6">
        <f t="shared" si="90"/>
        <v>3192</v>
      </c>
      <c r="K224" s="6">
        <v>1</v>
      </c>
      <c r="L224" s="6">
        <f t="shared" si="91"/>
        <v>3192</v>
      </c>
      <c r="M224" s="19">
        <v>1.03</v>
      </c>
      <c r="N224" s="20">
        <f t="shared" si="92"/>
        <v>3287.76</v>
      </c>
      <c r="O224" s="6">
        <v>80</v>
      </c>
      <c r="P224" s="20">
        <f t="shared" si="93"/>
        <v>3367.76</v>
      </c>
      <c r="Q224" s="6">
        <v>1</v>
      </c>
      <c r="R224" s="9">
        <f t="shared" si="94"/>
        <v>3367.76</v>
      </c>
    </row>
    <row r="225" spans="1:18" s="26" customFormat="1">
      <c r="A225" s="6" t="s">
        <v>515</v>
      </c>
      <c r="B225" s="6" t="s">
        <v>512</v>
      </c>
      <c r="C225" s="6" t="s">
        <v>516</v>
      </c>
      <c r="D225" s="6"/>
      <c r="E225" s="6"/>
      <c r="F225" s="9"/>
      <c r="G225" s="6"/>
      <c r="H225" s="6">
        <v>6727</v>
      </c>
      <c r="I225" s="6">
        <v>7118</v>
      </c>
      <c r="J225" s="6">
        <f t="shared" si="90"/>
        <v>391</v>
      </c>
      <c r="K225" s="6">
        <v>1</v>
      </c>
      <c r="L225" s="6">
        <f t="shared" si="91"/>
        <v>391</v>
      </c>
      <c r="M225" s="19">
        <v>1.03</v>
      </c>
      <c r="N225" s="20">
        <f t="shared" si="92"/>
        <v>402.73</v>
      </c>
      <c r="O225" s="6"/>
      <c r="P225" s="20">
        <f t="shared" si="93"/>
        <v>402.73</v>
      </c>
      <c r="Q225" s="6">
        <v>1</v>
      </c>
      <c r="R225" s="9">
        <f t="shared" si="94"/>
        <v>402.73</v>
      </c>
    </row>
    <row r="226" spans="1:18" s="26" customFormat="1">
      <c r="A226" s="6" t="s">
        <v>515</v>
      </c>
      <c r="B226" s="6" t="s">
        <v>512</v>
      </c>
      <c r="C226" s="6" t="s">
        <v>517</v>
      </c>
      <c r="D226" s="6"/>
      <c r="E226" s="6"/>
      <c r="F226" s="9"/>
      <c r="G226" s="6"/>
      <c r="H226" s="6">
        <v>37412</v>
      </c>
      <c r="I226" s="6">
        <v>39220</v>
      </c>
      <c r="J226" s="6">
        <f t="shared" si="90"/>
        <v>1808</v>
      </c>
      <c r="K226" s="6">
        <v>1</v>
      </c>
      <c r="L226" s="6">
        <f t="shared" si="91"/>
        <v>1808</v>
      </c>
      <c r="M226" s="19">
        <v>1.03</v>
      </c>
      <c r="N226" s="20">
        <f t="shared" si="92"/>
        <v>1862.24</v>
      </c>
      <c r="O226" s="6"/>
      <c r="P226" s="20">
        <f t="shared" si="93"/>
        <v>1862.24</v>
      </c>
      <c r="Q226" s="6">
        <v>1</v>
      </c>
      <c r="R226" s="9">
        <f t="shared" si="94"/>
        <v>1862.24</v>
      </c>
    </row>
    <row r="227" spans="1:18" s="26" customFormat="1">
      <c r="A227" s="6" t="s">
        <v>518</v>
      </c>
      <c r="B227" s="6" t="s">
        <v>512</v>
      </c>
      <c r="C227" s="6"/>
      <c r="D227" s="6"/>
      <c r="E227" s="6"/>
      <c r="F227" s="9"/>
      <c r="G227" s="6"/>
      <c r="H227" s="6">
        <v>251978</v>
      </c>
      <c r="I227" s="6">
        <v>259505</v>
      </c>
      <c r="J227" s="6">
        <f t="shared" si="90"/>
        <v>7527</v>
      </c>
      <c r="K227" s="6">
        <v>1</v>
      </c>
      <c r="L227" s="6">
        <f t="shared" si="91"/>
        <v>7527</v>
      </c>
      <c r="M227" s="19">
        <v>1.03</v>
      </c>
      <c r="N227" s="20">
        <f t="shared" si="92"/>
        <v>7752.81</v>
      </c>
      <c r="O227" s="6">
        <v>40</v>
      </c>
      <c r="P227" s="20">
        <f t="shared" si="93"/>
        <v>7792.81</v>
      </c>
      <c r="Q227" s="6">
        <v>1</v>
      </c>
      <c r="R227" s="9">
        <f t="shared" si="94"/>
        <v>7792.81</v>
      </c>
    </row>
    <row r="228" spans="1:18" s="26" customFormat="1">
      <c r="A228" s="6" t="s">
        <v>519</v>
      </c>
      <c r="B228" s="6" t="s">
        <v>512</v>
      </c>
      <c r="C228" s="6"/>
      <c r="D228" s="6"/>
      <c r="E228" s="6"/>
      <c r="F228" s="9"/>
      <c r="G228" s="6"/>
      <c r="H228" s="6">
        <v>16537</v>
      </c>
      <c r="I228" s="6">
        <v>16983</v>
      </c>
      <c r="J228" s="6">
        <f t="shared" si="90"/>
        <v>446</v>
      </c>
      <c r="K228" s="6">
        <v>20</v>
      </c>
      <c r="L228" s="6">
        <f t="shared" si="91"/>
        <v>8920</v>
      </c>
      <c r="M228" s="19">
        <v>1.03</v>
      </c>
      <c r="N228" s="20">
        <f t="shared" si="92"/>
        <v>9187.6</v>
      </c>
      <c r="O228" s="6">
        <v>180</v>
      </c>
      <c r="P228" s="20">
        <f t="shared" si="93"/>
        <v>9367.6</v>
      </c>
      <c r="Q228" s="6">
        <v>1</v>
      </c>
      <c r="R228" s="9">
        <f t="shared" si="94"/>
        <v>9367.6</v>
      </c>
    </row>
    <row r="229" spans="1:18" s="26" customFormat="1">
      <c r="A229" s="6" t="s">
        <v>520</v>
      </c>
      <c r="B229" s="6" t="s">
        <v>512</v>
      </c>
      <c r="C229" s="6" t="s">
        <v>521</v>
      </c>
      <c r="D229" s="6"/>
      <c r="E229" s="6"/>
      <c r="F229" s="9"/>
      <c r="G229" s="6"/>
      <c r="H229" s="6">
        <v>23654</v>
      </c>
      <c r="I229" s="6">
        <v>23665</v>
      </c>
      <c r="J229" s="6">
        <f t="shared" si="90"/>
        <v>11</v>
      </c>
      <c r="K229" s="6">
        <v>1</v>
      </c>
      <c r="L229" s="6">
        <f t="shared" si="91"/>
        <v>11</v>
      </c>
      <c r="M229" s="19">
        <v>1.03</v>
      </c>
      <c r="N229" s="20">
        <f t="shared" si="92"/>
        <v>11.33</v>
      </c>
      <c r="O229" s="6"/>
      <c r="P229" s="20">
        <f t="shared" si="93"/>
        <v>11.33</v>
      </c>
      <c r="Q229" s="6">
        <v>1</v>
      </c>
      <c r="R229" s="9">
        <f t="shared" si="94"/>
        <v>11.33</v>
      </c>
    </row>
    <row r="230" spans="1:18" s="26" customFormat="1">
      <c r="A230" s="6" t="s">
        <v>522</v>
      </c>
      <c r="B230" s="6" t="s">
        <v>512</v>
      </c>
      <c r="C230" s="6">
        <v>18</v>
      </c>
      <c r="D230" s="6">
        <v>18</v>
      </c>
      <c r="E230" s="6">
        <f>SUM(D230-C230)</f>
        <v>0</v>
      </c>
      <c r="F230" s="9">
        <v>9.5</v>
      </c>
      <c r="G230" s="6">
        <f>E230*F230</f>
        <v>0</v>
      </c>
      <c r="H230" s="6">
        <v>25038</v>
      </c>
      <c r="I230" s="6">
        <v>25089</v>
      </c>
      <c r="J230" s="6">
        <f t="shared" si="90"/>
        <v>51</v>
      </c>
      <c r="K230" s="6">
        <v>1</v>
      </c>
      <c r="L230" s="6">
        <f t="shared" si="91"/>
        <v>51</v>
      </c>
      <c r="M230" s="19">
        <v>1.03</v>
      </c>
      <c r="N230" s="20">
        <f t="shared" si="92"/>
        <v>52.53</v>
      </c>
      <c r="O230" s="6">
        <v>60</v>
      </c>
      <c r="P230" s="20">
        <f t="shared" si="93"/>
        <v>112.53</v>
      </c>
      <c r="Q230" s="6">
        <v>1</v>
      </c>
      <c r="R230" s="9">
        <f t="shared" si="94"/>
        <v>112.53</v>
      </c>
    </row>
    <row r="231" spans="1:18" s="26" customFormat="1">
      <c r="A231" s="6" t="s">
        <v>523</v>
      </c>
      <c r="B231" s="6" t="s">
        <v>328</v>
      </c>
      <c r="C231" s="12"/>
      <c r="D231" s="12"/>
      <c r="E231" s="6"/>
      <c r="F231" s="9">
        <v>9.5</v>
      </c>
      <c r="G231" s="6"/>
      <c r="H231" s="6">
        <v>10941</v>
      </c>
      <c r="I231" s="6">
        <v>10941</v>
      </c>
      <c r="J231" s="6">
        <v>11012</v>
      </c>
      <c r="K231" s="6">
        <v>1</v>
      </c>
      <c r="L231" s="6">
        <f t="shared" si="91"/>
        <v>11012</v>
      </c>
      <c r="M231" s="19">
        <v>1.03</v>
      </c>
      <c r="N231" s="20">
        <f t="shared" si="92"/>
        <v>11342.36</v>
      </c>
      <c r="O231" s="6">
        <v>40</v>
      </c>
      <c r="P231" s="20">
        <f t="shared" si="93"/>
        <v>11382.36</v>
      </c>
      <c r="Q231" s="6">
        <v>1</v>
      </c>
      <c r="R231" s="9">
        <f t="shared" si="94"/>
        <v>11382.36</v>
      </c>
    </row>
    <row r="232" spans="1:18" s="26" customFormat="1">
      <c r="A232" s="6" t="s">
        <v>524</v>
      </c>
      <c r="B232" s="6" t="s">
        <v>512</v>
      </c>
      <c r="C232" s="6"/>
      <c r="D232" s="6"/>
      <c r="E232" s="6"/>
      <c r="F232" s="9"/>
      <c r="G232" s="6"/>
      <c r="H232" s="6">
        <v>16574</v>
      </c>
      <c r="I232" s="6">
        <v>16863</v>
      </c>
      <c r="J232" s="6">
        <f t="shared" ref="J232:J241" si="95">I232-H232</f>
        <v>289</v>
      </c>
      <c r="K232" s="6">
        <v>1</v>
      </c>
      <c r="L232" s="6">
        <f t="shared" si="91"/>
        <v>289</v>
      </c>
      <c r="M232" s="19">
        <v>1.03</v>
      </c>
      <c r="N232" s="20">
        <f t="shared" si="92"/>
        <v>297.67</v>
      </c>
      <c r="O232" s="6">
        <v>40</v>
      </c>
      <c r="P232" s="20">
        <f t="shared" si="93"/>
        <v>337.67</v>
      </c>
      <c r="Q232" s="6">
        <v>1</v>
      </c>
      <c r="R232" s="9">
        <f t="shared" si="94"/>
        <v>337.67</v>
      </c>
    </row>
    <row r="233" spans="1:18" s="26" customFormat="1">
      <c r="A233" s="6" t="s">
        <v>525</v>
      </c>
      <c r="B233" s="6" t="s">
        <v>512</v>
      </c>
      <c r="C233" s="6"/>
      <c r="D233" s="6"/>
      <c r="E233" s="6"/>
      <c r="F233" s="9"/>
      <c r="G233" s="6"/>
      <c r="H233" s="6">
        <v>34689</v>
      </c>
      <c r="I233" s="6">
        <v>35699</v>
      </c>
      <c r="J233" s="6">
        <f t="shared" si="95"/>
        <v>1010</v>
      </c>
      <c r="K233" s="6">
        <v>1</v>
      </c>
      <c r="L233" s="6">
        <f t="shared" si="91"/>
        <v>1010</v>
      </c>
      <c r="M233" s="19">
        <v>1.03</v>
      </c>
      <c r="N233" s="20">
        <f t="shared" si="92"/>
        <v>1040.3</v>
      </c>
      <c r="O233" s="6">
        <v>40</v>
      </c>
      <c r="P233" s="20">
        <f t="shared" si="93"/>
        <v>1080.3</v>
      </c>
      <c r="Q233" s="6">
        <v>1</v>
      </c>
      <c r="R233" s="9">
        <f t="shared" si="94"/>
        <v>1080.3</v>
      </c>
    </row>
    <row r="234" spans="1:18" s="26" customFormat="1">
      <c r="A234" s="6" t="s">
        <v>526</v>
      </c>
      <c r="B234" s="6" t="s">
        <v>512</v>
      </c>
      <c r="C234" s="6"/>
      <c r="D234" s="6"/>
      <c r="E234" s="6"/>
      <c r="F234" s="9"/>
      <c r="G234" s="6"/>
      <c r="H234" s="6">
        <v>52514</v>
      </c>
      <c r="I234" s="6">
        <v>61301</v>
      </c>
      <c r="J234" s="6">
        <f t="shared" si="95"/>
        <v>8787</v>
      </c>
      <c r="K234" s="6">
        <v>1</v>
      </c>
      <c r="L234" s="6">
        <f t="shared" si="91"/>
        <v>8787</v>
      </c>
      <c r="M234" s="19">
        <v>1.03</v>
      </c>
      <c r="N234" s="20">
        <f t="shared" si="92"/>
        <v>9050.61</v>
      </c>
      <c r="O234" s="6">
        <v>40</v>
      </c>
      <c r="P234" s="20">
        <f t="shared" si="93"/>
        <v>9090.61</v>
      </c>
      <c r="Q234" s="6">
        <v>1</v>
      </c>
      <c r="R234" s="9">
        <f t="shared" si="94"/>
        <v>9090.61</v>
      </c>
    </row>
    <row r="235" spans="1:18" s="26" customFormat="1">
      <c r="A235" s="6" t="s">
        <v>527</v>
      </c>
      <c r="B235" s="6" t="s">
        <v>512</v>
      </c>
      <c r="C235" s="6">
        <v>46</v>
      </c>
      <c r="D235" s="6">
        <v>46</v>
      </c>
      <c r="E235" s="6">
        <f>SUM(D235-C235)</f>
        <v>0</v>
      </c>
      <c r="F235" s="9">
        <v>9.5</v>
      </c>
      <c r="G235" s="6">
        <f>E235*F235</f>
        <v>0</v>
      </c>
      <c r="H235" s="6">
        <v>7497</v>
      </c>
      <c r="I235" s="6">
        <v>7564</v>
      </c>
      <c r="J235" s="6">
        <f t="shared" si="95"/>
        <v>67</v>
      </c>
      <c r="K235" s="6">
        <v>1</v>
      </c>
      <c r="L235" s="6">
        <f t="shared" si="91"/>
        <v>67</v>
      </c>
      <c r="M235" s="19">
        <v>1.03</v>
      </c>
      <c r="N235" s="20">
        <f t="shared" si="92"/>
        <v>69.010000000000005</v>
      </c>
      <c r="O235" s="6">
        <v>40</v>
      </c>
      <c r="P235" s="20">
        <f t="shared" si="93"/>
        <v>109.01</v>
      </c>
      <c r="Q235" s="6">
        <v>1</v>
      </c>
      <c r="R235" s="9">
        <f t="shared" si="94"/>
        <v>109.01</v>
      </c>
    </row>
    <row r="236" spans="1:18" s="26" customFormat="1">
      <c r="A236" s="6" t="s">
        <v>528</v>
      </c>
      <c r="B236" s="6" t="s">
        <v>512</v>
      </c>
      <c r="C236" s="6"/>
      <c r="D236" s="6"/>
      <c r="E236" s="6"/>
      <c r="F236" s="8"/>
      <c r="G236" s="6"/>
      <c r="H236" s="6">
        <v>23537</v>
      </c>
      <c r="I236" s="6">
        <v>23936</v>
      </c>
      <c r="J236" s="6">
        <f t="shared" si="95"/>
        <v>399</v>
      </c>
      <c r="K236" s="6">
        <v>40</v>
      </c>
      <c r="L236" s="6">
        <f t="shared" si="91"/>
        <v>15960</v>
      </c>
      <c r="M236" s="19">
        <v>1.03</v>
      </c>
      <c r="N236" s="20">
        <f t="shared" si="92"/>
        <v>16438.8</v>
      </c>
      <c r="O236" s="6"/>
      <c r="P236" s="20">
        <f t="shared" si="93"/>
        <v>16438.8</v>
      </c>
      <c r="Q236" s="6">
        <v>0.25</v>
      </c>
      <c r="R236" s="9">
        <f t="shared" si="94"/>
        <v>4109.7</v>
      </c>
    </row>
    <row r="237" spans="1:18" s="26" customFormat="1">
      <c r="A237" s="6" t="s">
        <v>529</v>
      </c>
      <c r="B237" s="6" t="s">
        <v>512</v>
      </c>
      <c r="C237" s="6"/>
      <c r="D237" s="6"/>
      <c r="E237" s="6"/>
      <c r="F237" s="8"/>
      <c r="G237" s="6"/>
      <c r="H237" s="6">
        <v>1875</v>
      </c>
      <c r="I237" s="6">
        <v>2321</v>
      </c>
      <c r="J237" s="6">
        <f t="shared" si="95"/>
        <v>446</v>
      </c>
      <c r="K237" s="6">
        <v>80</v>
      </c>
      <c r="L237" s="6">
        <f t="shared" si="91"/>
        <v>35680</v>
      </c>
      <c r="M237" s="19">
        <v>1.03</v>
      </c>
      <c r="N237" s="20">
        <f t="shared" si="92"/>
        <v>36750.400000000001</v>
      </c>
      <c r="O237" s="6"/>
      <c r="P237" s="20">
        <f t="shared" si="93"/>
        <v>36750.400000000001</v>
      </c>
      <c r="Q237" s="6">
        <v>1</v>
      </c>
      <c r="R237" s="9">
        <f t="shared" si="94"/>
        <v>36750.400000000001</v>
      </c>
    </row>
    <row r="238" spans="1:18" s="26" customFormat="1">
      <c r="A238" s="6" t="s">
        <v>530</v>
      </c>
      <c r="B238" s="6" t="s">
        <v>512</v>
      </c>
      <c r="C238" s="6"/>
      <c r="D238" s="6"/>
      <c r="E238" s="6"/>
      <c r="F238" s="8"/>
      <c r="G238" s="6"/>
      <c r="H238" s="6">
        <v>91559</v>
      </c>
      <c r="I238" s="6">
        <v>93508</v>
      </c>
      <c r="J238" s="6">
        <f t="shared" si="95"/>
        <v>1949</v>
      </c>
      <c r="K238" s="6">
        <v>30</v>
      </c>
      <c r="L238" s="6">
        <f t="shared" si="91"/>
        <v>58470</v>
      </c>
      <c r="M238" s="19">
        <v>1.03</v>
      </c>
      <c r="N238" s="20">
        <f t="shared" si="92"/>
        <v>60224.1</v>
      </c>
      <c r="O238" s="6"/>
      <c r="P238" s="20">
        <f t="shared" si="93"/>
        <v>60224.1</v>
      </c>
      <c r="Q238" s="6">
        <v>1</v>
      </c>
      <c r="R238" s="9">
        <f t="shared" si="94"/>
        <v>60224.1</v>
      </c>
    </row>
    <row r="239" spans="1:18" s="26" customFormat="1">
      <c r="A239" s="6" t="s">
        <v>531</v>
      </c>
      <c r="B239" s="6" t="s">
        <v>512</v>
      </c>
      <c r="C239" s="6"/>
      <c r="D239" s="6"/>
      <c r="E239" s="6"/>
      <c r="F239" s="9"/>
      <c r="G239" s="6"/>
      <c r="H239" s="6">
        <v>464</v>
      </c>
      <c r="I239" s="6">
        <v>500</v>
      </c>
      <c r="J239" s="6">
        <f t="shared" si="95"/>
        <v>36</v>
      </c>
      <c r="K239" s="6">
        <v>20</v>
      </c>
      <c r="L239" s="6">
        <f t="shared" si="91"/>
        <v>720</v>
      </c>
      <c r="M239" s="19">
        <v>1.03</v>
      </c>
      <c r="N239" s="20">
        <f t="shared" si="92"/>
        <v>741.6</v>
      </c>
      <c r="O239" s="6">
        <v>60</v>
      </c>
      <c r="P239" s="20">
        <f t="shared" si="93"/>
        <v>801.6</v>
      </c>
      <c r="Q239" s="6">
        <v>1</v>
      </c>
      <c r="R239" s="9">
        <f t="shared" si="94"/>
        <v>801.6</v>
      </c>
    </row>
    <row r="240" spans="1:18" s="26" customFormat="1">
      <c r="A240" s="6" t="s">
        <v>532</v>
      </c>
      <c r="B240" s="6" t="s">
        <v>512</v>
      </c>
      <c r="C240" s="6"/>
      <c r="D240" s="6"/>
      <c r="E240" s="6"/>
      <c r="F240" s="9"/>
      <c r="G240" s="6"/>
      <c r="H240" s="6">
        <v>33361</v>
      </c>
      <c r="I240" s="6">
        <v>33451</v>
      </c>
      <c r="J240" s="6">
        <f t="shared" si="95"/>
        <v>90</v>
      </c>
      <c r="K240" s="6">
        <v>20</v>
      </c>
      <c r="L240" s="6">
        <f t="shared" si="91"/>
        <v>1800</v>
      </c>
      <c r="M240" s="19">
        <v>1.03</v>
      </c>
      <c r="N240" s="20">
        <f t="shared" si="92"/>
        <v>1854</v>
      </c>
      <c r="O240" s="6">
        <v>60</v>
      </c>
      <c r="P240" s="20">
        <f t="shared" si="93"/>
        <v>1914</v>
      </c>
      <c r="Q240" s="6">
        <v>1</v>
      </c>
      <c r="R240" s="9">
        <f t="shared" si="94"/>
        <v>1914</v>
      </c>
    </row>
    <row r="241" spans="1:18" s="26" customFormat="1">
      <c r="A241" s="6" t="s">
        <v>533</v>
      </c>
      <c r="B241" s="6" t="s">
        <v>512</v>
      </c>
      <c r="C241" s="6">
        <v>207</v>
      </c>
      <c r="D241" s="6">
        <v>207</v>
      </c>
      <c r="E241" s="6">
        <f>SUM(D241-C241)</f>
        <v>0</v>
      </c>
      <c r="F241" s="9">
        <v>9.5</v>
      </c>
      <c r="G241" s="6">
        <f>E241*F241</f>
        <v>0</v>
      </c>
      <c r="H241" s="6">
        <v>64355</v>
      </c>
      <c r="I241" s="6">
        <v>67842</v>
      </c>
      <c r="J241" s="6">
        <f t="shared" si="95"/>
        <v>3487</v>
      </c>
      <c r="K241" s="6">
        <v>1</v>
      </c>
      <c r="L241" s="6">
        <f t="shared" si="91"/>
        <v>3487</v>
      </c>
      <c r="M241" s="19">
        <v>1.03</v>
      </c>
      <c r="N241" s="20">
        <f t="shared" si="92"/>
        <v>3591.61</v>
      </c>
      <c r="O241" s="6">
        <v>80</v>
      </c>
      <c r="P241" s="20">
        <f t="shared" si="93"/>
        <v>3671.61</v>
      </c>
      <c r="Q241" s="6">
        <v>1</v>
      </c>
      <c r="R241" s="9">
        <f t="shared" si="94"/>
        <v>3671.61</v>
      </c>
    </row>
    <row r="242" spans="1:18" s="26" customFormat="1">
      <c r="A242" s="6" t="s">
        <v>23</v>
      </c>
      <c r="B242" s="6" t="s">
        <v>512</v>
      </c>
      <c r="C242" s="6"/>
      <c r="D242" s="6"/>
      <c r="E242" s="6">
        <f>SUM(E222:E241)</f>
        <v>0</v>
      </c>
      <c r="F242" s="9">
        <v>9.5</v>
      </c>
      <c r="G242" s="6">
        <f>E242*F242</f>
        <v>0</v>
      </c>
      <c r="H242" s="6"/>
      <c r="I242" s="6"/>
      <c r="J242" s="6"/>
      <c r="K242" s="6"/>
      <c r="L242" s="6">
        <f>SUM(L222:L241)</f>
        <v>169200</v>
      </c>
      <c r="M242" s="19">
        <v>1.03</v>
      </c>
      <c r="N242" s="20">
        <f t="shared" si="92"/>
        <v>174276</v>
      </c>
      <c r="O242" s="6">
        <f>SUM(O222:O241)</f>
        <v>920</v>
      </c>
      <c r="P242" s="20">
        <f t="shared" si="93"/>
        <v>175196</v>
      </c>
      <c r="Q242" s="6">
        <v>1</v>
      </c>
      <c r="R242" s="9">
        <f>SUM(R222:R241)</f>
        <v>162866.9</v>
      </c>
    </row>
    <row r="243" spans="1:18" s="26" customFormat="1">
      <c r="A243" s="6" t="s">
        <v>492</v>
      </c>
      <c r="B243" s="12" t="s">
        <v>473</v>
      </c>
      <c r="C243" s="6"/>
      <c r="D243" s="6"/>
      <c r="E243" s="6"/>
      <c r="F243" s="9"/>
      <c r="G243" s="6"/>
      <c r="H243" s="6"/>
      <c r="I243" s="6"/>
      <c r="J243" s="6"/>
      <c r="K243" s="6"/>
      <c r="L243" s="6"/>
      <c r="M243" s="19"/>
      <c r="N243" s="20"/>
      <c r="O243" s="6"/>
      <c r="P243" s="20"/>
      <c r="Q243" s="6"/>
      <c r="R243" s="9">
        <v>877336.41</v>
      </c>
    </row>
    <row r="244" spans="1:18" s="26" customFormat="1">
      <c r="A244" s="6" t="s">
        <v>534</v>
      </c>
      <c r="B244" s="12" t="s">
        <v>475</v>
      </c>
      <c r="C244" s="6"/>
      <c r="D244" s="6"/>
      <c r="E244" s="6"/>
      <c r="F244" s="9"/>
      <c r="G244" s="6"/>
      <c r="H244" s="6"/>
      <c r="I244" s="6"/>
      <c r="J244" s="6"/>
      <c r="K244" s="6"/>
      <c r="L244" s="6"/>
      <c r="M244" s="19"/>
      <c r="N244" s="20"/>
      <c r="O244" s="6"/>
      <c r="P244" s="20"/>
      <c r="Q244" s="6"/>
      <c r="R244" s="9">
        <f>R243-R242</f>
        <v>714469.51</v>
      </c>
    </row>
    <row r="245" spans="1:18" s="26" customFormat="1"/>
    <row r="246" spans="1:18" s="26" customFormat="1"/>
    <row r="247" spans="1:18" s="26" customFormat="1"/>
    <row r="248" spans="1:18" s="26" customFormat="1" ht="24">
      <c r="A248" s="6" t="s">
        <v>1</v>
      </c>
      <c r="B248" s="7" t="s">
        <v>535</v>
      </c>
      <c r="C248" s="6" t="s">
        <v>28</v>
      </c>
      <c r="D248" s="6" t="s">
        <v>29</v>
      </c>
      <c r="E248" s="6" t="s">
        <v>6</v>
      </c>
      <c r="F248" s="9" t="s">
        <v>30</v>
      </c>
      <c r="G248" s="6" t="s">
        <v>31</v>
      </c>
      <c r="H248" s="6" t="s">
        <v>2</v>
      </c>
      <c r="I248" s="6" t="s">
        <v>3</v>
      </c>
      <c r="J248" s="6" t="s">
        <v>4</v>
      </c>
      <c r="K248" s="6" t="s">
        <v>5</v>
      </c>
      <c r="L248" s="6" t="s">
        <v>6</v>
      </c>
      <c r="M248" s="19"/>
      <c r="N248" s="20" t="s">
        <v>8</v>
      </c>
      <c r="O248" s="6" t="s">
        <v>35</v>
      </c>
      <c r="P248" s="20" t="s">
        <v>23</v>
      </c>
      <c r="Q248" s="6" t="s">
        <v>36</v>
      </c>
      <c r="R248" s="9" t="s">
        <v>37</v>
      </c>
    </row>
    <row r="249" spans="1:18" s="26" customFormat="1">
      <c r="A249" s="6" t="s">
        <v>536</v>
      </c>
      <c r="B249" s="6" t="s">
        <v>537</v>
      </c>
      <c r="C249" s="6">
        <v>22</v>
      </c>
      <c r="D249" s="6">
        <v>22</v>
      </c>
      <c r="E249" s="6">
        <f>SUM(D249-C249)</f>
        <v>0</v>
      </c>
      <c r="F249" s="9">
        <v>9.5</v>
      </c>
      <c r="G249" s="6">
        <f>E249*F249</f>
        <v>0</v>
      </c>
      <c r="H249" s="6">
        <v>7</v>
      </c>
      <c r="I249" s="6">
        <v>812</v>
      </c>
      <c r="J249" s="6">
        <f t="shared" ref="J249:J252" si="96">I249-H249</f>
        <v>805</v>
      </c>
      <c r="K249" s="6">
        <v>1</v>
      </c>
      <c r="L249" s="6">
        <f t="shared" ref="L249:L253" si="97">K249*J249</f>
        <v>805</v>
      </c>
      <c r="M249" s="19">
        <v>1.03</v>
      </c>
      <c r="N249" s="20">
        <f t="shared" ref="N249:N253" si="98">M249*L249</f>
        <v>829.15</v>
      </c>
      <c r="O249" s="6">
        <v>80</v>
      </c>
      <c r="P249" s="20">
        <f t="shared" ref="P249:P253" si="99">G249+N249+O249</f>
        <v>909.15</v>
      </c>
      <c r="Q249" s="6">
        <v>1</v>
      </c>
      <c r="R249" s="9">
        <f t="shared" ref="R249:R252" si="100">P249*Q249</f>
        <v>909.15</v>
      </c>
    </row>
    <row r="250" spans="1:18" s="26" customFormat="1">
      <c r="A250" s="6" t="s">
        <v>538</v>
      </c>
      <c r="B250" s="6" t="s">
        <v>537</v>
      </c>
      <c r="C250" s="6"/>
      <c r="D250" s="6"/>
      <c r="E250" s="6"/>
      <c r="F250" s="9"/>
      <c r="G250" s="6"/>
      <c r="H250" s="6">
        <v>728</v>
      </c>
      <c r="I250" s="6">
        <v>941</v>
      </c>
      <c r="J250" s="6">
        <f t="shared" si="96"/>
        <v>213</v>
      </c>
      <c r="K250" s="6">
        <v>20</v>
      </c>
      <c r="L250" s="6">
        <f t="shared" si="97"/>
        <v>4260</v>
      </c>
      <c r="M250" s="19">
        <v>1.03</v>
      </c>
      <c r="N250" s="20">
        <f t="shared" si="98"/>
        <v>4387.8</v>
      </c>
      <c r="O250" s="6">
        <v>80</v>
      </c>
      <c r="P250" s="20">
        <f t="shared" si="99"/>
        <v>4467.8</v>
      </c>
      <c r="Q250" s="6">
        <v>1</v>
      </c>
      <c r="R250" s="9">
        <f t="shared" si="100"/>
        <v>4467.8</v>
      </c>
    </row>
    <row r="251" spans="1:18" s="26" customFormat="1">
      <c r="A251" s="6" t="s">
        <v>539</v>
      </c>
      <c r="B251" s="6" t="s">
        <v>537</v>
      </c>
      <c r="C251" s="6"/>
      <c r="D251" s="6"/>
      <c r="E251" s="6"/>
      <c r="F251" s="9"/>
      <c r="G251" s="6"/>
      <c r="H251" s="6">
        <v>182</v>
      </c>
      <c r="I251" s="6">
        <v>205</v>
      </c>
      <c r="J251" s="6">
        <f t="shared" si="96"/>
        <v>23</v>
      </c>
      <c r="K251" s="6">
        <v>20</v>
      </c>
      <c r="L251" s="6">
        <f t="shared" si="97"/>
        <v>460</v>
      </c>
      <c r="M251" s="19">
        <v>1.03</v>
      </c>
      <c r="N251" s="20">
        <f t="shared" si="98"/>
        <v>473.8</v>
      </c>
      <c r="O251" s="6">
        <v>100</v>
      </c>
      <c r="P251" s="20">
        <f t="shared" si="99"/>
        <v>573.79999999999995</v>
      </c>
      <c r="Q251" s="6">
        <v>1</v>
      </c>
      <c r="R251" s="9">
        <f t="shared" si="100"/>
        <v>573.79999999999995</v>
      </c>
    </row>
    <row r="252" spans="1:18" s="26" customFormat="1">
      <c r="A252" s="6" t="s">
        <v>540</v>
      </c>
      <c r="B252" s="6" t="s">
        <v>537</v>
      </c>
      <c r="C252" s="6"/>
      <c r="D252" s="6"/>
      <c r="E252" s="6"/>
      <c r="F252" s="9"/>
      <c r="G252" s="6"/>
      <c r="H252" s="6">
        <v>7769</v>
      </c>
      <c r="I252" s="6">
        <v>7965</v>
      </c>
      <c r="J252" s="6">
        <f t="shared" si="96"/>
        <v>196</v>
      </c>
      <c r="K252" s="6">
        <v>1</v>
      </c>
      <c r="L252" s="6">
        <f t="shared" si="97"/>
        <v>196</v>
      </c>
      <c r="M252" s="19">
        <v>1.03</v>
      </c>
      <c r="N252" s="20">
        <f t="shared" si="98"/>
        <v>201.88</v>
      </c>
      <c r="O252" s="6"/>
      <c r="P252" s="20">
        <f t="shared" si="99"/>
        <v>201.88</v>
      </c>
      <c r="Q252" s="6">
        <v>1</v>
      </c>
      <c r="R252" s="9">
        <f t="shared" si="100"/>
        <v>201.88</v>
      </c>
    </row>
    <row r="253" spans="1:18" s="26" customFormat="1">
      <c r="A253" s="6" t="s">
        <v>23</v>
      </c>
      <c r="B253" s="6" t="s">
        <v>537</v>
      </c>
      <c r="C253" s="6"/>
      <c r="D253" s="6"/>
      <c r="E253" s="6"/>
      <c r="F253" s="9"/>
      <c r="G253" s="6"/>
      <c r="H253" s="6"/>
      <c r="I253" s="6"/>
      <c r="J253" s="6">
        <f>J249+J250+J251+J252</f>
        <v>1237</v>
      </c>
      <c r="K253" s="6">
        <v>1</v>
      </c>
      <c r="L253" s="6">
        <f t="shared" si="97"/>
        <v>1237</v>
      </c>
      <c r="M253" s="19">
        <v>1.03</v>
      </c>
      <c r="N253" s="20">
        <f t="shared" si="98"/>
        <v>1274.1099999999999</v>
      </c>
      <c r="O253" s="6">
        <f>SUM(O250:O251)</f>
        <v>180</v>
      </c>
      <c r="P253" s="20">
        <f t="shared" si="99"/>
        <v>1454.11</v>
      </c>
      <c r="Q253" s="6">
        <v>1</v>
      </c>
      <c r="R253" s="9">
        <f>R249+R250+R251+R252</f>
        <v>6152.63</v>
      </c>
    </row>
    <row r="254" spans="1:18" s="26" customFormat="1">
      <c r="A254" s="6" t="s">
        <v>492</v>
      </c>
      <c r="B254" s="12" t="s">
        <v>473</v>
      </c>
      <c r="C254" s="12"/>
      <c r="D254" s="6"/>
      <c r="E254" s="6"/>
      <c r="F254" s="9"/>
      <c r="G254" s="6"/>
      <c r="H254" s="6"/>
      <c r="I254" s="6"/>
      <c r="J254" s="6"/>
      <c r="K254" s="6"/>
      <c r="L254" s="21"/>
      <c r="M254" s="19"/>
      <c r="N254" s="20"/>
      <c r="O254" s="6"/>
      <c r="P254" s="20"/>
      <c r="Q254" s="6"/>
      <c r="R254" s="169">
        <v>58277.87</v>
      </c>
    </row>
    <row r="255" spans="1:18" s="26" customFormat="1">
      <c r="A255" s="6" t="s">
        <v>493</v>
      </c>
      <c r="B255" s="6" t="s">
        <v>475</v>
      </c>
      <c r="C255" s="12"/>
      <c r="D255" s="12"/>
      <c r="E255" s="6"/>
      <c r="F255" s="9"/>
      <c r="G255" s="6"/>
      <c r="H255" s="6"/>
      <c r="I255" s="6"/>
      <c r="J255" s="6"/>
      <c r="K255" s="6"/>
      <c r="L255" s="6"/>
      <c r="M255" s="19"/>
      <c r="N255" s="20"/>
      <c r="O255" s="6"/>
      <c r="P255" s="20"/>
      <c r="Q255" s="6"/>
      <c r="R255" s="9">
        <f>R254-R253</f>
        <v>52125.24</v>
      </c>
    </row>
    <row r="256" spans="1:18" s="26" customFormat="1"/>
    <row r="257" spans="1:18" s="26" customFormat="1"/>
    <row r="258" spans="1:18" s="26" customFormat="1"/>
    <row r="259" spans="1:18" s="26" customFormat="1" ht="24">
      <c r="A259" s="6" t="s">
        <v>1</v>
      </c>
      <c r="B259" s="7" t="s">
        <v>541</v>
      </c>
      <c r="C259" s="6" t="s">
        <v>28</v>
      </c>
      <c r="D259" s="6" t="s">
        <v>29</v>
      </c>
      <c r="E259" s="6" t="s">
        <v>6</v>
      </c>
      <c r="F259" s="9" t="s">
        <v>30</v>
      </c>
      <c r="G259" s="6" t="s">
        <v>31</v>
      </c>
      <c r="H259" s="6" t="s">
        <v>2</v>
      </c>
      <c r="I259" s="6" t="s">
        <v>3</v>
      </c>
      <c r="J259" s="6" t="s">
        <v>4</v>
      </c>
      <c r="K259" s="6" t="s">
        <v>5</v>
      </c>
      <c r="L259" s="6" t="s">
        <v>6</v>
      </c>
      <c r="M259" s="19"/>
      <c r="N259" s="20" t="s">
        <v>8</v>
      </c>
      <c r="O259" s="6" t="s">
        <v>35</v>
      </c>
      <c r="P259" s="20" t="s">
        <v>23</v>
      </c>
      <c r="Q259" s="6" t="s">
        <v>36</v>
      </c>
      <c r="R259" s="9" t="s">
        <v>37</v>
      </c>
    </row>
    <row r="260" spans="1:18" s="26" customFormat="1">
      <c r="A260" s="6" t="s">
        <v>542</v>
      </c>
      <c r="B260" s="12" t="s">
        <v>543</v>
      </c>
      <c r="C260" s="6"/>
      <c r="D260" s="6"/>
      <c r="E260" s="6"/>
      <c r="F260" s="8"/>
      <c r="G260" s="6"/>
      <c r="H260" s="6">
        <v>20602</v>
      </c>
      <c r="I260" s="6">
        <v>21641</v>
      </c>
      <c r="J260" s="6">
        <f t="shared" ref="J260:J264" si="101">I260-H260</f>
        <v>1039</v>
      </c>
      <c r="K260" s="6">
        <v>1</v>
      </c>
      <c r="L260" s="6">
        <f t="shared" ref="L260:L264" si="102">K260*J260</f>
        <v>1039</v>
      </c>
      <c r="M260" s="19">
        <v>1.03</v>
      </c>
      <c r="N260" s="20">
        <f t="shared" ref="N260:N265" si="103">M260*L260</f>
        <v>1070.17</v>
      </c>
      <c r="O260" s="6"/>
      <c r="P260" s="20">
        <f t="shared" ref="P260:P263" si="104">G260+N260+O260</f>
        <v>1070.17</v>
      </c>
      <c r="Q260" s="6">
        <v>0.67</v>
      </c>
      <c r="R260" s="9">
        <f t="shared" ref="R260:R264" si="105">P260*Q260</f>
        <v>717.01390000000004</v>
      </c>
    </row>
    <row r="261" spans="1:18" s="26" customFormat="1">
      <c r="A261" s="6" t="s">
        <v>544</v>
      </c>
      <c r="B261" s="12" t="s">
        <v>543</v>
      </c>
      <c r="C261" s="6"/>
      <c r="D261" s="6"/>
      <c r="E261" s="6"/>
      <c r="F261" s="8"/>
      <c r="G261" s="6"/>
      <c r="H261" s="6">
        <v>25702</v>
      </c>
      <c r="I261" s="6">
        <v>26130</v>
      </c>
      <c r="J261" s="6">
        <f t="shared" si="101"/>
        <v>428</v>
      </c>
      <c r="K261" s="6">
        <v>1</v>
      </c>
      <c r="L261" s="6">
        <f t="shared" si="102"/>
        <v>428</v>
      </c>
      <c r="M261" s="19">
        <v>1.03</v>
      </c>
      <c r="N261" s="20">
        <f t="shared" si="103"/>
        <v>440.84</v>
      </c>
      <c r="O261" s="6"/>
      <c r="P261" s="20">
        <f t="shared" si="104"/>
        <v>440.84</v>
      </c>
      <c r="Q261" s="6">
        <v>1</v>
      </c>
      <c r="R261" s="9">
        <f t="shared" si="105"/>
        <v>440.84</v>
      </c>
    </row>
    <row r="262" spans="1:18" s="26" customFormat="1">
      <c r="A262" s="6" t="s">
        <v>545</v>
      </c>
      <c r="B262" s="12" t="s">
        <v>543</v>
      </c>
      <c r="C262" s="6"/>
      <c r="D262" s="6"/>
      <c r="E262" s="6"/>
      <c r="F262" s="8"/>
      <c r="G262" s="6"/>
      <c r="H262" s="6">
        <v>8097</v>
      </c>
      <c r="I262" s="6">
        <v>8377</v>
      </c>
      <c r="J262" s="6">
        <f t="shared" si="101"/>
        <v>280</v>
      </c>
      <c r="K262" s="6">
        <v>1</v>
      </c>
      <c r="L262" s="6">
        <f t="shared" si="102"/>
        <v>280</v>
      </c>
      <c r="M262" s="19">
        <v>1.03</v>
      </c>
      <c r="N262" s="20">
        <f t="shared" si="103"/>
        <v>288.39999999999998</v>
      </c>
      <c r="O262" s="6"/>
      <c r="P262" s="20">
        <f t="shared" si="104"/>
        <v>288.39999999999998</v>
      </c>
      <c r="Q262" s="6">
        <v>0.5</v>
      </c>
      <c r="R262" s="9">
        <f t="shared" si="105"/>
        <v>144.19999999999999</v>
      </c>
    </row>
    <row r="263" spans="1:18" s="26" customFormat="1">
      <c r="A263" s="6" t="s">
        <v>546</v>
      </c>
      <c r="B263" s="12" t="s">
        <v>543</v>
      </c>
      <c r="C263" s="6">
        <v>12</v>
      </c>
      <c r="D263" s="6">
        <v>12</v>
      </c>
      <c r="E263" s="6">
        <f>SUM(D263-C263)</f>
        <v>0</v>
      </c>
      <c r="F263" s="9">
        <v>9.5</v>
      </c>
      <c r="G263" s="6">
        <f>E263*F263</f>
        <v>0</v>
      </c>
      <c r="H263" s="6">
        <v>36207</v>
      </c>
      <c r="I263" s="6">
        <v>39758</v>
      </c>
      <c r="J263" s="6">
        <f t="shared" si="101"/>
        <v>3551</v>
      </c>
      <c r="K263" s="6">
        <v>1</v>
      </c>
      <c r="L263" s="6">
        <f t="shared" si="102"/>
        <v>3551</v>
      </c>
      <c r="M263" s="19">
        <v>1.03</v>
      </c>
      <c r="N263" s="20">
        <f t="shared" si="103"/>
        <v>3657.53</v>
      </c>
      <c r="O263" s="6">
        <v>80</v>
      </c>
      <c r="P263" s="20">
        <f t="shared" si="104"/>
        <v>3737.53</v>
      </c>
      <c r="Q263" s="6">
        <v>1</v>
      </c>
      <c r="R263" s="9">
        <f t="shared" si="105"/>
        <v>3737.53</v>
      </c>
    </row>
    <row r="264" spans="1:18" s="26" customFormat="1">
      <c r="A264" s="6" t="s">
        <v>547</v>
      </c>
      <c r="B264" s="12" t="s">
        <v>543</v>
      </c>
      <c r="C264" s="14"/>
      <c r="D264" s="14"/>
      <c r="E264" s="14"/>
      <c r="F264" s="14"/>
      <c r="G264" s="14"/>
      <c r="H264" s="6">
        <v>14224</v>
      </c>
      <c r="I264" s="6">
        <v>14551</v>
      </c>
      <c r="J264" s="6">
        <f t="shared" si="101"/>
        <v>327</v>
      </c>
      <c r="K264" s="6">
        <v>80</v>
      </c>
      <c r="L264" s="6">
        <f t="shared" si="102"/>
        <v>26160</v>
      </c>
      <c r="M264" s="19">
        <v>1.03</v>
      </c>
      <c r="N264" s="20">
        <f t="shared" si="103"/>
        <v>26944.799999999999</v>
      </c>
      <c r="O264" s="6"/>
      <c r="P264" s="20">
        <f>G263+N264+O264</f>
        <v>26944.799999999999</v>
      </c>
      <c r="Q264" s="6">
        <v>0.5</v>
      </c>
      <c r="R264" s="9">
        <f t="shared" si="105"/>
        <v>13472.4</v>
      </c>
    </row>
    <row r="265" spans="1:18" s="26" customFormat="1">
      <c r="A265" s="6" t="s">
        <v>23</v>
      </c>
      <c r="B265" s="105" t="s">
        <v>543</v>
      </c>
      <c r="C265" s="35"/>
      <c r="D265" s="138"/>
      <c r="E265" s="138">
        <f>SUM(E261:E264)</f>
        <v>0</v>
      </c>
      <c r="F265" s="9">
        <v>9.5</v>
      </c>
      <c r="G265" s="6">
        <f>E265*F265</f>
        <v>0</v>
      </c>
      <c r="H265" s="6"/>
      <c r="I265" s="6"/>
      <c r="J265" s="6"/>
      <c r="K265" s="6">
        <v>1</v>
      </c>
      <c r="L265" s="6">
        <f>SUM(L261:L264)</f>
        <v>30419</v>
      </c>
      <c r="M265" s="19">
        <v>1.03</v>
      </c>
      <c r="N265" s="20">
        <f t="shared" si="103"/>
        <v>31331.57</v>
      </c>
      <c r="O265" s="6">
        <v>80</v>
      </c>
      <c r="P265" s="20">
        <f>G265+N265+O265</f>
        <v>31411.57</v>
      </c>
      <c r="Q265" s="6"/>
      <c r="R265" s="9">
        <f>SUM(R261:R264)</f>
        <v>17794.97</v>
      </c>
    </row>
    <row r="266" spans="1:18" s="26" customFormat="1">
      <c r="A266" s="6" t="s">
        <v>548</v>
      </c>
      <c r="B266" s="12" t="s">
        <v>543</v>
      </c>
      <c r="C266" s="73"/>
      <c r="D266" s="73"/>
      <c r="E266" s="6"/>
      <c r="F266" s="8"/>
      <c r="G266" s="6"/>
      <c r="H266" s="6"/>
      <c r="I266" s="6"/>
      <c r="J266" s="6"/>
      <c r="K266" s="6"/>
      <c r="L266" s="13">
        <v>16210.27</v>
      </c>
      <c r="M266" s="19">
        <v>1.03</v>
      </c>
      <c r="N266" s="20">
        <v>16696.580000000002</v>
      </c>
      <c r="O266" s="6"/>
      <c r="P266" s="20">
        <f>G266+N266+O266</f>
        <v>16696.580000000002</v>
      </c>
      <c r="Q266" s="6"/>
      <c r="R266" s="9"/>
    </row>
    <row r="267" spans="1:18" s="26" customFormat="1">
      <c r="A267" s="12" t="s">
        <v>549</v>
      </c>
      <c r="B267" s="35"/>
      <c r="C267" s="35" t="s">
        <v>550</v>
      </c>
      <c r="D267" s="35"/>
      <c r="E267" s="35"/>
      <c r="F267" s="35"/>
      <c r="G267" s="35"/>
      <c r="H267" s="35"/>
      <c r="I267" s="35"/>
      <c r="J267" s="35"/>
      <c r="K267" s="35"/>
      <c r="L267" s="35">
        <f>R267/M265</f>
        <v>37754</v>
      </c>
      <c r="M267" s="35"/>
      <c r="N267" s="35"/>
      <c r="O267" s="35"/>
      <c r="P267" s="35"/>
      <c r="Q267" s="35"/>
      <c r="R267" s="35">
        <v>38886.620000000003</v>
      </c>
    </row>
    <row r="268" spans="1:18" s="26" customFormat="1">
      <c r="A268" s="12" t="s">
        <v>549</v>
      </c>
      <c r="B268" s="35"/>
      <c r="C268" s="35" t="s">
        <v>551</v>
      </c>
      <c r="D268" s="35"/>
      <c r="E268" s="35"/>
      <c r="F268" s="35"/>
      <c r="G268" s="35"/>
      <c r="H268" s="35"/>
      <c r="I268" s="35"/>
      <c r="J268" s="35"/>
      <c r="K268" s="35"/>
      <c r="L268" s="35">
        <f>R268/M265</f>
        <v>39821</v>
      </c>
      <c r="M268" s="35"/>
      <c r="N268" s="35"/>
      <c r="O268" s="35"/>
      <c r="P268" s="35"/>
      <c r="Q268" s="35"/>
      <c r="R268" s="35">
        <v>41015.629999999997</v>
      </c>
    </row>
    <row r="269" spans="1:18" s="26" customFormat="1">
      <c r="A269" s="35" t="s">
        <v>474</v>
      </c>
      <c r="B269" s="35" t="s">
        <v>475</v>
      </c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>
        <f>R268+R267-R265</f>
        <v>62107.28</v>
      </c>
    </row>
    <row r="270" spans="1:18" s="26" customFormat="1"/>
    <row r="271" spans="1:18" s="26" customFormat="1"/>
    <row r="272" spans="1:18" s="26" customFormat="1"/>
    <row r="273" spans="1:18" s="26" customFormat="1" ht="24">
      <c r="A273" s="6" t="s">
        <v>1</v>
      </c>
      <c r="B273" s="7" t="s">
        <v>552</v>
      </c>
      <c r="C273" s="6" t="s">
        <v>28</v>
      </c>
      <c r="D273" s="6" t="s">
        <v>29</v>
      </c>
      <c r="E273" s="6" t="s">
        <v>6</v>
      </c>
      <c r="F273" s="9" t="s">
        <v>30</v>
      </c>
      <c r="G273" s="6" t="s">
        <v>31</v>
      </c>
      <c r="H273" s="6" t="s">
        <v>2</v>
      </c>
      <c r="I273" s="6" t="s">
        <v>3</v>
      </c>
      <c r="J273" s="6" t="s">
        <v>4</v>
      </c>
      <c r="K273" s="6" t="s">
        <v>5</v>
      </c>
      <c r="L273" s="6" t="s">
        <v>6</v>
      </c>
      <c r="M273" s="19"/>
      <c r="N273" s="20" t="s">
        <v>8</v>
      </c>
      <c r="O273" s="6" t="s">
        <v>35</v>
      </c>
      <c r="P273" s="20" t="s">
        <v>23</v>
      </c>
      <c r="Q273" s="6" t="s">
        <v>36</v>
      </c>
      <c r="R273" s="9" t="s">
        <v>37</v>
      </c>
    </row>
    <row r="274" spans="1:18" s="26" customFormat="1">
      <c r="A274" s="6" t="s">
        <v>553</v>
      </c>
      <c r="B274" s="6" t="s">
        <v>554</v>
      </c>
      <c r="C274" s="6">
        <v>283</v>
      </c>
      <c r="D274" s="6">
        <v>283</v>
      </c>
      <c r="E274" s="6">
        <f>SUM(D274-C274)</f>
        <v>0</v>
      </c>
      <c r="F274" s="9">
        <v>9.5</v>
      </c>
      <c r="G274" s="6">
        <f>E274*F274</f>
        <v>0</v>
      </c>
      <c r="H274" s="6">
        <v>871</v>
      </c>
      <c r="I274" s="6">
        <v>14355</v>
      </c>
      <c r="J274" s="6">
        <f t="shared" ref="J274:J279" si="106">I274-H274</f>
        <v>13484</v>
      </c>
      <c r="K274" s="6">
        <v>1</v>
      </c>
      <c r="L274" s="6">
        <f t="shared" ref="L274:L279" si="107">K274*J274</f>
        <v>13484</v>
      </c>
      <c r="M274" s="19">
        <v>1.03</v>
      </c>
      <c r="N274" s="20">
        <f t="shared" ref="N274:N279" si="108">M274*L274</f>
        <v>13888.52</v>
      </c>
      <c r="O274" s="6">
        <v>180</v>
      </c>
      <c r="P274" s="20">
        <f t="shared" ref="P274:P279" si="109">G274+N274+O274</f>
        <v>14068.52</v>
      </c>
      <c r="Q274" s="6">
        <v>1</v>
      </c>
      <c r="R274" s="9">
        <f t="shared" ref="R274:R279" si="110">P274*Q274</f>
        <v>14068.52</v>
      </c>
    </row>
    <row r="275" spans="1:18" s="26" customFormat="1">
      <c r="A275" s="6" t="s">
        <v>555</v>
      </c>
      <c r="B275" s="6" t="s">
        <v>554</v>
      </c>
      <c r="C275" s="6"/>
      <c r="D275" s="6"/>
      <c r="E275" s="6"/>
      <c r="F275" s="9">
        <v>9.5</v>
      </c>
      <c r="G275" s="6"/>
      <c r="H275" s="6">
        <v>430</v>
      </c>
      <c r="I275" s="6">
        <v>846</v>
      </c>
      <c r="J275" s="6">
        <f t="shared" si="106"/>
        <v>416</v>
      </c>
      <c r="K275" s="6">
        <v>30</v>
      </c>
      <c r="L275" s="6">
        <f t="shared" si="107"/>
        <v>12480</v>
      </c>
      <c r="M275" s="19">
        <v>1.03</v>
      </c>
      <c r="N275" s="20">
        <f t="shared" si="108"/>
        <v>12854.4</v>
      </c>
      <c r="O275" s="6"/>
      <c r="P275" s="20">
        <f t="shared" si="109"/>
        <v>12854.4</v>
      </c>
      <c r="Q275" s="6">
        <v>1</v>
      </c>
      <c r="R275" s="9">
        <f t="shared" si="110"/>
        <v>12854.4</v>
      </c>
    </row>
    <row r="276" spans="1:18" s="26" customFormat="1">
      <c r="A276" s="6" t="s">
        <v>556</v>
      </c>
      <c r="B276" s="6" t="s">
        <v>554</v>
      </c>
      <c r="C276" s="6"/>
      <c r="D276" s="6"/>
      <c r="E276" s="6"/>
      <c r="F276" s="9"/>
      <c r="G276" s="6"/>
      <c r="H276" s="6">
        <v>3528</v>
      </c>
      <c r="I276" s="6">
        <v>6434</v>
      </c>
      <c r="J276" s="6">
        <f t="shared" si="106"/>
        <v>2906</v>
      </c>
      <c r="K276" s="6">
        <v>40</v>
      </c>
      <c r="L276" s="6">
        <f t="shared" si="107"/>
        <v>116240</v>
      </c>
      <c r="M276" s="19">
        <v>1.03</v>
      </c>
      <c r="N276" s="20">
        <f t="shared" si="108"/>
        <v>119727.2</v>
      </c>
      <c r="O276" s="6"/>
      <c r="P276" s="20">
        <f t="shared" si="109"/>
        <v>119727.2</v>
      </c>
      <c r="Q276" s="6">
        <v>1</v>
      </c>
      <c r="R276" s="9">
        <f t="shared" si="110"/>
        <v>119727.2</v>
      </c>
    </row>
    <row r="277" spans="1:18" s="26" customFormat="1">
      <c r="A277" s="6" t="s">
        <v>557</v>
      </c>
      <c r="B277" s="6" t="s">
        <v>554</v>
      </c>
      <c r="C277" s="6" t="s">
        <v>558</v>
      </c>
      <c r="D277" s="6"/>
      <c r="E277" s="6"/>
      <c r="F277" s="9">
        <v>9.5</v>
      </c>
      <c r="G277" s="6"/>
      <c r="H277" s="6">
        <v>11628</v>
      </c>
      <c r="I277" s="6">
        <v>11825</v>
      </c>
      <c r="J277" s="6">
        <f t="shared" si="106"/>
        <v>197</v>
      </c>
      <c r="K277" s="6">
        <v>1</v>
      </c>
      <c r="L277" s="6">
        <f t="shared" si="107"/>
        <v>197</v>
      </c>
      <c r="M277" s="19">
        <v>1.03</v>
      </c>
      <c r="N277" s="20">
        <f t="shared" si="108"/>
        <v>202.91</v>
      </c>
      <c r="O277" s="6"/>
      <c r="P277" s="20">
        <f t="shared" si="109"/>
        <v>202.91</v>
      </c>
      <c r="Q277" s="6">
        <v>1</v>
      </c>
      <c r="R277" s="9">
        <f t="shared" si="110"/>
        <v>202.91</v>
      </c>
    </row>
    <row r="278" spans="1:18" s="26" customFormat="1">
      <c r="A278" s="6" t="s">
        <v>559</v>
      </c>
      <c r="B278" s="6" t="s">
        <v>554</v>
      </c>
      <c r="C278" s="6">
        <v>0</v>
      </c>
      <c r="D278" s="6"/>
      <c r="E278" s="6">
        <f>SUM(D278-C278)</f>
        <v>0</v>
      </c>
      <c r="F278" s="9">
        <v>9.5</v>
      </c>
      <c r="G278" s="6">
        <f>E278*F278</f>
        <v>0</v>
      </c>
      <c r="H278" s="6">
        <v>6281</v>
      </c>
      <c r="I278" s="6">
        <v>7559</v>
      </c>
      <c r="J278" s="6">
        <f t="shared" si="106"/>
        <v>1278</v>
      </c>
      <c r="K278" s="6">
        <v>1</v>
      </c>
      <c r="L278" s="6">
        <f t="shared" si="107"/>
        <v>1278</v>
      </c>
      <c r="M278" s="19">
        <v>1.03</v>
      </c>
      <c r="N278" s="20">
        <f t="shared" si="108"/>
        <v>1316.34</v>
      </c>
      <c r="O278" s="6">
        <v>40</v>
      </c>
      <c r="P278" s="20">
        <f t="shared" si="109"/>
        <v>1356.34</v>
      </c>
      <c r="Q278" s="6">
        <v>1</v>
      </c>
      <c r="R278" s="9">
        <f t="shared" si="110"/>
        <v>1356.34</v>
      </c>
    </row>
    <row r="279" spans="1:18" s="26" customFormat="1">
      <c r="A279" s="6" t="s">
        <v>560</v>
      </c>
      <c r="B279" s="6" t="s">
        <v>554</v>
      </c>
      <c r="C279" s="6"/>
      <c r="D279" s="6"/>
      <c r="E279" s="6"/>
      <c r="F279" s="9"/>
      <c r="G279" s="6"/>
      <c r="H279" s="6">
        <v>9481</v>
      </c>
      <c r="I279" s="6">
        <v>24991</v>
      </c>
      <c r="J279" s="6">
        <f t="shared" si="106"/>
        <v>15510</v>
      </c>
      <c r="K279" s="6">
        <v>1</v>
      </c>
      <c r="L279" s="6">
        <f t="shared" si="107"/>
        <v>15510</v>
      </c>
      <c r="M279" s="19">
        <v>1.03</v>
      </c>
      <c r="N279" s="20">
        <f t="shared" si="108"/>
        <v>15975.3</v>
      </c>
      <c r="O279" s="6">
        <v>40</v>
      </c>
      <c r="P279" s="20">
        <f t="shared" si="109"/>
        <v>16015.3</v>
      </c>
      <c r="Q279" s="6">
        <v>1</v>
      </c>
      <c r="R279" s="9">
        <f t="shared" si="110"/>
        <v>16015.3</v>
      </c>
    </row>
    <row r="280" spans="1:18" s="26" customFormat="1">
      <c r="A280" s="6"/>
      <c r="B280" s="6" t="s">
        <v>23</v>
      </c>
      <c r="C280" s="6"/>
      <c r="D280" s="6"/>
      <c r="E280" s="6"/>
      <c r="F280" s="9"/>
      <c r="G280" s="6"/>
      <c r="H280" s="6"/>
      <c r="I280" s="6"/>
      <c r="J280" s="6"/>
      <c r="K280" s="6"/>
      <c r="L280" s="6"/>
      <c r="M280" s="19"/>
      <c r="N280" s="20"/>
      <c r="O280" s="6"/>
      <c r="P280" s="20"/>
      <c r="Q280" s="6"/>
      <c r="R280" s="9">
        <f>SUM(R274:R279)</f>
        <v>164224.67000000001</v>
      </c>
    </row>
    <row r="281" spans="1:18" s="26" customFormat="1">
      <c r="A281" s="6" t="s">
        <v>492</v>
      </c>
      <c r="B281" s="12" t="s">
        <v>473</v>
      </c>
      <c r="C281" s="6"/>
      <c r="D281" s="6"/>
      <c r="E281" s="6"/>
      <c r="F281" s="9"/>
      <c r="G281" s="6"/>
      <c r="H281" s="6"/>
      <c r="I281" s="6"/>
      <c r="J281" s="6"/>
      <c r="K281" s="6"/>
      <c r="L281" s="6"/>
      <c r="M281" s="19"/>
      <c r="N281" s="20"/>
      <c r="O281" s="6"/>
      <c r="P281" s="20"/>
      <c r="Q281" s="6"/>
      <c r="R281" s="9">
        <v>5842.48</v>
      </c>
    </row>
    <row r="282" spans="1:18" s="26" customFormat="1">
      <c r="A282" s="6" t="s">
        <v>534</v>
      </c>
      <c r="B282" s="12" t="s">
        <v>475</v>
      </c>
      <c r="C282" s="6"/>
      <c r="D282" s="6"/>
      <c r="E282" s="6"/>
      <c r="F282" s="9"/>
      <c r="G282" s="6"/>
      <c r="H282" s="6"/>
      <c r="I282" s="6"/>
      <c r="J282" s="6"/>
      <c r="K282" s="6"/>
      <c r="L282" s="6"/>
      <c r="M282" s="19"/>
      <c r="N282" s="20"/>
      <c r="O282" s="6"/>
      <c r="P282" s="20"/>
      <c r="Q282" s="6"/>
      <c r="R282" s="9">
        <f>R281-R280</f>
        <v>-158382.19</v>
      </c>
    </row>
    <row r="283" spans="1:18" s="26" customFormat="1"/>
    <row r="284" spans="1:18" s="26" customFormat="1"/>
    <row r="285" spans="1:18" s="26" customFormat="1"/>
    <row r="286" spans="1:18" s="26" customFormat="1" ht="24">
      <c r="A286" s="6" t="s">
        <v>1</v>
      </c>
      <c r="B286" s="7" t="s">
        <v>561</v>
      </c>
      <c r="C286" s="6" t="s">
        <v>28</v>
      </c>
      <c r="D286" s="6" t="s">
        <v>29</v>
      </c>
      <c r="E286" s="6" t="s">
        <v>6</v>
      </c>
      <c r="F286" s="9" t="s">
        <v>30</v>
      </c>
      <c r="G286" s="6" t="s">
        <v>31</v>
      </c>
      <c r="H286" s="6" t="s">
        <v>2</v>
      </c>
      <c r="I286" s="6" t="s">
        <v>3</v>
      </c>
      <c r="J286" s="6" t="s">
        <v>4</v>
      </c>
      <c r="K286" s="6" t="s">
        <v>5</v>
      </c>
      <c r="L286" s="6" t="s">
        <v>6</v>
      </c>
      <c r="M286" s="19"/>
      <c r="N286" s="20" t="s">
        <v>8</v>
      </c>
      <c r="O286" s="6" t="s">
        <v>35</v>
      </c>
      <c r="P286" s="20" t="s">
        <v>23</v>
      </c>
      <c r="Q286" s="6" t="s">
        <v>36</v>
      </c>
      <c r="R286" s="9" t="s">
        <v>37</v>
      </c>
    </row>
    <row r="287" spans="1:18" s="26" customFormat="1">
      <c r="A287" s="6" t="s">
        <v>562</v>
      </c>
      <c r="B287" s="6" t="s">
        <v>563</v>
      </c>
      <c r="C287" s="6"/>
      <c r="D287" s="6"/>
      <c r="E287" s="6"/>
      <c r="F287" s="9"/>
      <c r="G287" s="6"/>
      <c r="H287" s="6"/>
      <c r="I287" s="6"/>
      <c r="J287" s="6"/>
      <c r="K287" s="6"/>
      <c r="L287" s="6"/>
      <c r="M287" s="19"/>
      <c r="N287" s="20"/>
      <c r="O287" s="6"/>
      <c r="P287" s="20"/>
      <c r="Q287" s="6"/>
      <c r="R287" s="9"/>
    </row>
    <row r="288" spans="1:18" s="26" customFormat="1">
      <c r="A288" s="6" t="s">
        <v>564</v>
      </c>
      <c r="B288" s="6" t="s">
        <v>565</v>
      </c>
      <c r="C288" s="6">
        <v>48</v>
      </c>
      <c r="D288" s="6">
        <v>48</v>
      </c>
      <c r="E288" s="6">
        <f>SUM(D288-C288)</f>
        <v>0</v>
      </c>
      <c r="F288" s="9">
        <v>9.5</v>
      </c>
      <c r="G288" s="6">
        <f>E288*F288</f>
        <v>0</v>
      </c>
      <c r="H288" s="6">
        <v>18459</v>
      </c>
      <c r="I288" s="6">
        <v>19776</v>
      </c>
      <c r="J288" s="6">
        <f t="shared" ref="J288:J294" si="111">I288-H288</f>
        <v>1317</v>
      </c>
      <c r="K288" s="6">
        <v>1</v>
      </c>
      <c r="L288" s="6">
        <f t="shared" ref="L288:L294" si="112">K288*J288</f>
        <v>1317</v>
      </c>
      <c r="M288" s="19">
        <v>1.03</v>
      </c>
      <c r="N288" s="20">
        <f t="shared" ref="N288:N294" si="113">M288*L288</f>
        <v>1356.51</v>
      </c>
      <c r="O288" s="6">
        <v>40</v>
      </c>
      <c r="P288" s="20">
        <f t="shared" ref="P288:P294" si="114">G288+N288+O288</f>
        <v>1396.51</v>
      </c>
      <c r="Q288" s="6">
        <v>1</v>
      </c>
      <c r="R288" s="9">
        <f t="shared" ref="R288:R294" si="115">P288*Q288</f>
        <v>1396.51</v>
      </c>
    </row>
    <row r="289" spans="1:18" s="26" customFormat="1">
      <c r="A289" s="6" t="s">
        <v>566</v>
      </c>
      <c r="B289" s="6" t="s">
        <v>565</v>
      </c>
      <c r="C289" s="6">
        <v>9</v>
      </c>
      <c r="D289" s="6"/>
      <c r="E289" s="6"/>
      <c r="F289" s="9"/>
      <c r="G289" s="6"/>
      <c r="H289" s="6">
        <v>17187</v>
      </c>
      <c r="I289" s="6">
        <v>18462</v>
      </c>
      <c r="J289" s="6">
        <f t="shared" si="111"/>
        <v>1275</v>
      </c>
      <c r="K289" s="6">
        <v>1</v>
      </c>
      <c r="L289" s="6">
        <f t="shared" si="112"/>
        <v>1275</v>
      </c>
      <c r="M289" s="19">
        <v>1.03</v>
      </c>
      <c r="N289" s="20">
        <f t="shared" si="113"/>
        <v>1313.25</v>
      </c>
      <c r="O289" s="6">
        <v>40</v>
      </c>
      <c r="P289" s="20">
        <f t="shared" si="114"/>
        <v>1353.25</v>
      </c>
      <c r="Q289" s="6">
        <v>1</v>
      </c>
      <c r="R289" s="9">
        <f t="shared" si="115"/>
        <v>1353.25</v>
      </c>
    </row>
    <row r="290" spans="1:18" s="26" customFormat="1">
      <c r="A290" s="6" t="s">
        <v>567</v>
      </c>
      <c r="B290" s="6" t="s">
        <v>565</v>
      </c>
      <c r="C290" s="6" t="s">
        <v>568</v>
      </c>
      <c r="D290" s="6"/>
      <c r="E290" s="6"/>
      <c r="F290" s="9"/>
      <c r="G290" s="6"/>
      <c r="H290" s="6">
        <v>197</v>
      </c>
      <c r="I290" s="6">
        <v>197</v>
      </c>
      <c r="J290" s="6">
        <f t="shared" si="111"/>
        <v>0</v>
      </c>
      <c r="K290" s="6">
        <v>1</v>
      </c>
      <c r="L290" s="6">
        <f t="shared" si="112"/>
        <v>0</v>
      </c>
      <c r="M290" s="19">
        <v>1.03</v>
      </c>
      <c r="N290" s="20">
        <f t="shared" si="113"/>
        <v>0</v>
      </c>
      <c r="O290" s="6"/>
      <c r="P290" s="20">
        <f t="shared" si="114"/>
        <v>0</v>
      </c>
      <c r="Q290" s="6">
        <v>1</v>
      </c>
      <c r="R290" s="9">
        <f t="shared" si="115"/>
        <v>0</v>
      </c>
    </row>
    <row r="291" spans="1:18" s="26" customFormat="1">
      <c r="A291" s="6" t="s">
        <v>569</v>
      </c>
      <c r="B291" s="6" t="s">
        <v>565</v>
      </c>
      <c r="C291" s="6"/>
      <c r="D291" s="6"/>
      <c r="E291" s="6"/>
      <c r="F291" s="9"/>
      <c r="G291" s="6"/>
      <c r="H291" s="6">
        <v>64417</v>
      </c>
      <c r="I291" s="6">
        <v>65777</v>
      </c>
      <c r="J291" s="6">
        <f t="shared" si="111"/>
        <v>1360</v>
      </c>
      <c r="K291" s="6">
        <v>1</v>
      </c>
      <c r="L291" s="6">
        <f t="shared" si="112"/>
        <v>1360</v>
      </c>
      <c r="M291" s="19">
        <v>1.03</v>
      </c>
      <c r="N291" s="20">
        <f t="shared" si="113"/>
        <v>1400.8</v>
      </c>
      <c r="O291" s="6">
        <v>80</v>
      </c>
      <c r="P291" s="20">
        <f t="shared" si="114"/>
        <v>1480.8</v>
      </c>
      <c r="Q291" s="6">
        <v>1</v>
      </c>
      <c r="R291" s="9">
        <f t="shared" si="115"/>
        <v>1480.8</v>
      </c>
    </row>
    <row r="292" spans="1:18" s="26" customFormat="1">
      <c r="A292" s="6" t="s">
        <v>570</v>
      </c>
      <c r="B292" s="6" t="s">
        <v>565</v>
      </c>
      <c r="C292" s="6" t="s">
        <v>571</v>
      </c>
      <c r="D292" s="6"/>
      <c r="E292" s="6"/>
      <c r="F292" s="9"/>
      <c r="G292" s="6"/>
      <c r="H292" s="6">
        <v>607</v>
      </c>
      <c r="I292" s="6">
        <v>607</v>
      </c>
      <c r="J292" s="6">
        <f t="shared" si="111"/>
        <v>0</v>
      </c>
      <c r="K292" s="6">
        <v>1</v>
      </c>
      <c r="L292" s="6">
        <f t="shared" si="112"/>
        <v>0</v>
      </c>
      <c r="M292" s="19">
        <v>1.03</v>
      </c>
      <c r="N292" s="20">
        <f t="shared" si="113"/>
        <v>0</v>
      </c>
      <c r="O292" s="6"/>
      <c r="P292" s="20">
        <f t="shared" si="114"/>
        <v>0</v>
      </c>
      <c r="Q292" s="6">
        <v>1</v>
      </c>
      <c r="R292" s="9">
        <f t="shared" si="115"/>
        <v>0</v>
      </c>
    </row>
    <row r="293" spans="1:18" s="26" customFormat="1">
      <c r="A293" s="6" t="s">
        <v>572</v>
      </c>
      <c r="B293" s="6" t="s">
        <v>565</v>
      </c>
      <c r="C293" s="6">
        <v>29</v>
      </c>
      <c r="D293" s="6">
        <v>29</v>
      </c>
      <c r="E293" s="6">
        <f>SUM(D293-C293)</f>
        <v>0</v>
      </c>
      <c r="F293" s="9">
        <v>9.5</v>
      </c>
      <c r="G293" s="6">
        <f t="shared" ref="G293:G295" si="116">E293*F293</f>
        <v>0</v>
      </c>
      <c r="H293" s="6">
        <v>32750</v>
      </c>
      <c r="I293" s="6">
        <v>36460</v>
      </c>
      <c r="J293" s="6">
        <f t="shared" si="111"/>
        <v>3710</v>
      </c>
      <c r="K293" s="6">
        <v>1</v>
      </c>
      <c r="L293" s="6">
        <f t="shared" si="112"/>
        <v>3710</v>
      </c>
      <c r="M293" s="19">
        <v>1.03</v>
      </c>
      <c r="N293" s="20">
        <f t="shared" si="113"/>
        <v>3821.3</v>
      </c>
      <c r="O293" s="6">
        <v>40</v>
      </c>
      <c r="P293" s="20">
        <f t="shared" si="114"/>
        <v>3861.3</v>
      </c>
      <c r="Q293" s="6">
        <v>1</v>
      </c>
      <c r="R293" s="9">
        <f t="shared" si="115"/>
        <v>3861.3</v>
      </c>
    </row>
    <row r="294" spans="1:18" s="26" customFormat="1">
      <c r="A294" s="6" t="s">
        <v>573</v>
      </c>
      <c r="B294" s="6" t="s">
        <v>565</v>
      </c>
      <c r="C294" s="6">
        <v>226</v>
      </c>
      <c r="D294" s="6">
        <v>226</v>
      </c>
      <c r="E294" s="6">
        <f>SUM(D294-C294)</f>
        <v>0</v>
      </c>
      <c r="F294" s="9">
        <v>9.5</v>
      </c>
      <c r="G294" s="6">
        <f t="shared" si="116"/>
        <v>0</v>
      </c>
      <c r="H294" s="6">
        <v>49208</v>
      </c>
      <c r="I294" s="6">
        <v>56442</v>
      </c>
      <c r="J294" s="6">
        <f t="shared" si="111"/>
        <v>7234</v>
      </c>
      <c r="K294" s="6">
        <v>1</v>
      </c>
      <c r="L294" s="6">
        <f t="shared" si="112"/>
        <v>7234</v>
      </c>
      <c r="M294" s="19">
        <v>1.03</v>
      </c>
      <c r="N294" s="20">
        <f t="shared" si="113"/>
        <v>7451.02</v>
      </c>
      <c r="O294" s="6">
        <v>80</v>
      </c>
      <c r="P294" s="20">
        <f t="shared" si="114"/>
        <v>7531.02</v>
      </c>
      <c r="Q294" s="6">
        <v>1</v>
      </c>
      <c r="R294" s="9">
        <f t="shared" si="115"/>
        <v>7531.02</v>
      </c>
    </row>
    <row r="295" spans="1:18" s="26" customFormat="1">
      <c r="A295" s="6" t="s">
        <v>23</v>
      </c>
      <c r="B295" s="6" t="s">
        <v>565</v>
      </c>
      <c r="C295" s="6"/>
      <c r="D295" s="6"/>
      <c r="E295" s="6">
        <v>4</v>
      </c>
      <c r="F295" s="9">
        <v>9.5</v>
      </c>
      <c r="G295" s="6">
        <f t="shared" si="116"/>
        <v>38</v>
      </c>
      <c r="H295" s="6"/>
      <c r="I295" s="6"/>
      <c r="J295" s="6"/>
      <c r="K295" s="6"/>
      <c r="L295" s="6">
        <f>L288+L289+L291+L294</f>
        <v>11186</v>
      </c>
      <c r="M295" s="19">
        <v>1.03</v>
      </c>
      <c r="N295" s="20">
        <f>L295*M295</f>
        <v>11521.58</v>
      </c>
      <c r="O295" s="6">
        <f>O288+O289+O291+O293+O294</f>
        <v>280</v>
      </c>
      <c r="P295" s="20">
        <f>N295+O295</f>
        <v>11801.58</v>
      </c>
      <c r="Q295" s="6">
        <v>1</v>
      </c>
      <c r="R295" s="9">
        <f>P295+G295</f>
        <v>11839.58</v>
      </c>
    </row>
    <row r="296" spans="1:18" s="26" customFormat="1"/>
    <row r="297" spans="1:18" s="26" customFormat="1"/>
    <row r="298" spans="1:18" s="26" customFormat="1"/>
    <row r="299" spans="1:18" s="26" customFormat="1" ht="24">
      <c r="A299" s="83" t="s">
        <v>1</v>
      </c>
      <c r="B299" s="168" t="s">
        <v>574</v>
      </c>
      <c r="C299" s="83" t="s">
        <v>28</v>
      </c>
      <c r="D299" s="83" t="s">
        <v>29</v>
      </c>
      <c r="E299" s="83" t="s">
        <v>6</v>
      </c>
      <c r="F299" s="84" t="s">
        <v>30</v>
      </c>
      <c r="G299" s="83" t="s">
        <v>31</v>
      </c>
      <c r="H299" s="83" t="s">
        <v>2</v>
      </c>
      <c r="I299" s="83" t="s">
        <v>3</v>
      </c>
      <c r="J299" s="83" t="s">
        <v>4</v>
      </c>
      <c r="K299" s="83" t="s">
        <v>5</v>
      </c>
      <c r="L299" s="83" t="s">
        <v>6</v>
      </c>
      <c r="M299" s="93"/>
      <c r="N299" s="94" t="s">
        <v>8</v>
      </c>
      <c r="O299" s="83" t="s">
        <v>35</v>
      </c>
      <c r="P299" s="94" t="s">
        <v>23</v>
      </c>
      <c r="Q299" s="83" t="s">
        <v>36</v>
      </c>
      <c r="R299" s="84" t="s">
        <v>37</v>
      </c>
    </row>
    <row r="300" spans="1:18" s="26" customFormat="1">
      <c r="A300" s="6" t="s">
        <v>575</v>
      </c>
      <c r="B300" s="6" t="s">
        <v>576</v>
      </c>
      <c r="C300" s="6"/>
      <c r="D300" s="6"/>
      <c r="E300" s="6"/>
      <c r="F300" s="9"/>
      <c r="G300" s="6"/>
      <c r="H300" s="6">
        <v>0</v>
      </c>
      <c r="I300" s="6">
        <v>277</v>
      </c>
      <c r="J300" s="6">
        <f>I300-H300</f>
        <v>277</v>
      </c>
      <c r="K300" s="6">
        <v>1</v>
      </c>
      <c r="L300" s="6">
        <f>K300*J300</f>
        <v>277</v>
      </c>
      <c r="M300" s="19">
        <v>1.03</v>
      </c>
      <c r="N300" s="20">
        <f>M300*L300</f>
        <v>285.31</v>
      </c>
      <c r="O300" s="6">
        <v>40</v>
      </c>
      <c r="P300" s="20">
        <f>G300+N300+O300</f>
        <v>325.31</v>
      </c>
      <c r="Q300" s="6">
        <v>1</v>
      </c>
      <c r="R300" s="9">
        <f>P300*Q300</f>
        <v>325.31</v>
      </c>
    </row>
    <row r="301" spans="1:18" s="26" customFormat="1">
      <c r="A301" s="6" t="s">
        <v>577</v>
      </c>
      <c r="B301" s="6" t="s">
        <v>576</v>
      </c>
      <c r="C301" s="6"/>
      <c r="D301" s="6"/>
      <c r="E301" s="6"/>
      <c r="F301" s="9"/>
      <c r="G301" s="6"/>
      <c r="H301" s="6">
        <v>0</v>
      </c>
      <c r="I301" s="6">
        <v>0</v>
      </c>
      <c r="J301" s="6">
        <f>I301-H301</f>
        <v>0</v>
      </c>
      <c r="K301" s="6">
        <v>1</v>
      </c>
      <c r="L301" s="6">
        <f>K301*J301</f>
        <v>0</v>
      </c>
      <c r="M301" s="19">
        <v>1.03</v>
      </c>
      <c r="N301" s="20">
        <f>M301*L301</f>
        <v>0</v>
      </c>
      <c r="O301" s="6">
        <v>40</v>
      </c>
      <c r="P301" s="20">
        <f>G301+N301+O301</f>
        <v>40</v>
      </c>
      <c r="Q301" s="6">
        <v>1</v>
      </c>
      <c r="R301" s="9">
        <f>P301*Q301</f>
        <v>40</v>
      </c>
    </row>
    <row r="302" spans="1:18" s="26" customFormat="1">
      <c r="A302" s="6" t="s">
        <v>23</v>
      </c>
      <c r="B302" s="6"/>
      <c r="C302" s="6"/>
      <c r="D302" s="6"/>
      <c r="E302" s="6"/>
      <c r="F302" s="9"/>
      <c r="G302" s="6"/>
      <c r="H302" s="6"/>
      <c r="I302" s="6"/>
      <c r="J302" s="6"/>
      <c r="K302" s="6"/>
      <c r="L302" s="6"/>
      <c r="M302" s="19"/>
      <c r="N302" s="20"/>
      <c r="O302" s="6"/>
      <c r="P302" s="20"/>
      <c r="Q302" s="6"/>
      <c r="R302" s="9">
        <f>SUM(R300:R301)</f>
        <v>365.31</v>
      </c>
    </row>
    <row r="303" spans="1:18" s="26" customFormat="1"/>
    <row r="304" spans="1:18" s="26" customFormat="1"/>
    <row r="305" spans="1:18" s="26" customFormat="1"/>
    <row r="306" spans="1:18" s="26" customFormat="1" ht="24">
      <c r="A306" s="83" t="s">
        <v>1</v>
      </c>
      <c r="B306" s="168" t="s">
        <v>578</v>
      </c>
      <c r="C306" s="83" t="s">
        <v>28</v>
      </c>
      <c r="D306" s="83" t="s">
        <v>29</v>
      </c>
      <c r="E306" s="83" t="s">
        <v>6</v>
      </c>
      <c r="F306" s="84" t="s">
        <v>30</v>
      </c>
      <c r="G306" s="83" t="s">
        <v>31</v>
      </c>
      <c r="H306" s="83" t="s">
        <v>2</v>
      </c>
      <c r="I306" s="83" t="s">
        <v>3</v>
      </c>
      <c r="J306" s="83" t="s">
        <v>4</v>
      </c>
      <c r="K306" s="83" t="s">
        <v>5</v>
      </c>
      <c r="L306" s="83" t="s">
        <v>6</v>
      </c>
      <c r="M306" s="93"/>
      <c r="N306" s="94" t="s">
        <v>8</v>
      </c>
      <c r="O306" s="83" t="s">
        <v>35</v>
      </c>
      <c r="P306" s="94" t="s">
        <v>23</v>
      </c>
      <c r="Q306" s="83" t="s">
        <v>36</v>
      </c>
      <c r="R306" s="84" t="s">
        <v>37</v>
      </c>
    </row>
    <row r="307" spans="1:18" s="26" customFormat="1">
      <c r="A307" s="12" t="s">
        <v>579</v>
      </c>
      <c r="B307" s="12" t="s">
        <v>580</v>
      </c>
      <c r="C307" s="12"/>
      <c r="D307" s="12"/>
      <c r="E307" s="12">
        <f>SUM(D307-C307)</f>
        <v>0</v>
      </c>
      <c r="F307" s="27">
        <v>9.5</v>
      </c>
      <c r="G307" s="12">
        <f>E307*F307</f>
        <v>0</v>
      </c>
      <c r="H307" s="12">
        <v>261</v>
      </c>
      <c r="I307" s="12">
        <v>616</v>
      </c>
      <c r="J307" s="12">
        <f>I307-H307</f>
        <v>355</v>
      </c>
      <c r="K307" s="12">
        <v>20</v>
      </c>
      <c r="L307" s="12">
        <f>K307*J307</f>
        <v>7100</v>
      </c>
      <c r="M307" s="12">
        <v>1.03</v>
      </c>
      <c r="N307" s="30">
        <f>M307*L307</f>
        <v>7313</v>
      </c>
      <c r="O307" s="12">
        <v>0</v>
      </c>
      <c r="P307" s="30">
        <f>G307+N307+O307</f>
        <v>7313</v>
      </c>
      <c r="Q307" s="12">
        <v>1</v>
      </c>
      <c r="R307" s="27">
        <f>P307*Q307</f>
        <v>7313</v>
      </c>
    </row>
    <row r="308" spans="1:18" s="26" customFormat="1">
      <c r="A308" s="12" t="s">
        <v>581</v>
      </c>
      <c r="B308" s="12" t="s">
        <v>580</v>
      </c>
      <c r="C308" s="12"/>
      <c r="D308" s="12"/>
      <c r="E308" s="12"/>
      <c r="F308" s="27"/>
      <c r="G308" s="12"/>
      <c r="H308" s="12">
        <v>1</v>
      </c>
      <c r="I308" s="12">
        <v>511</v>
      </c>
      <c r="J308" s="12">
        <f>I308-H308</f>
        <v>510</v>
      </c>
      <c r="K308" s="12">
        <v>40</v>
      </c>
      <c r="L308" s="12">
        <f>K308*J308</f>
        <v>20400</v>
      </c>
      <c r="M308" s="12">
        <v>1.03</v>
      </c>
      <c r="N308" s="30">
        <f>M308*L308</f>
        <v>21012</v>
      </c>
      <c r="O308" s="12"/>
      <c r="P308" s="30">
        <f>G308+N308+O308</f>
        <v>21012</v>
      </c>
      <c r="Q308" s="12">
        <v>1</v>
      </c>
      <c r="R308" s="27">
        <f>P308*Q308</f>
        <v>21012</v>
      </c>
    </row>
    <row r="309" spans="1:18" s="26" customFormat="1">
      <c r="A309" s="12" t="s">
        <v>582</v>
      </c>
      <c r="B309" s="12" t="s">
        <v>70</v>
      </c>
      <c r="C309" s="12"/>
      <c r="D309" s="12"/>
      <c r="E309" s="12">
        <v>0</v>
      </c>
      <c r="F309" s="27">
        <v>9.5</v>
      </c>
      <c r="G309" s="12">
        <f>E309*F309</f>
        <v>0</v>
      </c>
      <c r="H309" s="12">
        <v>18965</v>
      </c>
      <c r="I309" s="12">
        <v>74821</v>
      </c>
      <c r="J309" s="12">
        <f>I309-H309</f>
        <v>55856</v>
      </c>
      <c r="K309" s="12">
        <v>1</v>
      </c>
      <c r="L309" s="12">
        <f>K309*J309</f>
        <v>55856</v>
      </c>
      <c r="M309" s="12">
        <v>1.03</v>
      </c>
      <c r="N309" s="30">
        <f>M309*L309</f>
        <v>57531.68</v>
      </c>
      <c r="O309" s="12"/>
      <c r="P309" s="30">
        <f>G309+N309+O309</f>
        <v>57531.68</v>
      </c>
      <c r="Q309" s="12">
        <v>1</v>
      </c>
      <c r="R309" s="27">
        <f>P309*Q309</f>
        <v>57531.68</v>
      </c>
    </row>
    <row r="310" spans="1:18" s="26" customFormat="1">
      <c r="A310" s="12" t="s">
        <v>23</v>
      </c>
      <c r="B310" s="12"/>
      <c r="C310" s="12"/>
      <c r="D310" s="12"/>
      <c r="E310" s="12"/>
      <c r="F310" s="27"/>
      <c r="G310" s="12"/>
      <c r="H310" s="12"/>
      <c r="I310" s="12"/>
      <c r="J310" s="12"/>
      <c r="K310" s="12"/>
      <c r="L310" s="12"/>
      <c r="M310" s="12"/>
      <c r="N310" s="30"/>
      <c r="O310" s="12"/>
      <c r="P310" s="30"/>
      <c r="Q310" s="12"/>
      <c r="R310" s="27">
        <f>SUM(R307:R309)</f>
        <v>85856.68</v>
      </c>
    </row>
    <row r="311" spans="1:18" s="26" customFormat="1">
      <c r="A311" s="12" t="s">
        <v>583</v>
      </c>
      <c r="B311" s="12" t="s">
        <v>580</v>
      </c>
      <c r="C311" s="12" t="s">
        <v>473</v>
      </c>
      <c r="D311" s="12"/>
      <c r="E311" s="12"/>
      <c r="F311" s="27"/>
      <c r="G311" s="12"/>
      <c r="H311" s="12"/>
      <c r="I311" s="12"/>
      <c r="J311" s="12"/>
      <c r="K311" s="12"/>
      <c r="L311" s="22">
        <v>97087</v>
      </c>
      <c r="M311" s="12">
        <v>1.03</v>
      </c>
      <c r="N311" s="22">
        <f>L311*M311</f>
        <v>99999.61</v>
      </c>
      <c r="O311" s="12"/>
      <c r="P311" s="12"/>
      <c r="Q311" s="12"/>
      <c r="R311" s="12">
        <v>69915.37</v>
      </c>
    </row>
    <row r="312" spans="1:18" s="26" customFormat="1">
      <c r="A312" s="12" t="s">
        <v>493</v>
      </c>
      <c r="B312" s="12"/>
      <c r="C312" s="12" t="s">
        <v>475</v>
      </c>
      <c r="D312" s="12"/>
      <c r="E312" s="12"/>
      <c r="F312" s="27"/>
      <c r="G312" s="12"/>
      <c r="H312" s="12"/>
      <c r="I312" s="12"/>
      <c r="J312" s="12"/>
      <c r="K312" s="12"/>
      <c r="L312" s="22"/>
      <c r="M312" s="12"/>
      <c r="N312" s="22"/>
      <c r="O312" s="12"/>
      <c r="P312" s="12"/>
      <c r="Q312" s="12"/>
      <c r="R312" s="27">
        <f>R311-R310</f>
        <v>-15941.31</v>
      </c>
    </row>
    <row r="313" spans="1:18" s="26" customFormat="1"/>
    <row r="314" spans="1:18" s="26" customFormat="1"/>
    <row r="315" spans="1:18" s="26" customFormat="1"/>
    <row r="316" spans="1:18" s="26" customFormat="1" ht="24">
      <c r="A316" s="6" t="s">
        <v>1</v>
      </c>
      <c r="B316" s="168" t="s">
        <v>584</v>
      </c>
      <c r="C316" s="6">
        <v>5016</v>
      </c>
      <c r="D316" s="6" t="s">
        <v>585</v>
      </c>
      <c r="E316" s="6"/>
      <c r="F316" s="9"/>
      <c r="G316" s="6"/>
      <c r="H316" s="6"/>
      <c r="I316" s="6"/>
      <c r="J316" s="6"/>
      <c r="K316" s="6"/>
      <c r="L316" s="6"/>
      <c r="M316" s="19"/>
      <c r="N316" s="20"/>
      <c r="O316" s="6"/>
      <c r="P316" s="20"/>
      <c r="Q316" s="6"/>
      <c r="R316" s="9"/>
    </row>
    <row r="317" spans="1:18" s="26" customFormat="1">
      <c r="A317" s="6" t="s">
        <v>586</v>
      </c>
      <c r="B317" s="6" t="s">
        <v>585</v>
      </c>
      <c r="C317" s="6">
        <v>141</v>
      </c>
      <c r="D317" s="6">
        <v>141</v>
      </c>
      <c r="E317" s="6">
        <f>D317-C317</f>
        <v>0</v>
      </c>
      <c r="F317" s="9">
        <v>9.5</v>
      </c>
      <c r="G317" s="6">
        <f>E317*F317</f>
        <v>0</v>
      </c>
      <c r="H317" s="6">
        <v>38566</v>
      </c>
      <c r="I317" s="6">
        <v>39839</v>
      </c>
      <c r="J317" s="6">
        <f t="shared" ref="J317:J328" si="117">I317-H317</f>
        <v>1273</v>
      </c>
      <c r="K317" s="6">
        <v>1</v>
      </c>
      <c r="L317" s="6">
        <f t="shared" ref="L317:L328" si="118">K317*J317</f>
        <v>1273</v>
      </c>
      <c r="M317" s="19">
        <v>1.03</v>
      </c>
      <c r="N317" s="20">
        <f t="shared" ref="N317:N328" si="119">M317*L317</f>
        <v>1311.19</v>
      </c>
      <c r="O317" s="6">
        <v>60</v>
      </c>
      <c r="P317" s="20">
        <f t="shared" ref="P317:P328" si="120">G317+N317+O317</f>
        <v>1371.19</v>
      </c>
      <c r="Q317" s="6">
        <v>1</v>
      </c>
      <c r="R317" s="9">
        <f t="shared" ref="R317:R328" si="121">P317*Q317</f>
        <v>1371.19</v>
      </c>
    </row>
    <row r="318" spans="1:18" s="26" customFormat="1">
      <c r="A318" s="6" t="s">
        <v>587</v>
      </c>
      <c r="B318" s="6" t="s">
        <v>585</v>
      </c>
      <c r="C318" s="6"/>
      <c r="D318" s="6"/>
      <c r="E318" s="6"/>
      <c r="F318" s="9"/>
      <c r="G318" s="6"/>
      <c r="H318" s="6">
        <v>8928</v>
      </c>
      <c r="I318" s="6">
        <v>9018</v>
      </c>
      <c r="J318" s="6">
        <f t="shared" si="117"/>
        <v>90</v>
      </c>
      <c r="K318" s="6">
        <v>1</v>
      </c>
      <c r="L318" s="6">
        <f t="shared" si="118"/>
        <v>90</v>
      </c>
      <c r="M318" s="19">
        <v>1.03</v>
      </c>
      <c r="N318" s="20">
        <f t="shared" si="119"/>
        <v>92.7</v>
      </c>
      <c r="O318" s="6">
        <v>40</v>
      </c>
      <c r="P318" s="20">
        <f t="shared" si="120"/>
        <v>132.69999999999999</v>
      </c>
      <c r="Q318" s="6">
        <v>1</v>
      </c>
      <c r="R318" s="9">
        <f t="shared" si="121"/>
        <v>132.69999999999999</v>
      </c>
    </row>
    <row r="319" spans="1:18" s="26" customFormat="1">
      <c r="A319" s="6" t="s">
        <v>588</v>
      </c>
      <c r="B319" s="6" t="s">
        <v>585</v>
      </c>
      <c r="C319" s="6"/>
      <c r="D319" s="6"/>
      <c r="E319" s="6"/>
      <c r="F319" s="9"/>
      <c r="G319" s="6"/>
      <c r="H319" s="6">
        <v>1261</v>
      </c>
      <c r="I319" s="6">
        <v>2159</v>
      </c>
      <c r="J319" s="6">
        <f t="shared" si="117"/>
        <v>898</v>
      </c>
      <c r="K319" s="6">
        <v>1</v>
      </c>
      <c r="L319" s="6">
        <f t="shared" si="118"/>
        <v>898</v>
      </c>
      <c r="M319" s="19">
        <v>1.03</v>
      </c>
      <c r="N319" s="20">
        <f t="shared" si="119"/>
        <v>924.94</v>
      </c>
      <c r="O319" s="6">
        <v>40</v>
      </c>
      <c r="P319" s="20">
        <f t="shared" si="120"/>
        <v>964.94</v>
      </c>
      <c r="Q319" s="6">
        <v>1</v>
      </c>
      <c r="R319" s="9">
        <f t="shared" si="121"/>
        <v>964.94</v>
      </c>
    </row>
    <row r="320" spans="1:18" s="26" customFormat="1">
      <c r="A320" s="6" t="s">
        <v>589</v>
      </c>
      <c r="B320" s="6" t="s">
        <v>585</v>
      </c>
      <c r="C320" s="6" t="s">
        <v>590</v>
      </c>
      <c r="D320" s="6"/>
      <c r="E320" s="6"/>
      <c r="F320" s="9"/>
      <c r="G320" s="6"/>
      <c r="H320" s="6">
        <v>3</v>
      </c>
      <c r="I320" s="6">
        <v>3</v>
      </c>
      <c r="J320" s="6">
        <f t="shared" si="117"/>
        <v>0</v>
      </c>
      <c r="K320" s="6">
        <v>1</v>
      </c>
      <c r="L320" s="6">
        <f t="shared" si="118"/>
        <v>0</v>
      </c>
      <c r="M320" s="19">
        <v>1.03</v>
      </c>
      <c r="N320" s="20">
        <f t="shared" si="119"/>
        <v>0</v>
      </c>
      <c r="O320" s="6"/>
      <c r="P320" s="20">
        <f t="shared" si="120"/>
        <v>0</v>
      </c>
      <c r="Q320" s="6">
        <v>1</v>
      </c>
      <c r="R320" s="9">
        <f t="shared" si="121"/>
        <v>0</v>
      </c>
    </row>
    <row r="321" spans="1:18" s="26" customFormat="1">
      <c r="A321" s="6" t="s">
        <v>591</v>
      </c>
      <c r="B321" s="6" t="s">
        <v>585</v>
      </c>
      <c r="C321" s="6"/>
      <c r="D321" s="6"/>
      <c r="E321" s="6"/>
      <c r="F321" s="9"/>
      <c r="G321" s="6"/>
      <c r="H321" s="6">
        <v>10343</v>
      </c>
      <c r="I321" s="128">
        <v>10609</v>
      </c>
      <c r="J321" s="6">
        <f t="shared" si="117"/>
        <v>266</v>
      </c>
      <c r="K321" s="6">
        <v>1</v>
      </c>
      <c r="L321" s="6">
        <f t="shared" si="118"/>
        <v>266</v>
      </c>
      <c r="M321" s="19">
        <v>1.03</v>
      </c>
      <c r="N321" s="20">
        <f t="shared" si="119"/>
        <v>273.98</v>
      </c>
      <c r="O321" s="6">
        <v>30</v>
      </c>
      <c r="P321" s="20">
        <f t="shared" si="120"/>
        <v>303.98</v>
      </c>
      <c r="Q321" s="6">
        <v>1</v>
      </c>
      <c r="R321" s="9">
        <f t="shared" si="121"/>
        <v>303.98</v>
      </c>
    </row>
    <row r="322" spans="1:18" s="26" customFormat="1">
      <c r="A322" s="6" t="s">
        <v>592</v>
      </c>
      <c r="B322" s="6" t="s">
        <v>585</v>
      </c>
      <c r="C322" s="6">
        <v>99</v>
      </c>
      <c r="D322" s="6">
        <v>99</v>
      </c>
      <c r="E322" s="6">
        <f>D322-C322</f>
        <v>0</v>
      </c>
      <c r="F322" s="9">
        <v>9.5</v>
      </c>
      <c r="G322" s="6">
        <f t="shared" ref="G322:G328" si="122">E322*F322</f>
        <v>0</v>
      </c>
      <c r="H322" s="6">
        <v>10153</v>
      </c>
      <c r="I322" s="6">
        <v>10278</v>
      </c>
      <c r="J322" s="6">
        <f t="shared" si="117"/>
        <v>125</v>
      </c>
      <c r="K322" s="6">
        <v>1</v>
      </c>
      <c r="L322" s="6">
        <f t="shared" si="118"/>
        <v>125</v>
      </c>
      <c r="M322" s="19">
        <v>1.03</v>
      </c>
      <c r="N322" s="20">
        <f t="shared" si="119"/>
        <v>128.75</v>
      </c>
      <c r="O322" s="6"/>
      <c r="P322" s="20">
        <f t="shared" si="120"/>
        <v>128.75</v>
      </c>
      <c r="Q322" s="6">
        <v>1</v>
      </c>
      <c r="R322" s="9">
        <f t="shared" si="121"/>
        <v>128.75</v>
      </c>
    </row>
    <row r="323" spans="1:18" s="26" customFormat="1">
      <c r="A323" s="6" t="s">
        <v>593</v>
      </c>
      <c r="B323" s="6" t="s">
        <v>585</v>
      </c>
      <c r="C323" s="6"/>
      <c r="D323" s="6"/>
      <c r="E323" s="6"/>
      <c r="F323" s="9"/>
      <c r="G323" s="6"/>
      <c r="H323" s="6">
        <v>19106</v>
      </c>
      <c r="I323" s="6">
        <v>19658</v>
      </c>
      <c r="J323" s="6">
        <f t="shared" si="117"/>
        <v>552</v>
      </c>
      <c r="K323" s="6">
        <v>1</v>
      </c>
      <c r="L323" s="6">
        <f t="shared" si="118"/>
        <v>552</v>
      </c>
      <c r="M323" s="19">
        <v>1.03</v>
      </c>
      <c r="N323" s="20">
        <f t="shared" si="119"/>
        <v>568.55999999999995</v>
      </c>
      <c r="O323" s="6"/>
      <c r="P323" s="20">
        <f t="shared" si="120"/>
        <v>568.55999999999995</v>
      </c>
      <c r="Q323" s="6">
        <v>1</v>
      </c>
      <c r="R323" s="9">
        <f t="shared" si="121"/>
        <v>568.55999999999995</v>
      </c>
    </row>
    <row r="324" spans="1:18" s="26" customFormat="1">
      <c r="A324" s="6" t="s">
        <v>594</v>
      </c>
      <c r="B324" s="6" t="s">
        <v>585</v>
      </c>
      <c r="C324" s="6"/>
      <c r="D324" s="6"/>
      <c r="E324" s="6"/>
      <c r="F324" s="9"/>
      <c r="G324" s="6"/>
      <c r="H324" s="6">
        <v>57929</v>
      </c>
      <c r="I324" s="6">
        <v>59286</v>
      </c>
      <c r="J324" s="6">
        <f t="shared" si="117"/>
        <v>1357</v>
      </c>
      <c r="K324" s="6">
        <v>1</v>
      </c>
      <c r="L324" s="6">
        <f t="shared" si="118"/>
        <v>1357</v>
      </c>
      <c r="M324" s="19">
        <v>1.03</v>
      </c>
      <c r="N324" s="20">
        <f t="shared" si="119"/>
        <v>1397.71</v>
      </c>
      <c r="O324" s="6"/>
      <c r="P324" s="20">
        <f t="shared" si="120"/>
        <v>1397.71</v>
      </c>
      <c r="Q324" s="6">
        <v>1</v>
      </c>
      <c r="R324" s="9">
        <f t="shared" si="121"/>
        <v>1397.71</v>
      </c>
    </row>
    <row r="325" spans="1:18" s="26" customFormat="1">
      <c r="A325" s="6" t="s">
        <v>595</v>
      </c>
      <c r="B325" s="6" t="s">
        <v>585</v>
      </c>
      <c r="C325" s="6" t="s">
        <v>596</v>
      </c>
      <c r="D325" s="6"/>
      <c r="E325" s="6"/>
      <c r="F325" s="9"/>
      <c r="G325" s="6"/>
      <c r="H325" s="6">
        <v>20875</v>
      </c>
      <c r="I325" s="6">
        <v>21493</v>
      </c>
      <c r="J325" s="6">
        <f t="shared" si="117"/>
        <v>618</v>
      </c>
      <c r="K325" s="6">
        <v>1</v>
      </c>
      <c r="L325" s="6">
        <f t="shared" si="118"/>
        <v>618</v>
      </c>
      <c r="M325" s="19">
        <v>1.03</v>
      </c>
      <c r="N325" s="20">
        <f t="shared" si="119"/>
        <v>636.54</v>
      </c>
      <c r="O325" s="6">
        <v>40</v>
      </c>
      <c r="P325" s="20">
        <f t="shared" si="120"/>
        <v>676.54</v>
      </c>
      <c r="Q325" s="6">
        <v>1</v>
      </c>
      <c r="R325" s="9">
        <f t="shared" si="121"/>
        <v>676.54</v>
      </c>
    </row>
    <row r="326" spans="1:18" s="26" customFormat="1">
      <c r="A326" s="6" t="s">
        <v>597</v>
      </c>
      <c r="B326" s="6" t="s">
        <v>585</v>
      </c>
      <c r="C326" s="6">
        <v>65</v>
      </c>
      <c r="D326" s="6">
        <v>65</v>
      </c>
      <c r="E326" s="6">
        <f>SUM(D326-C326)</f>
        <v>0</v>
      </c>
      <c r="F326" s="9">
        <v>9.5</v>
      </c>
      <c r="G326" s="6">
        <f t="shared" si="122"/>
        <v>0</v>
      </c>
      <c r="H326" s="6">
        <v>26565</v>
      </c>
      <c r="I326" s="6">
        <v>27074</v>
      </c>
      <c r="J326" s="6">
        <f t="shared" si="117"/>
        <v>509</v>
      </c>
      <c r="K326" s="6">
        <v>1</v>
      </c>
      <c r="L326" s="6">
        <f t="shared" si="118"/>
        <v>509</v>
      </c>
      <c r="M326" s="19">
        <v>1.03</v>
      </c>
      <c r="N326" s="20">
        <f t="shared" si="119"/>
        <v>524.27</v>
      </c>
      <c r="O326" s="6">
        <v>40</v>
      </c>
      <c r="P326" s="20">
        <f t="shared" si="120"/>
        <v>564.27</v>
      </c>
      <c r="Q326" s="6">
        <v>1</v>
      </c>
      <c r="R326" s="9">
        <f t="shared" si="121"/>
        <v>564.27</v>
      </c>
    </row>
    <row r="327" spans="1:18" s="26" customFormat="1">
      <c r="A327" s="6" t="s">
        <v>598</v>
      </c>
      <c r="B327" s="6" t="s">
        <v>585</v>
      </c>
      <c r="C327" s="6">
        <v>39</v>
      </c>
      <c r="D327" s="6">
        <v>39</v>
      </c>
      <c r="E327" s="6">
        <f>D327-C327</f>
        <v>0</v>
      </c>
      <c r="F327" s="9">
        <v>9.5</v>
      </c>
      <c r="G327" s="6">
        <f t="shared" si="122"/>
        <v>0</v>
      </c>
      <c r="H327" s="6">
        <v>26579</v>
      </c>
      <c r="I327" s="6">
        <v>27561</v>
      </c>
      <c r="J327" s="6">
        <f t="shared" si="117"/>
        <v>982</v>
      </c>
      <c r="K327" s="6">
        <v>1</v>
      </c>
      <c r="L327" s="6">
        <f t="shared" si="118"/>
        <v>982</v>
      </c>
      <c r="M327" s="19">
        <v>1.03</v>
      </c>
      <c r="N327" s="20">
        <f t="shared" si="119"/>
        <v>1011.46</v>
      </c>
      <c r="O327" s="6">
        <v>40</v>
      </c>
      <c r="P327" s="20">
        <f t="shared" si="120"/>
        <v>1051.46</v>
      </c>
      <c r="Q327" s="6">
        <v>1</v>
      </c>
      <c r="R327" s="9">
        <f t="shared" si="121"/>
        <v>1051.46</v>
      </c>
    </row>
    <row r="328" spans="1:18" s="26" customFormat="1">
      <c r="A328" s="6" t="s">
        <v>599</v>
      </c>
      <c r="B328" s="6" t="s">
        <v>585</v>
      </c>
      <c r="C328" s="6">
        <v>51</v>
      </c>
      <c r="D328" s="6">
        <v>51</v>
      </c>
      <c r="E328" s="6">
        <f>D328-C328</f>
        <v>0</v>
      </c>
      <c r="F328" s="9">
        <v>9.5</v>
      </c>
      <c r="G328" s="6">
        <f t="shared" si="122"/>
        <v>0</v>
      </c>
      <c r="H328" s="6">
        <v>6245</v>
      </c>
      <c r="I328" s="6">
        <v>6750</v>
      </c>
      <c r="J328" s="6">
        <f t="shared" si="117"/>
        <v>505</v>
      </c>
      <c r="K328" s="6">
        <v>1</v>
      </c>
      <c r="L328" s="6">
        <f t="shared" si="118"/>
        <v>505</v>
      </c>
      <c r="M328" s="19">
        <v>1.03</v>
      </c>
      <c r="N328" s="20">
        <f t="shared" si="119"/>
        <v>520.15</v>
      </c>
      <c r="O328" s="6">
        <v>40</v>
      </c>
      <c r="P328" s="20">
        <f t="shared" si="120"/>
        <v>560.15</v>
      </c>
      <c r="Q328" s="6">
        <v>1</v>
      </c>
      <c r="R328" s="9">
        <f t="shared" si="121"/>
        <v>560.15</v>
      </c>
    </row>
    <row r="329" spans="1:18" s="26" customFormat="1">
      <c r="A329" s="6" t="s">
        <v>23</v>
      </c>
      <c r="B329" s="170" t="s">
        <v>600</v>
      </c>
      <c r="C329" s="12"/>
      <c r="D329" s="12"/>
      <c r="E329" s="12">
        <f>E317+E322+E328</f>
        <v>0</v>
      </c>
      <c r="F329" s="27"/>
      <c r="G329" s="12">
        <f>E329*F328</f>
        <v>0</v>
      </c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27">
        <f>SUM(R317:R328)</f>
        <v>7720.25</v>
      </c>
    </row>
    <row r="330" spans="1:18" s="26" customFormat="1"/>
    <row r="331" spans="1:18" s="26" customFormat="1"/>
    <row r="332" spans="1:18" s="26" customFormat="1" ht="24">
      <c r="A332" s="6" t="s">
        <v>1</v>
      </c>
      <c r="B332" s="168" t="s">
        <v>601</v>
      </c>
      <c r="C332" s="6"/>
      <c r="D332" s="6"/>
      <c r="E332" s="6"/>
      <c r="F332" s="9"/>
      <c r="G332" s="6"/>
      <c r="H332" s="6"/>
      <c r="I332" s="6"/>
      <c r="J332" s="6"/>
      <c r="K332" s="6"/>
      <c r="L332" s="6"/>
      <c r="M332" s="19"/>
      <c r="N332" s="20"/>
      <c r="O332" s="6"/>
      <c r="P332" s="20"/>
      <c r="Q332" s="6"/>
      <c r="R332" s="9"/>
    </row>
    <row r="333" spans="1:18" s="26" customFormat="1">
      <c r="A333" s="6" t="s">
        <v>602</v>
      </c>
      <c r="B333" s="6">
        <v>4178</v>
      </c>
      <c r="C333" s="6"/>
      <c r="D333" s="6"/>
      <c r="E333" s="6"/>
      <c r="F333" s="9"/>
      <c r="G333" s="6"/>
      <c r="H333" s="6"/>
      <c r="I333" s="6"/>
      <c r="J333" s="6"/>
      <c r="K333" s="6"/>
      <c r="L333" s="21"/>
      <c r="M333" s="19"/>
      <c r="N333" s="20"/>
      <c r="O333" s="6"/>
      <c r="P333" s="20"/>
      <c r="Q333" s="6"/>
      <c r="R333" s="9"/>
    </row>
    <row r="334" spans="1:18" s="26" customFormat="1">
      <c r="A334" s="6" t="s">
        <v>603</v>
      </c>
      <c r="B334" s="6" t="s">
        <v>604</v>
      </c>
      <c r="C334" s="6">
        <v>42</v>
      </c>
      <c r="D334" s="6">
        <v>42</v>
      </c>
      <c r="E334" s="6">
        <f t="shared" ref="E334:E336" si="123">SUM(D334-C334)</f>
        <v>0</v>
      </c>
      <c r="F334" s="9">
        <v>9.5</v>
      </c>
      <c r="G334" s="6">
        <f t="shared" ref="G334:G336" si="124">E334*F334</f>
        <v>0</v>
      </c>
      <c r="H334" s="6">
        <v>3115</v>
      </c>
      <c r="I334" s="6">
        <v>3748</v>
      </c>
      <c r="J334" s="6">
        <f t="shared" ref="J334:J336" si="125">I334-H334</f>
        <v>633</v>
      </c>
      <c r="K334" s="6">
        <v>1</v>
      </c>
      <c r="L334" s="6">
        <f t="shared" ref="L334:L336" si="126">K334*J334</f>
        <v>633</v>
      </c>
      <c r="M334" s="19">
        <v>1.03</v>
      </c>
      <c r="N334" s="20">
        <f t="shared" ref="N334:N336" si="127">M334*L334</f>
        <v>651.99</v>
      </c>
      <c r="O334" s="6">
        <v>120</v>
      </c>
      <c r="P334" s="20">
        <f t="shared" ref="P334:P336" si="128">G334+N334+O334</f>
        <v>771.99</v>
      </c>
      <c r="Q334" s="6">
        <v>1</v>
      </c>
      <c r="R334" s="9">
        <f t="shared" ref="R334:R336" si="129">P334*Q334</f>
        <v>771.99</v>
      </c>
    </row>
    <row r="335" spans="1:18" s="26" customFormat="1">
      <c r="A335" s="6" t="s">
        <v>605</v>
      </c>
      <c r="B335" s="6" t="s">
        <v>604</v>
      </c>
      <c r="C335" s="6">
        <v>45</v>
      </c>
      <c r="D335" s="6">
        <v>47</v>
      </c>
      <c r="E335" s="6">
        <f t="shared" si="123"/>
        <v>2</v>
      </c>
      <c r="F335" s="9">
        <v>9.5</v>
      </c>
      <c r="G335" s="6">
        <f t="shared" si="124"/>
        <v>19</v>
      </c>
      <c r="H335" s="6">
        <v>66292</v>
      </c>
      <c r="I335" s="6">
        <v>68743</v>
      </c>
      <c r="J335" s="6">
        <f t="shared" si="125"/>
        <v>2451</v>
      </c>
      <c r="K335" s="6">
        <v>1</v>
      </c>
      <c r="L335" s="6">
        <f t="shared" si="126"/>
        <v>2451</v>
      </c>
      <c r="M335" s="19">
        <v>1.03</v>
      </c>
      <c r="N335" s="20">
        <f t="shared" si="127"/>
        <v>2524.5300000000002</v>
      </c>
      <c r="O335" s="6">
        <v>80</v>
      </c>
      <c r="P335" s="20">
        <f t="shared" si="128"/>
        <v>2623.53</v>
      </c>
      <c r="Q335" s="6">
        <v>1</v>
      </c>
      <c r="R335" s="9">
        <f t="shared" si="129"/>
        <v>2623.53</v>
      </c>
    </row>
    <row r="336" spans="1:18" s="26" customFormat="1">
      <c r="A336" s="6" t="s">
        <v>440</v>
      </c>
      <c r="B336" s="6" t="s">
        <v>604</v>
      </c>
      <c r="C336" s="6">
        <v>211</v>
      </c>
      <c r="D336" s="6">
        <v>211</v>
      </c>
      <c r="E336" s="6">
        <f t="shared" si="123"/>
        <v>0</v>
      </c>
      <c r="F336" s="9">
        <v>9.5</v>
      </c>
      <c r="G336" s="6">
        <f t="shared" si="124"/>
        <v>0</v>
      </c>
      <c r="H336" s="6">
        <v>32918</v>
      </c>
      <c r="I336" s="6">
        <v>34499</v>
      </c>
      <c r="J336" s="6">
        <f t="shared" si="125"/>
        <v>1581</v>
      </c>
      <c r="K336" s="6">
        <v>1</v>
      </c>
      <c r="L336" s="6">
        <f t="shared" si="126"/>
        <v>1581</v>
      </c>
      <c r="M336" s="19">
        <v>1.03</v>
      </c>
      <c r="N336" s="20">
        <f t="shared" si="127"/>
        <v>1628.43</v>
      </c>
      <c r="O336" s="6"/>
      <c r="P336" s="20">
        <f t="shared" si="128"/>
        <v>1628.43</v>
      </c>
      <c r="Q336" s="6">
        <v>0.18</v>
      </c>
      <c r="R336" s="9">
        <f t="shared" si="129"/>
        <v>293.11739999999998</v>
      </c>
    </row>
    <row r="337" spans="1:18" s="26" customFormat="1">
      <c r="A337" s="6" t="s">
        <v>23</v>
      </c>
      <c r="B337" s="6"/>
      <c r="C337" s="6"/>
      <c r="D337" s="6"/>
      <c r="E337" s="6"/>
      <c r="F337" s="9"/>
      <c r="G337" s="6"/>
      <c r="H337" s="6"/>
      <c r="I337" s="6"/>
      <c r="J337" s="6"/>
      <c r="K337" s="6"/>
      <c r="L337" s="21"/>
      <c r="M337" s="19"/>
      <c r="N337" s="20"/>
      <c r="O337" s="6"/>
      <c r="P337" s="20"/>
      <c r="Q337" s="6"/>
      <c r="R337" s="9">
        <f>SUM(R334:R336)</f>
        <v>3688.6374000000001</v>
      </c>
    </row>
    <row r="338" spans="1:18" s="26" customFormat="1">
      <c r="A338" s="6" t="s">
        <v>492</v>
      </c>
      <c r="B338" s="6"/>
      <c r="C338" s="6"/>
      <c r="D338" s="6"/>
      <c r="E338" s="6"/>
      <c r="F338" s="9"/>
      <c r="G338" s="6"/>
      <c r="H338" s="6"/>
      <c r="I338" s="6"/>
      <c r="J338" s="6"/>
      <c r="K338" s="6"/>
      <c r="L338" s="21">
        <f>R338/M338</f>
        <v>43638.7572815534</v>
      </c>
      <c r="M338" s="19">
        <v>1.03</v>
      </c>
      <c r="N338" s="20"/>
      <c r="O338" s="6"/>
      <c r="P338" s="20"/>
      <c r="Q338" s="6"/>
      <c r="R338" s="9">
        <v>44947.92</v>
      </c>
    </row>
    <row r="339" spans="1:18" s="26" customFormat="1" ht="18" customHeight="1">
      <c r="A339" s="6" t="s">
        <v>493</v>
      </c>
      <c r="B339" s="12" t="s">
        <v>475</v>
      </c>
      <c r="C339" s="171"/>
      <c r="D339" s="171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171">
        <f>R338-R337</f>
        <v>41259.282599999999</v>
      </c>
    </row>
  </sheetData>
  <mergeCells count="2">
    <mergeCell ref="A1:R1"/>
    <mergeCell ref="A14:R14"/>
  </mergeCells>
  <phoneticPr fontId="47" type="noConversion"/>
  <pageMargins left="0.75" right="0.75" top="1" bottom="1" header="0.5" footer="0.5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S289"/>
  <sheetViews>
    <sheetView workbookViewId="0">
      <selection activeCell="C2" sqref="C2"/>
    </sheetView>
  </sheetViews>
  <sheetFormatPr defaultColWidth="8.75" defaultRowHeight="14.25"/>
  <cols>
    <col min="1" max="1" width="16.25" style="26" customWidth="1"/>
    <col min="2" max="2" width="18.25" style="26" customWidth="1"/>
    <col min="3" max="4" width="7.625" style="26" customWidth="1"/>
    <col min="5" max="5" width="8.75" style="26"/>
    <col min="6" max="6" width="6.625" style="26" customWidth="1"/>
    <col min="7" max="10" width="8.75" style="26"/>
    <col min="11" max="11" width="5" style="26" customWidth="1"/>
    <col min="12" max="12" width="12.5" style="26" customWidth="1"/>
    <col min="13" max="13" width="7.75" style="26" customWidth="1"/>
    <col min="14" max="14" width="15.125" style="26" customWidth="1"/>
    <col min="15" max="15" width="5.25" style="26" customWidth="1"/>
    <col min="16" max="16" width="15" style="26" customWidth="1"/>
    <col min="17" max="17" width="5.75" style="26" customWidth="1"/>
    <col min="18" max="18" width="14.625" style="26" customWidth="1"/>
    <col min="19" max="19" width="8.75" style="26"/>
  </cols>
  <sheetData>
    <row r="1" spans="1:18" s="26" customFormat="1" ht="25.5">
      <c r="A1" s="375" t="s">
        <v>606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</row>
    <row r="2" spans="1:18" s="26" customFormat="1" ht="33.950000000000003" customHeight="1">
      <c r="A2" s="6" t="s">
        <v>1</v>
      </c>
      <c r="B2" s="44" t="s">
        <v>607</v>
      </c>
      <c r="C2" s="6" t="s">
        <v>28</v>
      </c>
      <c r="D2" s="6" t="s">
        <v>29</v>
      </c>
      <c r="E2" s="6" t="s">
        <v>6</v>
      </c>
      <c r="F2" s="9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/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</row>
    <row r="3" spans="1:18" s="26" customFormat="1">
      <c r="A3" s="28" t="s">
        <v>608</v>
      </c>
      <c r="B3" s="12"/>
      <c r="C3" s="12" t="s">
        <v>609</v>
      </c>
      <c r="D3" s="12"/>
      <c r="E3" s="12"/>
      <c r="F3" s="27"/>
      <c r="G3" s="12"/>
      <c r="H3" s="12"/>
      <c r="I3" s="12"/>
      <c r="J3" s="12"/>
      <c r="K3" s="12"/>
      <c r="L3" s="12"/>
      <c r="M3" s="12"/>
      <c r="N3" s="30"/>
      <c r="O3" s="12"/>
      <c r="P3" s="30"/>
      <c r="Q3" s="12"/>
      <c r="R3" s="27"/>
    </row>
    <row r="4" spans="1:18" s="26" customFormat="1">
      <c r="A4" s="12" t="s">
        <v>610</v>
      </c>
      <c r="B4" s="12" t="s">
        <v>70</v>
      </c>
      <c r="C4" s="12">
        <v>4622</v>
      </c>
      <c r="D4" s="12"/>
      <c r="E4" s="12"/>
      <c r="F4" s="27"/>
      <c r="G4" s="12"/>
      <c r="H4" s="12">
        <v>19743</v>
      </c>
      <c r="I4" s="12">
        <v>27925</v>
      </c>
      <c r="J4" s="12">
        <f t="shared" ref="J4:J9" si="0">I4-H4</f>
        <v>8182</v>
      </c>
      <c r="K4" s="12">
        <v>30</v>
      </c>
      <c r="L4" s="12">
        <f t="shared" ref="L4:L9" si="1">K4*J4</f>
        <v>245460</v>
      </c>
      <c r="M4" s="12">
        <v>1.03</v>
      </c>
      <c r="N4" s="30">
        <f t="shared" ref="N4:N9" si="2">M4*L4</f>
        <v>252823.8</v>
      </c>
      <c r="O4" s="12"/>
      <c r="P4" s="30">
        <f t="shared" ref="P4:P7" si="3">G4+N4+O4</f>
        <v>252823.8</v>
      </c>
      <c r="Q4" s="12">
        <v>1</v>
      </c>
      <c r="R4" s="27">
        <f t="shared" ref="R4:R9" si="4">P4*Q4</f>
        <v>252823.8</v>
      </c>
    </row>
    <row r="5" spans="1:18" s="26" customFormat="1">
      <c r="A5" s="12" t="s">
        <v>611</v>
      </c>
      <c r="B5" s="12" t="s">
        <v>70</v>
      </c>
      <c r="C5" s="12">
        <v>46</v>
      </c>
      <c r="D5" s="12">
        <v>46</v>
      </c>
      <c r="E5" s="12">
        <f>SUM(D5-C5)</f>
        <v>0</v>
      </c>
      <c r="F5" s="27">
        <v>9.5</v>
      </c>
      <c r="G5" s="12">
        <f>E5*F5</f>
        <v>0</v>
      </c>
      <c r="H5" s="12">
        <v>34678</v>
      </c>
      <c r="I5" s="12">
        <v>34827</v>
      </c>
      <c r="J5" s="12">
        <f t="shared" si="0"/>
        <v>149</v>
      </c>
      <c r="K5" s="12">
        <v>1</v>
      </c>
      <c r="L5" s="12">
        <f t="shared" si="1"/>
        <v>149</v>
      </c>
      <c r="M5" s="12">
        <v>1.03</v>
      </c>
      <c r="N5" s="30">
        <f t="shared" si="2"/>
        <v>153.47</v>
      </c>
      <c r="O5" s="12">
        <v>40</v>
      </c>
      <c r="P5" s="30">
        <f t="shared" si="3"/>
        <v>193.47</v>
      </c>
      <c r="Q5" s="12">
        <v>1</v>
      </c>
      <c r="R5" s="27">
        <f t="shared" si="4"/>
        <v>193.47</v>
      </c>
    </row>
    <row r="6" spans="1:18" s="26" customFormat="1">
      <c r="A6" s="12" t="s">
        <v>612</v>
      </c>
      <c r="B6" s="12" t="s">
        <v>70</v>
      </c>
      <c r="C6" s="12"/>
      <c r="D6" s="12"/>
      <c r="E6" s="12"/>
      <c r="F6" s="27"/>
      <c r="G6" s="12"/>
      <c r="H6" s="12">
        <v>56718</v>
      </c>
      <c r="I6" s="12">
        <v>60611</v>
      </c>
      <c r="J6" s="12">
        <f t="shared" si="0"/>
        <v>3893</v>
      </c>
      <c r="K6" s="12">
        <v>1</v>
      </c>
      <c r="L6" s="12">
        <f t="shared" si="1"/>
        <v>3893</v>
      </c>
      <c r="M6" s="12">
        <v>1.03</v>
      </c>
      <c r="N6" s="30">
        <f t="shared" si="2"/>
        <v>4009.79</v>
      </c>
      <c r="O6" s="12"/>
      <c r="P6" s="30">
        <f t="shared" si="3"/>
        <v>4009.79</v>
      </c>
      <c r="Q6" s="12">
        <v>1</v>
      </c>
      <c r="R6" s="27">
        <f t="shared" si="4"/>
        <v>4009.79</v>
      </c>
    </row>
    <row r="7" spans="1:18" s="26" customFormat="1">
      <c r="A7" s="12" t="s">
        <v>613</v>
      </c>
      <c r="B7" s="12" t="s">
        <v>70</v>
      </c>
      <c r="C7" s="12"/>
      <c r="D7" s="12"/>
      <c r="E7" s="12"/>
      <c r="F7" s="27"/>
      <c r="G7" s="12"/>
      <c r="H7" s="12">
        <v>130112</v>
      </c>
      <c r="I7" s="12">
        <v>136722</v>
      </c>
      <c r="J7" s="12">
        <f t="shared" si="0"/>
        <v>6610</v>
      </c>
      <c r="K7" s="12">
        <v>1</v>
      </c>
      <c r="L7" s="12">
        <f t="shared" si="1"/>
        <v>6610</v>
      </c>
      <c r="M7" s="12">
        <v>1.03</v>
      </c>
      <c r="N7" s="30">
        <f t="shared" si="2"/>
        <v>6808.3</v>
      </c>
      <c r="O7" s="12"/>
      <c r="P7" s="30">
        <f t="shared" si="3"/>
        <v>6808.3</v>
      </c>
      <c r="Q7" s="12">
        <v>1</v>
      </c>
      <c r="R7" s="27">
        <f t="shared" si="4"/>
        <v>6808.3</v>
      </c>
    </row>
    <row r="8" spans="1:18" s="26" customFormat="1">
      <c r="A8" s="12" t="s">
        <v>410</v>
      </c>
      <c r="B8" s="12" t="s">
        <v>321</v>
      </c>
      <c r="C8" s="12"/>
      <c r="D8" s="12"/>
      <c r="E8" s="12"/>
      <c r="F8" s="27">
        <v>9.5</v>
      </c>
      <c r="G8" s="12"/>
      <c r="H8" s="12">
        <v>22472</v>
      </c>
      <c r="I8" s="12">
        <v>23995</v>
      </c>
      <c r="J8" s="12">
        <f t="shared" si="0"/>
        <v>1523</v>
      </c>
      <c r="K8" s="12">
        <v>1</v>
      </c>
      <c r="L8" s="12">
        <f t="shared" si="1"/>
        <v>1523</v>
      </c>
      <c r="M8" s="12">
        <v>1.03</v>
      </c>
      <c r="N8" s="30">
        <f t="shared" si="2"/>
        <v>1568.69</v>
      </c>
      <c r="O8" s="12"/>
      <c r="P8" s="22">
        <f>N8</f>
        <v>1568.69</v>
      </c>
      <c r="Q8" s="12">
        <v>0.22220000000000001</v>
      </c>
      <c r="R8" s="22">
        <f t="shared" si="4"/>
        <v>348.56291800000002</v>
      </c>
    </row>
    <row r="9" spans="1:18" s="26" customFormat="1">
      <c r="A9" s="12" t="s">
        <v>614</v>
      </c>
      <c r="B9" s="12" t="s">
        <v>70</v>
      </c>
      <c r="C9" s="12"/>
      <c r="D9" s="12"/>
      <c r="E9" s="12"/>
      <c r="F9" s="27"/>
      <c r="G9" s="12"/>
      <c r="H9" s="12">
        <v>3206</v>
      </c>
      <c r="I9" s="12">
        <v>3947</v>
      </c>
      <c r="J9" s="12">
        <f t="shared" si="0"/>
        <v>741</v>
      </c>
      <c r="K9" s="12">
        <v>80</v>
      </c>
      <c r="L9" s="12">
        <f t="shared" si="1"/>
        <v>59280</v>
      </c>
      <c r="M9" s="12">
        <v>1.03</v>
      </c>
      <c r="N9" s="30">
        <f t="shared" si="2"/>
        <v>61058.400000000001</v>
      </c>
      <c r="O9" s="12"/>
      <c r="P9" s="30">
        <f t="shared" ref="P9:P14" si="5">G9+N9+O9</f>
        <v>61058.400000000001</v>
      </c>
      <c r="Q9" s="12">
        <v>1</v>
      </c>
      <c r="R9" s="27">
        <f t="shared" si="4"/>
        <v>61058.400000000001</v>
      </c>
    </row>
    <row r="10" spans="1:18" s="26" customFormat="1">
      <c r="A10" s="12" t="s">
        <v>615</v>
      </c>
      <c r="B10" s="12"/>
      <c r="C10" s="12"/>
      <c r="D10" s="12"/>
      <c r="E10" s="12"/>
      <c r="F10" s="27"/>
      <c r="G10" s="12"/>
      <c r="H10" s="12"/>
      <c r="I10" s="12"/>
      <c r="J10" s="12"/>
      <c r="K10" s="12"/>
      <c r="L10" s="12"/>
      <c r="M10" s="12"/>
      <c r="N10" s="29">
        <f>公寓等!E57</f>
        <v>2096.7751789976101</v>
      </c>
      <c r="O10" s="12"/>
      <c r="P10" s="30"/>
      <c r="Q10" s="12">
        <v>0.5</v>
      </c>
      <c r="R10" s="27">
        <f>N10*Q10</f>
        <v>1048.38758949881</v>
      </c>
    </row>
    <row r="11" spans="1:18" s="26" customFormat="1">
      <c r="A11" s="12" t="s">
        <v>23</v>
      </c>
      <c r="B11" s="12" t="s">
        <v>70</v>
      </c>
      <c r="C11" s="12"/>
      <c r="D11" s="12"/>
      <c r="E11" s="12">
        <f>SUM(E4:E5)</f>
        <v>0</v>
      </c>
      <c r="F11" s="27">
        <v>9.5</v>
      </c>
      <c r="G11" s="12">
        <f>E11*F11</f>
        <v>0</v>
      </c>
      <c r="H11" s="12"/>
      <c r="I11" s="12"/>
      <c r="J11" s="12"/>
      <c r="K11" s="12"/>
      <c r="L11" s="12">
        <f>SUM(L4:L10)</f>
        <v>316915</v>
      </c>
      <c r="M11" s="12">
        <v>1.03</v>
      </c>
      <c r="N11" s="30">
        <f>M11*L11</f>
        <v>326422.45</v>
      </c>
      <c r="O11" s="12">
        <f>SUM(O4:O7)</f>
        <v>40</v>
      </c>
      <c r="P11" s="30">
        <f t="shared" si="5"/>
        <v>326462.45</v>
      </c>
      <c r="Q11" s="12"/>
      <c r="R11" s="27">
        <f>SUM(R4:R10)</f>
        <v>326290.710507499</v>
      </c>
    </row>
    <row r="12" spans="1:18" s="26" customFormat="1"/>
    <row r="13" spans="1:18" s="26" customFormat="1" ht="33.950000000000003" customHeight="1">
      <c r="A13" s="6" t="s">
        <v>1</v>
      </c>
      <c r="B13" s="44" t="s">
        <v>607</v>
      </c>
      <c r="C13" s="6" t="s">
        <v>28</v>
      </c>
      <c r="D13" s="6" t="s">
        <v>29</v>
      </c>
      <c r="E13" s="6" t="s">
        <v>6</v>
      </c>
      <c r="F13" s="9" t="s">
        <v>30</v>
      </c>
      <c r="G13" s="6" t="s">
        <v>31</v>
      </c>
      <c r="H13" s="6" t="s">
        <v>2</v>
      </c>
      <c r="I13" s="6" t="s">
        <v>3</v>
      </c>
      <c r="J13" s="6" t="s">
        <v>4</v>
      </c>
      <c r="K13" s="6" t="s">
        <v>5</v>
      </c>
      <c r="L13" s="6" t="s">
        <v>6</v>
      </c>
      <c r="M13" s="19"/>
      <c r="N13" s="20" t="s">
        <v>8</v>
      </c>
      <c r="O13" s="6" t="s">
        <v>35</v>
      </c>
      <c r="P13" s="20" t="s">
        <v>23</v>
      </c>
      <c r="Q13" s="6" t="s">
        <v>36</v>
      </c>
      <c r="R13" s="9" t="s">
        <v>37</v>
      </c>
    </row>
    <row r="14" spans="1:18" s="26" customFormat="1" ht="30" customHeight="1">
      <c r="A14" s="12" t="s">
        <v>616</v>
      </c>
      <c r="B14" s="12" t="s">
        <v>617</v>
      </c>
      <c r="C14" s="12"/>
      <c r="D14" s="12"/>
      <c r="E14" s="12"/>
      <c r="F14" s="27">
        <v>9.5</v>
      </c>
      <c r="G14" s="12"/>
      <c r="H14" s="12">
        <v>91421</v>
      </c>
      <c r="I14" s="12">
        <v>97175</v>
      </c>
      <c r="J14" s="12">
        <f>I14-H14</f>
        <v>5754</v>
      </c>
      <c r="K14" s="12">
        <v>1</v>
      </c>
      <c r="L14" s="12">
        <f>K14*J14</f>
        <v>5754</v>
      </c>
      <c r="M14" s="12">
        <v>1.03</v>
      </c>
      <c r="N14" s="30">
        <f>M14*L14</f>
        <v>5926.62</v>
      </c>
      <c r="O14" s="12"/>
      <c r="P14" s="30">
        <f t="shared" si="5"/>
        <v>5926.62</v>
      </c>
      <c r="Q14" s="12">
        <v>1</v>
      </c>
      <c r="R14" s="27">
        <f>P14*Q14</f>
        <v>5926.62</v>
      </c>
    </row>
    <row r="15" spans="1:18" s="26" customFormat="1"/>
    <row r="16" spans="1:18" s="26" customFormat="1"/>
    <row r="17" spans="1:18" s="26" customFormat="1"/>
    <row r="18" spans="1:18" s="26" customFormat="1" ht="26.25">
      <c r="A18" s="12" t="s">
        <v>1</v>
      </c>
      <c r="B18" s="44" t="s">
        <v>607</v>
      </c>
      <c r="C18" s="12" t="s">
        <v>28</v>
      </c>
      <c r="D18" s="12" t="s">
        <v>29</v>
      </c>
      <c r="E18" s="12" t="s">
        <v>6</v>
      </c>
      <c r="F18" s="27" t="s">
        <v>30</v>
      </c>
      <c r="G18" s="12" t="s">
        <v>31</v>
      </c>
      <c r="H18" s="12" t="s">
        <v>2</v>
      </c>
      <c r="I18" s="12" t="s">
        <v>3</v>
      </c>
      <c r="J18" s="12" t="s">
        <v>4</v>
      </c>
      <c r="K18" s="12" t="s">
        <v>5</v>
      </c>
      <c r="L18" s="12" t="s">
        <v>6</v>
      </c>
      <c r="M18" s="12"/>
      <c r="N18" s="30" t="s">
        <v>8</v>
      </c>
      <c r="O18" s="12" t="s">
        <v>35</v>
      </c>
      <c r="P18" s="30" t="s">
        <v>23</v>
      </c>
      <c r="Q18" s="12" t="s">
        <v>36</v>
      </c>
      <c r="R18" s="27" t="s">
        <v>37</v>
      </c>
    </row>
    <row r="19" spans="1:18" s="26" customFormat="1">
      <c r="A19" s="12" t="s">
        <v>618</v>
      </c>
      <c r="B19" s="12" t="s">
        <v>609</v>
      </c>
      <c r="C19" s="12"/>
      <c r="D19" s="12"/>
      <c r="E19" s="12"/>
      <c r="F19" s="27"/>
      <c r="G19" s="12"/>
      <c r="H19" s="12">
        <v>29024</v>
      </c>
      <c r="I19" s="12">
        <v>29272</v>
      </c>
      <c r="J19" s="12">
        <f t="shared" ref="J19:J21" si="6">I19-H19</f>
        <v>248</v>
      </c>
      <c r="K19" s="12">
        <v>1</v>
      </c>
      <c r="L19" s="12">
        <f>K19*J19</f>
        <v>248</v>
      </c>
      <c r="M19" s="12">
        <v>1.03</v>
      </c>
      <c r="N19" s="30">
        <f t="shared" ref="N19:N21" si="7">M19*L19</f>
        <v>255.44</v>
      </c>
      <c r="O19" s="12"/>
      <c r="P19" s="30">
        <f t="shared" ref="P19:P22" si="8">G19+N19+O19</f>
        <v>255.44</v>
      </c>
      <c r="Q19" s="12">
        <v>1</v>
      </c>
      <c r="R19" s="27">
        <f t="shared" ref="R19:R21" si="9">P19*Q19</f>
        <v>255.44</v>
      </c>
    </row>
    <row r="20" spans="1:18" s="26" customFormat="1">
      <c r="A20" s="12" t="s">
        <v>619</v>
      </c>
      <c r="B20" s="12" t="s">
        <v>609</v>
      </c>
      <c r="C20" s="12">
        <v>38</v>
      </c>
      <c r="D20" s="12">
        <v>38</v>
      </c>
      <c r="E20" s="12">
        <f>SUM(D20-C20)</f>
        <v>0</v>
      </c>
      <c r="F20" s="27">
        <v>9.5</v>
      </c>
      <c r="G20" s="12">
        <f t="shared" ref="G20:G22" si="10">E20*F20</f>
        <v>0</v>
      </c>
      <c r="H20" s="12">
        <v>22159</v>
      </c>
      <c r="I20" s="12">
        <v>22248</v>
      </c>
      <c r="J20" s="12">
        <f t="shared" si="6"/>
        <v>89</v>
      </c>
      <c r="K20" s="12">
        <v>1</v>
      </c>
      <c r="L20" s="12">
        <f>K20*J20</f>
        <v>89</v>
      </c>
      <c r="M20" s="12">
        <v>1.03</v>
      </c>
      <c r="N20" s="30">
        <f t="shared" si="7"/>
        <v>91.67</v>
      </c>
      <c r="O20" s="12">
        <v>40</v>
      </c>
      <c r="P20" s="30">
        <f t="shared" si="8"/>
        <v>131.66999999999999</v>
      </c>
      <c r="Q20" s="12">
        <v>1</v>
      </c>
      <c r="R20" s="27">
        <f t="shared" si="9"/>
        <v>131.66999999999999</v>
      </c>
    </row>
    <row r="21" spans="1:18" s="26" customFormat="1">
      <c r="A21" s="12" t="s">
        <v>620</v>
      </c>
      <c r="B21" s="12" t="s">
        <v>609</v>
      </c>
      <c r="C21" s="12">
        <v>20</v>
      </c>
      <c r="D21" s="12">
        <v>20</v>
      </c>
      <c r="E21" s="12">
        <f>D21-C21</f>
        <v>0</v>
      </c>
      <c r="F21" s="27">
        <v>9.5</v>
      </c>
      <c r="G21" s="12">
        <f t="shared" si="10"/>
        <v>0</v>
      </c>
      <c r="H21" s="12">
        <v>15840</v>
      </c>
      <c r="I21" s="12">
        <v>16295</v>
      </c>
      <c r="J21" s="12">
        <f t="shared" si="6"/>
        <v>455</v>
      </c>
      <c r="K21" s="12">
        <v>20</v>
      </c>
      <c r="L21" s="12">
        <f>J21*K21</f>
        <v>9100</v>
      </c>
      <c r="M21" s="12">
        <v>1.03</v>
      </c>
      <c r="N21" s="30">
        <f t="shared" si="7"/>
        <v>9373</v>
      </c>
      <c r="O21" s="12"/>
      <c r="P21" s="30">
        <f t="shared" si="8"/>
        <v>9373</v>
      </c>
      <c r="Q21" s="12">
        <v>0.5</v>
      </c>
      <c r="R21" s="27">
        <f t="shared" si="9"/>
        <v>4686.5</v>
      </c>
    </row>
    <row r="22" spans="1:18" s="26" customFormat="1">
      <c r="A22" s="12" t="s">
        <v>23</v>
      </c>
      <c r="B22" s="12" t="s">
        <v>609</v>
      </c>
      <c r="C22" s="12"/>
      <c r="D22" s="12"/>
      <c r="E22" s="12">
        <v>0</v>
      </c>
      <c r="F22" s="27">
        <v>9.5</v>
      </c>
      <c r="G22" s="12">
        <f t="shared" si="10"/>
        <v>0</v>
      </c>
      <c r="H22" s="12"/>
      <c r="I22" s="12"/>
      <c r="J22" s="12"/>
      <c r="K22" s="12"/>
      <c r="L22" s="29">
        <f>SUM(L19:L21)</f>
        <v>9437</v>
      </c>
      <c r="M22" s="12">
        <v>1.03</v>
      </c>
      <c r="N22" s="30">
        <f>L22*M22</f>
        <v>9720.11</v>
      </c>
      <c r="O22" s="12">
        <v>40</v>
      </c>
      <c r="P22" s="30">
        <f t="shared" si="8"/>
        <v>9760.11</v>
      </c>
      <c r="Q22" s="12">
        <v>1</v>
      </c>
      <c r="R22" s="27">
        <f>R19+R20+R21</f>
        <v>5073.6099999999997</v>
      </c>
    </row>
    <row r="23" spans="1:18" s="26" customFormat="1">
      <c r="A23" s="12" t="s">
        <v>492</v>
      </c>
      <c r="B23" s="12"/>
      <c r="C23" s="12" t="s">
        <v>473</v>
      </c>
      <c r="D23" s="12"/>
      <c r="E23" s="12"/>
      <c r="F23" s="27"/>
      <c r="G23" s="12"/>
      <c r="H23" s="12"/>
      <c r="I23" s="12"/>
      <c r="J23" s="12"/>
      <c r="K23" s="12"/>
      <c r="L23" s="12"/>
      <c r="M23" s="12"/>
      <c r="N23" s="30"/>
      <c r="O23" s="12"/>
      <c r="P23" s="30"/>
      <c r="Q23" s="12">
        <v>1</v>
      </c>
      <c r="R23" s="27">
        <v>65218.84</v>
      </c>
    </row>
    <row r="24" spans="1:18" s="26" customFormat="1">
      <c r="A24" s="12" t="s">
        <v>493</v>
      </c>
      <c r="B24" s="12"/>
      <c r="C24" s="12" t="s">
        <v>475</v>
      </c>
      <c r="D24" s="12"/>
      <c r="E24" s="12"/>
      <c r="F24" s="27"/>
      <c r="G24" s="12"/>
      <c r="H24" s="12"/>
      <c r="I24" s="12"/>
      <c r="J24" s="12"/>
      <c r="K24" s="12"/>
      <c r="L24" s="12"/>
      <c r="M24" s="12"/>
      <c r="N24" s="30"/>
      <c r="O24" s="12"/>
      <c r="P24" s="30"/>
      <c r="Q24" s="12"/>
      <c r="R24" s="27">
        <f>R23-R22</f>
        <v>60145.23</v>
      </c>
    </row>
    <row r="25" spans="1:18" s="26" customFormat="1"/>
    <row r="26" spans="1:18" s="26" customFormat="1"/>
    <row r="27" spans="1:18" s="26" customFormat="1"/>
    <row r="28" spans="1:18" s="26" customFormat="1" ht="26.25">
      <c r="A28" s="12" t="s">
        <v>1</v>
      </c>
      <c r="B28" s="44" t="s">
        <v>621</v>
      </c>
      <c r="C28" s="12" t="s">
        <v>28</v>
      </c>
      <c r="D28" s="12" t="s">
        <v>29</v>
      </c>
      <c r="E28" s="12" t="s">
        <v>6</v>
      </c>
      <c r="F28" s="27" t="s">
        <v>30</v>
      </c>
      <c r="G28" s="12" t="s">
        <v>31</v>
      </c>
      <c r="H28" s="12" t="s">
        <v>2</v>
      </c>
      <c r="I28" s="12" t="s">
        <v>3</v>
      </c>
      <c r="J28" s="12" t="s">
        <v>4</v>
      </c>
      <c r="K28" s="12" t="s">
        <v>5</v>
      </c>
      <c r="L28" s="12" t="s">
        <v>6</v>
      </c>
      <c r="M28" s="12"/>
      <c r="N28" s="30" t="s">
        <v>8</v>
      </c>
      <c r="O28" s="12" t="s">
        <v>35</v>
      </c>
      <c r="P28" s="30" t="s">
        <v>23</v>
      </c>
      <c r="Q28" s="12" t="s">
        <v>36</v>
      </c>
      <c r="R28" s="27" t="s">
        <v>37</v>
      </c>
    </row>
    <row r="29" spans="1:18" s="26" customFormat="1">
      <c r="A29" s="12" t="s">
        <v>622</v>
      </c>
      <c r="B29" s="12" t="s">
        <v>623</v>
      </c>
      <c r="C29" s="12"/>
      <c r="D29" s="12"/>
      <c r="E29" s="12"/>
      <c r="F29" s="27"/>
      <c r="G29" s="12"/>
      <c r="H29" s="12">
        <v>338</v>
      </c>
      <c r="I29" s="12">
        <v>453</v>
      </c>
      <c r="J29" s="12">
        <f t="shared" ref="J29:J35" si="11">I29-H29</f>
        <v>115</v>
      </c>
      <c r="K29" s="12">
        <v>1</v>
      </c>
      <c r="L29" s="12">
        <f t="shared" ref="L29:L35" si="12">K29*J29</f>
        <v>115</v>
      </c>
      <c r="M29" s="12">
        <v>1.03</v>
      </c>
      <c r="N29" s="30">
        <f t="shared" ref="N29:N35" si="13">M29*L29</f>
        <v>118.45</v>
      </c>
      <c r="O29" s="12"/>
      <c r="P29" s="30">
        <f t="shared" ref="P29:P35" si="14">G29+N29+O29</f>
        <v>118.45</v>
      </c>
      <c r="Q29" s="12">
        <v>1</v>
      </c>
      <c r="R29" s="27">
        <f t="shared" ref="R29:R36" si="15">P29*Q29</f>
        <v>118.45</v>
      </c>
    </row>
    <row r="30" spans="1:18" s="26" customFormat="1">
      <c r="A30" s="12" t="s">
        <v>624</v>
      </c>
      <c r="B30" s="12" t="s">
        <v>623</v>
      </c>
      <c r="C30" s="12"/>
      <c r="D30" s="12"/>
      <c r="E30" s="12"/>
      <c r="F30" s="27"/>
      <c r="G30" s="12"/>
      <c r="H30" s="12">
        <v>6677</v>
      </c>
      <c r="I30" s="12">
        <v>7242</v>
      </c>
      <c r="J30" s="12">
        <f t="shared" si="11"/>
        <v>565</v>
      </c>
      <c r="K30" s="12">
        <v>1</v>
      </c>
      <c r="L30" s="12">
        <f t="shared" si="12"/>
        <v>565</v>
      </c>
      <c r="M30" s="12">
        <v>1.03</v>
      </c>
      <c r="N30" s="30">
        <f t="shared" si="13"/>
        <v>581.95000000000005</v>
      </c>
      <c r="O30" s="12"/>
      <c r="P30" s="30">
        <f t="shared" si="14"/>
        <v>581.95000000000005</v>
      </c>
      <c r="Q30" s="12">
        <v>1</v>
      </c>
      <c r="R30" s="27">
        <f t="shared" si="15"/>
        <v>581.95000000000005</v>
      </c>
    </row>
    <row r="31" spans="1:18" s="26" customFormat="1">
      <c r="A31" s="146" t="s">
        <v>625</v>
      </c>
      <c r="B31" s="12" t="s">
        <v>623</v>
      </c>
      <c r="C31" s="12"/>
      <c r="D31" s="12"/>
      <c r="E31" s="12"/>
      <c r="F31" s="27"/>
      <c r="G31" s="12"/>
      <c r="H31" s="12">
        <v>44783</v>
      </c>
      <c r="I31" s="12">
        <v>47577</v>
      </c>
      <c r="J31" s="12">
        <f t="shared" si="11"/>
        <v>2794</v>
      </c>
      <c r="K31" s="12">
        <v>1</v>
      </c>
      <c r="L31" s="12">
        <f t="shared" si="12"/>
        <v>2794</v>
      </c>
      <c r="M31" s="12">
        <v>1.03</v>
      </c>
      <c r="N31" s="30">
        <f t="shared" si="13"/>
        <v>2877.82</v>
      </c>
      <c r="O31" s="12"/>
      <c r="P31" s="30">
        <f t="shared" si="14"/>
        <v>2877.82</v>
      </c>
      <c r="Q31" s="12">
        <v>1</v>
      </c>
      <c r="R31" s="27">
        <f t="shared" si="15"/>
        <v>2877.82</v>
      </c>
    </row>
    <row r="32" spans="1:18" s="26" customFormat="1">
      <c r="A32" s="12" t="s">
        <v>626</v>
      </c>
      <c r="B32" s="12" t="s">
        <v>623</v>
      </c>
      <c r="C32" s="12"/>
      <c r="D32" s="12"/>
      <c r="E32" s="12"/>
      <c r="F32" s="27"/>
      <c r="G32" s="12"/>
      <c r="H32" s="12">
        <v>23203</v>
      </c>
      <c r="I32" s="12">
        <v>23586</v>
      </c>
      <c r="J32" s="12">
        <f t="shared" si="11"/>
        <v>383</v>
      </c>
      <c r="K32" s="12">
        <v>1</v>
      </c>
      <c r="L32" s="12">
        <f t="shared" si="12"/>
        <v>383</v>
      </c>
      <c r="M32" s="12">
        <v>1.03</v>
      </c>
      <c r="N32" s="30">
        <f t="shared" si="13"/>
        <v>394.49</v>
      </c>
      <c r="O32" s="12"/>
      <c r="P32" s="30">
        <f t="shared" si="14"/>
        <v>394.49</v>
      </c>
      <c r="Q32" s="12">
        <v>1</v>
      </c>
      <c r="R32" s="27">
        <f t="shared" si="15"/>
        <v>394.49</v>
      </c>
    </row>
    <row r="33" spans="1:18" s="26" customFormat="1">
      <c r="A33" s="12" t="s">
        <v>627</v>
      </c>
      <c r="B33" s="12" t="s">
        <v>623</v>
      </c>
      <c r="C33" s="12"/>
      <c r="D33" s="12"/>
      <c r="E33" s="12"/>
      <c r="F33" s="27"/>
      <c r="G33" s="12"/>
      <c r="H33" s="12">
        <v>10634</v>
      </c>
      <c r="I33" s="12">
        <v>12491</v>
      </c>
      <c r="J33" s="12">
        <f t="shared" si="11"/>
        <v>1857</v>
      </c>
      <c r="K33" s="12">
        <v>1</v>
      </c>
      <c r="L33" s="12">
        <f t="shared" si="12"/>
        <v>1857</v>
      </c>
      <c r="M33" s="12">
        <v>1.03</v>
      </c>
      <c r="N33" s="30">
        <f t="shared" si="13"/>
        <v>1912.71</v>
      </c>
      <c r="O33" s="12"/>
      <c r="P33" s="30">
        <f t="shared" si="14"/>
        <v>1912.71</v>
      </c>
      <c r="Q33" s="12">
        <v>1</v>
      </c>
      <c r="R33" s="27">
        <f t="shared" si="15"/>
        <v>1912.71</v>
      </c>
    </row>
    <row r="34" spans="1:18" s="26" customFormat="1">
      <c r="A34" s="12" t="s">
        <v>628</v>
      </c>
      <c r="B34" s="12" t="s">
        <v>623</v>
      </c>
      <c r="C34" s="12"/>
      <c r="D34" s="12"/>
      <c r="E34" s="12"/>
      <c r="F34" s="27"/>
      <c r="G34" s="12"/>
      <c r="H34" s="12">
        <v>7556</v>
      </c>
      <c r="I34" s="12">
        <v>9060</v>
      </c>
      <c r="J34" s="12">
        <f t="shared" si="11"/>
        <v>1504</v>
      </c>
      <c r="K34" s="12">
        <v>30</v>
      </c>
      <c r="L34" s="12">
        <f t="shared" si="12"/>
        <v>45120</v>
      </c>
      <c r="M34" s="12">
        <v>1.03</v>
      </c>
      <c r="N34" s="30">
        <f t="shared" si="13"/>
        <v>46473.599999999999</v>
      </c>
      <c r="O34" s="12"/>
      <c r="P34" s="30">
        <f t="shared" si="14"/>
        <v>46473.599999999999</v>
      </c>
      <c r="Q34" s="12">
        <v>1</v>
      </c>
      <c r="R34" s="27">
        <f t="shared" si="15"/>
        <v>46473.599999999999</v>
      </c>
    </row>
    <row r="35" spans="1:18" s="26" customFormat="1">
      <c r="A35" s="12" t="s">
        <v>629</v>
      </c>
      <c r="B35" s="12" t="s">
        <v>623</v>
      </c>
      <c r="C35" s="12">
        <v>20</v>
      </c>
      <c r="D35" s="12">
        <v>20</v>
      </c>
      <c r="E35" s="12">
        <f>SUM(D35-C35)</f>
        <v>0</v>
      </c>
      <c r="F35" s="27">
        <v>9.5</v>
      </c>
      <c r="G35" s="12">
        <f>E35*F35</f>
        <v>0</v>
      </c>
      <c r="H35" s="12">
        <v>10260</v>
      </c>
      <c r="I35" s="12">
        <v>10511</v>
      </c>
      <c r="J35" s="12">
        <f t="shared" si="11"/>
        <v>251</v>
      </c>
      <c r="K35" s="12">
        <v>1</v>
      </c>
      <c r="L35" s="12">
        <f t="shared" si="12"/>
        <v>251</v>
      </c>
      <c r="M35" s="12">
        <v>1.03</v>
      </c>
      <c r="N35" s="30">
        <f t="shared" si="13"/>
        <v>258.52999999999997</v>
      </c>
      <c r="O35" s="12">
        <v>40</v>
      </c>
      <c r="P35" s="30">
        <f t="shared" si="14"/>
        <v>298.52999999999997</v>
      </c>
      <c r="Q35" s="12">
        <v>1</v>
      </c>
      <c r="R35" s="27">
        <f t="shared" si="15"/>
        <v>298.52999999999997</v>
      </c>
    </row>
    <row r="36" spans="1:18" s="26" customFormat="1">
      <c r="A36" s="12" t="s">
        <v>630</v>
      </c>
      <c r="B36" s="12" t="s">
        <v>631</v>
      </c>
      <c r="C36" s="12"/>
      <c r="D36" s="12"/>
      <c r="E36" s="12"/>
      <c r="F36" s="27"/>
      <c r="G36" s="12"/>
      <c r="H36" s="12"/>
      <c r="I36" s="12"/>
      <c r="J36" s="12"/>
      <c r="K36" s="12"/>
      <c r="L36" s="12"/>
      <c r="M36" s="12"/>
      <c r="N36" s="30"/>
      <c r="O36" s="12"/>
      <c r="P36" s="30">
        <f>R114</f>
        <v>8931.1299999999992</v>
      </c>
      <c r="Q36" s="12">
        <v>0.15</v>
      </c>
      <c r="R36" s="27">
        <f t="shared" si="15"/>
        <v>1339.6695</v>
      </c>
    </row>
    <row r="37" spans="1:18" s="26" customFormat="1">
      <c r="A37" s="12" t="s">
        <v>23</v>
      </c>
      <c r="B37" s="12" t="s">
        <v>623</v>
      </c>
      <c r="C37" s="12"/>
      <c r="D37" s="12"/>
      <c r="E37" s="12"/>
      <c r="F37" s="27"/>
      <c r="G37" s="12"/>
      <c r="H37" s="12"/>
      <c r="I37" s="12"/>
      <c r="J37" s="12"/>
      <c r="K37" s="12"/>
      <c r="L37" s="12"/>
      <c r="M37" s="12"/>
      <c r="N37" s="30"/>
      <c r="O37" s="12"/>
      <c r="P37" s="30"/>
      <c r="Q37" s="12"/>
      <c r="R37" s="27">
        <f>SUM(R29:R36)</f>
        <v>53997.219499999999</v>
      </c>
    </row>
    <row r="38" spans="1:18" s="26" customFormat="1">
      <c r="A38" s="12" t="s">
        <v>632</v>
      </c>
      <c r="B38" s="12" t="s">
        <v>473</v>
      </c>
      <c r="C38" s="14"/>
      <c r="D38" s="12"/>
      <c r="E38" s="12"/>
      <c r="F38" s="27"/>
      <c r="G38" s="12"/>
      <c r="H38" s="12"/>
      <c r="I38" s="12"/>
      <c r="J38" s="12"/>
      <c r="K38" s="12"/>
      <c r="L38" s="12"/>
      <c r="M38" s="12"/>
      <c r="N38" s="30"/>
      <c r="O38" s="12"/>
      <c r="P38" s="30"/>
      <c r="Q38" s="12"/>
      <c r="R38" s="27">
        <v>40596.6</v>
      </c>
    </row>
    <row r="39" spans="1:18" s="26" customFormat="1">
      <c r="A39" s="12" t="s">
        <v>633</v>
      </c>
      <c r="B39" s="12" t="s">
        <v>634</v>
      </c>
      <c r="C39" s="12"/>
      <c r="D39" s="12"/>
      <c r="E39" s="12"/>
      <c r="F39" s="27"/>
      <c r="G39" s="12"/>
      <c r="H39" s="12"/>
      <c r="I39" s="12"/>
      <c r="J39" s="12"/>
      <c r="K39" s="12"/>
      <c r="L39" s="12"/>
      <c r="M39" s="12"/>
      <c r="N39" s="30"/>
      <c r="O39" s="12"/>
      <c r="P39" s="30"/>
      <c r="Q39" s="12"/>
      <c r="R39" s="27">
        <v>69905.070000000007</v>
      </c>
    </row>
    <row r="40" spans="1:18" s="26" customFormat="1">
      <c r="A40" s="28" t="s">
        <v>474</v>
      </c>
      <c r="B40" s="124" t="s">
        <v>635</v>
      </c>
      <c r="C40" s="12"/>
      <c r="D40" s="12"/>
      <c r="E40" s="12"/>
      <c r="F40" s="27"/>
      <c r="G40" s="12"/>
      <c r="H40" s="12"/>
      <c r="I40" s="12"/>
      <c r="J40" s="12"/>
      <c r="K40" s="12"/>
      <c r="L40" s="12"/>
      <c r="M40" s="12"/>
      <c r="N40" s="30"/>
      <c r="O40" s="12"/>
      <c r="P40" s="30"/>
      <c r="Q40" s="12"/>
      <c r="R40" s="27">
        <f>R39+R38-R37</f>
        <v>56504.450499999999</v>
      </c>
    </row>
    <row r="41" spans="1:18" s="26" customFormat="1"/>
    <row r="42" spans="1:18" s="26" customFormat="1"/>
    <row r="43" spans="1:18" s="26" customFormat="1" ht="26.25">
      <c r="A43" s="12" t="s">
        <v>1</v>
      </c>
      <c r="B43" s="44" t="s">
        <v>636</v>
      </c>
      <c r="C43" s="12" t="s">
        <v>28</v>
      </c>
      <c r="D43" s="12" t="s">
        <v>29</v>
      </c>
      <c r="E43" s="12" t="s">
        <v>6</v>
      </c>
      <c r="F43" s="27" t="s">
        <v>30</v>
      </c>
      <c r="G43" s="12" t="s">
        <v>31</v>
      </c>
      <c r="H43" s="12" t="s">
        <v>2</v>
      </c>
      <c r="I43" s="12" t="s">
        <v>3</v>
      </c>
      <c r="J43" s="12" t="s">
        <v>4</v>
      </c>
      <c r="K43" s="12" t="s">
        <v>5</v>
      </c>
      <c r="L43" s="12" t="s">
        <v>6</v>
      </c>
      <c r="M43" s="12"/>
      <c r="N43" s="30" t="s">
        <v>8</v>
      </c>
      <c r="O43" s="12" t="s">
        <v>35</v>
      </c>
      <c r="P43" s="30" t="s">
        <v>23</v>
      </c>
      <c r="Q43" s="12" t="s">
        <v>36</v>
      </c>
      <c r="R43" s="27" t="s">
        <v>37</v>
      </c>
    </row>
    <row r="44" spans="1:18" s="26" customFormat="1">
      <c r="A44" s="12" t="s">
        <v>637</v>
      </c>
      <c r="B44" s="12"/>
      <c r="C44" s="12"/>
      <c r="D44" s="12"/>
      <c r="E44" s="12"/>
      <c r="F44" s="27"/>
      <c r="G44" s="12"/>
      <c r="H44" s="12"/>
      <c r="I44" s="12"/>
      <c r="J44" s="12"/>
      <c r="K44" s="12"/>
      <c r="L44" s="12"/>
      <c r="M44" s="12"/>
      <c r="N44" s="30"/>
      <c r="O44" s="12"/>
      <c r="P44" s="30"/>
      <c r="Q44" s="12"/>
      <c r="R44" s="27"/>
    </row>
    <row r="45" spans="1:18" s="26" customFormat="1">
      <c r="A45" s="12" t="s">
        <v>638</v>
      </c>
      <c r="B45" s="12" t="s">
        <v>639</v>
      </c>
      <c r="C45" s="12"/>
      <c r="D45" s="12"/>
      <c r="E45" s="12"/>
      <c r="F45" s="27"/>
      <c r="G45" s="12"/>
      <c r="H45" s="12">
        <v>18117</v>
      </c>
      <c r="I45" s="12">
        <v>19162</v>
      </c>
      <c r="J45" s="12">
        <f>I45-H45</f>
        <v>1045</v>
      </c>
      <c r="K45" s="12">
        <v>40</v>
      </c>
      <c r="L45" s="12">
        <f>J45*K45</f>
        <v>41800</v>
      </c>
      <c r="M45" s="12">
        <v>1.03</v>
      </c>
      <c r="N45" s="30">
        <f>M45*L45</f>
        <v>43054</v>
      </c>
      <c r="O45" s="12">
        <v>40</v>
      </c>
      <c r="P45" s="30">
        <f>G45+N45+O45</f>
        <v>43094</v>
      </c>
      <c r="Q45" s="12">
        <v>1</v>
      </c>
      <c r="R45" s="27">
        <f>P45*Q45</f>
        <v>43094</v>
      </c>
    </row>
    <row r="46" spans="1:18" s="26" customFormat="1">
      <c r="A46" s="12" t="s">
        <v>640</v>
      </c>
      <c r="B46" s="12" t="s">
        <v>639</v>
      </c>
      <c r="C46" s="12"/>
      <c r="D46" s="12"/>
      <c r="E46" s="12"/>
      <c r="F46" s="27"/>
      <c r="G46" s="12"/>
      <c r="H46" s="12">
        <v>25120</v>
      </c>
      <c r="I46" s="12">
        <v>25120</v>
      </c>
      <c r="J46" s="12">
        <f>I46-H46</f>
        <v>0</v>
      </c>
      <c r="K46" s="12">
        <v>40</v>
      </c>
      <c r="L46" s="12">
        <f>J46*K46</f>
        <v>0</v>
      </c>
      <c r="M46" s="12">
        <v>1.03</v>
      </c>
      <c r="N46" s="30">
        <f>M46*L46</f>
        <v>0</v>
      </c>
      <c r="O46" s="12">
        <v>40</v>
      </c>
      <c r="P46" s="30">
        <f>G46+N46+O46</f>
        <v>40</v>
      </c>
      <c r="Q46" s="12">
        <v>1</v>
      </c>
      <c r="R46" s="27">
        <f>P46*Q46</f>
        <v>40</v>
      </c>
    </row>
    <row r="47" spans="1:18" s="26" customFormat="1">
      <c r="A47" s="12" t="s">
        <v>630</v>
      </c>
      <c r="B47" s="12" t="s">
        <v>641</v>
      </c>
      <c r="C47" s="12"/>
      <c r="D47" s="12"/>
      <c r="E47" s="12"/>
      <c r="F47" s="27"/>
      <c r="G47" s="12"/>
      <c r="H47" s="12"/>
      <c r="I47" s="12"/>
      <c r="J47" s="12"/>
      <c r="K47" s="12"/>
      <c r="L47" s="12"/>
      <c r="M47" s="12"/>
      <c r="N47" s="30"/>
      <c r="O47" s="12"/>
      <c r="P47" s="30">
        <f>R114</f>
        <v>8931.1299999999992</v>
      </c>
      <c r="Q47" s="12">
        <v>4.2000000000000003E-2</v>
      </c>
      <c r="R47" s="27">
        <f>P47*Q47</f>
        <v>375.10746</v>
      </c>
    </row>
    <row r="48" spans="1:18" s="26" customFormat="1">
      <c r="A48" s="12" t="s">
        <v>642</v>
      </c>
      <c r="B48" s="12" t="s">
        <v>639</v>
      </c>
      <c r="C48" s="12"/>
      <c r="D48" s="12"/>
      <c r="E48" s="12"/>
      <c r="F48" s="27"/>
      <c r="G48" s="6" t="s">
        <v>63</v>
      </c>
      <c r="H48" s="6">
        <f>公寓等!B48</f>
        <v>18914</v>
      </c>
      <c r="I48" s="6">
        <f>公寓等!C48</f>
        <v>20691</v>
      </c>
      <c r="J48" s="6">
        <f>I48-H48</f>
        <v>1777</v>
      </c>
      <c r="K48" s="6">
        <v>20</v>
      </c>
      <c r="L48" s="6">
        <f>J48*K48</f>
        <v>35540</v>
      </c>
      <c r="M48" s="19">
        <v>1.03</v>
      </c>
      <c r="N48" s="59">
        <f>SUM(L48*M48)</f>
        <v>36606.199999999997</v>
      </c>
      <c r="O48" s="67"/>
      <c r="P48" s="59">
        <f>SUM(N48)</f>
        <v>36606.199999999997</v>
      </c>
      <c r="Q48" s="6">
        <v>5.7299999999999997E-2</v>
      </c>
      <c r="R48" s="9">
        <f>P48*Q48</f>
        <v>2097.5352600000001</v>
      </c>
    </row>
    <row r="49" spans="1:18" s="26" customFormat="1">
      <c r="A49" s="12" t="s">
        <v>410</v>
      </c>
      <c r="B49" s="12" t="s">
        <v>639</v>
      </c>
      <c r="C49" s="12"/>
      <c r="D49" s="12"/>
      <c r="E49" s="12"/>
      <c r="F49" s="27">
        <v>9.5</v>
      </c>
      <c r="G49" s="12"/>
      <c r="H49" s="12">
        <v>22472</v>
      </c>
      <c r="I49" s="12">
        <v>23995</v>
      </c>
      <c r="J49" s="12">
        <f>I49-H49</f>
        <v>1523</v>
      </c>
      <c r="K49" s="12">
        <v>1</v>
      </c>
      <c r="L49" s="12">
        <f>K49*J49</f>
        <v>1523</v>
      </c>
      <c r="M49" s="12">
        <v>1.03</v>
      </c>
      <c r="N49" s="30">
        <f>M49*L49</f>
        <v>1568.69</v>
      </c>
      <c r="O49" s="12"/>
      <c r="P49" s="22">
        <f>N49</f>
        <v>1568.69</v>
      </c>
      <c r="Q49" s="12">
        <v>0.22220000000000001</v>
      </c>
      <c r="R49" s="22">
        <f>P49*Q49</f>
        <v>348.56291800000002</v>
      </c>
    </row>
    <row r="50" spans="1:18" s="26" customFormat="1">
      <c r="A50" s="12" t="s">
        <v>23</v>
      </c>
      <c r="B50" s="12"/>
      <c r="C50" s="12"/>
      <c r="D50" s="12"/>
      <c r="E50" s="12"/>
      <c r="F50" s="27"/>
      <c r="G50" s="12"/>
      <c r="H50" s="12"/>
      <c r="I50" s="12"/>
      <c r="J50" s="12"/>
      <c r="K50" s="12"/>
      <c r="L50" s="12">
        <f>L45+L48</f>
        <v>77340</v>
      </c>
      <c r="M50" s="12">
        <v>1.03</v>
      </c>
      <c r="N50" s="30">
        <f>L50*M50</f>
        <v>79660.2</v>
      </c>
      <c r="O50" s="12">
        <v>40</v>
      </c>
      <c r="P50" s="30">
        <f>N50+O50</f>
        <v>79700.2</v>
      </c>
      <c r="Q50" s="12">
        <v>1</v>
      </c>
      <c r="R50" s="27">
        <f>SUM(R45:R49)</f>
        <v>45955.205637999999</v>
      </c>
    </row>
    <row r="51" spans="1:18" s="26" customFormat="1">
      <c r="A51" s="12" t="s">
        <v>492</v>
      </c>
      <c r="B51" s="12" t="s">
        <v>473</v>
      </c>
      <c r="C51" s="12"/>
      <c r="D51" s="12"/>
      <c r="E51" s="12"/>
      <c r="F51" s="27"/>
      <c r="G51" s="12"/>
      <c r="H51" s="12"/>
      <c r="I51" s="12"/>
      <c r="J51" s="12"/>
      <c r="K51" s="12"/>
      <c r="L51" s="12"/>
      <c r="M51" s="12">
        <v>1.03</v>
      </c>
      <c r="N51" s="30"/>
      <c r="O51" s="12"/>
      <c r="P51" s="30"/>
      <c r="Q51" s="12"/>
      <c r="R51" s="27">
        <v>379758.63308399997</v>
      </c>
    </row>
    <row r="52" spans="1:18" s="26" customFormat="1">
      <c r="A52" s="12" t="s">
        <v>534</v>
      </c>
      <c r="B52" s="12" t="s">
        <v>475</v>
      </c>
      <c r="C52" s="12"/>
      <c r="D52" s="12"/>
      <c r="E52" s="12"/>
      <c r="F52" s="27"/>
      <c r="G52" s="12"/>
      <c r="H52" s="12"/>
      <c r="I52" s="12"/>
      <c r="J52" s="12"/>
      <c r="K52" s="12"/>
      <c r="L52" s="12"/>
      <c r="M52" s="12"/>
      <c r="N52" s="30"/>
      <c r="O52" s="12"/>
      <c r="P52" s="27"/>
      <c r="Q52" s="12"/>
      <c r="R52" s="27">
        <f>R51-R50</f>
        <v>333803.42744599999</v>
      </c>
    </row>
    <row r="53" spans="1:18" s="26" customFormat="1"/>
    <row r="54" spans="1:18" s="26" customFormat="1" ht="33.950000000000003" customHeight="1">
      <c r="A54" s="12" t="s">
        <v>1</v>
      </c>
      <c r="B54" s="44" t="s">
        <v>636</v>
      </c>
      <c r="C54" s="12" t="s">
        <v>28</v>
      </c>
      <c r="D54" s="12" t="s">
        <v>29</v>
      </c>
      <c r="E54" s="12" t="s">
        <v>6</v>
      </c>
      <c r="F54" s="27" t="s">
        <v>30</v>
      </c>
      <c r="G54" s="12" t="s">
        <v>31</v>
      </c>
      <c r="H54" s="12" t="s">
        <v>2</v>
      </c>
      <c r="I54" s="12" t="s">
        <v>3</v>
      </c>
      <c r="J54" s="12" t="s">
        <v>4</v>
      </c>
      <c r="K54" s="12" t="s">
        <v>5</v>
      </c>
      <c r="L54" s="12" t="s">
        <v>6</v>
      </c>
      <c r="M54" s="12"/>
      <c r="N54" s="30" t="s">
        <v>8</v>
      </c>
      <c r="O54" s="12" t="s">
        <v>35</v>
      </c>
      <c r="P54" s="30" t="s">
        <v>23</v>
      </c>
      <c r="Q54" s="12" t="s">
        <v>36</v>
      </c>
      <c r="R54" s="27" t="s">
        <v>37</v>
      </c>
    </row>
    <row r="55" spans="1:18" s="26" customFormat="1">
      <c r="A55" s="12" t="s">
        <v>643</v>
      </c>
      <c r="B55" s="12">
        <v>4486</v>
      </c>
      <c r="C55" s="12"/>
      <c r="D55" s="12"/>
      <c r="E55" s="12"/>
      <c r="F55" s="27"/>
      <c r="G55" s="12"/>
      <c r="H55" s="12"/>
      <c r="I55" s="12"/>
      <c r="J55" s="12"/>
      <c r="K55" s="12"/>
      <c r="L55" s="12"/>
      <c r="M55" s="12"/>
      <c r="N55" s="30"/>
      <c r="O55" s="12"/>
      <c r="P55" s="30"/>
      <c r="Q55" s="12"/>
      <c r="R55" s="27"/>
    </row>
    <row r="56" spans="1:18" s="26" customFormat="1">
      <c r="A56" s="12" t="s">
        <v>644</v>
      </c>
      <c r="B56" s="12" t="s">
        <v>645</v>
      </c>
      <c r="C56" s="12">
        <v>56</v>
      </c>
      <c r="D56" s="12">
        <v>56</v>
      </c>
      <c r="E56" s="12">
        <f>SUM(D56-C56)</f>
        <v>0</v>
      </c>
      <c r="F56" s="27">
        <v>9.5</v>
      </c>
      <c r="G56" s="12">
        <f>E56*F56</f>
        <v>0</v>
      </c>
      <c r="H56" s="12">
        <v>60565</v>
      </c>
      <c r="I56" s="12">
        <v>60913</v>
      </c>
      <c r="J56" s="12">
        <f>I56-H56</f>
        <v>348</v>
      </c>
      <c r="K56" s="12">
        <v>1</v>
      </c>
      <c r="L56" s="12">
        <f>K56*J56</f>
        <v>348</v>
      </c>
      <c r="M56" s="12">
        <v>1.03</v>
      </c>
      <c r="N56" s="30">
        <f>M56*L56</f>
        <v>358.44</v>
      </c>
      <c r="O56" s="12">
        <v>40</v>
      </c>
      <c r="P56" s="30">
        <f>G56+N56+O56</f>
        <v>398.44</v>
      </c>
      <c r="Q56" s="12">
        <v>1</v>
      </c>
      <c r="R56" s="27">
        <f>P56*Q56</f>
        <v>398.44</v>
      </c>
    </row>
    <row r="57" spans="1:18" s="26" customFormat="1">
      <c r="A57" s="12" t="s">
        <v>646</v>
      </c>
      <c r="B57" s="12" t="s">
        <v>645</v>
      </c>
      <c r="C57" s="12">
        <v>20</v>
      </c>
      <c r="D57" s="12">
        <v>20</v>
      </c>
      <c r="E57" s="12">
        <f>D57-C57</f>
        <v>0</v>
      </c>
      <c r="F57" s="27">
        <v>9.5</v>
      </c>
      <c r="G57" s="12">
        <f>E57*F57</f>
        <v>0</v>
      </c>
      <c r="H57" s="12">
        <v>15840</v>
      </c>
      <c r="I57" s="12">
        <v>16295</v>
      </c>
      <c r="J57" s="12">
        <f>I57-H57</f>
        <v>455</v>
      </c>
      <c r="K57" s="12">
        <v>20</v>
      </c>
      <c r="L57" s="12">
        <f>J57*K57</f>
        <v>9100</v>
      </c>
      <c r="M57" s="12">
        <v>1.03</v>
      </c>
      <c r="N57" s="30">
        <f>M57*L57</f>
        <v>9373</v>
      </c>
      <c r="O57" s="12"/>
      <c r="P57" s="30">
        <f>G57+N57+O57</f>
        <v>9373</v>
      </c>
      <c r="Q57" s="12">
        <v>0.5</v>
      </c>
      <c r="R57" s="27">
        <f>P57*Q57</f>
        <v>4686.5</v>
      </c>
    </row>
    <row r="58" spans="1:18" s="26" customFormat="1">
      <c r="A58" s="12" t="s">
        <v>23</v>
      </c>
      <c r="B58" s="12" t="s">
        <v>645</v>
      </c>
      <c r="C58" s="12"/>
      <c r="D58" s="12"/>
      <c r="E58" s="12">
        <f>SUM(E56:E57)</f>
        <v>0</v>
      </c>
      <c r="F58" s="27">
        <v>9.5</v>
      </c>
      <c r="G58" s="12">
        <f>E58*F58</f>
        <v>0</v>
      </c>
      <c r="H58" s="12"/>
      <c r="I58" s="12"/>
      <c r="J58" s="12"/>
      <c r="K58" s="12"/>
      <c r="L58" s="12">
        <f>SUM(L56:L57)</f>
        <v>9448</v>
      </c>
      <c r="M58" s="12">
        <v>1.03</v>
      </c>
      <c r="N58" s="30">
        <f>M58*L58</f>
        <v>9731.44</v>
      </c>
      <c r="O58" s="12">
        <f>SUM(O56:O57)</f>
        <v>40</v>
      </c>
      <c r="P58" s="30">
        <f>N58+O58</f>
        <v>9771.44</v>
      </c>
      <c r="Q58" s="12"/>
      <c r="R58" s="27">
        <f>SUM(R56:R57)</f>
        <v>5084.9399999999996</v>
      </c>
    </row>
    <row r="59" spans="1:18" s="26" customFormat="1">
      <c r="A59" s="12" t="s">
        <v>647</v>
      </c>
      <c r="B59" s="12" t="s">
        <v>648</v>
      </c>
      <c r="C59" s="12" t="s">
        <v>473</v>
      </c>
      <c r="D59" s="12"/>
      <c r="E59" s="12"/>
      <c r="F59" s="27"/>
      <c r="G59" s="12"/>
      <c r="H59" s="12"/>
      <c r="I59" s="12"/>
      <c r="J59" s="12"/>
      <c r="K59" s="12"/>
      <c r="L59" s="12"/>
      <c r="M59" s="12"/>
      <c r="N59" s="30"/>
      <c r="O59" s="12"/>
      <c r="P59" s="30"/>
      <c r="Q59" s="12"/>
      <c r="R59" s="27">
        <v>36712.480000000003</v>
      </c>
    </row>
    <row r="60" spans="1:18" s="26" customFormat="1">
      <c r="A60" s="12" t="s">
        <v>206</v>
      </c>
      <c r="B60" s="12" t="s">
        <v>648</v>
      </c>
      <c r="C60" s="12" t="s">
        <v>475</v>
      </c>
      <c r="D60" s="12"/>
      <c r="E60" s="12"/>
      <c r="F60" s="27"/>
      <c r="G60" s="12"/>
      <c r="H60" s="12"/>
      <c r="I60" s="12"/>
      <c r="J60" s="12"/>
      <c r="K60" s="12"/>
      <c r="L60" s="12"/>
      <c r="M60" s="12"/>
      <c r="N60" s="30"/>
      <c r="O60" s="12"/>
      <c r="P60" s="30"/>
      <c r="Q60" s="12"/>
      <c r="R60" s="27">
        <f>R59-R58</f>
        <v>31627.54</v>
      </c>
    </row>
    <row r="61" spans="1:18" s="26" customFormat="1"/>
    <row r="62" spans="1:18" s="26" customFormat="1"/>
    <row r="63" spans="1:18" s="26" customFormat="1" ht="32.1" customHeight="1">
      <c r="A63" s="12" t="s">
        <v>1</v>
      </c>
      <c r="B63" s="44" t="s">
        <v>636</v>
      </c>
      <c r="C63" s="12" t="s">
        <v>28</v>
      </c>
      <c r="D63" s="12" t="s">
        <v>29</v>
      </c>
      <c r="E63" s="12" t="s">
        <v>6</v>
      </c>
      <c r="F63" s="27" t="s">
        <v>30</v>
      </c>
      <c r="G63" s="12" t="s">
        <v>31</v>
      </c>
      <c r="H63" s="12" t="s">
        <v>2</v>
      </c>
      <c r="I63" s="12" t="s">
        <v>3</v>
      </c>
      <c r="J63" s="12" t="s">
        <v>4</v>
      </c>
      <c r="K63" s="12" t="s">
        <v>5</v>
      </c>
      <c r="L63" s="12" t="s">
        <v>6</v>
      </c>
      <c r="M63" s="12"/>
      <c r="N63" s="30" t="s">
        <v>8</v>
      </c>
      <c r="O63" s="12" t="s">
        <v>35</v>
      </c>
      <c r="P63" s="30" t="s">
        <v>23</v>
      </c>
      <c r="Q63" s="12" t="s">
        <v>36</v>
      </c>
      <c r="R63" s="27" t="s">
        <v>37</v>
      </c>
    </row>
    <row r="64" spans="1:18" s="26" customFormat="1">
      <c r="A64" s="12" t="s">
        <v>649</v>
      </c>
      <c r="B64" s="12" t="s">
        <v>112</v>
      </c>
      <c r="C64" s="12"/>
      <c r="D64" s="12"/>
      <c r="E64" s="12"/>
      <c r="F64" s="27"/>
      <c r="G64" s="12"/>
      <c r="H64" s="12">
        <v>3811</v>
      </c>
      <c r="I64" s="12">
        <v>4389</v>
      </c>
      <c r="J64" s="12">
        <f>I64-H64</f>
        <v>578</v>
      </c>
      <c r="K64" s="12">
        <v>40</v>
      </c>
      <c r="L64" s="12">
        <f>J64*K64-L61</f>
        <v>23120</v>
      </c>
      <c r="M64" s="12">
        <v>1.03</v>
      </c>
      <c r="N64" s="30">
        <f>M64*L64</f>
        <v>23813.599999999999</v>
      </c>
      <c r="O64" s="12"/>
      <c r="P64" s="30">
        <f>N64-N61</f>
        <v>23813.599999999999</v>
      </c>
      <c r="Q64" s="12">
        <v>1</v>
      </c>
      <c r="R64" s="27">
        <f>P64*Q64</f>
        <v>23813.599999999999</v>
      </c>
    </row>
    <row r="65" spans="1:18" s="26" customFormat="1"/>
    <row r="66" spans="1:18" s="26" customFormat="1"/>
    <row r="67" spans="1:18" s="26" customFormat="1" ht="26.25">
      <c r="A67" s="12" t="s">
        <v>1</v>
      </c>
      <c r="B67" s="44" t="s">
        <v>650</v>
      </c>
      <c r="C67" s="12" t="s">
        <v>28</v>
      </c>
      <c r="D67" s="12" t="s">
        <v>29</v>
      </c>
      <c r="E67" s="12" t="s">
        <v>6</v>
      </c>
      <c r="F67" s="27" t="s">
        <v>30</v>
      </c>
      <c r="G67" s="12" t="s">
        <v>31</v>
      </c>
      <c r="H67" s="12" t="s">
        <v>2</v>
      </c>
      <c r="I67" s="12" t="s">
        <v>3</v>
      </c>
      <c r="J67" s="12" t="s">
        <v>4</v>
      </c>
      <c r="K67" s="12" t="s">
        <v>5</v>
      </c>
      <c r="L67" s="12" t="s">
        <v>6</v>
      </c>
      <c r="M67" s="12"/>
      <c r="N67" s="30" t="s">
        <v>8</v>
      </c>
      <c r="O67" s="12" t="s">
        <v>35</v>
      </c>
      <c r="P67" s="30" t="s">
        <v>23</v>
      </c>
      <c r="Q67" s="12" t="s">
        <v>36</v>
      </c>
      <c r="R67" s="27" t="s">
        <v>37</v>
      </c>
    </row>
    <row r="68" spans="1:18" s="26" customFormat="1">
      <c r="A68" s="12" t="s">
        <v>651</v>
      </c>
      <c r="B68" s="12"/>
      <c r="C68" s="12"/>
      <c r="D68" s="12"/>
      <c r="E68" s="12"/>
      <c r="F68" s="27"/>
      <c r="G68" s="12"/>
      <c r="H68" s="12"/>
      <c r="I68" s="12"/>
      <c r="J68" s="12"/>
      <c r="K68" s="12"/>
      <c r="L68" s="12"/>
      <c r="M68" s="12"/>
      <c r="N68" s="30"/>
      <c r="O68" s="12"/>
      <c r="P68" s="30"/>
      <c r="Q68" s="12"/>
      <c r="R68" s="27"/>
    </row>
    <row r="69" spans="1:18" s="26" customFormat="1">
      <c r="A69" s="12" t="s">
        <v>652</v>
      </c>
      <c r="B69" s="12" t="s">
        <v>653</v>
      </c>
      <c r="C69" s="12"/>
      <c r="D69" s="12"/>
      <c r="E69" s="12"/>
      <c r="F69" s="27"/>
      <c r="G69" s="12"/>
      <c r="H69" s="12">
        <v>287</v>
      </c>
      <c r="I69" s="12">
        <v>419</v>
      </c>
      <c r="J69" s="12">
        <f t="shared" ref="J69:J72" si="16">I69-H69</f>
        <v>132</v>
      </c>
      <c r="K69" s="12">
        <v>20</v>
      </c>
      <c r="L69" s="12">
        <f t="shared" ref="L69:L72" si="17">J69*K69</f>
        <v>2640</v>
      </c>
      <c r="M69" s="12">
        <v>1.03</v>
      </c>
      <c r="N69" s="12">
        <f t="shared" ref="N69:N73" si="18">L69*M69</f>
        <v>2719.2</v>
      </c>
      <c r="O69" s="12"/>
      <c r="P69" s="12">
        <f>N69+G69</f>
        <v>2719.2</v>
      </c>
      <c r="Q69" s="12">
        <v>1</v>
      </c>
      <c r="R69" s="12">
        <f>P69*Q69</f>
        <v>2719.2</v>
      </c>
    </row>
    <row r="70" spans="1:18" s="26" customFormat="1">
      <c r="A70" s="12" t="s">
        <v>654</v>
      </c>
      <c r="B70" s="12" t="s">
        <v>655</v>
      </c>
      <c r="C70" s="12">
        <v>38</v>
      </c>
      <c r="D70" s="12">
        <v>38</v>
      </c>
      <c r="E70" s="12">
        <f>SUM(D70-C70)</f>
        <v>0</v>
      </c>
      <c r="F70" s="27">
        <v>9.5</v>
      </c>
      <c r="G70" s="12">
        <f>E70*F70</f>
        <v>0</v>
      </c>
      <c r="H70" s="12">
        <v>24205</v>
      </c>
      <c r="I70" s="12">
        <v>25776</v>
      </c>
      <c r="J70" s="12">
        <f t="shared" si="16"/>
        <v>1571</v>
      </c>
      <c r="K70" s="12">
        <v>1</v>
      </c>
      <c r="L70" s="12">
        <f>K70*J70</f>
        <v>1571</v>
      </c>
      <c r="M70" s="12">
        <v>1.03</v>
      </c>
      <c r="N70" s="30">
        <f>M70*L70</f>
        <v>1618.13</v>
      </c>
      <c r="O70" s="12">
        <v>40</v>
      </c>
      <c r="P70" s="30">
        <f>G70+N70+O70</f>
        <v>1658.13</v>
      </c>
      <c r="Q70" s="12">
        <v>1</v>
      </c>
      <c r="R70" s="27">
        <f>P70*Q70</f>
        <v>1658.13</v>
      </c>
    </row>
    <row r="71" spans="1:18" s="26" customFormat="1">
      <c r="A71" s="12" t="s">
        <v>656</v>
      </c>
      <c r="B71" s="12"/>
      <c r="C71" s="12"/>
      <c r="D71" s="12"/>
      <c r="E71" s="12"/>
      <c r="F71" s="27"/>
      <c r="G71" s="12"/>
      <c r="H71" s="12">
        <v>985</v>
      </c>
      <c r="I71" s="12">
        <v>1389</v>
      </c>
      <c r="J71" s="12">
        <f t="shared" si="16"/>
        <v>404</v>
      </c>
      <c r="K71" s="12">
        <v>20</v>
      </c>
      <c r="L71" s="12">
        <f t="shared" si="17"/>
        <v>8080</v>
      </c>
      <c r="M71" s="12">
        <v>1.03</v>
      </c>
      <c r="N71" s="30">
        <f t="shared" si="18"/>
        <v>8322.4</v>
      </c>
      <c r="O71" s="12"/>
      <c r="P71" s="30">
        <f>N71</f>
        <v>8322.4</v>
      </c>
      <c r="Q71" s="12"/>
      <c r="R71" s="27">
        <f>P71</f>
        <v>8322.4</v>
      </c>
    </row>
    <row r="72" spans="1:18" s="26" customFormat="1">
      <c r="A72" s="12" t="s">
        <v>657</v>
      </c>
      <c r="B72" s="12"/>
      <c r="C72" s="12"/>
      <c r="D72" s="12"/>
      <c r="E72" s="12"/>
      <c r="F72" s="27"/>
      <c r="G72" s="12"/>
      <c r="H72" s="12">
        <v>1556</v>
      </c>
      <c r="I72" s="12">
        <v>2142</v>
      </c>
      <c r="J72" s="12">
        <f t="shared" si="16"/>
        <v>586</v>
      </c>
      <c r="K72" s="12">
        <v>20</v>
      </c>
      <c r="L72" s="12">
        <f t="shared" si="17"/>
        <v>11720</v>
      </c>
      <c r="M72" s="12">
        <v>1.03</v>
      </c>
      <c r="N72" s="30">
        <f t="shared" si="18"/>
        <v>12071.6</v>
      </c>
      <c r="O72" s="12">
        <f>SUM(O71:O71)</f>
        <v>0</v>
      </c>
      <c r="P72" s="30">
        <f>N72</f>
        <v>12071.6</v>
      </c>
      <c r="Q72" s="12"/>
      <c r="R72" s="27">
        <f>P72</f>
        <v>12071.6</v>
      </c>
    </row>
    <row r="73" spans="1:18" s="26" customFormat="1">
      <c r="A73" s="12" t="s">
        <v>23</v>
      </c>
      <c r="B73" s="12" t="s">
        <v>655</v>
      </c>
      <c r="C73" s="12"/>
      <c r="D73" s="12"/>
      <c r="E73" s="12">
        <v>0</v>
      </c>
      <c r="F73" s="27">
        <v>9.5</v>
      </c>
      <c r="G73" s="12">
        <f>E73*F73</f>
        <v>0</v>
      </c>
      <c r="H73" s="12"/>
      <c r="I73" s="12"/>
      <c r="J73" s="12"/>
      <c r="K73" s="12"/>
      <c r="L73" s="12">
        <f>SUM(L71:L72)</f>
        <v>19800</v>
      </c>
      <c r="M73" s="12">
        <v>1.03</v>
      </c>
      <c r="N73" s="30">
        <f t="shared" si="18"/>
        <v>20394</v>
      </c>
      <c r="O73" s="12"/>
      <c r="P73" s="30">
        <f>G73+N73+O73</f>
        <v>20394</v>
      </c>
      <c r="Q73" s="12">
        <v>1</v>
      </c>
      <c r="R73" s="27">
        <f>SUM(R69:R72)</f>
        <v>24771.33</v>
      </c>
    </row>
    <row r="74" spans="1:18" s="26" customFormat="1">
      <c r="A74" s="12" t="s">
        <v>492</v>
      </c>
      <c r="B74" s="12" t="s">
        <v>473</v>
      </c>
      <c r="C74" s="12"/>
      <c r="D74" s="12"/>
      <c r="E74" s="12"/>
      <c r="F74" s="27"/>
      <c r="G74" s="12"/>
      <c r="H74" s="12"/>
      <c r="I74" s="12"/>
      <c r="J74" s="12"/>
      <c r="K74" s="12"/>
      <c r="L74" s="12"/>
      <c r="M74" s="12"/>
      <c r="N74" s="30"/>
      <c r="O74" s="12"/>
      <c r="P74" s="30"/>
      <c r="Q74" s="12"/>
      <c r="R74" s="27">
        <v>245209.38</v>
      </c>
    </row>
    <row r="75" spans="1:18" s="26" customFormat="1">
      <c r="A75" s="12" t="s">
        <v>534</v>
      </c>
      <c r="B75" s="12" t="s">
        <v>475</v>
      </c>
      <c r="C75" s="12"/>
      <c r="D75" s="12"/>
      <c r="E75" s="12"/>
      <c r="F75" s="27"/>
      <c r="G75" s="12"/>
      <c r="H75" s="12"/>
      <c r="I75" s="12"/>
      <c r="J75" s="12"/>
      <c r="K75" s="12"/>
      <c r="L75" s="22"/>
      <c r="M75" s="12"/>
      <c r="N75" s="30"/>
      <c r="O75" s="12"/>
      <c r="P75" s="30"/>
      <c r="Q75" s="12"/>
      <c r="R75" s="27">
        <f>R74-R73</f>
        <v>220438.05</v>
      </c>
    </row>
    <row r="76" spans="1:18" s="26" customFormat="1"/>
    <row r="77" spans="1:18" s="26" customFormat="1"/>
    <row r="78" spans="1:18" s="26" customFormat="1"/>
    <row r="79" spans="1:18" s="26" customFormat="1" ht="26.25">
      <c r="A79" s="12" t="s">
        <v>1</v>
      </c>
      <c r="B79" s="44" t="s">
        <v>658</v>
      </c>
      <c r="C79" s="12" t="s">
        <v>28</v>
      </c>
      <c r="D79" s="12" t="s">
        <v>29</v>
      </c>
      <c r="E79" s="12" t="s">
        <v>6</v>
      </c>
      <c r="F79" s="27" t="s">
        <v>30</v>
      </c>
      <c r="G79" s="12" t="s">
        <v>31</v>
      </c>
      <c r="H79" s="12" t="s">
        <v>2</v>
      </c>
      <c r="I79" s="12" t="s">
        <v>3</v>
      </c>
      <c r="J79" s="12" t="s">
        <v>4</v>
      </c>
      <c r="K79" s="12" t="s">
        <v>5</v>
      </c>
      <c r="L79" s="12" t="s">
        <v>6</v>
      </c>
      <c r="M79" s="12"/>
      <c r="N79" s="30" t="s">
        <v>8</v>
      </c>
      <c r="O79" s="12" t="s">
        <v>35</v>
      </c>
      <c r="P79" s="30" t="s">
        <v>23</v>
      </c>
      <c r="Q79" s="12" t="s">
        <v>36</v>
      </c>
      <c r="R79" s="27" t="s">
        <v>37</v>
      </c>
    </row>
    <row r="80" spans="1:18" s="26" customFormat="1">
      <c r="A80" s="14"/>
      <c r="B80" s="12"/>
      <c r="C80" s="12"/>
      <c r="D80" s="12"/>
      <c r="E80" s="12"/>
      <c r="F80" s="27"/>
      <c r="G80" s="12"/>
      <c r="H80" s="12"/>
      <c r="I80" s="12"/>
      <c r="J80" s="12"/>
      <c r="K80" s="12"/>
      <c r="L80" s="12"/>
      <c r="M80" s="12"/>
      <c r="N80" s="30"/>
      <c r="O80" s="12"/>
      <c r="P80" s="30"/>
      <c r="Q80" s="12"/>
      <c r="R80" s="27"/>
    </row>
    <row r="81" spans="1:18" s="26" customFormat="1">
      <c r="A81" s="12" t="s">
        <v>659</v>
      </c>
      <c r="B81" s="12" t="s">
        <v>660</v>
      </c>
      <c r="C81" s="12">
        <v>5237</v>
      </c>
      <c r="D81" s="12">
        <v>5237</v>
      </c>
      <c r="E81" s="12">
        <f>SUM(D81-C81)</f>
        <v>0</v>
      </c>
      <c r="F81" s="27">
        <v>9.5</v>
      </c>
      <c r="G81" s="12">
        <f>E81*F81</f>
        <v>0</v>
      </c>
      <c r="H81" s="12">
        <v>40384</v>
      </c>
      <c r="I81" s="12">
        <v>41571</v>
      </c>
      <c r="J81" s="12">
        <f t="shared" ref="J81:J86" si="19">I81-H81</f>
        <v>1187</v>
      </c>
      <c r="K81" s="12">
        <v>1</v>
      </c>
      <c r="L81" s="12">
        <f t="shared" ref="L81:L86" si="20">K81*J81</f>
        <v>1187</v>
      </c>
      <c r="M81" s="12">
        <v>1.03</v>
      </c>
      <c r="N81" s="30">
        <f t="shared" ref="N81:N86" si="21">M81*L81</f>
        <v>1222.6099999999999</v>
      </c>
      <c r="O81" s="12"/>
      <c r="P81" s="30">
        <f t="shared" ref="P81:P86" si="22">G81+N81+O81</f>
        <v>1222.6099999999999</v>
      </c>
      <c r="Q81" s="12">
        <v>1</v>
      </c>
      <c r="R81" s="27">
        <f t="shared" ref="R81:R87" si="23">P81*Q81</f>
        <v>1222.6099999999999</v>
      </c>
    </row>
    <row r="82" spans="1:18" s="26" customFormat="1">
      <c r="A82" s="12" t="s">
        <v>661</v>
      </c>
      <c r="B82" s="12" t="s">
        <v>660</v>
      </c>
      <c r="C82" s="12">
        <v>0</v>
      </c>
      <c r="D82" s="12">
        <v>0</v>
      </c>
      <c r="E82" s="12">
        <f>SUM(D82-C82)</f>
        <v>0</v>
      </c>
      <c r="F82" s="27">
        <v>9.5</v>
      </c>
      <c r="G82" s="12">
        <f>E82*F82</f>
        <v>0</v>
      </c>
      <c r="H82" s="12">
        <v>47646</v>
      </c>
      <c r="I82" s="12">
        <v>51268</v>
      </c>
      <c r="J82" s="12">
        <f t="shared" si="19"/>
        <v>3622</v>
      </c>
      <c r="K82" s="12">
        <v>1</v>
      </c>
      <c r="L82" s="12">
        <f t="shared" si="20"/>
        <v>3622</v>
      </c>
      <c r="M82" s="12">
        <v>1.03</v>
      </c>
      <c r="N82" s="30">
        <f t="shared" si="21"/>
        <v>3730.66</v>
      </c>
      <c r="O82" s="12"/>
      <c r="P82" s="30">
        <f t="shared" si="22"/>
        <v>3730.66</v>
      </c>
      <c r="Q82" s="12">
        <v>1</v>
      </c>
      <c r="R82" s="27">
        <f t="shared" si="23"/>
        <v>3730.66</v>
      </c>
    </row>
    <row r="83" spans="1:18" s="26" customFormat="1">
      <c r="A83" s="12" t="s">
        <v>662</v>
      </c>
      <c r="B83" s="12" t="s">
        <v>660</v>
      </c>
      <c r="C83" s="12"/>
      <c r="D83" s="12"/>
      <c r="E83" s="12"/>
      <c r="F83" s="27"/>
      <c r="G83" s="12"/>
      <c r="H83" s="12">
        <v>2531</v>
      </c>
      <c r="I83" s="12">
        <v>2707</v>
      </c>
      <c r="J83" s="12">
        <f t="shared" si="19"/>
        <v>176</v>
      </c>
      <c r="K83" s="12">
        <v>40</v>
      </c>
      <c r="L83" s="12">
        <f t="shared" si="20"/>
        <v>7040</v>
      </c>
      <c r="M83" s="12">
        <v>1.03</v>
      </c>
      <c r="N83" s="30">
        <f t="shared" si="21"/>
        <v>7251.2</v>
      </c>
      <c r="O83" s="12"/>
      <c r="P83" s="30">
        <f t="shared" si="22"/>
        <v>7251.2</v>
      </c>
      <c r="Q83" s="12">
        <v>1</v>
      </c>
      <c r="R83" s="27">
        <f t="shared" si="23"/>
        <v>7251.2</v>
      </c>
    </row>
    <row r="84" spans="1:18" s="26" customFormat="1">
      <c r="A84" s="12" t="s">
        <v>302</v>
      </c>
      <c r="B84" s="12" t="s">
        <v>660</v>
      </c>
      <c r="C84" s="12"/>
      <c r="D84" s="12"/>
      <c r="E84" s="12"/>
      <c r="F84" s="27"/>
      <c r="G84" s="12"/>
      <c r="H84" s="12">
        <v>0</v>
      </c>
      <c r="I84" s="12"/>
      <c r="J84" s="12">
        <f t="shared" si="19"/>
        <v>0</v>
      </c>
      <c r="K84" s="12">
        <v>1</v>
      </c>
      <c r="L84" s="12">
        <f t="shared" si="20"/>
        <v>0</v>
      </c>
      <c r="M84" s="12">
        <v>1.03</v>
      </c>
      <c r="N84" s="30">
        <f t="shared" si="21"/>
        <v>0</v>
      </c>
      <c r="O84" s="12"/>
      <c r="P84" s="30">
        <f t="shared" si="22"/>
        <v>0</v>
      </c>
      <c r="Q84" s="12">
        <v>1</v>
      </c>
      <c r="R84" s="27">
        <f t="shared" si="23"/>
        <v>0</v>
      </c>
    </row>
    <row r="85" spans="1:18" s="26" customFormat="1">
      <c r="A85" s="12" t="s">
        <v>663</v>
      </c>
      <c r="B85" s="12" t="s">
        <v>660</v>
      </c>
      <c r="C85" s="12"/>
      <c r="D85" s="12"/>
      <c r="E85" s="12"/>
      <c r="F85" s="27"/>
      <c r="G85" s="12"/>
      <c r="H85" s="147">
        <v>18004</v>
      </c>
      <c r="I85" s="147">
        <v>21954</v>
      </c>
      <c r="J85" s="12">
        <f t="shared" si="19"/>
        <v>3950</v>
      </c>
      <c r="K85" s="12">
        <v>80</v>
      </c>
      <c r="L85" s="12">
        <f t="shared" si="20"/>
        <v>316000</v>
      </c>
      <c r="M85" s="12">
        <v>1.03</v>
      </c>
      <c r="N85" s="30">
        <f t="shared" si="21"/>
        <v>325480</v>
      </c>
      <c r="O85" s="12"/>
      <c r="P85" s="30">
        <f t="shared" si="22"/>
        <v>325480</v>
      </c>
      <c r="Q85" s="12">
        <v>1</v>
      </c>
      <c r="R85" s="27">
        <f t="shared" si="23"/>
        <v>325480</v>
      </c>
    </row>
    <row r="86" spans="1:18" s="26" customFormat="1">
      <c r="A86" s="12" t="s">
        <v>664</v>
      </c>
      <c r="B86" s="12" t="s">
        <v>660</v>
      </c>
      <c r="C86" s="12"/>
      <c r="D86" s="12"/>
      <c r="E86" s="12"/>
      <c r="F86" s="27"/>
      <c r="G86" s="12"/>
      <c r="H86" s="12">
        <v>1131</v>
      </c>
      <c r="I86" s="12">
        <v>1477</v>
      </c>
      <c r="J86" s="12">
        <f t="shared" si="19"/>
        <v>346</v>
      </c>
      <c r="K86" s="12">
        <v>20</v>
      </c>
      <c r="L86" s="12">
        <f t="shared" si="20"/>
        <v>6920</v>
      </c>
      <c r="M86" s="12">
        <v>1.03</v>
      </c>
      <c r="N86" s="30">
        <f t="shared" si="21"/>
        <v>7127.6</v>
      </c>
      <c r="O86" s="12"/>
      <c r="P86" s="30">
        <f t="shared" si="22"/>
        <v>7127.6</v>
      </c>
      <c r="Q86" s="12">
        <v>1</v>
      </c>
      <c r="R86" s="27">
        <f t="shared" si="23"/>
        <v>7127.6</v>
      </c>
    </row>
    <row r="87" spans="1:18" s="26" customFormat="1">
      <c r="A87" s="148" t="s">
        <v>630</v>
      </c>
      <c r="B87" s="12" t="s">
        <v>660</v>
      </c>
      <c r="C87" s="148"/>
      <c r="D87" s="148"/>
      <c r="E87" s="148"/>
      <c r="F87" s="149"/>
      <c r="G87" s="148"/>
      <c r="H87" s="148"/>
      <c r="I87" s="148"/>
      <c r="J87" s="148"/>
      <c r="K87" s="148"/>
      <c r="L87" s="148"/>
      <c r="M87" s="148"/>
      <c r="N87" s="154"/>
      <c r="O87" s="148"/>
      <c r="P87" s="154">
        <f>R114</f>
        <v>8931.1299999999992</v>
      </c>
      <c r="Q87" s="148">
        <v>0.1</v>
      </c>
      <c r="R87" s="149">
        <f t="shared" si="23"/>
        <v>893.11300000000006</v>
      </c>
    </row>
    <row r="88" spans="1:18" s="26" customFormat="1">
      <c r="A88" s="148" t="s">
        <v>23</v>
      </c>
      <c r="B88" s="148" t="s">
        <v>660</v>
      </c>
      <c r="C88" s="148">
        <v>4019</v>
      </c>
      <c r="D88" s="148"/>
      <c r="E88" s="148">
        <f>SUM(E81:E85)</f>
        <v>0</v>
      </c>
      <c r="F88" s="149">
        <v>9.5</v>
      </c>
      <c r="G88" s="148">
        <f>E88*F88</f>
        <v>0</v>
      </c>
      <c r="H88" s="148"/>
      <c r="I88" s="148"/>
      <c r="J88" s="148"/>
      <c r="K88" s="148"/>
      <c r="L88" s="148">
        <f>SUM(L81:L87)</f>
        <v>334769</v>
      </c>
      <c r="M88" s="148">
        <v>1.03</v>
      </c>
      <c r="N88" s="154">
        <f>M88*L88</f>
        <v>344812.07</v>
      </c>
      <c r="O88" s="148">
        <f>SUM(O81:O85)</f>
        <v>0</v>
      </c>
      <c r="P88" s="154">
        <f>G88+N88+O88</f>
        <v>344812.07</v>
      </c>
      <c r="Q88" s="148">
        <v>1</v>
      </c>
      <c r="R88" s="149">
        <f>SUM(R81:R87)</f>
        <v>345705.18300000002</v>
      </c>
    </row>
    <row r="89" spans="1:18" s="26" customFormat="1">
      <c r="A89" s="12" t="s">
        <v>583</v>
      </c>
      <c r="B89" s="12" t="s">
        <v>473</v>
      </c>
      <c r="C89" s="12"/>
      <c r="D89" s="12"/>
      <c r="E89" s="12"/>
      <c r="F89" s="27"/>
      <c r="G89" s="12"/>
      <c r="H89" s="12"/>
      <c r="I89" s="12"/>
      <c r="J89" s="12"/>
      <c r="K89" s="12"/>
      <c r="L89" s="12"/>
      <c r="M89" s="12"/>
      <c r="N89" s="30"/>
      <c r="O89" s="12"/>
      <c r="P89" s="30"/>
      <c r="Q89" s="12"/>
      <c r="R89" s="27">
        <v>735768.13</v>
      </c>
    </row>
    <row r="90" spans="1:18" s="26" customFormat="1">
      <c r="A90" s="12" t="s">
        <v>633</v>
      </c>
      <c r="B90" s="150" t="s">
        <v>635</v>
      </c>
      <c r="C90" s="12"/>
      <c r="D90" s="151"/>
      <c r="E90" s="12"/>
      <c r="F90" s="27"/>
      <c r="G90" s="12"/>
      <c r="H90" s="12"/>
      <c r="I90" s="12"/>
      <c r="J90" s="12"/>
      <c r="K90" s="12"/>
      <c r="L90" s="12"/>
      <c r="M90" s="12"/>
      <c r="N90" s="30"/>
      <c r="O90" s="12"/>
      <c r="P90" s="30"/>
      <c r="Q90" s="12"/>
      <c r="R90" s="27">
        <v>29993.599999999999</v>
      </c>
    </row>
    <row r="91" spans="1:18" s="26" customFormat="1" ht="22.5">
      <c r="A91" s="12" t="s">
        <v>665</v>
      </c>
      <c r="B91" s="12" t="s">
        <v>666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7">
        <f>R90+R89-R88</f>
        <v>420056.54700000002</v>
      </c>
    </row>
    <row r="92" spans="1:18" s="26" customFormat="1"/>
    <row r="93" spans="1:18" s="26" customFormat="1"/>
    <row r="94" spans="1:18" s="26" customFormat="1" ht="33" customHeight="1">
      <c r="A94" s="12" t="s">
        <v>1</v>
      </c>
      <c r="B94" s="44" t="s">
        <v>658</v>
      </c>
      <c r="C94" s="12" t="s">
        <v>28</v>
      </c>
      <c r="D94" s="12" t="s">
        <v>29</v>
      </c>
      <c r="E94" s="12" t="s">
        <v>6</v>
      </c>
      <c r="F94" s="27" t="s">
        <v>30</v>
      </c>
      <c r="G94" s="12" t="s">
        <v>31</v>
      </c>
      <c r="H94" s="12" t="s">
        <v>2</v>
      </c>
      <c r="I94" s="12" t="s">
        <v>3</v>
      </c>
      <c r="J94" s="12" t="s">
        <v>4</v>
      </c>
      <c r="K94" s="12" t="s">
        <v>5</v>
      </c>
      <c r="L94" s="12" t="s">
        <v>6</v>
      </c>
      <c r="M94" s="12"/>
      <c r="N94" s="30" t="s">
        <v>8</v>
      </c>
      <c r="O94" s="12" t="s">
        <v>35</v>
      </c>
      <c r="P94" s="30" t="s">
        <v>23</v>
      </c>
      <c r="Q94" s="12" t="s">
        <v>36</v>
      </c>
      <c r="R94" s="27" t="s">
        <v>37</v>
      </c>
    </row>
    <row r="95" spans="1:18" s="26" customFormat="1">
      <c r="A95" s="12" t="s">
        <v>667</v>
      </c>
      <c r="B95" s="12" t="s">
        <v>668</v>
      </c>
      <c r="C95" s="12">
        <v>4287</v>
      </c>
      <c r="D95" s="12" t="s">
        <v>669</v>
      </c>
      <c r="E95" s="12"/>
      <c r="F95" s="27"/>
      <c r="G95" s="12"/>
      <c r="H95" s="12"/>
      <c r="I95" s="12"/>
      <c r="J95" s="12"/>
      <c r="K95" s="12"/>
      <c r="L95" s="12"/>
      <c r="M95" s="12"/>
      <c r="N95" s="30"/>
      <c r="O95" s="12"/>
      <c r="P95" s="30"/>
      <c r="Q95" s="12"/>
      <c r="R95" s="27"/>
    </row>
    <row r="96" spans="1:18" s="26" customFormat="1">
      <c r="A96" s="12" t="s">
        <v>670</v>
      </c>
      <c r="B96" s="12" t="s">
        <v>668</v>
      </c>
      <c r="C96" s="12"/>
      <c r="D96" s="12"/>
      <c r="E96" s="12"/>
      <c r="F96" s="27"/>
      <c r="G96" s="12"/>
      <c r="H96" s="12">
        <v>3968</v>
      </c>
      <c r="I96" s="12"/>
      <c r="J96" s="12">
        <v>0</v>
      </c>
      <c r="K96" s="12">
        <v>1</v>
      </c>
      <c r="L96" s="12">
        <f t="shared" ref="L96:L98" si="24">K96*J96</f>
        <v>0</v>
      </c>
      <c r="M96" s="12">
        <v>1.03</v>
      </c>
      <c r="N96" s="30">
        <f t="shared" ref="N96:N98" si="25">M96*L96</f>
        <v>0</v>
      </c>
      <c r="O96" s="12">
        <v>40</v>
      </c>
      <c r="P96" s="30">
        <f t="shared" ref="P96:P98" si="26">G96+N96+O96</f>
        <v>40</v>
      </c>
      <c r="Q96" s="12">
        <v>1</v>
      </c>
      <c r="R96" s="27">
        <f t="shared" ref="R96:R98" si="27">P96*Q96</f>
        <v>40</v>
      </c>
    </row>
    <row r="97" spans="1:18" s="26" customFormat="1">
      <c r="A97" s="12" t="s">
        <v>671</v>
      </c>
      <c r="B97" s="12" t="s">
        <v>668</v>
      </c>
      <c r="C97" s="12">
        <v>173</v>
      </c>
      <c r="D97" s="12">
        <v>173</v>
      </c>
      <c r="E97" s="12">
        <f>SUM(D97-C97)</f>
        <v>0</v>
      </c>
      <c r="F97" s="27">
        <v>9.5</v>
      </c>
      <c r="G97" s="12">
        <f t="shared" ref="G97:G103" si="28">E97*F97</f>
        <v>0</v>
      </c>
      <c r="H97" s="12">
        <v>9303</v>
      </c>
      <c r="I97" s="12">
        <v>9599</v>
      </c>
      <c r="J97" s="12">
        <f t="shared" ref="J97:J105" si="29">I97-H97</f>
        <v>296</v>
      </c>
      <c r="K97" s="12">
        <v>1</v>
      </c>
      <c r="L97" s="12">
        <f t="shared" si="24"/>
        <v>296</v>
      </c>
      <c r="M97" s="12">
        <v>1.03</v>
      </c>
      <c r="N97" s="30">
        <f t="shared" si="25"/>
        <v>304.88</v>
      </c>
      <c r="O97" s="12">
        <v>40</v>
      </c>
      <c r="P97" s="30">
        <f t="shared" si="26"/>
        <v>344.88</v>
      </c>
      <c r="Q97" s="12">
        <v>1</v>
      </c>
      <c r="R97" s="27">
        <f t="shared" si="27"/>
        <v>344.88</v>
      </c>
    </row>
    <row r="98" spans="1:18" s="26" customFormat="1">
      <c r="A98" s="12" t="s">
        <v>672</v>
      </c>
      <c r="B98" s="12" t="s">
        <v>668</v>
      </c>
      <c r="C98" s="12"/>
      <c r="D98" s="12"/>
      <c r="E98" s="12"/>
      <c r="F98" s="27"/>
      <c r="G98" s="12"/>
      <c r="H98" s="12">
        <v>25361</v>
      </c>
      <c r="I98" s="12">
        <v>25796</v>
      </c>
      <c r="J98" s="12">
        <f t="shared" si="29"/>
        <v>435</v>
      </c>
      <c r="K98" s="12">
        <v>50</v>
      </c>
      <c r="L98" s="12">
        <f t="shared" si="24"/>
        <v>21750</v>
      </c>
      <c r="M98" s="12">
        <v>1.03</v>
      </c>
      <c r="N98" s="30">
        <f t="shared" si="25"/>
        <v>22402.5</v>
      </c>
      <c r="O98" s="12"/>
      <c r="P98" s="30">
        <f t="shared" si="26"/>
        <v>22402.5</v>
      </c>
      <c r="Q98" s="12">
        <v>1</v>
      </c>
      <c r="R98" s="27">
        <f t="shared" si="27"/>
        <v>22402.5</v>
      </c>
    </row>
    <row r="99" spans="1:18" s="26" customFormat="1">
      <c r="A99" s="12" t="s">
        <v>673</v>
      </c>
      <c r="B99" s="12" t="s">
        <v>668</v>
      </c>
      <c r="C99" s="12"/>
      <c r="D99" s="12"/>
      <c r="E99" s="12"/>
      <c r="F99" s="27"/>
      <c r="G99" s="12"/>
      <c r="H99" s="12"/>
      <c r="I99" s="12"/>
      <c r="J99" s="12"/>
      <c r="K99" s="12"/>
      <c r="L99" s="12"/>
      <c r="M99" s="12"/>
      <c r="N99" s="30"/>
      <c r="O99" s="12"/>
      <c r="P99" s="30"/>
      <c r="Q99" s="12"/>
      <c r="R99" s="27"/>
    </row>
    <row r="100" spans="1:18" s="26" customFormat="1">
      <c r="A100" s="12" t="s">
        <v>674</v>
      </c>
      <c r="B100" s="12" t="s">
        <v>668</v>
      </c>
      <c r="C100" s="12">
        <v>13</v>
      </c>
      <c r="D100" s="12">
        <v>13</v>
      </c>
      <c r="E100" s="12">
        <f>SUM(D100-C100)</f>
        <v>0</v>
      </c>
      <c r="F100" s="27">
        <v>9.5</v>
      </c>
      <c r="G100" s="12">
        <f t="shared" si="28"/>
        <v>0</v>
      </c>
      <c r="H100" s="12">
        <v>3773</v>
      </c>
      <c r="I100" s="12">
        <v>3962</v>
      </c>
      <c r="J100" s="12">
        <f t="shared" si="29"/>
        <v>189</v>
      </c>
      <c r="K100" s="12">
        <v>30</v>
      </c>
      <c r="L100" s="12">
        <f t="shared" ref="L100:L105" si="30">K100*J100</f>
        <v>5670</v>
      </c>
      <c r="M100" s="12">
        <v>1.03</v>
      </c>
      <c r="N100" s="30">
        <f t="shared" ref="N100:N105" si="31">M100*L100</f>
        <v>5840.1</v>
      </c>
      <c r="O100" s="12"/>
      <c r="P100" s="30">
        <f t="shared" ref="P100:P105" si="32">G100+N100+O100</f>
        <v>5840.1</v>
      </c>
      <c r="Q100" s="12">
        <v>1</v>
      </c>
      <c r="R100" s="27">
        <f t="shared" ref="R100:R109" si="33">P100*Q100</f>
        <v>5840.1</v>
      </c>
    </row>
    <row r="101" spans="1:18" s="26" customFormat="1">
      <c r="A101" s="12" t="s">
        <v>675</v>
      </c>
      <c r="B101" s="12" t="s">
        <v>668</v>
      </c>
      <c r="C101" s="12"/>
      <c r="D101" s="12"/>
      <c r="E101" s="12"/>
      <c r="F101" s="27"/>
      <c r="G101" s="12"/>
      <c r="H101" s="12">
        <v>14940</v>
      </c>
      <c r="I101" s="12">
        <v>15237</v>
      </c>
      <c r="J101" s="12">
        <f t="shared" si="29"/>
        <v>297</v>
      </c>
      <c r="K101" s="12">
        <v>1</v>
      </c>
      <c r="L101" s="12">
        <f t="shared" si="30"/>
        <v>297</v>
      </c>
      <c r="M101" s="12">
        <v>1.03</v>
      </c>
      <c r="N101" s="30">
        <f t="shared" si="31"/>
        <v>305.91000000000003</v>
      </c>
      <c r="O101" s="12"/>
      <c r="P101" s="30">
        <f t="shared" si="32"/>
        <v>305.91000000000003</v>
      </c>
      <c r="Q101" s="12">
        <v>1</v>
      </c>
      <c r="R101" s="27">
        <f t="shared" si="33"/>
        <v>305.91000000000003</v>
      </c>
    </row>
    <row r="102" spans="1:18" s="26" customFormat="1">
      <c r="A102" s="12" t="s">
        <v>676</v>
      </c>
      <c r="B102" s="12" t="s">
        <v>668</v>
      </c>
      <c r="C102" s="12">
        <v>88</v>
      </c>
      <c r="D102" s="12">
        <v>88</v>
      </c>
      <c r="E102" s="12">
        <f>D102-C102</f>
        <v>0</v>
      </c>
      <c r="F102" s="27">
        <v>9.5</v>
      </c>
      <c r="G102" s="12">
        <f t="shared" si="28"/>
        <v>0</v>
      </c>
      <c r="H102" s="12">
        <v>7546</v>
      </c>
      <c r="I102" s="12">
        <v>7546</v>
      </c>
      <c r="J102" s="12">
        <f t="shared" si="29"/>
        <v>0</v>
      </c>
      <c r="K102" s="12">
        <v>1</v>
      </c>
      <c r="L102" s="12">
        <f t="shared" si="30"/>
        <v>0</v>
      </c>
      <c r="M102" s="12">
        <v>1.03</v>
      </c>
      <c r="N102" s="30">
        <f t="shared" si="31"/>
        <v>0</v>
      </c>
      <c r="O102" s="12">
        <v>40</v>
      </c>
      <c r="P102" s="30">
        <f t="shared" si="32"/>
        <v>40</v>
      </c>
      <c r="Q102" s="12">
        <v>1</v>
      </c>
      <c r="R102" s="27">
        <f t="shared" si="33"/>
        <v>40</v>
      </c>
    </row>
    <row r="103" spans="1:18" s="26" customFormat="1">
      <c r="A103" s="12" t="s">
        <v>677</v>
      </c>
      <c r="B103" s="12" t="s">
        <v>668</v>
      </c>
      <c r="C103" s="12">
        <v>20</v>
      </c>
      <c r="D103" s="12">
        <v>20</v>
      </c>
      <c r="E103" s="12">
        <f>SUM(D103-C103)</f>
        <v>0</v>
      </c>
      <c r="F103" s="27">
        <v>9.5</v>
      </c>
      <c r="G103" s="12">
        <f t="shared" si="28"/>
        <v>0</v>
      </c>
      <c r="H103" s="12">
        <v>123649</v>
      </c>
      <c r="I103" s="12">
        <v>123649</v>
      </c>
      <c r="J103" s="12">
        <f t="shared" si="29"/>
        <v>0</v>
      </c>
      <c r="K103" s="12">
        <v>1</v>
      </c>
      <c r="L103" s="12">
        <f t="shared" si="30"/>
        <v>0</v>
      </c>
      <c r="M103" s="12">
        <v>1.03</v>
      </c>
      <c r="N103" s="30">
        <f t="shared" si="31"/>
        <v>0</v>
      </c>
      <c r="O103" s="12">
        <v>40</v>
      </c>
      <c r="P103" s="30">
        <f t="shared" si="32"/>
        <v>40</v>
      </c>
      <c r="Q103" s="12">
        <v>1</v>
      </c>
      <c r="R103" s="27">
        <f t="shared" si="33"/>
        <v>40</v>
      </c>
    </row>
    <row r="104" spans="1:18" s="26" customFormat="1">
      <c r="A104" s="12" t="s">
        <v>678</v>
      </c>
      <c r="B104" s="12" t="s">
        <v>668</v>
      </c>
      <c r="C104" s="12">
        <v>4019</v>
      </c>
      <c r="D104" s="12"/>
      <c r="E104" s="12"/>
      <c r="F104" s="27"/>
      <c r="G104" s="12"/>
      <c r="H104" s="12">
        <v>5071</v>
      </c>
      <c r="I104" s="12">
        <v>5071</v>
      </c>
      <c r="J104" s="12">
        <f t="shared" si="29"/>
        <v>0</v>
      </c>
      <c r="K104" s="12">
        <v>1</v>
      </c>
      <c r="L104" s="12">
        <f t="shared" si="30"/>
        <v>0</v>
      </c>
      <c r="M104" s="12">
        <v>1.03</v>
      </c>
      <c r="N104" s="30">
        <f t="shared" si="31"/>
        <v>0</v>
      </c>
      <c r="O104" s="12">
        <v>40</v>
      </c>
      <c r="P104" s="30">
        <f t="shared" si="32"/>
        <v>40</v>
      </c>
      <c r="Q104" s="12">
        <v>1</v>
      </c>
      <c r="R104" s="27">
        <f t="shared" si="33"/>
        <v>40</v>
      </c>
    </row>
    <row r="105" spans="1:18" s="26" customFormat="1">
      <c r="A105" s="12" t="s">
        <v>679</v>
      </c>
      <c r="B105" s="12" t="s">
        <v>668</v>
      </c>
      <c r="C105" s="12">
        <v>4326</v>
      </c>
      <c r="D105" s="12"/>
      <c r="E105" s="12"/>
      <c r="F105" s="27"/>
      <c r="G105" s="12"/>
      <c r="H105" s="12">
        <v>165952</v>
      </c>
      <c r="I105" s="12">
        <v>165952</v>
      </c>
      <c r="J105" s="12">
        <f t="shared" si="29"/>
        <v>0</v>
      </c>
      <c r="K105" s="12">
        <v>1</v>
      </c>
      <c r="L105" s="12">
        <f t="shared" si="30"/>
        <v>0</v>
      </c>
      <c r="M105" s="12">
        <v>1.03</v>
      </c>
      <c r="N105" s="30">
        <f t="shared" si="31"/>
        <v>0</v>
      </c>
      <c r="O105" s="12">
        <v>20</v>
      </c>
      <c r="P105" s="30">
        <f t="shared" si="32"/>
        <v>20</v>
      </c>
      <c r="Q105" s="12">
        <v>1</v>
      </c>
      <c r="R105" s="27">
        <f t="shared" si="33"/>
        <v>20</v>
      </c>
    </row>
    <row r="106" spans="1:18" s="26" customFormat="1">
      <c r="A106" s="12" t="s">
        <v>680</v>
      </c>
      <c r="B106" s="12"/>
      <c r="C106" s="12"/>
      <c r="D106" s="12"/>
      <c r="E106" s="12"/>
      <c r="F106" s="27"/>
      <c r="G106" s="6"/>
      <c r="H106" s="6"/>
      <c r="I106" s="6"/>
      <c r="J106" s="6"/>
      <c r="K106" s="6"/>
      <c r="L106" s="6"/>
      <c r="M106" s="19">
        <v>1.03</v>
      </c>
      <c r="N106" s="59"/>
      <c r="O106" s="67"/>
      <c r="P106" s="52">
        <f>公寓等!E61</f>
        <v>2096.7751789976101</v>
      </c>
      <c r="Q106" s="12">
        <v>0.5</v>
      </c>
      <c r="R106" s="27">
        <f t="shared" si="33"/>
        <v>1048.38758949881</v>
      </c>
    </row>
    <row r="107" spans="1:18" s="26" customFormat="1">
      <c r="A107" s="12" t="s">
        <v>681</v>
      </c>
      <c r="B107" s="12" t="s">
        <v>668</v>
      </c>
      <c r="C107" s="12" t="s">
        <v>682</v>
      </c>
      <c r="D107" s="12"/>
      <c r="E107" s="12"/>
      <c r="F107" s="27"/>
      <c r="G107" s="12"/>
      <c r="H107" s="12">
        <v>131318</v>
      </c>
      <c r="I107" s="12">
        <v>170614</v>
      </c>
      <c r="J107" s="12">
        <f>I107-H107</f>
        <v>39296</v>
      </c>
      <c r="K107" s="12">
        <v>1</v>
      </c>
      <c r="L107" s="12">
        <f>J107*K107</f>
        <v>39296</v>
      </c>
      <c r="M107" s="12">
        <v>1.03</v>
      </c>
      <c r="N107" s="30">
        <f>L107*M107</f>
        <v>40474.879999999997</v>
      </c>
      <c r="O107" s="12"/>
      <c r="P107" s="30">
        <f>N107</f>
        <v>40474.879999999997</v>
      </c>
      <c r="Q107" s="12">
        <v>1</v>
      </c>
      <c r="R107" s="27">
        <f t="shared" si="33"/>
        <v>40474.879999999997</v>
      </c>
    </row>
    <row r="108" spans="1:18" s="26" customFormat="1">
      <c r="A108" s="12" t="s">
        <v>681</v>
      </c>
      <c r="B108" s="12" t="s">
        <v>668</v>
      </c>
      <c r="C108" s="12" t="s">
        <v>683</v>
      </c>
      <c r="D108" s="12"/>
      <c r="E108" s="12"/>
      <c r="F108" s="27"/>
      <c r="G108" s="12"/>
      <c r="H108" s="12">
        <v>125715</v>
      </c>
      <c r="I108" s="12">
        <v>147410</v>
      </c>
      <c r="J108" s="12">
        <f>I108-H108</f>
        <v>21695</v>
      </c>
      <c r="K108" s="12">
        <v>1</v>
      </c>
      <c r="L108" s="12">
        <f>J108*K108</f>
        <v>21695</v>
      </c>
      <c r="M108" s="12">
        <v>1.03</v>
      </c>
      <c r="N108" s="30">
        <f>L108*M108</f>
        <v>22345.85</v>
      </c>
      <c r="O108" s="12"/>
      <c r="P108" s="30">
        <f>N108</f>
        <v>22345.85</v>
      </c>
      <c r="Q108" s="12">
        <v>1</v>
      </c>
      <c r="R108" s="27">
        <f t="shared" si="33"/>
        <v>22345.85</v>
      </c>
    </row>
    <row r="109" spans="1:18" s="26" customFormat="1">
      <c r="A109" s="12" t="s">
        <v>23</v>
      </c>
      <c r="B109" s="12"/>
      <c r="C109" s="12"/>
      <c r="D109" s="12"/>
      <c r="E109" s="12">
        <f ca="1">SUM(E96:E166)</f>
        <v>0</v>
      </c>
      <c r="F109" s="27">
        <v>9.5</v>
      </c>
      <c r="G109" s="12">
        <f ca="1">E109*F109</f>
        <v>0</v>
      </c>
      <c r="H109" s="12"/>
      <c r="I109" s="12"/>
      <c r="J109" s="12"/>
      <c r="K109" s="12"/>
      <c r="L109" s="12">
        <f>SUM(L96:L108)</f>
        <v>89004</v>
      </c>
      <c r="M109" s="12">
        <v>1.03</v>
      </c>
      <c r="N109" s="30">
        <f>L109*M109</f>
        <v>91674.12</v>
      </c>
      <c r="O109" s="12">
        <f ca="1">SUM(O96:O166)</f>
        <v>880</v>
      </c>
      <c r="P109" s="22">
        <f>SUM(P96:P108)</f>
        <v>93990.895178997598</v>
      </c>
      <c r="Q109" s="12">
        <v>1</v>
      </c>
      <c r="R109" s="22">
        <f t="shared" si="33"/>
        <v>93990.895178997598</v>
      </c>
    </row>
    <row r="110" spans="1:18" s="26" customFormat="1"/>
    <row r="111" spans="1:18" s="26" customFormat="1"/>
    <row r="112" spans="1:18" s="26" customFormat="1">
      <c r="A112" s="12" t="s">
        <v>684</v>
      </c>
      <c r="B112" s="12" t="s">
        <v>685</v>
      </c>
      <c r="C112" s="12"/>
      <c r="D112" s="12">
        <v>0</v>
      </c>
      <c r="E112" s="12"/>
      <c r="F112" s="27"/>
      <c r="G112" s="12"/>
      <c r="H112" s="12">
        <v>22657</v>
      </c>
      <c r="I112" s="12">
        <v>22894</v>
      </c>
      <c r="J112" s="12">
        <f>I112-H112</f>
        <v>237</v>
      </c>
      <c r="K112" s="12">
        <v>40</v>
      </c>
      <c r="L112" s="12">
        <f>K112*J112</f>
        <v>9480</v>
      </c>
      <c r="M112" s="12">
        <v>1.03</v>
      </c>
      <c r="N112" s="30">
        <f>M112*L112</f>
        <v>9764.4</v>
      </c>
      <c r="O112" s="12"/>
      <c r="P112" s="30">
        <f>G112+N112+O112</f>
        <v>9764.4</v>
      </c>
      <c r="Q112" s="12">
        <v>1</v>
      </c>
      <c r="R112" s="27">
        <f>P112*Q112</f>
        <v>9764.4</v>
      </c>
    </row>
    <row r="113" spans="1:18" s="26" customFormat="1">
      <c r="A113" s="12" t="s">
        <v>686</v>
      </c>
      <c r="B113" s="12" t="s">
        <v>685</v>
      </c>
      <c r="C113" s="12"/>
      <c r="D113" s="12"/>
      <c r="E113" s="12"/>
      <c r="F113" s="27"/>
      <c r="G113" s="12"/>
      <c r="H113" s="12">
        <v>55817</v>
      </c>
      <c r="I113" s="12">
        <v>56626</v>
      </c>
      <c r="J113" s="12">
        <f>I113-H113</f>
        <v>809</v>
      </c>
      <c r="K113" s="12">
        <v>1</v>
      </c>
      <c r="L113" s="12">
        <f>K113*J113</f>
        <v>809</v>
      </c>
      <c r="M113" s="12">
        <v>1.03</v>
      </c>
      <c r="N113" s="30">
        <f>M113*L113</f>
        <v>833.27</v>
      </c>
      <c r="O113" s="12"/>
      <c r="P113" s="30">
        <f>G113+N113+O113</f>
        <v>833.27</v>
      </c>
      <c r="Q113" s="12">
        <v>1</v>
      </c>
      <c r="R113" s="27">
        <f>P113*Q113</f>
        <v>833.27</v>
      </c>
    </row>
    <row r="114" spans="1:18" s="26" customFormat="1">
      <c r="A114" s="12" t="s">
        <v>687</v>
      </c>
      <c r="B114" s="12"/>
      <c r="C114" s="12"/>
      <c r="D114" s="12"/>
      <c r="E114" s="12"/>
      <c r="F114" s="27"/>
      <c r="G114" s="12"/>
      <c r="H114" s="12"/>
      <c r="I114" s="12"/>
      <c r="J114" s="12"/>
      <c r="K114" s="12"/>
      <c r="L114" s="12"/>
      <c r="M114" s="12"/>
      <c r="N114" s="30"/>
      <c r="O114" s="12"/>
      <c r="P114" s="30"/>
      <c r="Q114" s="12"/>
      <c r="R114" s="27">
        <f>R112-R113</f>
        <v>8931.1299999999992</v>
      </c>
    </row>
    <row r="115" spans="1:18" s="26" customFormat="1">
      <c r="A115" s="14"/>
      <c r="B115" s="14"/>
      <c r="C115" s="14"/>
      <c r="D115" s="14"/>
      <c r="E115" s="14"/>
      <c r="F115" s="153"/>
      <c r="G115" s="14"/>
      <c r="H115" s="14"/>
      <c r="I115" s="14"/>
      <c r="J115" s="14"/>
      <c r="K115" s="14"/>
      <c r="L115" s="14"/>
      <c r="M115" s="14"/>
      <c r="N115" s="155"/>
      <c r="O115" s="14"/>
      <c r="P115" s="155"/>
      <c r="Q115" s="14"/>
      <c r="R115" s="153"/>
    </row>
    <row r="116" spans="1:18" s="26" customFormat="1">
      <c r="A116" s="14"/>
      <c r="B116" s="14"/>
      <c r="C116" s="14"/>
      <c r="D116" s="14"/>
      <c r="E116" s="14"/>
      <c r="F116" s="153"/>
      <c r="G116" s="14"/>
      <c r="H116" s="14"/>
      <c r="I116" s="14"/>
      <c r="J116" s="14"/>
      <c r="K116" s="14"/>
      <c r="L116" s="14"/>
      <c r="M116" s="14"/>
      <c r="N116" s="155"/>
      <c r="O116" s="14"/>
      <c r="P116" s="155"/>
      <c r="Q116" s="14"/>
      <c r="R116" s="153"/>
    </row>
    <row r="117" spans="1:18" s="26" customFormat="1"/>
    <row r="118" spans="1:18" s="26" customFormat="1"/>
    <row r="119" spans="1:18" s="26" customFormat="1" ht="26.25">
      <c r="A119" s="12" t="s">
        <v>1</v>
      </c>
      <c r="B119" s="44" t="s">
        <v>658</v>
      </c>
      <c r="C119" s="12" t="s">
        <v>28</v>
      </c>
      <c r="D119" s="12" t="s">
        <v>29</v>
      </c>
      <c r="E119" s="12" t="s">
        <v>6</v>
      </c>
      <c r="F119" s="27" t="s">
        <v>30</v>
      </c>
      <c r="G119" s="12" t="s">
        <v>31</v>
      </c>
      <c r="H119" s="12" t="s">
        <v>2</v>
      </c>
      <c r="I119" s="12" t="s">
        <v>3</v>
      </c>
      <c r="J119" s="12" t="s">
        <v>4</v>
      </c>
      <c r="K119" s="12" t="s">
        <v>5</v>
      </c>
      <c r="L119" s="12" t="s">
        <v>6</v>
      </c>
      <c r="M119" s="12"/>
      <c r="N119" s="30" t="s">
        <v>8</v>
      </c>
      <c r="O119" s="12" t="s">
        <v>35</v>
      </c>
      <c r="P119" s="30" t="s">
        <v>23</v>
      </c>
      <c r="Q119" s="12" t="s">
        <v>36</v>
      </c>
      <c r="R119" s="27" t="s">
        <v>37</v>
      </c>
    </row>
    <row r="120" spans="1:18" s="26" customFormat="1">
      <c r="A120" s="130" t="s">
        <v>688</v>
      </c>
      <c r="B120" s="130">
        <v>4870</v>
      </c>
      <c r="C120" s="130"/>
      <c r="D120" s="130"/>
      <c r="E120" s="130"/>
      <c r="F120" s="131"/>
      <c r="G120" s="130"/>
      <c r="H120" s="130"/>
      <c r="I120" s="130"/>
      <c r="J120" s="130"/>
      <c r="K120" s="130"/>
      <c r="L120" s="130"/>
      <c r="M120" s="130"/>
      <c r="N120" s="135"/>
      <c r="O120" s="130"/>
      <c r="P120" s="135"/>
      <c r="Q120" s="130"/>
      <c r="R120" s="131"/>
    </row>
    <row r="121" spans="1:18" s="26" customFormat="1">
      <c r="A121" s="130" t="s">
        <v>689</v>
      </c>
      <c r="B121" s="130" t="s">
        <v>690</v>
      </c>
      <c r="C121" s="130">
        <v>55</v>
      </c>
      <c r="D121" s="130">
        <v>55</v>
      </c>
      <c r="E121" s="130">
        <f>SUM(D121-C121)</f>
        <v>0</v>
      </c>
      <c r="F121" s="131">
        <v>9.5</v>
      </c>
      <c r="G121" s="130">
        <f t="shared" ref="G121:G123" si="34">E121*F121</f>
        <v>0</v>
      </c>
      <c r="H121" s="130">
        <v>5862</v>
      </c>
      <c r="I121" s="130">
        <v>6068</v>
      </c>
      <c r="J121" s="130">
        <f>I121-H121</f>
        <v>206</v>
      </c>
      <c r="K121" s="130">
        <v>1</v>
      </c>
      <c r="L121" s="130">
        <f>K121*J121</f>
        <v>206</v>
      </c>
      <c r="M121" s="130">
        <v>1.03</v>
      </c>
      <c r="N121" s="135">
        <f>M121*L121</f>
        <v>212.18</v>
      </c>
      <c r="O121" s="130">
        <v>40</v>
      </c>
      <c r="P121" s="135">
        <f>G121+N121+O121</f>
        <v>252.18</v>
      </c>
      <c r="Q121" s="130">
        <v>1</v>
      </c>
      <c r="R121" s="131">
        <f>P121*Q121</f>
        <v>252.18</v>
      </c>
    </row>
    <row r="122" spans="1:18" s="26" customFormat="1">
      <c r="A122" s="130" t="s">
        <v>691</v>
      </c>
      <c r="B122" s="130" t="s">
        <v>690</v>
      </c>
      <c r="C122" s="130">
        <v>7</v>
      </c>
      <c r="D122" s="130">
        <v>7</v>
      </c>
      <c r="E122" s="130">
        <f>SUM(D122-C122)</f>
        <v>0</v>
      </c>
      <c r="F122" s="131">
        <v>9.5</v>
      </c>
      <c r="G122" s="130">
        <f t="shared" si="34"/>
        <v>0</v>
      </c>
      <c r="H122" s="130">
        <v>8741</v>
      </c>
      <c r="I122" s="130">
        <v>8814</v>
      </c>
      <c r="J122" s="130">
        <f>I122-H122</f>
        <v>73</v>
      </c>
      <c r="K122" s="130">
        <v>20</v>
      </c>
      <c r="L122" s="130">
        <f>K122*J122</f>
        <v>1460</v>
      </c>
      <c r="M122" s="130">
        <v>1.03</v>
      </c>
      <c r="N122" s="135">
        <f>M122*L122</f>
        <v>1503.8</v>
      </c>
      <c r="O122" s="130"/>
      <c r="P122" s="135">
        <f>G122+N122+O122</f>
        <v>1503.8</v>
      </c>
      <c r="Q122" s="130">
        <v>1</v>
      </c>
      <c r="R122" s="131">
        <f>P122*Q122</f>
        <v>1503.8</v>
      </c>
    </row>
    <row r="123" spans="1:18" s="26" customFormat="1">
      <c r="A123" s="130" t="s">
        <v>23</v>
      </c>
      <c r="B123" s="130" t="s">
        <v>690</v>
      </c>
      <c r="C123" s="130"/>
      <c r="D123" s="130"/>
      <c r="E123" s="130">
        <f>SUM(E121:E122)</f>
        <v>0</v>
      </c>
      <c r="F123" s="131">
        <v>9.5</v>
      </c>
      <c r="G123" s="130">
        <f t="shared" si="34"/>
        <v>0</v>
      </c>
      <c r="H123" s="130"/>
      <c r="I123" s="130"/>
      <c r="J123" s="130"/>
      <c r="K123" s="130"/>
      <c r="L123" s="130">
        <f>SUM(L121:L122)</f>
        <v>1666</v>
      </c>
      <c r="M123" s="130">
        <v>1.03</v>
      </c>
      <c r="N123" s="135">
        <f>L123*M123</f>
        <v>1715.98</v>
      </c>
      <c r="O123" s="130">
        <f>SUM(O121:O122)</f>
        <v>40</v>
      </c>
      <c r="P123" s="135">
        <f>R123</f>
        <v>1755.98</v>
      </c>
      <c r="Q123" s="130">
        <v>1</v>
      </c>
      <c r="R123" s="131">
        <f>SUM(R121:R122)</f>
        <v>1755.98</v>
      </c>
    </row>
    <row r="124" spans="1:18" s="26" customFormat="1">
      <c r="A124" s="12"/>
      <c r="B124" s="12"/>
      <c r="C124" s="12"/>
      <c r="D124" s="12"/>
      <c r="E124" s="12"/>
      <c r="F124" s="27"/>
      <c r="G124" s="12"/>
      <c r="H124" s="12"/>
      <c r="I124" s="12"/>
      <c r="J124" s="12"/>
      <c r="K124" s="12"/>
      <c r="L124" s="22">
        <f>N124/M123</f>
        <v>1704.8349514563099</v>
      </c>
      <c r="M124" s="12"/>
      <c r="N124" s="30">
        <f>N123+O123</f>
        <v>1755.98</v>
      </c>
      <c r="O124" s="12"/>
      <c r="P124" s="30"/>
      <c r="Q124" s="12"/>
      <c r="R124" s="27"/>
    </row>
    <row r="125" spans="1:18" s="26" customFormat="1">
      <c r="A125" s="12" t="s">
        <v>492</v>
      </c>
      <c r="B125" s="12" t="s">
        <v>692</v>
      </c>
      <c r="C125" s="12"/>
      <c r="D125" s="12"/>
      <c r="E125" s="12"/>
      <c r="F125" s="27"/>
      <c r="G125" s="12"/>
      <c r="H125" s="12"/>
      <c r="I125" s="12"/>
      <c r="J125" s="12"/>
      <c r="K125" s="12"/>
      <c r="L125" s="156">
        <v>485436</v>
      </c>
      <c r="M125" s="12"/>
      <c r="N125" s="30">
        <f>L125*M123</f>
        <v>499999.08</v>
      </c>
      <c r="O125" s="12"/>
      <c r="P125" s="30"/>
      <c r="Q125" s="12"/>
      <c r="R125" s="27">
        <v>494341.91</v>
      </c>
    </row>
    <row r="126" spans="1:18" s="26" customFormat="1">
      <c r="A126" s="12" t="s">
        <v>534</v>
      </c>
      <c r="B126" s="12" t="s">
        <v>475</v>
      </c>
      <c r="C126" s="12"/>
      <c r="D126" s="12"/>
      <c r="E126" s="12"/>
      <c r="F126" s="27"/>
      <c r="G126" s="12"/>
      <c r="H126" s="12"/>
      <c r="I126" s="12"/>
      <c r="J126" s="12"/>
      <c r="K126" s="12"/>
      <c r="L126" s="22"/>
      <c r="M126" s="12"/>
      <c r="N126" s="30"/>
      <c r="O126" s="12"/>
      <c r="P126" s="30"/>
      <c r="Q126" s="12"/>
      <c r="R126" s="27">
        <f>R125-R123</f>
        <v>492585.93</v>
      </c>
    </row>
    <row r="127" spans="1:18" s="26" customFormat="1"/>
    <row r="128" spans="1:18" s="26" customFormat="1"/>
    <row r="129" spans="1:18" s="26" customFormat="1"/>
    <row r="130" spans="1:18" s="26" customFormat="1"/>
    <row r="131" spans="1:18" s="26" customFormat="1" ht="26.25">
      <c r="A131" s="12" t="s">
        <v>1</v>
      </c>
      <c r="B131" s="44" t="s">
        <v>693</v>
      </c>
      <c r="C131" s="12" t="s">
        <v>28</v>
      </c>
      <c r="D131" s="12" t="s">
        <v>29</v>
      </c>
      <c r="E131" s="12" t="s">
        <v>6</v>
      </c>
      <c r="F131" s="27" t="s">
        <v>30</v>
      </c>
      <c r="G131" s="12" t="s">
        <v>31</v>
      </c>
      <c r="H131" s="12" t="s">
        <v>2</v>
      </c>
      <c r="I131" s="12" t="s">
        <v>3</v>
      </c>
      <c r="J131" s="12" t="s">
        <v>4</v>
      </c>
      <c r="K131" s="12" t="s">
        <v>5</v>
      </c>
      <c r="L131" s="12" t="s">
        <v>6</v>
      </c>
      <c r="M131" s="12"/>
      <c r="N131" s="30" t="s">
        <v>8</v>
      </c>
      <c r="O131" s="12" t="s">
        <v>35</v>
      </c>
      <c r="P131" s="30" t="s">
        <v>23</v>
      </c>
      <c r="Q131" s="12" t="s">
        <v>36</v>
      </c>
      <c r="R131" s="27" t="s">
        <v>37</v>
      </c>
    </row>
    <row r="132" spans="1:18" s="26" customFormat="1">
      <c r="A132" s="12" t="s">
        <v>694</v>
      </c>
      <c r="B132" s="12"/>
      <c r="C132" s="12"/>
      <c r="D132" s="12"/>
      <c r="E132" s="12"/>
      <c r="F132" s="27"/>
      <c r="G132" s="12"/>
      <c r="H132" s="12"/>
      <c r="I132" s="12"/>
      <c r="J132" s="12"/>
      <c r="K132" s="12"/>
      <c r="L132" s="12"/>
      <c r="M132" s="12"/>
      <c r="N132" s="30"/>
      <c r="O132" s="12"/>
      <c r="P132" s="30"/>
      <c r="Q132" s="12"/>
      <c r="R132" s="27"/>
    </row>
    <row r="133" spans="1:18" s="26" customFormat="1">
      <c r="A133" s="12" t="s">
        <v>695</v>
      </c>
      <c r="B133" s="12" t="s">
        <v>696</v>
      </c>
      <c r="C133" s="12">
        <v>12</v>
      </c>
      <c r="D133" s="12">
        <v>12</v>
      </c>
      <c r="E133" s="12">
        <f>SUM(D133-C133)</f>
        <v>0</v>
      </c>
      <c r="F133" s="27">
        <v>9.5</v>
      </c>
      <c r="G133" s="12">
        <f>E133*F133</f>
        <v>0</v>
      </c>
      <c r="H133" s="12">
        <v>14003</v>
      </c>
      <c r="I133" s="12">
        <v>15360</v>
      </c>
      <c r="J133" s="12">
        <f t="shared" ref="J133:J136" si="35">I133-H133</f>
        <v>1357</v>
      </c>
      <c r="K133" s="12">
        <v>30</v>
      </c>
      <c r="L133" s="12">
        <f t="shared" ref="L133:L135" si="36">K133*J133</f>
        <v>40710</v>
      </c>
      <c r="M133" s="12">
        <v>1.03</v>
      </c>
      <c r="N133" s="30">
        <f t="shared" ref="N133:N135" si="37">M133*L133</f>
        <v>41931.300000000003</v>
      </c>
      <c r="O133" s="12">
        <v>30</v>
      </c>
      <c r="P133" s="30">
        <f t="shared" ref="P133:P135" si="38">G133+N133+O133</f>
        <v>41961.3</v>
      </c>
      <c r="Q133" s="12">
        <v>1</v>
      </c>
      <c r="R133" s="27">
        <f t="shared" ref="R133:R135" si="39">P133*Q133</f>
        <v>41961.3</v>
      </c>
    </row>
    <row r="134" spans="1:18" s="26" customFormat="1">
      <c r="A134" s="12" t="s">
        <v>697</v>
      </c>
      <c r="B134" s="12" t="s">
        <v>696</v>
      </c>
      <c r="C134" s="12">
        <v>54</v>
      </c>
      <c r="D134" s="12">
        <v>54</v>
      </c>
      <c r="E134" s="12">
        <f>SUM(D134-C134)</f>
        <v>0</v>
      </c>
      <c r="F134" s="27">
        <v>9.5</v>
      </c>
      <c r="G134" s="12">
        <f>E134*F134</f>
        <v>0</v>
      </c>
      <c r="H134" s="12">
        <v>12927</v>
      </c>
      <c r="I134" s="12">
        <v>12927</v>
      </c>
      <c r="J134" s="12">
        <f t="shared" si="35"/>
        <v>0</v>
      </c>
      <c r="K134" s="12">
        <v>1</v>
      </c>
      <c r="L134" s="12">
        <f t="shared" si="36"/>
        <v>0</v>
      </c>
      <c r="M134" s="12">
        <v>1.03</v>
      </c>
      <c r="N134" s="30">
        <f t="shared" si="37"/>
        <v>0</v>
      </c>
      <c r="O134" s="12">
        <v>120</v>
      </c>
      <c r="P134" s="30">
        <f t="shared" si="38"/>
        <v>120</v>
      </c>
      <c r="Q134" s="12">
        <v>1</v>
      </c>
      <c r="R134" s="27">
        <f t="shared" si="39"/>
        <v>120</v>
      </c>
    </row>
    <row r="135" spans="1:18" s="26" customFormat="1">
      <c r="A135" s="12" t="s">
        <v>698</v>
      </c>
      <c r="B135" s="12" t="s">
        <v>696</v>
      </c>
      <c r="C135" s="12">
        <v>4983</v>
      </c>
      <c r="D135" s="12"/>
      <c r="E135" s="12"/>
      <c r="F135" s="27"/>
      <c r="G135" s="12"/>
      <c r="H135" s="12">
        <v>1758</v>
      </c>
      <c r="I135" s="12">
        <v>1886</v>
      </c>
      <c r="J135" s="12">
        <f t="shared" si="35"/>
        <v>128</v>
      </c>
      <c r="K135" s="12">
        <v>40</v>
      </c>
      <c r="L135" s="12">
        <f t="shared" si="36"/>
        <v>5120</v>
      </c>
      <c r="M135" s="12">
        <v>1.03</v>
      </c>
      <c r="N135" s="30">
        <f t="shared" si="37"/>
        <v>5273.6</v>
      </c>
      <c r="O135" s="12"/>
      <c r="P135" s="30">
        <f t="shared" si="38"/>
        <v>5273.6</v>
      </c>
      <c r="Q135" s="12">
        <v>1</v>
      </c>
      <c r="R135" s="27">
        <f t="shared" si="39"/>
        <v>5273.6</v>
      </c>
    </row>
    <row r="136" spans="1:18" s="26" customFormat="1">
      <c r="A136" s="12" t="s">
        <v>699</v>
      </c>
      <c r="B136" s="12" t="s">
        <v>696</v>
      </c>
      <c r="C136" s="12"/>
      <c r="D136" s="12"/>
      <c r="E136" s="12"/>
      <c r="F136" s="27"/>
      <c r="G136" s="12"/>
      <c r="H136" s="12">
        <v>373</v>
      </c>
      <c r="I136" s="12">
        <v>394</v>
      </c>
      <c r="J136" s="12">
        <f t="shared" si="35"/>
        <v>21</v>
      </c>
      <c r="K136" s="12">
        <v>30</v>
      </c>
      <c r="L136" s="12">
        <f>J136*K136</f>
        <v>630</v>
      </c>
      <c r="M136" s="12">
        <v>1.03</v>
      </c>
      <c r="N136" s="30">
        <f>L136*M136</f>
        <v>648.9</v>
      </c>
      <c r="O136" s="12"/>
      <c r="P136" s="30"/>
      <c r="Q136" s="12">
        <v>0.3</v>
      </c>
      <c r="R136" s="27">
        <f>N136*Q136</f>
        <v>194.67</v>
      </c>
    </row>
    <row r="137" spans="1:18" s="26" customFormat="1">
      <c r="A137" s="12" t="s">
        <v>630</v>
      </c>
      <c r="B137" s="12" t="s">
        <v>696</v>
      </c>
      <c r="C137" s="12"/>
      <c r="D137" s="12"/>
      <c r="E137" s="12"/>
      <c r="F137" s="27"/>
      <c r="G137" s="12"/>
      <c r="H137" s="12"/>
      <c r="I137" s="12"/>
      <c r="J137" s="12"/>
      <c r="K137" s="12"/>
      <c r="L137" s="12"/>
      <c r="M137" s="12"/>
      <c r="N137" s="30"/>
      <c r="O137" s="12"/>
      <c r="P137" s="30">
        <f>R114</f>
        <v>8931.1299999999992</v>
      </c>
      <c r="Q137" s="12">
        <v>2.5000000000000001E-2</v>
      </c>
      <c r="R137" s="27">
        <f>P137*Q137</f>
        <v>223.27825000000001</v>
      </c>
    </row>
    <row r="138" spans="1:18" s="26" customFormat="1">
      <c r="A138" s="12" t="s">
        <v>23</v>
      </c>
      <c r="B138" s="12" t="s">
        <v>696</v>
      </c>
      <c r="C138" s="12"/>
      <c r="D138" s="12"/>
      <c r="E138" s="12">
        <f>SUM(E133:E136)</f>
        <v>0</v>
      </c>
      <c r="F138" s="27">
        <v>9.5</v>
      </c>
      <c r="G138" s="12">
        <f>E138*F138</f>
        <v>0</v>
      </c>
      <c r="H138" s="12"/>
      <c r="I138" s="12"/>
      <c r="J138" s="12"/>
      <c r="K138" s="12"/>
      <c r="L138" s="12">
        <f>SUM(L133:L136)</f>
        <v>46460</v>
      </c>
      <c r="M138" s="12">
        <v>1.03</v>
      </c>
      <c r="N138" s="30">
        <f>L138*M138</f>
        <v>47853.8</v>
      </c>
      <c r="O138" s="12">
        <f>SUM(O133:O133)</f>
        <v>30</v>
      </c>
      <c r="P138" s="30">
        <f t="shared" ref="P138:P142" si="40">G138+N138+O138</f>
        <v>47883.8</v>
      </c>
      <c r="Q138" s="12">
        <v>1</v>
      </c>
      <c r="R138" s="27">
        <f>SUM(R133:R137)</f>
        <v>47772.848250000003</v>
      </c>
    </row>
    <row r="139" spans="1:18" s="26" customFormat="1"/>
    <row r="140" spans="1:18" s="26" customFormat="1" ht="26.25">
      <c r="A140" s="12" t="s">
        <v>1</v>
      </c>
      <c r="B140" s="44" t="s">
        <v>693</v>
      </c>
      <c r="C140" s="12" t="s">
        <v>28</v>
      </c>
      <c r="D140" s="12" t="s">
        <v>29</v>
      </c>
      <c r="E140" s="12" t="s">
        <v>6</v>
      </c>
      <c r="F140" s="27" t="s">
        <v>30</v>
      </c>
      <c r="G140" s="12" t="s">
        <v>31</v>
      </c>
      <c r="H140" s="12" t="s">
        <v>2</v>
      </c>
      <c r="I140" s="12" t="s">
        <v>3</v>
      </c>
      <c r="J140" s="12" t="s">
        <v>4</v>
      </c>
      <c r="K140" s="12" t="s">
        <v>5</v>
      </c>
      <c r="L140" s="12" t="s">
        <v>6</v>
      </c>
      <c r="M140" s="12"/>
      <c r="N140" s="30" t="s">
        <v>8</v>
      </c>
      <c r="O140" s="12" t="s">
        <v>35</v>
      </c>
      <c r="P140" s="30" t="s">
        <v>23</v>
      </c>
      <c r="Q140" s="12" t="s">
        <v>36</v>
      </c>
      <c r="R140" s="27" t="s">
        <v>37</v>
      </c>
    </row>
    <row r="141" spans="1:18" s="26" customFormat="1">
      <c r="A141" s="12" t="s">
        <v>700</v>
      </c>
      <c r="B141" s="12" t="s">
        <v>701</v>
      </c>
      <c r="C141" s="12">
        <v>4247</v>
      </c>
      <c r="D141" s="12"/>
      <c r="E141" s="12"/>
      <c r="F141" s="27"/>
      <c r="G141" s="12"/>
      <c r="H141" s="12">
        <v>23801</v>
      </c>
      <c r="I141" s="12">
        <v>24213</v>
      </c>
      <c r="J141" s="12">
        <f>I141-H141</f>
        <v>412</v>
      </c>
      <c r="K141" s="12">
        <v>1</v>
      </c>
      <c r="L141" s="12">
        <f>K141*J141</f>
        <v>412</v>
      </c>
      <c r="M141" s="12">
        <v>1.03</v>
      </c>
      <c r="N141" s="30">
        <f>M141*L141</f>
        <v>424.36</v>
      </c>
      <c r="O141" s="12">
        <v>40</v>
      </c>
      <c r="P141" s="30">
        <f t="shared" si="40"/>
        <v>464.36</v>
      </c>
      <c r="Q141" s="12">
        <v>1</v>
      </c>
      <c r="R141" s="27">
        <f>P141*Q141</f>
        <v>464.36</v>
      </c>
    </row>
    <row r="142" spans="1:18" s="26" customFormat="1">
      <c r="A142" s="12" t="s">
        <v>702</v>
      </c>
      <c r="B142" s="12" t="s">
        <v>701</v>
      </c>
      <c r="C142" s="12"/>
      <c r="D142" s="12"/>
      <c r="E142" s="12"/>
      <c r="F142" s="27"/>
      <c r="G142" s="12"/>
      <c r="H142" s="12">
        <v>49</v>
      </c>
      <c r="I142" s="12">
        <v>158</v>
      </c>
      <c r="J142" s="12">
        <f>I142-H142</f>
        <v>109</v>
      </c>
      <c r="K142" s="12">
        <v>30</v>
      </c>
      <c r="L142" s="12">
        <f>J142*K142</f>
        <v>3270</v>
      </c>
      <c r="M142" s="12">
        <v>1.03</v>
      </c>
      <c r="N142" s="30">
        <f>M142*L142</f>
        <v>3368.1</v>
      </c>
      <c r="O142" s="12"/>
      <c r="P142" s="30">
        <f t="shared" si="40"/>
        <v>3368.1</v>
      </c>
      <c r="Q142" s="12">
        <v>1</v>
      </c>
      <c r="R142" s="27">
        <f>P142*Q142</f>
        <v>3368.1</v>
      </c>
    </row>
    <row r="143" spans="1:18" s="26" customFormat="1">
      <c r="A143" s="12" t="s">
        <v>23</v>
      </c>
      <c r="B143" s="12"/>
      <c r="C143" s="12"/>
      <c r="D143" s="12"/>
      <c r="E143" s="12"/>
      <c r="F143" s="27"/>
      <c r="G143" s="12"/>
      <c r="H143" s="12"/>
      <c r="I143" s="12"/>
      <c r="J143" s="12"/>
      <c r="K143" s="12"/>
      <c r="L143" s="12"/>
      <c r="M143" s="12"/>
      <c r="N143" s="30"/>
      <c r="O143" s="12"/>
      <c r="P143" s="30"/>
      <c r="Q143" s="12"/>
      <c r="R143" s="27">
        <f>SUM(R141:R142)</f>
        <v>3832.46</v>
      </c>
    </row>
    <row r="144" spans="1:18" s="26" customFormat="1"/>
    <row r="145" spans="1:18" s="26" customFormat="1" ht="26.25">
      <c r="A145" s="12" t="s">
        <v>1</v>
      </c>
      <c r="B145" s="44" t="s">
        <v>693</v>
      </c>
      <c r="C145" s="12" t="s">
        <v>28</v>
      </c>
      <c r="D145" s="12" t="s">
        <v>29</v>
      </c>
      <c r="E145" s="12" t="s">
        <v>6</v>
      </c>
      <c r="F145" s="27" t="s">
        <v>30</v>
      </c>
      <c r="G145" s="12" t="s">
        <v>31</v>
      </c>
      <c r="H145" s="12" t="s">
        <v>2</v>
      </c>
      <c r="I145" s="12" t="s">
        <v>3</v>
      </c>
      <c r="J145" s="12" t="s">
        <v>4</v>
      </c>
      <c r="K145" s="12" t="s">
        <v>5</v>
      </c>
      <c r="L145" s="12" t="s">
        <v>6</v>
      </c>
      <c r="M145" s="12"/>
      <c r="N145" s="30" t="s">
        <v>8</v>
      </c>
      <c r="O145" s="12" t="s">
        <v>35</v>
      </c>
      <c r="P145" s="30" t="s">
        <v>23</v>
      </c>
      <c r="Q145" s="12" t="s">
        <v>36</v>
      </c>
      <c r="R145" s="27" t="s">
        <v>37</v>
      </c>
    </row>
    <row r="146" spans="1:18" s="26" customFormat="1">
      <c r="A146" s="12" t="s">
        <v>1</v>
      </c>
      <c r="B146" s="12"/>
      <c r="C146" s="12" t="s">
        <v>28</v>
      </c>
      <c r="D146" s="12" t="s">
        <v>29</v>
      </c>
      <c r="E146" s="12" t="s">
        <v>6</v>
      </c>
      <c r="F146" s="71" t="s">
        <v>30</v>
      </c>
      <c r="G146" s="12" t="s">
        <v>31</v>
      </c>
      <c r="H146" s="12" t="s">
        <v>2</v>
      </c>
      <c r="I146" s="12" t="s">
        <v>3</v>
      </c>
      <c r="J146" s="12" t="s">
        <v>4</v>
      </c>
      <c r="K146" s="12" t="s">
        <v>5</v>
      </c>
      <c r="L146" s="12" t="s">
        <v>6</v>
      </c>
      <c r="M146" s="12"/>
      <c r="N146" s="30" t="s">
        <v>8</v>
      </c>
      <c r="O146" s="12" t="s">
        <v>35</v>
      </c>
      <c r="P146" s="30" t="s">
        <v>23</v>
      </c>
      <c r="Q146" s="12" t="s">
        <v>36</v>
      </c>
      <c r="R146" s="27" t="s">
        <v>37</v>
      </c>
    </row>
    <row r="147" spans="1:18" s="26" customFormat="1">
      <c r="A147" s="12" t="s">
        <v>703</v>
      </c>
      <c r="B147" s="12" t="s">
        <v>704</v>
      </c>
      <c r="C147" s="12"/>
      <c r="D147" s="12"/>
      <c r="E147" s="12"/>
      <c r="F147" s="71"/>
      <c r="G147" s="12"/>
      <c r="H147" s="12"/>
      <c r="I147" s="12"/>
      <c r="J147" s="12"/>
      <c r="K147" s="12"/>
      <c r="L147" s="12"/>
      <c r="M147" s="12"/>
      <c r="N147" s="30"/>
      <c r="O147" s="12"/>
      <c r="P147" s="30"/>
      <c r="Q147" s="12"/>
      <c r="R147" s="27"/>
    </row>
    <row r="148" spans="1:18" s="26" customFormat="1">
      <c r="A148" s="12" t="s">
        <v>705</v>
      </c>
      <c r="B148" s="12" t="s">
        <v>704</v>
      </c>
      <c r="C148" s="12">
        <v>4533</v>
      </c>
      <c r="D148" s="12"/>
      <c r="E148" s="12"/>
      <c r="F148" s="27"/>
      <c r="G148" s="12"/>
      <c r="H148" s="12">
        <v>20425</v>
      </c>
      <c r="I148" s="12">
        <v>20795</v>
      </c>
      <c r="J148" s="12">
        <f t="shared" ref="J148:J150" si="41">I148-H148</f>
        <v>370</v>
      </c>
      <c r="K148" s="12">
        <v>1</v>
      </c>
      <c r="L148" s="12">
        <f>K148*J148</f>
        <v>370</v>
      </c>
      <c r="M148" s="12">
        <v>1.03</v>
      </c>
      <c r="N148" s="30">
        <f>M148*L148</f>
        <v>381.1</v>
      </c>
      <c r="O148" s="12"/>
      <c r="P148" s="30">
        <f>G148+N148+O148</f>
        <v>381.1</v>
      </c>
      <c r="Q148" s="12">
        <v>1</v>
      </c>
      <c r="R148" s="27">
        <f t="shared" ref="R148:R150" si="42">P148*Q148</f>
        <v>381.1</v>
      </c>
    </row>
    <row r="149" spans="1:18" s="26" customFormat="1">
      <c r="A149" s="12" t="s">
        <v>706</v>
      </c>
      <c r="B149" s="12" t="s">
        <v>704</v>
      </c>
      <c r="C149" s="12"/>
      <c r="D149" s="12"/>
      <c r="E149" s="12"/>
      <c r="F149" s="27"/>
      <c r="G149" s="12"/>
      <c r="H149" s="12">
        <v>1669</v>
      </c>
      <c r="I149" s="12">
        <v>2032</v>
      </c>
      <c r="J149" s="12">
        <f t="shared" si="41"/>
        <v>363</v>
      </c>
      <c r="K149" s="12">
        <v>80</v>
      </c>
      <c r="L149" s="12">
        <f>J149*K149</f>
        <v>29040</v>
      </c>
      <c r="M149" s="12">
        <v>1.03</v>
      </c>
      <c r="N149" s="30">
        <f>L149*M149</f>
        <v>29911.200000000001</v>
      </c>
      <c r="O149" s="12"/>
      <c r="P149" s="30">
        <f>N149+O149</f>
        <v>29911.200000000001</v>
      </c>
      <c r="Q149" s="12">
        <v>1</v>
      </c>
      <c r="R149" s="27">
        <f t="shared" si="42"/>
        <v>29911.200000000001</v>
      </c>
    </row>
    <row r="150" spans="1:18" s="26" customFormat="1">
      <c r="A150" s="12" t="s">
        <v>707</v>
      </c>
      <c r="B150" s="12" t="s">
        <v>704</v>
      </c>
      <c r="C150" s="12">
        <v>1</v>
      </c>
      <c r="D150" s="12">
        <v>1</v>
      </c>
      <c r="E150" s="12">
        <f>SUM(D150-C150)</f>
        <v>0</v>
      </c>
      <c r="F150" s="27">
        <v>9.5</v>
      </c>
      <c r="G150" s="12">
        <f>E150*F150</f>
        <v>0</v>
      </c>
      <c r="H150" s="12">
        <v>8085</v>
      </c>
      <c r="I150" s="12">
        <v>9268</v>
      </c>
      <c r="J150" s="12">
        <f t="shared" si="41"/>
        <v>1183</v>
      </c>
      <c r="K150" s="12">
        <v>1</v>
      </c>
      <c r="L150" s="12">
        <f>K150*J150</f>
        <v>1183</v>
      </c>
      <c r="M150" s="12">
        <v>1.03</v>
      </c>
      <c r="N150" s="30">
        <f>M150*L150</f>
        <v>1218.49</v>
      </c>
      <c r="O150" s="12"/>
      <c r="P150" s="30">
        <f>G150+N150+O150</f>
        <v>1218.49</v>
      </c>
      <c r="Q150" s="12">
        <v>0.33</v>
      </c>
      <c r="R150" s="27">
        <f t="shared" si="42"/>
        <v>402.10169999999999</v>
      </c>
    </row>
    <row r="151" spans="1:18" s="26" customFormat="1">
      <c r="A151" s="12" t="s">
        <v>23</v>
      </c>
      <c r="B151" s="12">
        <v>4515</v>
      </c>
      <c r="C151" s="12"/>
      <c r="D151" s="12"/>
      <c r="E151" s="12"/>
      <c r="F151" s="27"/>
      <c r="G151" s="12"/>
      <c r="H151" s="12"/>
      <c r="I151" s="12"/>
      <c r="J151" s="12"/>
      <c r="K151" s="12"/>
      <c r="L151" s="12"/>
      <c r="M151" s="12"/>
      <c r="N151" s="27"/>
      <c r="O151" s="12"/>
      <c r="P151" s="12"/>
      <c r="Q151" s="12"/>
      <c r="R151" s="27">
        <f>SUM(R148:R150)</f>
        <v>30694.401699999999</v>
      </c>
    </row>
    <row r="152" spans="1:18" s="26" customFormat="1"/>
    <row r="153" spans="1:18" s="26" customFormat="1" ht="26.25">
      <c r="A153" s="12" t="s">
        <v>1</v>
      </c>
      <c r="B153" s="44" t="s">
        <v>693</v>
      </c>
      <c r="C153" s="12" t="s">
        <v>28</v>
      </c>
      <c r="D153" s="12" t="s">
        <v>29</v>
      </c>
      <c r="E153" s="12" t="s">
        <v>6</v>
      </c>
      <c r="F153" s="27" t="s">
        <v>30</v>
      </c>
      <c r="G153" s="12" t="s">
        <v>31</v>
      </c>
      <c r="H153" s="12" t="s">
        <v>2</v>
      </c>
      <c r="I153" s="12" t="s">
        <v>3</v>
      </c>
      <c r="J153" s="12" t="s">
        <v>4</v>
      </c>
      <c r="K153" s="12" t="s">
        <v>5</v>
      </c>
      <c r="L153" s="12" t="s">
        <v>6</v>
      </c>
      <c r="M153" s="12"/>
      <c r="N153" s="30" t="s">
        <v>8</v>
      </c>
      <c r="O153" s="12" t="s">
        <v>35</v>
      </c>
      <c r="P153" s="30" t="s">
        <v>23</v>
      </c>
      <c r="Q153" s="12" t="s">
        <v>36</v>
      </c>
      <c r="R153" s="27" t="s">
        <v>37</v>
      </c>
    </row>
    <row r="154" spans="1:18" s="26" customFormat="1">
      <c r="A154" s="12" t="s">
        <v>708</v>
      </c>
      <c r="B154" s="12" t="s">
        <v>709</v>
      </c>
      <c r="C154" s="12"/>
      <c r="D154" s="12"/>
      <c r="E154" s="12"/>
      <c r="F154" s="27"/>
      <c r="G154" s="12"/>
      <c r="H154" s="12">
        <v>179</v>
      </c>
      <c r="I154" s="12">
        <v>330</v>
      </c>
      <c r="J154" s="12">
        <f>I154-H154</f>
        <v>151</v>
      </c>
      <c r="K154" s="12">
        <v>30</v>
      </c>
      <c r="L154" s="12">
        <f>J154*K154</f>
        <v>4530</v>
      </c>
      <c r="M154" s="12">
        <v>1.03</v>
      </c>
      <c r="N154" s="30">
        <f>M154*L154</f>
        <v>4665.8999999999996</v>
      </c>
      <c r="O154" s="12"/>
      <c r="P154" s="30">
        <f>G154+N154+O154</f>
        <v>4665.8999999999996</v>
      </c>
      <c r="Q154" s="12">
        <v>1</v>
      </c>
      <c r="R154" s="27">
        <f>P154*Q154</f>
        <v>4665.8999999999996</v>
      </c>
    </row>
    <row r="155" spans="1:18" s="26" customFormat="1"/>
    <row r="156" spans="1:18" s="26" customFormat="1"/>
    <row r="157" spans="1:18" s="26" customFormat="1" ht="36.950000000000003" customHeight="1">
      <c r="A157" s="12" t="s">
        <v>1</v>
      </c>
      <c r="B157" s="44" t="s">
        <v>693</v>
      </c>
      <c r="C157" s="12" t="s">
        <v>28</v>
      </c>
      <c r="D157" s="12" t="s">
        <v>29</v>
      </c>
      <c r="E157" s="12" t="s">
        <v>6</v>
      </c>
      <c r="F157" s="27" t="s">
        <v>30</v>
      </c>
      <c r="G157" s="12" t="s">
        <v>31</v>
      </c>
      <c r="H157" s="12" t="s">
        <v>2</v>
      </c>
      <c r="I157" s="12" t="s">
        <v>3</v>
      </c>
      <c r="J157" s="12" t="s">
        <v>4</v>
      </c>
      <c r="K157" s="12" t="s">
        <v>5</v>
      </c>
      <c r="L157" s="12" t="s">
        <v>6</v>
      </c>
      <c r="M157" s="12"/>
      <c r="N157" s="30" t="s">
        <v>8</v>
      </c>
      <c r="O157" s="12" t="s">
        <v>35</v>
      </c>
      <c r="P157" s="30" t="s">
        <v>23</v>
      </c>
      <c r="Q157" s="12" t="s">
        <v>36</v>
      </c>
      <c r="R157" s="27" t="s">
        <v>37</v>
      </c>
    </row>
    <row r="158" spans="1:18" s="26" customFormat="1">
      <c r="A158" s="12" t="s">
        <v>403</v>
      </c>
      <c r="B158" s="158" t="s">
        <v>710</v>
      </c>
      <c r="C158" s="12">
        <v>31</v>
      </c>
      <c r="D158" s="12">
        <v>31</v>
      </c>
      <c r="E158" s="12">
        <f>SUM(D158-C158)</f>
        <v>0</v>
      </c>
      <c r="F158" s="27">
        <v>9.5</v>
      </c>
      <c r="G158" s="12">
        <f>E158*F158</f>
        <v>0</v>
      </c>
      <c r="H158" s="12">
        <v>39827</v>
      </c>
      <c r="I158" s="12">
        <v>41427</v>
      </c>
      <c r="J158" s="12">
        <f>I158-H158</f>
        <v>1600</v>
      </c>
      <c r="K158" s="12">
        <v>1</v>
      </c>
      <c r="L158" s="12">
        <f>K158*J158</f>
        <v>1600</v>
      </c>
      <c r="M158" s="12">
        <v>1.03</v>
      </c>
      <c r="N158" s="30">
        <f>M158*L158</f>
        <v>1648</v>
      </c>
      <c r="O158" s="12">
        <v>120</v>
      </c>
      <c r="P158" s="30">
        <f>G158+N158+O158</f>
        <v>1768</v>
      </c>
      <c r="Q158" s="12">
        <v>0.5</v>
      </c>
      <c r="R158" s="27">
        <f>P158*Q158</f>
        <v>884</v>
      </c>
    </row>
    <row r="159" spans="1:18" s="26" customFormat="1"/>
    <row r="160" spans="1:18" s="26" customFormat="1"/>
    <row r="161" spans="1:18" s="26" customFormat="1" ht="26.25">
      <c r="A161" s="12" t="s">
        <v>1</v>
      </c>
      <c r="B161" s="44" t="s">
        <v>711</v>
      </c>
      <c r="C161" s="12" t="s">
        <v>28</v>
      </c>
      <c r="D161" s="12" t="s">
        <v>29</v>
      </c>
      <c r="E161" s="12" t="s">
        <v>6</v>
      </c>
      <c r="F161" s="27" t="s">
        <v>30</v>
      </c>
      <c r="G161" s="12" t="s">
        <v>31</v>
      </c>
      <c r="H161" s="12" t="s">
        <v>2</v>
      </c>
      <c r="I161" s="12" t="s">
        <v>3</v>
      </c>
      <c r="J161" s="12" t="s">
        <v>4</v>
      </c>
      <c r="K161" s="12" t="s">
        <v>5</v>
      </c>
      <c r="L161" s="12" t="s">
        <v>6</v>
      </c>
      <c r="M161" s="12"/>
      <c r="N161" s="30" t="s">
        <v>8</v>
      </c>
      <c r="O161" s="12" t="s">
        <v>35</v>
      </c>
      <c r="P161" s="30" t="s">
        <v>23</v>
      </c>
      <c r="Q161" s="12" t="s">
        <v>36</v>
      </c>
      <c r="R161" s="27" t="s">
        <v>37</v>
      </c>
    </row>
    <row r="162" spans="1:18" s="26" customFormat="1">
      <c r="A162" s="12" t="s">
        <v>712</v>
      </c>
      <c r="B162" s="12" t="s">
        <v>713</v>
      </c>
      <c r="C162" s="12">
        <v>0</v>
      </c>
      <c r="D162" s="12"/>
      <c r="E162" s="12">
        <v>0</v>
      </c>
      <c r="F162" s="27">
        <v>9.5</v>
      </c>
      <c r="G162" s="12">
        <f>E162*F162</f>
        <v>0</v>
      </c>
      <c r="H162" s="12">
        <v>5042</v>
      </c>
      <c r="I162" s="12">
        <v>5042</v>
      </c>
      <c r="J162" s="12">
        <f t="shared" ref="J162:J166" si="43">I162-H162</f>
        <v>0</v>
      </c>
      <c r="K162" s="12">
        <v>1</v>
      </c>
      <c r="L162" s="12">
        <f>J162*K162</f>
        <v>0</v>
      </c>
      <c r="M162" s="12">
        <v>1.03</v>
      </c>
      <c r="N162" s="30">
        <f t="shared" ref="N162:N166" si="44">M162*L162</f>
        <v>0</v>
      </c>
      <c r="O162" s="12">
        <v>40</v>
      </c>
      <c r="P162" s="30">
        <f>G162+N162+O162</f>
        <v>40</v>
      </c>
      <c r="Q162" s="12">
        <v>1</v>
      </c>
      <c r="R162" s="27">
        <f t="shared" ref="R162:R167" si="45">P162*Q162</f>
        <v>40</v>
      </c>
    </row>
    <row r="163" spans="1:18" s="26" customFormat="1">
      <c r="A163" s="12" t="s">
        <v>714</v>
      </c>
      <c r="B163" s="12" t="s">
        <v>713</v>
      </c>
      <c r="C163" s="12">
        <v>14</v>
      </c>
      <c r="D163" s="12"/>
      <c r="E163" s="12">
        <v>0</v>
      </c>
      <c r="F163" s="27">
        <v>9.5</v>
      </c>
      <c r="G163" s="12">
        <f>E163*F163</f>
        <v>0</v>
      </c>
      <c r="H163" s="12">
        <v>0</v>
      </c>
      <c r="I163" s="12">
        <v>500</v>
      </c>
      <c r="J163" s="12">
        <f t="shared" si="43"/>
        <v>500</v>
      </c>
      <c r="K163" s="12">
        <v>1</v>
      </c>
      <c r="L163" s="12">
        <f t="shared" ref="L163:L166" si="46">K163*J163</f>
        <v>500</v>
      </c>
      <c r="M163" s="12">
        <v>1.03</v>
      </c>
      <c r="N163" s="30">
        <f t="shared" si="44"/>
        <v>515</v>
      </c>
      <c r="O163" s="12">
        <v>60</v>
      </c>
      <c r="P163" s="30">
        <f>G163+N163+O163</f>
        <v>575</v>
      </c>
      <c r="Q163" s="12">
        <v>1</v>
      </c>
      <c r="R163" s="27">
        <f t="shared" si="45"/>
        <v>575</v>
      </c>
    </row>
    <row r="164" spans="1:18" s="26" customFormat="1">
      <c r="A164" s="12" t="s">
        <v>715</v>
      </c>
      <c r="B164" s="12" t="s">
        <v>713</v>
      </c>
      <c r="C164" s="12"/>
      <c r="D164" s="12"/>
      <c r="E164" s="12"/>
      <c r="F164" s="27"/>
      <c r="G164" s="12"/>
      <c r="H164" s="12">
        <v>7002</v>
      </c>
      <c r="I164" s="12">
        <v>8106</v>
      </c>
      <c r="J164" s="12">
        <f t="shared" si="43"/>
        <v>1104</v>
      </c>
      <c r="K164" s="12">
        <v>20</v>
      </c>
      <c r="L164" s="12">
        <f t="shared" si="46"/>
        <v>22080</v>
      </c>
      <c r="M164" s="12">
        <v>1.03</v>
      </c>
      <c r="N164" s="30">
        <f t="shared" si="44"/>
        <v>22742.400000000001</v>
      </c>
      <c r="O164" s="12"/>
      <c r="P164" s="30">
        <f>N164+O164</f>
        <v>22742.400000000001</v>
      </c>
      <c r="Q164" s="12">
        <v>1</v>
      </c>
      <c r="R164" s="27">
        <f t="shared" si="45"/>
        <v>22742.400000000001</v>
      </c>
    </row>
    <row r="165" spans="1:18" s="26" customFormat="1">
      <c r="A165" s="12" t="s">
        <v>716</v>
      </c>
      <c r="B165" s="12" t="s">
        <v>713</v>
      </c>
      <c r="C165" s="12"/>
      <c r="D165" s="12"/>
      <c r="E165" s="12"/>
      <c r="F165" s="27"/>
      <c r="G165" s="12"/>
      <c r="H165" s="12">
        <v>0</v>
      </c>
      <c r="I165" s="12">
        <v>0</v>
      </c>
      <c r="J165" s="12">
        <f t="shared" si="43"/>
        <v>0</v>
      </c>
      <c r="K165" s="12">
        <v>0</v>
      </c>
      <c r="L165" s="12">
        <f t="shared" si="46"/>
        <v>0</v>
      </c>
      <c r="M165" s="12">
        <v>1.03</v>
      </c>
      <c r="N165" s="30">
        <f t="shared" si="44"/>
        <v>0</v>
      </c>
      <c r="O165" s="12"/>
      <c r="P165" s="30">
        <f>N165+O165</f>
        <v>0</v>
      </c>
      <c r="Q165" s="12">
        <v>1</v>
      </c>
      <c r="R165" s="27">
        <f t="shared" si="45"/>
        <v>0</v>
      </c>
    </row>
    <row r="166" spans="1:18" s="26" customFormat="1">
      <c r="A166" s="12" t="s">
        <v>410</v>
      </c>
      <c r="B166" s="12" t="s">
        <v>321</v>
      </c>
      <c r="C166" s="12"/>
      <c r="D166" s="12"/>
      <c r="E166" s="12"/>
      <c r="F166" s="27">
        <v>9.5</v>
      </c>
      <c r="G166" s="12"/>
      <c r="H166" s="12">
        <v>22472</v>
      </c>
      <c r="I166" s="12">
        <v>23955</v>
      </c>
      <c r="J166" s="12">
        <f t="shared" si="43"/>
        <v>1483</v>
      </c>
      <c r="K166" s="12">
        <v>1</v>
      </c>
      <c r="L166" s="12">
        <f t="shared" si="46"/>
        <v>1483</v>
      </c>
      <c r="M166" s="12">
        <v>1.03</v>
      </c>
      <c r="N166" s="30">
        <f t="shared" si="44"/>
        <v>1527.49</v>
      </c>
      <c r="O166" s="12"/>
      <c r="P166" s="22">
        <f>N166</f>
        <v>1527.49</v>
      </c>
      <c r="Q166" s="12">
        <v>0.22220000000000001</v>
      </c>
      <c r="R166" s="22">
        <f t="shared" si="45"/>
        <v>339.408278</v>
      </c>
    </row>
    <row r="167" spans="1:18" s="26" customFormat="1">
      <c r="A167" s="12" t="s">
        <v>630</v>
      </c>
      <c r="B167" s="12" t="s">
        <v>713</v>
      </c>
      <c r="C167" s="12"/>
      <c r="D167" s="12"/>
      <c r="E167" s="12"/>
      <c r="F167" s="27"/>
      <c r="G167" s="12"/>
      <c r="H167" s="12"/>
      <c r="I167" s="12"/>
      <c r="J167" s="12"/>
      <c r="K167" s="12"/>
      <c r="L167" s="12"/>
      <c r="M167" s="12"/>
      <c r="N167" s="30"/>
      <c r="O167" s="12"/>
      <c r="P167" s="30">
        <f>R114</f>
        <v>8931.1299999999992</v>
      </c>
      <c r="Q167" s="12">
        <v>0.11</v>
      </c>
      <c r="R167" s="27">
        <f t="shared" si="45"/>
        <v>982.42430000000002</v>
      </c>
    </row>
    <row r="168" spans="1:18" s="26" customFormat="1">
      <c r="A168" s="12" t="s">
        <v>23</v>
      </c>
      <c r="B168" s="12" t="s">
        <v>713</v>
      </c>
      <c r="C168" s="12">
        <v>4151</v>
      </c>
      <c r="D168" s="12"/>
      <c r="E168" s="12">
        <f ca="1">SUM(E81:E164)</f>
        <v>0</v>
      </c>
      <c r="F168" s="27">
        <v>9.5</v>
      </c>
      <c r="G168" s="12">
        <f ca="1">E168*F168</f>
        <v>0</v>
      </c>
      <c r="H168" s="12"/>
      <c r="I168" s="12"/>
      <c r="J168" s="12"/>
      <c r="K168" s="12"/>
      <c r="L168" s="12">
        <f>SUM(L162:L166)</f>
        <v>24063</v>
      </c>
      <c r="M168" s="12">
        <v>1.03</v>
      </c>
      <c r="N168" s="30">
        <f>L168*M168</f>
        <v>24784.89</v>
      </c>
      <c r="O168" s="12">
        <f ca="1">SUM(O81:O164)</f>
        <v>400</v>
      </c>
      <c r="P168" s="30">
        <f ca="1">G168+N168+O168</f>
        <v>23142.400000000001</v>
      </c>
      <c r="Q168" s="12">
        <v>1</v>
      </c>
      <c r="R168" s="27">
        <f>SUM(R162:R167)</f>
        <v>24679.232577999999</v>
      </c>
    </row>
    <row r="169" spans="1:18" s="26" customFormat="1">
      <c r="A169" s="12" t="s">
        <v>492</v>
      </c>
      <c r="B169" s="12"/>
      <c r="C169" s="12" t="s">
        <v>473</v>
      </c>
      <c r="D169" s="12"/>
      <c r="E169" s="12"/>
      <c r="F169" s="27"/>
      <c r="G169" s="12"/>
      <c r="H169" s="12"/>
      <c r="I169" s="12"/>
      <c r="J169" s="12"/>
      <c r="K169" s="12"/>
      <c r="L169" s="22"/>
      <c r="M169" s="12"/>
      <c r="N169" s="22"/>
      <c r="O169" s="12"/>
      <c r="P169" s="12"/>
      <c r="Q169" s="12"/>
      <c r="R169" s="29">
        <v>157709.44872399999</v>
      </c>
    </row>
    <row r="170" spans="1:18" s="26" customFormat="1">
      <c r="A170" s="12" t="s">
        <v>493</v>
      </c>
      <c r="B170" s="12"/>
      <c r="C170" s="12" t="s">
        <v>475</v>
      </c>
      <c r="D170" s="12"/>
      <c r="E170" s="12"/>
      <c r="F170" s="27"/>
      <c r="G170" s="12"/>
      <c r="H170" s="12"/>
      <c r="I170" s="12"/>
      <c r="J170" s="12"/>
      <c r="K170" s="12"/>
      <c r="L170" s="22"/>
      <c r="M170" s="12"/>
      <c r="N170" s="22"/>
      <c r="O170" s="12"/>
      <c r="P170" s="12"/>
      <c r="Q170" s="12"/>
      <c r="R170" s="29">
        <f>R169-R168</f>
        <v>133030.21614599999</v>
      </c>
    </row>
    <row r="171" spans="1:18" s="26" customFormat="1"/>
    <row r="172" spans="1:18" s="26" customFormat="1"/>
    <row r="173" spans="1:18" s="26" customFormat="1"/>
    <row r="174" spans="1:18" s="26" customFormat="1" ht="26.25">
      <c r="A174" s="12" t="s">
        <v>1</v>
      </c>
      <c r="B174" s="44" t="s">
        <v>717</v>
      </c>
      <c r="C174" s="12" t="s">
        <v>28</v>
      </c>
      <c r="D174" s="12" t="s">
        <v>29</v>
      </c>
      <c r="E174" s="12" t="s">
        <v>6</v>
      </c>
      <c r="F174" s="27" t="s">
        <v>30</v>
      </c>
      <c r="G174" s="12" t="s">
        <v>31</v>
      </c>
      <c r="H174" s="12" t="s">
        <v>2</v>
      </c>
      <c r="I174" s="12" t="s">
        <v>3</v>
      </c>
      <c r="J174" s="12" t="s">
        <v>4</v>
      </c>
      <c r="K174" s="12" t="s">
        <v>5</v>
      </c>
      <c r="L174" s="12" t="s">
        <v>6</v>
      </c>
      <c r="M174" s="12"/>
      <c r="N174" s="30" t="s">
        <v>8</v>
      </c>
      <c r="O174" s="12" t="s">
        <v>35</v>
      </c>
      <c r="P174" s="30" t="s">
        <v>23</v>
      </c>
      <c r="Q174" s="12" t="s">
        <v>36</v>
      </c>
      <c r="R174" s="27" t="s">
        <v>37</v>
      </c>
    </row>
    <row r="175" spans="1:18" s="26" customFormat="1">
      <c r="A175" s="45" t="s">
        <v>718</v>
      </c>
      <c r="B175" s="12" t="s">
        <v>719</v>
      </c>
      <c r="C175" s="45">
        <v>4998</v>
      </c>
      <c r="D175" s="45"/>
      <c r="E175" s="45"/>
      <c r="F175" s="46"/>
      <c r="G175" s="45"/>
      <c r="H175" s="45">
        <v>34168</v>
      </c>
      <c r="I175" s="45">
        <v>34589</v>
      </c>
      <c r="J175" s="45">
        <f t="shared" ref="J175:J185" si="47">I175-H175</f>
        <v>421</v>
      </c>
      <c r="K175" s="45">
        <v>40</v>
      </c>
      <c r="L175" s="45">
        <f t="shared" ref="L175:L177" si="48">J175*K175</f>
        <v>16840</v>
      </c>
      <c r="M175" s="45">
        <v>1.03</v>
      </c>
      <c r="N175" s="51">
        <f t="shared" ref="N175:N185" si="49">M175*L175</f>
        <v>17345.2</v>
      </c>
      <c r="O175" s="45"/>
      <c r="P175" s="51">
        <f t="shared" ref="P175:P185" si="50">G175+N175+O175</f>
        <v>17345.2</v>
      </c>
      <c r="Q175" s="45">
        <v>1</v>
      </c>
      <c r="R175" s="46">
        <f t="shared" ref="R175:R186" si="51">P175*Q175</f>
        <v>17345.2</v>
      </c>
    </row>
    <row r="176" spans="1:18" s="26" customFormat="1">
      <c r="A176" s="12" t="s">
        <v>396</v>
      </c>
      <c r="B176" s="12" t="s">
        <v>719</v>
      </c>
      <c r="C176" s="12" t="s">
        <v>397</v>
      </c>
      <c r="D176" s="12"/>
      <c r="E176" s="12"/>
      <c r="F176" s="27"/>
      <c r="G176" s="12"/>
      <c r="H176" s="12">
        <v>96600</v>
      </c>
      <c r="I176" s="12">
        <v>109088</v>
      </c>
      <c r="J176" s="12">
        <f t="shared" si="47"/>
        <v>12488</v>
      </c>
      <c r="K176" s="12">
        <v>1</v>
      </c>
      <c r="L176" s="12">
        <f t="shared" si="48"/>
        <v>12488</v>
      </c>
      <c r="M176" s="12">
        <v>1.03</v>
      </c>
      <c r="N176" s="30">
        <f t="shared" si="49"/>
        <v>12862.64</v>
      </c>
      <c r="O176" s="12"/>
      <c r="P176" s="30">
        <f t="shared" si="50"/>
        <v>12862.64</v>
      </c>
      <c r="Q176" s="12">
        <v>0.5</v>
      </c>
      <c r="R176" s="27">
        <f t="shared" si="51"/>
        <v>6431.32</v>
      </c>
    </row>
    <row r="177" spans="1:18" s="26" customFormat="1">
      <c r="A177" s="12" t="s">
        <v>720</v>
      </c>
      <c r="B177" s="12" t="s">
        <v>719</v>
      </c>
      <c r="C177" s="12"/>
      <c r="D177" s="12"/>
      <c r="E177" s="12"/>
      <c r="F177" s="27"/>
      <c r="G177" s="12"/>
      <c r="H177" s="12">
        <v>108032</v>
      </c>
      <c r="I177" s="12">
        <v>109817</v>
      </c>
      <c r="J177" s="12">
        <f t="shared" si="47"/>
        <v>1785</v>
      </c>
      <c r="K177" s="12">
        <v>1</v>
      </c>
      <c r="L177" s="12">
        <f t="shared" si="48"/>
        <v>1785</v>
      </c>
      <c r="M177" s="12">
        <v>1.03</v>
      </c>
      <c r="N177" s="30">
        <f t="shared" si="49"/>
        <v>1838.55</v>
      </c>
      <c r="O177" s="12"/>
      <c r="P177" s="30">
        <f t="shared" si="50"/>
        <v>1838.55</v>
      </c>
      <c r="Q177" s="12">
        <v>1</v>
      </c>
      <c r="R177" s="27">
        <f t="shared" si="51"/>
        <v>1838.55</v>
      </c>
    </row>
    <row r="178" spans="1:18" s="26" customFormat="1">
      <c r="A178" s="12" t="s">
        <v>721</v>
      </c>
      <c r="B178" s="12" t="s">
        <v>719</v>
      </c>
      <c r="C178" s="12"/>
      <c r="D178" s="12"/>
      <c r="E178" s="12"/>
      <c r="F178" s="27"/>
      <c r="G178" s="12"/>
      <c r="H178" s="12">
        <v>117984</v>
      </c>
      <c r="I178" s="12">
        <v>125206</v>
      </c>
      <c r="J178" s="12">
        <f t="shared" si="47"/>
        <v>7222</v>
      </c>
      <c r="K178" s="12">
        <v>1</v>
      </c>
      <c r="L178" s="12">
        <f t="shared" ref="L178:L184" si="52">K178*J178</f>
        <v>7222</v>
      </c>
      <c r="M178" s="12">
        <v>1.03</v>
      </c>
      <c r="N178" s="30">
        <f t="shared" si="49"/>
        <v>7438.66</v>
      </c>
      <c r="O178" s="12"/>
      <c r="P178" s="30">
        <f t="shared" si="50"/>
        <v>7438.66</v>
      </c>
      <c r="Q178" s="12">
        <v>1</v>
      </c>
      <c r="R178" s="27">
        <f t="shared" si="51"/>
        <v>7438.66</v>
      </c>
    </row>
    <row r="179" spans="1:18" s="26" customFormat="1">
      <c r="A179" s="12" t="s">
        <v>722</v>
      </c>
      <c r="B179" s="12" t="s">
        <v>719</v>
      </c>
      <c r="C179" s="12">
        <v>177</v>
      </c>
      <c r="D179" s="12">
        <v>177</v>
      </c>
      <c r="E179" s="12">
        <f t="shared" ref="E179:E183" si="53">SUM(D179-C179)</f>
        <v>0</v>
      </c>
      <c r="F179" s="27">
        <v>9.5</v>
      </c>
      <c r="G179" s="12">
        <f t="shared" ref="G179:G184" si="54">E179*F179</f>
        <v>0</v>
      </c>
      <c r="H179" s="12">
        <v>35057</v>
      </c>
      <c r="I179" s="12">
        <v>35121</v>
      </c>
      <c r="J179" s="12">
        <f t="shared" si="47"/>
        <v>64</v>
      </c>
      <c r="K179" s="12">
        <v>1</v>
      </c>
      <c r="L179" s="12">
        <f t="shared" si="52"/>
        <v>64</v>
      </c>
      <c r="M179" s="12">
        <v>1.03</v>
      </c>
      <c r="N179" s="30">
        <f t="shared" si="49"/>
        <v>65.92</v>
      </c>
      <c r="O179" s="12">
        <v>40</v>
      </c>
      <c r="P179" s="30">
        <f t="shared" si="50"/>
        <v>105.92</v>
      </c>
      <c r="Q179" s="12">
        <v>1</v>
      </c>
      <c r="R179" s="27">
        <f t="shared" si="51"/>
        <v>105.92</v>
      </c>
    </row>
    <row r="180" spans="1:18" s="26" customFormat="1">
      <c r="A180" s="12" t="s">
        <v>723</v>
      </c>
      <c r="B180" s="12" t="s">
        <v>719</v>
      </c>
      <c r="C180" s="12"/>
      <c r="D180" s="12"/>
      <c r="E180" s="12"/>
      <c r="F180" s="27"/>
      <c r="G180" s="12"/>
      <c r="H180" s="12">
        <v>144991</v>
      </c>
      <c r="I180" s="12">
        <v>150528</v>
      </c>
      <c r="J180" s="12">
        <f t="shared" si="47"/>
        <v>5537</v>
      </c>
      <c r="K180" s="12">
        <v>1</v>
      </c>
      <c r="L180" s="12">
        <f t="shared" si="52"/>
        <v>5537</v>
      </c>
      <c r="M180" s="12">
        <v>1.03</v>
      </c>
      <c r="N180" s="30">
        <f t="shared" si="49"/>
        <v>5703.11</v>
      </c>
      <c r="O180" s="12"/>
      <c r="P180" s="30">
        <f t="shared" si="50"/>
        <v>5703.11</v>
      </c>
      <c r="Q180" s="12">
        <v>1</v>
      </c>
      <c r="R180" s="27">
        <f t="shared" si="51"/>
        <v>5703.11</v>
      </c>
    </row>
    <row r="181" spans="1:18" s="26" customFormat="1">
      <c r="A181" s="12" t="s">
        <v>724</v>
      </c>
      <c r="B181" s="12" t="s">
        <v>719</v>
      </c>
      <c r="C181" s="12"/>
      <c r="D181" s="12"/>
      <c r="E181" s="12"/>
      <c r="F181" s="27"/>
      <c r="G181" s="12"/>
      <c r="H181" s="12">
        <v>30681</v>
      </c>
      <c r="I181" s="12">
        <v>32804</v>
      </c>
      <c r="J181" s="12">
        <f t="shared" si="47"/>
        <v>2123</v>
      </c>
      <c r="K181" s="12">
        <v>40</v>
      </c>
      <c r="L181" s="12">
        <f t="shared" si="52"/>
        <v>84920</v>
      </c>
      <c r="M181" s="12">
        <v>1.03</v>
      </c>
      <c r="N181" s="30">
        <f t="shared" si="49"/>
        <v>87467.6</v>
      </c>
      <c r="O181" s="12"/>
      <c r="P181" s="30">
        <f t="shared" si="50"/>
        <v>87467.6</v>
      </c>
      <c r="Q181" s="12">
        <v>1</v>
      </c>
      <c r="R181" s="27">
        <f t="shared" si="51"/>
        <v>87467.6</v>
      </c>
    </row>
    <row r="182" spans="1:18" s="26" customFormat="1">
      <c r="A182" s="12" t="s">
        <v>699</v>
      </c>
      <c r="B182" s="12" t="s">
        <v>719</v>
      </c>
      <c r="C182" s="12">
        <v>1</v>
      </c>
      <c r="D182" s="12">
        <v>1</v>
      </c>
      <c r="E182" s="12">
        <f t="shared" si="53"/>
        <v>0</v>
      </c>
      <c r="F182" s="27">
        <v>9.5</v>
      </c>
      <c r="G182" s="12">
        <f t="shared" si="54"/>
        <v>0</v>
      </c>
      <c r="H182" s="12">
        <v>373</v>
      </c>
      <c r="I182" s="12">
        <v>394</v>
      </c>
      <c r="J182" s="12">
        <f t="shared" si="47"/>
        <v>21</v>
      </c>
      <c r="K182" s="12">
        <v>30</v>
      </c>
      <c r="L182" s="12">
        <f t="shared" si="52"/>
        <v>630</v>
      </c>
      <c r="M182" s="12">
        <v>1.03</v>
      </c>
      <c r="N182" s="30">
        <f t="shared" si="49"/>
        <v>648.9</v>
      </c>
      <c r="O182" s="12"/>
      <c r="P182" s="30">
        <f t="shared" si="50"/>
        <v>648.9</v>
      </c>
      <c r="Q182" s="12">
        <v>0.33</v>
      </c>
      <c r="R182" s="27">
        <f t="shared" si="51"/>
        <v>214.137</v>
      </c>
    </row>
    <row r="183" spans="1:18" s="26" customFormat="1">
      <c r="A183" s="12" t="s">
        <v>725</v>
      </c>
      <c r="B183" s="12" t="s">
        <v>719</v>
      </c>
      <c r="C183" s="12">
        <v>20</v>
      </c>
      <c r="D183" s="12">
        <v>20</v>
      </c>
      <c r="E183" s="12">
        <f t="shared" si="53"/>
        <v>0</v>
      </c>
      <c r="F183" s="27">
        <v>9.5</v>
      </c>
      <c r="G183" s="12">
        <f t="shared" si="54"/>
        <v>0</v>
      </c>
      <c r="H183" s="12">
        <v>20686</v>
      </c>
      <c r="I183" s="12">
        <v>20698</v>
      </c>
      <c r="J183" s="12">
        <f t="shared" si="47"/>
        <v>12</v>
      </c>
      <c r="K183" s="12">
        <v>1</v>
      </c>
      <c r="L183" s="12">
        <f t="shared" si="52"/>
        <v>12</v>
      </c>
      <c r="M183" s="12">
        <v>1.03</v>
      </c>
      <c r="N183" s="30">
        <f t="shared" si="49"/>
        <v>12.36</v>
      </c>
      <c r="O183" s="12">
        <v>0</v>
      </c>
      <c r="P183" s="30">
        <f t="shared" si="50"/>
        <v>12.36</v>
      </c>
      <c r="Q183" s="12">
        <v>1</v>
      </c>
      <c r="R183" s="27">
        <f t="shared" si="51"/>
        <v>12.36</v>
      </c>
    </row>
    <row r="184" spans="1:18" s="26" customFormat="1">
      <c r="A184" s="12" t="s">
        <v>726</v>
      </c>
      <c r="B184" s="12" t="s">
        <v>719</v>
      </c>
      <c r="C184" s="12" t="s">
        <v>727</v>
      </c>
      <c r="D184" s="12"/>
      <c r="E184" s="12"/>
      <c r="F184" s="27">
        <v>9.5</v>
      </c>
      <c r="G184" s="12">
        <f t="shared" si="54"/>
        <v>0</v>
      </c>
      <c r="H184" s="12">
        <v>4756</v>
      </c>
      <c r="I184" s="12">
        <v>5005</v>
      </c>
      <c r="J184" s="12">
        <f t="shared" si="47"/>
        <v>249</v>
      </c>
      <c r="K184" s="12">
        <v>1</v>
      </c>
      <c r="L184" s="12">
        <f t="shared" si="52"/>
        <v>249</v>
      </c>
      <c r="M184" s="12">
        <v>1.03</v>
      </c>
      <c r="N184" s="30">
        <f t="shared" si="49"/>
        <v>256.47000000000003</v>
      </c>
      <c r="O184" s="12"/>
      <c r="P184" s="30">
        <f t="shared" si="50"/>
        <v>256.47000000000003</v>
      </c>
      <c r="Q184" s="12">
        <v>1</v>
      </c>
      <c r="R184" s="27">
        <f t="shared" si="51"/>
        <v>256.47000000000003</v>
      </c>
    </row>
    <row r="185" spans="1:18" s="26" customFormat="1">
      <c r="A185" s="12" t="s">
        <v>728</v>
      </c>
      <c r="B185" s="12" t="s">
        <v>719</v>
      </c>
      <c r="C185" s="12"/>
      <c r="D185" s="12"/>
      <c r="E185" s="12"/>
      <c r="F185" s="27"/>
      <c r="G185" s="12"/>
      <c r="H185" s="12">
        <v>353148</v>
      </c>
      <c r="I185" s="12">
        <v>395057</v>
      </c>
      <c r="J185" s="12">
        <f t="shared" si="47"/>
        <v>41909</v>
      </c>
      <c r="K185" s="12">
        <v>1</v>
      </c>
      <c r="L185" s="12">
        <f>J185*K185</f>
        <v>41909</v>
      </c>
      <c r="M185" s="12">
        <v>1.03</v>
      </c>
      <c r="N185" s="30">
        <f t="shared" si="49"/>
        <v>43166.27</v>
      </c>
      <c r="O185" s="12"/>
      <c r="P185" s="30">
        <f t="shared" si="50"/>
        <v>43166.27</v>
      </c>
      <c r="Q185" s="12">
        <v>1</v>
      </c>
      <c r="R185" s="27">
        <f t="shared" si="51"/>
        <v>43166.27</v>
      </c>
    </row>
    <row r="186" spans="1:18" s="26" customFormat="1">
      <c r="A186" s="12" t="s">
        <v>630</v>
      </c>
      <c r="B186" s="12" t="s">
        <v>719</v>
      </c>
      <c r="C186" s="12"/>
      <c r="D186" s="12"/>
      <c r="E186" s="12"/>
      <c r="F186" s="27"/>
      <c r="G186" s="12"/>
      <c r="H186" s="12"/>
      <c r="I186" s="12"/>
      <c r="J186" s="12"/>
      <c r="K186" s="12"/>
      <c r="L186" s="12"/>
      <c r="M186" s="12"/>
      <c r="N186" s="30"/>
      <c r="O186" s="12"/>
      <c r="P186" s="30">
        <f>R114</f>
        <v>8931.1299999999992</v>
      </c>
      <c r="Q186" s="12">
        <v>0.27500000000000002</v>
      </c>
      <c r="R186" s="27">
        <f t="shared" si="51"/>
        <v>2456.0607500000001</v>
      </c>
    </row>
    <row r="187" spans="1:18" s="26" customFormat="1">
      <c r="A187" s="12" t="s">
        <v>729</v>
      </c>
      <c r="B187" s="12" t="s">
        <v>719</v>
      </c>
      <c r="C187" s="12"/>
      <c r="D187" s="12"/>
      <c r="E187" s="12">
        <f>SUM(E175:E181)</f>
        <v>0</v>
      </c>
      <c r="F187" s="27">
        <v>9.5</v>
      </c>
      <c r="G187" s="12">
        <f>E187*F187</f>
        <v>0</v>
      </c>
      <c r="H187" s="12"/>
      <c r="I187" s="12"/>
      <c r="J187" s="12"/>
      <c r="K187" s="12"/>
      <c r="L187" s="12">
        <f>SUM(L175:L185)</f>
        <v>171656</v>
      </c>
      <c r="M187" s="12">
        <v>1.03</v>
      </c>
      <c r="N187" s="30">
        <f>M187*L187</f>
        <v>176805.68</v>
      </c>
      <c r="O187" s="12">
        <f>SUM(O175:O181)</f>
        <v>40</v>
      </c>
      <c r="P187" s="30">
        <f>G187+N187+O187</f>
        <v>176845.68</v>
      </c>
      <c r="Q187" s="12">
        <v>1</v>
      </c>
      <c r="R187" s="27">
        <f>SUM(R175:R186)</f>
        <v>172435.65775000001</v>
      </c>
    </row>
    <row r="188" spans="1:18" s="26" customFormat="1"/>
    <row r="189" spans="1:18" s="26" customFormat="1"/>
    <row r="190" spans="1:18" s="26" customFormat="1"/>
    <row r="191" spans="1:18" s="26" customFormat="1" ht="26.25">
      <c r="A191" s="12" t="s">
        <v>1</v>
      </c>
      <c r="B191" s="44" t="s">
        <v>730</v>
      </c>
      <c r="C191" s="12" t="s">
        <v>28</v>
      </c>
      <c r="D191" s="12" t="s">
        <v>29</v>
      </c>
      <c r="E191" s="12" t="s">
        <v>6</v>
      </c>
      <c r="F191" s="27" t="s">
        <v>30</v>
      </c>
      <c r="G191" s="12" t="s">
        <v>31</v>
      </c>
      <c r="H191" s="12" t="s">
        <v>2</v>
      </c>
      <c r="I191" s="12" t="s">
        <v>3</v>
      </c>
      <c r="J191" s="12" t="s">
        <v>4</v>
      </c>
      <c r="K191" s="12" t="s">
        <v>5</v>
      </c>
      <c r="L191" s="12" t="s">
        <v>6</v>
      </c>
      <c r="M191" s="12"/>
      <c r="N191" s="30" t="s">
        <v>8</v>
      </c>
      <c r="O191" s="12" t="s">
        <v>35</v>
      </c>
      <c r="P191" s="30" t="s">
        <v>23</v>
      </c>
      <c r="Q191" s="12" t="s">
        <v>36</v>
      </c>
      <c r="R191" s="27" t="s">
        <v>37</v>
      </c>
    </row>
    <row r="192" spans="1:18" s="26" customFormat="1">
      <c r="A192" s="12"/>
      <c r="B192" s="12" t="s">
        <v>731</v>
      </c>
      <c r="C192" s="12">
        <v>4254</v>
      </c>
      <c r="D192" s="12" t="s">
        <v>669</v>
      </c>
      <c r="E192" s="12"/>
      <c r="F192" s="27"/>
      <c r="G192" s="12"/>
      <c r="H192" s="12"/>
      <c r="I192" s="12"/>
      <c r="J192" s="12"/>
      <c r="K192" s="12"/>
      <c r="L192" s="12"/>
      <c r="M192" s="12"/>
      <c r="N192" s="30"/>
      <c r="O192" s="12"/>
      <c r="P192" s="30"/>
      <c r="Q192" s="12"/>
      <c r="R192" s="27"/>
    </row>
    <row r="193" spans="1:18" s="26" customFormat="1">
      <c r="A193" s="12" t="s">
        <v>732</v>
      </c>
      <c r="B193" s="12" t="s">
        <v>731</v>
      </c>
      <c r="C193" s="12"/>
      <c r="D193" s="12"/>
      <c r="E193" s="12"/>
      <c r="F193" s="27"/>
      <c r="G193" s="12"/>
      <c r="H193" s="12">
        <v>11732</v>
      </c>
      <c r="I193" s="12">
        <v>12009</v>
      </c>
      <c r="J193" s="12">
        <f t="shared" ref="J193:J199" si="55">I193-H193</f>
        <v>277</v>
      </c>
      <c r="K193" s="12">
        <v>40</v>
      </c>
      <c r="L193" s="12">
        <f t="shared" ref="L193:L199" si="56">K193*J193</f>
        <v>11080</v>
      </c>
      <c r="M193" s="12">
        <v>1.03</v>
      </c>
      <c r="N193" s="30">
        <f t="shared" ref="N193:N199" si="57">M193*L193</f>
        <v>11412.4</v>
      </c>
      <c r="O193" s="12"/>
      <c r="P193" s="30">
        <f>G193+N193+O193</f>
        <v>11412.4</v>
      </c>
      <c r="Q193" s="12">
        <v>1</v>
      </c>
      <c r="R193" s="27">
        <f t="shared" ref="R193:R200" si="58">P193*Q193</f>
        <v>11412.4</v>
      </c>
    </row>
    <row r="194" spans="1:18" s="26" customFormat="1">
      <c r="A194" s="12" t="s">
        <v>733</v>
      </c>
      <c r="B194" s="12" t="s">
        <v>731</v>
      </c>
      <c r="C194" s="12"/>
      <c r="D194" s="12"/>
      <c r="E194" s="12"/>
      <c r="F194" s="27"/>
      <c r="G194" s="12"/>
      <c r="H194" s="12">
        <v>1616</v>
      </c>
      <c r="I194" s="12">
        <v>1643</v>
      </c>
      <c r="J194" s="12">
        <f t="shared" si="55"/>
        <v>27</v>
      </c>
      <c r="K194" s="12">
        <v>30</v>
      </c>
      <c r="L194" s="12">
        <f t="shared" si="56"/>
        <v>810</v>
      </c>
      <c r="M194" s="12">
        <v>1.03</v>
      </c>
      <c r="N194" s="30">
        <f t="shared" si="57"/>
        <v>834.3</v>
      </c>
      <c r="O194" s="12">
        <v>80</v>
      </c>
      <c r="P194" s="30">
        <f>G194+N194+O194</f>
        <v>914.3</v>
      </c>
      <c r="Q194" s="12">
        <v>1</v>
      </c>
      <c r="R194" s="27">
        <f t="shared" si="58"/>
        <v>914.3</v>
      </c>
    </row>
    <row r="195" spans="1:18" s="26" customFormat="1">
      <c r="A195" s="12" t="s">
        <v>734</v>
      </c>
      <c r="B195" s="12" t="s">
        <v>731</v>
      </c>
      <c r="C195" s="12">
        <v>15</v>
      </c>
      <c r="D195" s="12">
        <v>15</v>
      </c>
      <c r="E195" s="12">
        <f>SUM(D195-C195)</f>
        <v>0</v>
      </c>
      <c r="F195" s="27">
        <v>9.5</v>
      </c>
      <c r="G195" s="12">
        <f>E195*F195</f>
        <v>0</v>
      </c>
      <c r="H195" s="12">
        <v>59039</v>
      </c>
      <c r="I195" s="12">
        <v>60355</v>
      </c>
      <c r="J195" s="12">
        <f t="shared" si="55"/>
        <v>1316</v>
      </c>
      <c r="K195" s="12">
        <v>1</v>
      </c>
      <c r="L195" s="12">
        <f t="shared" si="56"/>
        <v>1316</v>
      </c>
      <c r="M195" s="12">
        <v>1.03</v>
      </c>
      <c r="N195" s="30">
        <f t="shared" si="57"/>
        <v>1355.48</v>
      </c>
      <c r="O195" s="12">
        <v>80</v>
      </c>
      <c r="P195" s="30">
        <f>N195+O195</f>
        <v>1435.48</v>
      </c>
      <c r="Q195" s="12">
        <v>1</v>
      </c>
      <c r="R195" s="27">
        <f t="shared" si="58"/>
        <v>1435.48</v>
      </c>
    </row>
    <row r="196" spans="1:18" s="26" customFormat="1">
      <c r="A196" s="12" t="s">
        <v>735</v>
      </c>
      <c r="B196" s="12" t="s">
        <v>731</v>
      </c>
      <c r="C196" s="12">
        <v>6320</v>
      </c>
      <c r="D196" s="12">
        <v>6320</v>
      </c>
      <c r="E196" s="12">
        <f t="shared" ref="E196:E199" si="59">SUM(D196-C196)</f>
        <v>0</v>
      </c>
      <c r="F196" s="27">
        <v>9.5</v>
      </c>
      <c r="G196" s="12">
        <f t="shared" ref="G196:G200" si="60">E196*F196</f>
        <v>0</v>
      </c>
      <c r="H196" s="12">
        <v>39533</v>
      </c>
      <c r="I196" s="12">
        <v>40630</v>
      </c>
      <c r="J196" s="12">
        <f t="shared" si="55"/>
        <v>1097</v>
      </c>
      <c r="K196" s="12">
        <v>1</v>
      </c>
      <c r="L196" s="12">
        <f t="shared" si="56"/>
        <v>1097</v>
      </c>
      <c r="M196" s="12">
        <v>1.03</v>
      </c>
      <c r="N196" s="30">
        <f t="shared" si="57"/>
        <v>1129.9100000000001</v>
      </c>
      <c r="O196" s="12">
        <v>70</v>
      </c>
      <c r="P196" s="30">
        <f>G196+N196+O196</f>
        <v>1199.9100000000001</v>
      </c>
      <c r="Q196" s="12">
        <v>1</v>
      </c>
      <c r="R196" s="27">
        <f t="shared" si="58"/>
        <v>1199.9100000000001</v>
      </c>
    </row>
    <row r="197" spans="1:18" s="26" customFormat="1">
      <c r="A197" s="12" t="s">
        <v>736</v>
      </c>
      <c r="B197" s="12" t="s">
        <v>731</v>
      </c>
      <c r="C197" s="12">
        <v>34</v>
      </c>
      <c r="D197" s="12">
        <v>34</v>
      </c>
      <c r="E197" s="12">
        <f t="shared" si="59"/>
        <v>0</v>
      </c>
      <c r="F197" s="27">
        <v>9.5</v>
      </c>
      <c r="G197" s="12">
        <f t="shared" si="60"/>
        <v>0</v>
      </c>
      <c r="H197" s="12">
        <v>41317</v>
      </c>
      <c r="I197" s="12">
        <v>41728</v>
      </c>
      <c r="J197" s="12">
        <f t="shared" si="55"/>
        <v>411</v>
      </c>
      <c r="K197" s="12">
        <v>1</v>
      </c>
      <c r="L197" s="12">
        <f t="shared" si="56"/>
        <v>411</v>
      </c>
      <c r="M197" s="12">
        <v>1.03</v>
      </c>
      <c r="N197" s="30">
        <f t="shared" si="57"/>
        <v>423.33</v>
      </c>
      <c r="O197" s="12">
        <v>40</v>
      </c>
      <c r="P197" s="30">
        <f>G197+N197+O197</f>
        <v>463.33</v>
      </c>
      <c r="Q197" s="12">
        <v>1</v>
      </c>
      <c r="R197" s="27">
        <f t="shared" si="58"/>
        <v>463.33</v>
      </c>
    </row>
    <row r="198" spans="1:18" s="26" customFormat="1">
      <c r="A198" s="12" t="s">
        <v>737</v>
      </c>
      <c r="B198" s="12" t="s">
        <v>731</v>
      </c>
      <c r="C198" s="12"/>
      <c r="D198" s="12"/>
      <c r="E198" s="12"/>
      <c r="F198" s="27"/>
      <c r="G198" s="12"/>
      <c r="H198" s="12">
        <v>12396</v>
      </c>
      <c r="I198" s="12">
        <v>28614</v>
      </c>
      <c r="J198" s="12">
        <f t="shared" si="55"/>
        <v>16218</v>
      </c>
      <c r="K198" s="12">
        <v>1</v>
      </c>
      <c r="L198" s="12">
        <f t="shared" si="56"/>
        <v>16218</v>
      </c>
      <c r="M198" s="12">
        <v>1.03</v>
      </c>
      <c r="N198" s="30">
        <f t="shared" si="57"/>
        <v>16704.54</v>
      </c>
      <c r="O198" s="12">
        <v>40</v>
      </c>
      <c r="P198" s="30">
        <f>G198+N198+O198</f>
        <v>16744.54</v>
      </c>
      <c r="Q198" s="12">
        <v>1</v>
      </c>
      <c r="R198" s="27">
        <f t="shared" si="58"/>
        <v>16744.54</v>
      </c>
    </row>
    <row r="199" spans="1:18" s="26" customFormat="1">
      <c r="A199" s="12" t="s">
        <v>738</v>
      </c>
      <c r="B199" s="12" t="s">
        <v>731</v>
      </c>
      <c r="C199" s="12">
        <v>0</v>
      </c>
      <c r="D199" s="12">
        <v>0</v>
      </c>
      <c r="E199" s="12">
        <f t="shared" si="59"/>
        <v>0</v>
      </c>
      <c r="F199" s="27">
        <v>9.5</v>
      </c>
      <c r="G199" s="12">
        <f t="shared" si="60"/>
        <v>0</v>
      </c>
      <c r="H199" s="12">
        <v>12437</v>
      </c>
      <c r="I199" s="12">
        <v>12522</v>
      </c>
      <c r="J199" s="12">
        <f t="shared" si="55"/>
        <v>85</v>
      </c>
      <c r="K199" s="12">
        <v>50</v>
      </c>
      <c r="L199" s="12">
        <f t="shared" si="56"/>
        <v>4250</v>
      </c>
      <c r="M199" s="12">
        <v>1.03</v>
      </c>
      <c r="N199" s="30">
        <f t="shared" si="57"/>
        <v>4377.5</v>
      </c>
      <c r="O199" s="12"/>
      <c r="P199" s="30">
        <f>G199+N199+O199</f>
        <v>4377.5</v>
      </c>
      <c r="Q199" s="12">
        <v>1</v>
      </c>
      <c r="R199" s="27">
        <f t="shared" si="58"/>
        <v>4377.5</v>
      </c>
    </row>
    <row r="200" spans="1:18" s="26" customFormat="1">
      <c r="A200" s="12" t="s">
        <v>23</v>
      </c>
      <c r="B200" s="12" t="s">
        <v>731</v>
      </c>
      <c r="C200" s="12"/>
      <c r="D200" s="12"/>
      <c r="E200" s="12">
        <f>SUM(E193:E199)</f>
        <v>0</v>
      </c>
      <c r="F200" s="27">
        <v>9.5</v>
      </c>
      <c r="G200" s="12">
        <f t="shared" si="60"/>
        <v>0</v>
      </c>
      <c r="H200" s="12"/>
      <c r="I200" s="12"/>
      <c r="J200" s="12"/>
      <c r="K200" s="12"/>
      <c r="L200" s="12">
        <f>SUM(L193:L199)</f>
        <v>35182</v>
      </c>
      <c r="M200" s="12">
        <v>1.03</v>
      </c>
      <c r="N200" s="30">
        <f>L200*M200</f>
        <v>36237.46</v>
      </c>
      <c r="O200" s="12">
        <f>SUM(O193:O199)</f>
        <v>310</v>
      </c>
      <c r="P200" s="30">
        <f>G200+N200+O200</f>
        <v>36547.46</v>
      </c>
      <c r="Q200" s="12">
        <v>1</v>
      </c>
      <c r="R200" s="27">
        <f t="shared" si="58"/>
        <v>36547.46</v>
      </c>
    </row>
    <row r="201" spans="1:18" s="26" customFormat="1">
      <c r="A201" s="12"/>
      <c r="B201" s="12"/>
      <c r="C201" s="12"/>
      <c r="D201" s="12"/>
      <c r="E201" s="12"/>
      <c r="F201" s="27"/>
      <c r="G201" s="12"/>
      <c r="H201" s="12"/>
      <c r="I201" s="12"/>
      <c r="J201" s="12"/>
      <c r="K201" s="12"/>
      <c r="L201" s="22">
        <f>N201/M200</f>
        <v>35482.970873786398</v>
      </c>
      <c r="M201" s="12"/>
      <c r="N201" s="30">
        <f>N200+O200</f>
        <v>36547.46</v>
      </c>
      <c r="O201" s="12"/>
      <c r="P201" s="30"/>
      <c r="Q201" s="12"/>
      <c r="R201" s="27"/>
    </row>
    <row r="202" spans="1:18" s="26" customFormat="1">
      <c r="A202" s="12" t="s">
        <v>492</v>
      </c>
      <c r="B202" s="12" t="s">
        <v>473</v>
      </c>
      <c r="C202" s="12"/>
      <c r="D202" s="12"/>
      <c r="E202" s="12"/>
      <c r="F202" s="27"/>
      <c r="G202" s="12"/>
      <c r="H202" s="12"/>
      <c r="I202" s="12"/>
      <c r="J202" s="12"/>
      <c r="K202" s="12"/>
      <c r="L202" s="22"/>
      <c r="M202" s="12"/>
      <c r="N202" s="30"/>
      <c r="O202" s="12"/>
      <c r="P202" s="30"/>
      <c r="Q202" s="12"/>
      <c r="R202" s="27">
        <v>10158.700000000001</v>
      </c>
    </row>
    <row r="203" spans="1:18" s="26" customFormat="1">
      <c r="A203" s="12" t="s">
        <v>534</v>
      </c>
      <c r="B203" s="12" t="s">
        <v>475</v>
      </c>
      <c r="C203" s="12"/>
      <c r="D203" s="12"/>
      <c r="E203" s="12"/>
      <c r="F203" s="27"/>
      <c r="G203" s="12"/>
      <c r="H203" s="12"/>
      <c r="I203" s="12"/>
      <c r="J203" s="12"/>
      <c r="K203" s="12"/>
      <c r="L203" s="22"/>
      <c r="M203" s="12"/>
      <c r="N203" s="30"/>
      <c r="O203" s="12"/>
      <c r="P203" s="30"/>
      <c r="Q203" s="12"/>
      <c r="R203" s="27">
        <f>R202-R200</f>
        <v>-26388.76</v>
      </c>
    </row>
    <row r="204" spans="1:18" s="26" customFormat="1"/>
    <row r="205" spans="1:18" s="26" customFormat="1"/>
    <row r="206" spans="1:18" s="26" customFormat="1"/>
    <row r="207" spans="1:18" s="26" customFormat="1" ht="26.25">
      <c r="A207" s="12" t="s">
        <v>1</v>
      </c>
      <c r="B207" s="44" t="s">
        <v>739</v>
      </c>
      <c r="C207" s="12" t="s">
        <v>28</v>
      </c>
      <c r="D207" s="12" t="s">
        <v>29</v>
      </c>
      <c r="E207" s="12" t="s">
        <v>6</v>
      </c>
      <c r="F207" s="27" t="s">
        <v>30</v>
      </c>
      <c r="G207" s="12" t="s">
        <v>31</v>
      </c>
      <c r="H207" s="12" t="s">
        <v>2</v>
      </c>
      <c r="I207" s="12" t="s">
        <v>3</v>
      </c>
      <c r="J207" s="12" t="s">
        <v>4</v>
      </c>
      <c r="K207" s="12" t="s">
        <v>5</v>
      </c>
      <c r="L207" s="12" t="s">
        <v>6</v>
      </c>
      <c r="M207" s="12"/>
      <c r="N207" s="30" t="s">
        <v>8</v>
      </c>
      <c r="O207" s="12" t="s">
        <v>35</v>
      </c>
      <c r="P207" s="30" t="s">
        <v>23</v>
      </c>
      <c r="Q207" s="12" t="s">
        <v>36</v>
      </c>
      <c r="R207" s="27" t="s">
        <v>37</v>
      </c>
    </row>
    <row r="208" spans="1:18" s="26" customFormat="1">
      <c r="A208" s="12" t="s">
        <v>579</v>
      </c>
      <c r="B208" s="12" t="s">
        <v>740</v>
      </c>
      <c r="C208" s="12"/>
      <c r="D208" s="12"/>
      <c r="E208" s="12"/>
      <c r="F208" s="27"/>
      <c r="G208" s="12"/>
      <c r="H208" s="12">
        <v>261</v>
      </c>
      <c r="I208" s="12">
        <v>616</v>
      </c>
      <c r="J208" s="12">
        <f>I208-H208</f>
        <v>355</v>
      </c>
      <c r="K208" s="12">
        <v>20</v>
      </c>
      <c r="L208" s="29">
        <f>J208*K208</f>
        <v>7100</v>
      </c>
      <c r="M208" s="12">
        <v>1.03</v>
      </c>
      <c r="N208" s="30">
        <f>L208*M208</f>
        <v>7313</v>
      </c>
      <c r="O208" s="12"/>
      <c r="P208" s="30">
        <f>N208+G208+O208</f>
        <v>7313</v>
      </c>
      <c r="Q208" s="12">
        <v>1</v>
      </c>
      <c r="R208" s="27">
        <f>P208*Q208</f>
        <v>7313</v>
      </c>
    </row>
    <row r="209" spans="1:19" s="26" customFormat="1">
      <c r="A209" s="12" t="s">
        <v>741</v>
      </c>
      <c r="B209" s="12" t="s">
        <v>740</v>
      </c>
      <c r="C209" s="12"/>
      <c r="D209" s="12"/>
      <c r="E209" s="12"/>
      <c r="F209" s="27"/>
      <c r="G209" s="12"/>
      <c r="H209" s="12">
        <v>1</v>
      </c>
      <c r="I209" s="12">
        <v>511</v>
      </c>
      <c r="J209" s="12">
        <f>I209-H209</f>
        <v>510</v>
      </c>
      <c r="K209" s="12">
        <v>40</v>
      </c>
      <c r="L209" s="29">
        <f>J209*K209</f>
        <v>20400</v>
      </c>
      <c r="M209" s="12">
        <v>1.03</v>
      </c>
      <c r="N209" s="30">
        <f>L209*M209</f>
        <v>21012</v>
      </c>
      <c r="O209" s="12"/>
      <c r="P209" s="30">
        <f>N209+G209+O209</f>
        <v>21012</v>
      </c>
      <c r="Q209" s="12">
        <v>1</v>
      </c>
      <c r="R209" s="27">
        <f>P209*Q209</f>
        <v>21012</v>
      </c>
    </row>
    <row r="210" spans="1:19" s="26" customFormat="1">
      <c r="A210" s="12" t="s">
        <v>615</v>
      </c>
      <c r="B210" s="12" t="s">
        <v>740</v>
      </c>
      <c r="C210" s="12"/>
      <c r="D210" s="12"/>
      <c r="E210" s="12"/>
      <c r="F210" s="27"/>
      <c r="G210" s="12"/>
      <c r="H210" s="12"/>
      <c r="I210" s="12"/>
      <c r="J210" s="12"/>
      <c r="K210" s="12"/>
      <c r="L210" s="22"/>
      <c r="M210" s="12"/>
      <c r="N210" s="30"/>
      <c r="O210" s="12"/>
      <c r="P210" s="30">
        <f>公寓等!E57</f>
        <v>2096.7751789976101</v>
      </c>
      <c r="Q210" s="12">
        <v>0.5</v>
      </c>
      <c r="R210" s="27">
        <f>P210*Q210</f>
        <v>1048.38758949881</v>
      </c>
    </row>
    <row r="211" spans="1:19" s="26" customFormat="1">
      <c r="A211" s="12" t="s">
        <v>630</v>
      </c>
      <c r="B211" s="12"/>
      <c r="C211" s="12"/>
      <c r="D211" s="12"/>
      <c r="E211" s="12"/>
      <c r="F211" s="27"/>
      <c r="G211" s="12"/>
      <c r="H211" s="12"/>
      <c r="I211" s="12"/>
      <c r="J211" s="12"/>
      <c r="K211" s="12"/>
      <c r="L211" s="22"/>
      <c r="M211" s="12"/>
      <c r="N211" s="30"/>
      <c r="O211" s="12"/>
      <c r="P211" s="30">
        <f>R114</f>
        <v>8931.1299999999992</v>
      </c>
      <c r="Q211" s="12">
        <v>4.2000000000000003E-2</v>
      </c>
      <c r="R211" s="27">
        <f>P211*Q211</f>
        <v>375.10746</v>
      </c>
    </row>
    <row r="212" spans="1:19" s="26" customFormat="1">
      <c r="A212" s="12" t="s">
        <v>23</v>
      </c>
      <c r="B212" s="12"/>
      <c r="C212" s="12"/>
      <c r="D212" s="12"/>
      <c r="E212" s="12"/>
      <c r="F212" s="27"/>
      <c r="G212" s="12"/>
      <c r="H212" s="12"/>
      <c r="I212" s="12"/>
      <c r="J212" s="12"/>
      <c r="K212" s="12"/>
      <c r="L212" s="22"/>
      <c r="M212" s="12"/>
      <c r="N212" s="30"/>
      <c r="O212" s="12"/>
      <c r="P212" s="30"/>
      <c r="Q212" s="12"/>
      <c r="R212" s="27">
        <f>SUM(R208:R211)</f>
        <v>29748.495049498801</v>
      </c>
    </row>
    <row r="213" spans="1:19" s="26" customFormat="1">
      <c r="A213" s="12" t="s">
        <v>742</v>
      </c>
      <c r="B213" s="12" t="s">
        <v>740</v>
      </c>
      <c r="C213" s="12"/>
      <c r="D213" s="12"/>
      <c r="E213" s="12"/>
      <c r="F213" s="27"/>
      <c r="G213" s="12"/>
      <c r="H213" s="12"/>
      <c r="I213" s="12"/>
      <c r="J213" s="12"/>
      <c r="K213" s="12"/>
      <c r="L213" s="22"/>
      <c r="M213" s="12"/>
      <c r="N213" s="30"/>
      <c r="O213" s="12"/>
      <c r="P213" s="30"/>
      <c r="Q213" s="12"/>
      <c r="R213" s="27"/>
    </row>
    <row r="214" spans="1:19" s="26" customFormat="1"/>
    <row r="215" spans="1:19" s="26" customFormat="1"/>
    <row r="216" spans="1:19" s="26" customFormat="1"/>
    <row r="217" spans="1:19" s="26" customFormat="1" ht="30" customHeight="1">
      <c r="A217" s="12" t="s">
        <v>1</v>
      </c>
      <c r="B217" s="44" t="s">
        <v>743</v>
      </c>
      <c r="C217" s="12" t="s">
        <v>28</v>
      </c>
      <c r="D217" s="12" t="s">
        <v>29</v>
      </c>
      <c r="E217" s="12" t="s">
        <v>6</v>
      </c>
      <c r="F217" s="27" t="s">
        <v>30</v>
      </c>
      <c r="G217" s="12" t="s">
        <v>31</v>
      </c>
      <c r="H217" s="12" t="s">
        <v>2</v>
      </c>
      <c r="I217" s="12" t="s">
        <v>3</v>
      </c>
      <c r="J217" s="12" t="s">
        <v>4</v>
      </c>
      <c r="K217" s="12" t="s">
        <v>5</v>
      </c>
      <c r="L217" s="12" t="s">
        <v>6</v>
      </c>
      <c r="M217" s="12"/>
      <c r="N217" s="30" t="s">
        <v>8</v>
      </c>
      <c r="O217" s="12" t="s">
        <v>35</v>
      </c>
      <c r="P217" s="30" t="s">
        <v>23</v>
      </c>
      <c r="Q217" s="12" t="s">
        <v>36</v>
      </c>
      <c r="R217" s="27" t="s">
        <v>37</v>
      </c>
    </row>
    <row r="218" spans="1:19" s="26" customFormat="1">
      <c r="A218" s="158" t="s">
        <v>744</v>
      </c>
      <c r="B218" s="158"/>
      <c r="C218" s="158"/>
      <c r="D218" s="158"/>
      <c r="E218" s="158"/>
      <c r="F218" s="158"/>
      <c r="G218" s="158"/>
      <c r="H218" s="158"/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</row>
    <row r="219" spans="1:19" s="26" customFormat="1">
      <c r="A219" s="158" t="s">
        <v>630</v>
      </c>
      <c r="B219" s="158"/>
      <c r="C219" s="15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58"/>
      <c r="P219" s="158">
        <f>R114</f>
        <v>8931.1299999999992</v>
      </c>
      <c r="Q219" s="158">
        <v>4.2000000000000003E-2</v>
      </c>
      <c r="R219" s="164">
        <f>P219*Q219</f>
        <v>375.10746</v>
      </c>
      <c r="S219" s="26" t="s">
        <v>745</v>
      </c>
    </row>
    <row r="220" spans="1:19" s="26" customFormat="1" ht="26.1" customHeight="1">
      <c r="A220" s="158" t="s">
        <v>23</v>
      </c>
      <c r="B220" s="158"/>
      <c r="C220" s="158"/>
      <c r="D220" s="158"/>
      <c r="E220" s="158"/>
      <c r="F220" s="158"/>
      <c r="G220" s="158"/>
      <c r="H220" s="158"/>
      <c r="I220" s="158"/>
      <c r="J220" s="158"/>
      <c r="K220" s="158"/>
      <c r="L220" s="158"/>
      <c r="M220" s="158"/>
      <c r="N220" s="158"/>
      <c r="O220" s="158"/>
      <c r="P220" s="158"/>
      <c r="Q220" s="158"/>
      <c r="R220" s="164">
        <v>0</v>
      </c>
    </row>
    <row r="221" spans="1:19" s="26" customFormat="1"/>
    <row r="222" spans="1:19" s="26" customFormat="1"/>
    <row r="223" spans="1:19" s="26" customFormat="1"/>
    <row r="224" spans="1:19" s="26" customFormat="1"/>
    <row r="225" spans="1:18" s="26" customFormat="1" ht="26.25">
      <c r="A225" s="12" t="s">
        <v>1</v>
      </c>
      <c r="B225" s="44" t="s">
        <v>746</v>
      </c>
      <c r="C225" s="12" t="s">
        <v>28</v>
      </c>
      <c r="D225" s="12" t="s">
        <v>29</v>
      </c>
      <c r="E225" s="12" t="s">
        <v>6</v>
      </c>
      <c r="F225" s="27" t="s">
        <v>30</v>
      </c>
      <c r="G225" s="12" t="s">
        <v>31</v>
      </c>
      <c r="H225" s="12" t="s">
        <v>2</v>
      </c>
      <c r="I225" s="12" t="s">
        <v>3</v>
      </c>
      <c r="J225" s="12" t="s">
        <v>4</v>
      </c>
      <c r="K225" s="12" t="s">
        <v>5</v>
      </c>
      <c r="L225" s="12" t="s">
        <v>6</v>
      </c>
      <c r="M225" s="12"/>
      <c r="N225" s="30" t="s">
        <v>8</v>
      </c>
      <c r="O225" s="12" t="s">
        <v>35</v>
      </c>
      <c r="P225" s="30" t="s">
        <v>23</v>
      </c>
      <c r="Q225" s="12" t="s">
        <v>36</v>
      </c>
      <c r="R225" s="27" t="s">
        <v>37</v>
      </c>
    </row>
    <row r="226" spans="1:18" s="26" customFormat="1">
      <c r="A226" s="158"/>
      <c r="B226" s="158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</row>
    <row r="227" spans="1:18" s="26" customFormat="1">
      <c r="A227" s="12" t="s">
        <v>747</v>
      </c>
      <c r="B227" s="12"/>
      <c r="C227" s="12" t="s">
        <v>75</v>
      </c>
      <c r="D227" s="12"/>
      <c r="E227" s="12"/>
      <c r="F227" s="27"/>
      <c r="G227" s="6" t="s">
        <v>63</v>
      </c>
      <c r="H227" s="6"/>
      <c r="I227" s="6"/>
      <c r="J227" s="6"/>
      <c r="K227" s="6"/>
      <c r="L227" s="6"/>
      <c r="M227" s="19">
        <v>1.03</v>
      </c>
      <c r="N227" s="59"/>
      <c r="O227" s="67"/>
      <c r="P227" s="59">
        <f>公寓等!E61</f>
        <v>2096.7751789976101</v>
      </c>
      <c r="Q227" s="6">
        <v>0.5</v>
      </c>
      <c r="R227" s="9">
        <f>P227*Q227</f>
        <v>1048.38758949881</v>
      </c>
    </row>
    <row r="228" spans="1:18" s="26" customFormat="1" ht="20.100000000000001" customHeight="1">
      <c r="A228" s="6" t="s">
        <v>748</v>
      </c>
      <c r="B228" s="6" t="s">
        <v>75</v>
      </c>
      <c r="C228" s="6">
        <v>198</v>
      </c>
      <c r="D228" s="6">
        <v>198</v>
      </c>
      <c r="E228" s="6">
        <f>SUM(D228-C228)</f>
        <v>0</v>
      </c>
      <c r="F228" s="9">
        <v>9.5</v>
      </c>
      <c r="G228" s="6">
        <f>E228*F228</f>
        <v>0</v>
      </c>
      <c r="H228" s="6">
        <v>10</v>
      </c>
      <c r="I228" s="6">
        <v>873</v>
      </c>
      <c r="J228" s="6">
        <f>I228-H228</f>
        <v>863</v>
      </c>
      <c r="K228" s="6">
        <v>60</v>
      </c>
      <c r="L228" s="6">
        <f>K228*J228</f>
        <v>51780</v>
      </c>
      <c r="M228" s="19">
        <v>1.03</v>
      </c>
      <c r="N228" s="20">
        <f>M228*L228</f>
        <v>53333.4</v>
      </c>
      <c r="O228" s="6">
        <v>40</v>
      </c>
      <c r="P228" s="20">
        <f>G228+N228+O228</f>
        <v>53373.4</v>
      </c>
      <c r="Q228" s="6">
        <v>1</v>
      </c>
      <c r="R228" s="9">
        <f>P228*Q228</f>
        <v>53373.4</v>
      </c>
    </row>
    <row r="229" spans="1:18" s="26" customFormat="1"/>
    <row r="230" spans="1:18" s="26" customFormat="1"/>
    <row r="231" spans="1:18" s="26" customFormat="1" ht="26.25">
      <c r="A231" s="12" t="s">
        <v>1</v>
      </c>
      <c r="B231" s="44" t="s">
        <v>749</v>
      </c>
      <c r="C231" s="12" t="s">
        <v>28</v>
      </c>
      <c r="D231" s="12" t="s">
        <v>29</v>
      </c>
      <c r="E231" s="12" t="s">
        <v>6</v>
      </c>
      <c r="F231" s="71" t="s">
        <v>30</v>
      </c>
      <c r="G231" s="12" t="s">
        <v>31</v>
      </c>
      <c r="H231" s="12" t="s">
        <v>2</v>
      </c>
      <c r="I231" s="12" t="s">
        <v>3</v>
      </c>
      <c r="J231" s="12" t="s">
        <v>4</v>
      </c>
      <c r="K231" s="12" t="s">
        <v>5</v>
      </c>
      <c r="L231" s="12" t="s">
        <v>6</v>
      </c>
      <c r="M231" s="12"/>
      <c r="N231" s="30" t="s">
        <v>8</v>
      </c>
      <c r="O231" s="12" t="s">
        <v>35</v>
      </c>
      <c r="P231" s="30" t="s">
        <v>23</v>
      </c>
      <c r="Q231" s="12" t="s">
        <v>36</v>
      </c>
      <c r="R231" s="27" t="s">
        <v>37</v>
      </c>
    </row>
    <row r="232" spans="1:18" s="26" customFormat="1">
      <c r="A232" s="12" t="s">
        <v>750</v>
      </c>
      <c r="B232" s="12" t="s">
        <v>751</v>
      </c>
      <c r="C232" s="12">
        <v>40</v>
      </c>
      <c r="D232" s="12">
        <v>40</v>
      </c>
      <c r="E232" s="12">
        <f t="shared" ref="E232:E239" si="61">SUM(D232-C232)</f>
        <v>0</v>
      </c>
      <c r="F232" s="27">
        <v>9.5</v>
      </c>
      <c r="G232" s="12">
        <f t="shared" ref="G232:G239" si="62">E232*F232</f>
        <v>0</v>
      </c>
      <c r="H232" s="12">
        <v>235037</v>
      </c>
      <c r="I232" s="12">
        <v>252002</v>
      </c>
      <c r="J232" s="12">
        <f t="shared" ref="J232:J242" si="63">I232-H232</f>
        <v>16965</v>
      </c>
      <c r="K232" s="12">
        <v>1</v>
      </c>
      <c r="L232" s="12">
        <f t="shared" ref="L232:L242" si="64">K232*J232</f>
        <v>16965</v>
      </c>
      <c r="M232" s="12">
        <v>1.03</v>
      </c>
      <c r="N232" s="30">
        <f t="shared" ref="N232:N242" si="65">M232*L232</f>
        <v>17473.95</v>
      </c>
      <c r="O232" s="12">
        <v>80</v>
      </c>
      <c r="P232" s="30">
        <f t="shared" ref="P232:P243" si="66">G232+N232+O232</f>
        <v>17553.95</v>
      </c>
      <c r="Q232" s="12">
        <v>1</v>
      </c>
      <c r="R232" s="27">
        <f t="shared" ref="R232:R242" si="67">P232*Q232</f>
        <v>17553.95</v>
      </c>
    </row>
    <row r="233" spans="1:18" s="26" customFormat="1">
      <c r="A233" s="12" t="s">
        <v>752</v>
      </c>
      <c r="B233" s="12" t="s">
        <v>751</v>
      </c>
      <c r="C233" s="12"/>
      <c r="D233" s="12"/>
      <c r="E233" s="12"/>
      <c r="F233" s="27"/>
      <c r="G233" s="12"/>
      <c r="H233" s="12">
        <v>28728</v>
      </c>
      <c r="I233" s="12">
        <v>32953</v>
      </c>
      <c r="J233" s="12">
        <f t="shared" si="63"/>
        <v>4225</v>
      </c>
      <c r="K233" s="12">
        <v>1</v>
      </c>
      <c r="L233" s="12">
        <f t="shared" si="64"/>
        <v>4225</v>
      </c>
      <c r="M233" s="12">
        <v>1.03</v>
      </c>
      <c r="N233" s="30">
        <f t="shared" si="65"/>
        <v>4351.75</v>
      </c>
      <c r="O233" s="12"/>
      <c r="P233" s="30">
        <f t="shared" si="66"/>
        <v>4351.75</v>
      </c>
      <c r="Q233" s="12">
        <v>1</v>
      </c>
      <c r="R233" s="27">
        <f t="shared" si="67"/>
        <v>4351.75</v>
      </c>
    </row>
    <row r="234" spans="1:18" s="26" customFormat="1">
      <c r="A234" s="12" t="s">
        <v>753</v>
      </c>
      <c r="B234" s="12" t="s">
        <v>751</v>
      </c>
      <c r="C234" s="12" t="s">
        <v>754</v>
      </c>
      <c r="D234" s="12"/>
      <c r="E234" s="12"/>
      <c r="F234" s="27"/>
      <c r="G234" s="12"/>
      <c r="H234" s="12">
        <v>22454</v>
      </c>
      <c r="I234" s="12">
        <v>24850</v>
      </c>
      <c r="J234" s="12">
        <f t="shared" si="63"/>
        <v>2396</v>
      </c>
      <c r="K234" s="12">
        <v>1</v>
      </c>
      <c r="L234" s="12">
        <f t="shared" si="64"/>
        <v>2396</v>
      </c>
      <c r="M234" s="12">
        <v>1.03</v>
      </c>
      <c r="N234" s="30">
        <f t="shared" si="65"/>
        <v>2467.88</v>
      </c>
      <c r="O234" s="12"/>
      <c r="P234" s="30">
        <f t="shared" si="66"/>
        <v>2467.88</v>
      </c>
      <c r="Q234" s="12">
        <v>1</v>
      </c>
      <c r="R234" s="27">
        <f t="shared" si="67"/>
        <v>2467.88</v>
      </c>
    </row>
    <row r="235" spans="1:18" s="26" customFormat="1">
      <c r="A235" s="12" t="s">
        <v>755</v>
      </c>
      <c r="B235" s="12" t="s">
        <v>751</v>
      </c>
      <c r="C235" s="12">
        <v>61</v>
      </c>
      <c r="D235" s="12">
        <v>102</v>
      </c>
      <c r="E235" s="12">
        <f t="shared" si="61"/>
        <v>41</v>
      </c>
      <c r="F235" s="27">
        <v>9.5</v>
      </c>
      <c r="G235" s="12">
        <f t="shared" si="62"/>
        <v>389.5</v>
      </c>
      <c r="H235" s="12">
        <v>22836</v>
      </c>
      <c r="I235" s="12">
        <v>23262</v>
      </c>
      <c r="J235" s="12">
        <f t="shared" si="63"/>
        <v>426</v>
      </c>
      <c r="K235" s="12">
        <v>1</v>
      </c>
      <c r="L235" s="12">
        <f t="shared" si="64"/>
        <v>426</v>
      </c>
      <c r="M235" s="12">
        <v>1.03</v>
      </c>
      <c r="N235" s="30">
        <f t="shared" si="65"/>
        <v>438.78</v>
      </c>
      <c r="O235" s="12"/>
      <c r="P235" s="30">
        <f t="shared" si="66"/>
        <v>828.28</v>
      </c>
      <c r="Q235" s="12">
        <v>1</v>
      </c>
      <c r="R235" s="27">
        <f t="shared" si="67"/>
        <v>828.28</v>
      </c>
    </row>
    <row r="236" spans="1:18" s="26" customFormat="1">
      <c r="A236" s="12" t="s">
        <v>756</v>
      </c>
      <c r="B236" s="12" t="s">
        <v>751</v>
      </c>
      <c r="C236" s="12">
        <v>42</v>
      </c>
      <c r="D236" s="12">
        <v>42</v>
      </c>
      <c r="E236" s="12">
        <f>D236-C236</f>
        <v>0</v>
      </c>
      <c r="F236" s="27">
        <v>9.5</v>
      </c>
      <c r="G236" s="12">
        <f t="shared" si="62"/>
        <v>0</v>
      </c>
      <c r="H236" s="12">
        <v>302704</v>
      </c>
      <c r="I236" s="12">
        <v>311286</v>
      </c>
      <c r="J236" s="12">
        <f t="shared" si="63"/>
        <v>8582</v>
      </c>
      <c r="K236" s="12">
        <v>1</v>
      </c>
      <c r="L236" s="12">
        <f t="shared" si="64"/>
        <v>8582</v>
      </c>
      <c r="M236" s="12">
        <v>1.03</v>
      </c>
      <c r="N236" s="30">
        <f t="shared" si="65"/>
        <v>8839.4599999999991</v>
      </c>
      <c r="O236" s="12">
        <v>40</v>
      </c>
      <c r="P236" s="30">
        <f t="shared" si="66"/>
        <v>8879.4599999999991</v>
      </c>
      <c r="Q236" s="12">
        <v>1</v>
      </c>
      <c r="R236" s="27">
        <f t="shared" si="67"/>
        <v>8879.4599999999991</v>
      </c>
    </row>
    <row r="237" spans="1:18" s="26" customFormat="1">
      <c r="A237" s="12" t="s">
        <v>757</v>
      </c>
      <c r="B237" s="12" t="s">
        <v>751</v>
      </c>
      <c r="C237" s="12">
        <v>108</v>
      </c>
      <c r="D237" s="12">
        <v>108</v>
      </c>
      <c r="E237" s="12">
        <f t="shared" si="61"/>
        <v>0</v>
      </c>
      <c r="F237" s="27">
        <v>9.5</v>
      </c>
      <c r="G237" s="12">
        <f t="shared" si="62"/>
        <v>0</v>
      </c>
      <c r="H237" s="12">
        <v>71762</v>
      </c>
      <c r="I237" s="12">
        <v>73541</v>
      </c>
      <c r="J237" s="12">
        <f t="shared" si="63"/>
        <v>1779</v>
      </c>
      <c r="K237" s="12">
        <v>1</v>
      </c>
      <c r="L237" s="12">
        <f t="shared" si="64"/>
        <v>1779</v>
      </c>
      <c r="M237" s="12">
        <v>1.03</v>
      </c>
      <c r="N237" s="30">
        <f t="shared" si="65"/>
        <v>1832.37</v>
      </c>
      <c r="O237" s="12">
        <v>80</v>
      </c>
      <c r="P237" s="30">
        <f t="shared" si="66"/>
        <v>1912.37</v>
      </c>
      <c r="Q237" s="12">
        <v>1</v>
      </c>
      <c r="R237" s="27">
        <f t="shared" si="67"/>
        <v>1912.37</v>
      </c>
    </row>
    <row r="238" spans="1:18" s="26" customFormat="1">
      <c r="A238" s="12" t="s">
        <v>758</v>
      </c>
      <c r="B238" s="12" t="s">
        <v>751</v>
      </c>
      <c r="C238" s="12">
        <v>157</v>
      </c>
      <c r="D238" s="12">
        <v>157</v>
      </c>
      <c r="E238" s="12">
        <f t="shared" si="61"/>
        <v>0</v>
      </c>
      <c r="F238" s="27">
        <v>9.5</v>
      </c>
      <c r="G238" s="12">
        <f t="shared" si="62"/>
        <v>0</v>
      </c>
      <c r="H238" s="12">
        <v>13021</v>
      </c>
      <c r="I238" s="12">
        <v>15583</v>
      </c>
      <c r="J238" s="12">
        <f t="shared" si="63"/>
        <v>2562</v>
      </c>
      <c r="K238" s="12">
        <v>1</v>
      </c>
      <c r="L238" s="12">
        <f t="shared" si="64"/>
        <v>2562</v>
      </c>
      <c r="M238" s="12">
        <v>1.03</v>
      </c>
      <c r="N238" s="30">
        <f t="shared" si="65"/>
        <v>2638.86</v>
      </c>
      <c r="O238" s="12">
        <v>80</v>
      </c>
      <c r="P238" s="30">
        <f t="shared" si="66"/>
        <v>2718.86</v>
      </c>
      <c r="Q238" s="12">
        <v>1</v>
      </c>
      <c r="R238" s="27">
        <f t="shared" si="67"/>
        <v>2718.86</v>
      </c>
    </row>
    <row r="239" spans="1:18" s="26" customFormat="1">
      <c r="A239" s="12" t="s">
        <v>759</v>
      </c>
      <c r="B239" s="12" t="s">
        <v>751</v>
      </c>
      <c r="C239" s="12">
        <v>155</v>
      </c>
      <c r="D239" s="12">
        <v>155</v>
      </c>
      <c r="E239" s="12">
        <f t="shared" si="61"/>
        <v>0</v>
      </c>
      <c r="F239" s="27">
        <v>9.5</v>
      </c>
      <c r="G239" s="12">
        <f t="shared" si="62"/>
        <v>0</v>
      </c>
      <c r="H239" s="12">
        <v>331963</v>
      </c>
      <c r="I239" s="12">
        <v>346467</v>
      </c>
      <c r="J239" s="12">
        <f t="shared" si="63"/>
        <v>14504</v>
      </c>
      <c r="K239" s="12">
        <v>1</v>
      </c>
      <c r="L239" s="12">
        <f t="shared" si="64"/>
        <v>14504</v>
      </c>
      <c r="M239" s="12">
        <v>1.03</v>
      </c>
      <c r="N239" s="30">
        <f t="shared" si="65"/>
        <v>14939.12</v>
      </c>
      <c r="O239" s="12">
        <v>140</v>
      </c>
      <c r="P239" s="30">
        <f t="shared" si="66"/>
        <v>15079.12</v>
      </c>
      <c r="Q239" s="12">
        <v>0.25</v>
      </c>
      <c r="R239" s="27">
        <f t="shared" si="67"/>
        <v>3769.78</v>
      </c>
    </row>
    <row r="240" spans="1:18" s="26" customFormat="1">
      <c r="A240" s="12" t="s">
        <v>760</v>
      </c>
      <c r="B240" s="12" t="s">
        <v>751</v>
      </c>
      <c r="C240" s="12" t="s">
        <v>761</v>
      </c>
      <c r="D240" s="12"/>
      <c r="E240" s="12"/>
      <c r="F240" s="27"/>
      <c r="G240" s="12"/>
      <c r="H240" s="12">
        <v>56819</v>
      </c>
      <c r="I240" s="12">
        <v>60642</v>
      </c>
      <c r="J240" s="12">
        <f t="shared" si="63"/>
        <v>3823</v>
      </c>
      <c r="K240" s="12">
        <v>1</v>
      </c>
      <c r="L240" s="12">
        <f t="shared" si="64"/>
        <v>3823</v>
      </c>
      <c r="M240" s="12">
        <v>1.03</v>
      </c>
      <c r="N240" s="30">
        <f t="shared" si="65"/>
        <v>3937.69</v>
      </c>
      <c r="O240" s="12"/>
      <c r="P240" s="30">
        <f t="shared" si="66"/>
        <v>3937.69</v>
      </c>
      <c r="Q240" s="12">
        <v>0.25</v>
      </c>
      <c r="R240" s="27">
        <f t="shared" si="67"/>
        <v>984.42250000000001</v>
      </c>
    </row>
    <row r="241" spans="1:18" s="26" customFormat="1">
      <c r="A241" s="12" t="s">
        <v>762</v>
      </c>
      <c r="B241" s="12" t="s">
        <v>751</v>
      </c>
      <c r="C241" s="12">
        <v>162</v>
      </c>
      <c r="D241" s="12">
        <v>162</v>
      </c>
      <c r="E241" s="12">
        <f>SUM(D241-C241)</f>
        <v>0</v>
      </c>
      <c r="F241" s="27">
        <v>9.5</v>
      </c>
      <c r="G241" s="12">
        <f>E241*F241</f>
        <v>0</v>
      </c>
      <c r="H241" s="12">
        <v>85387</v>
      </c>
      <c r="I241" s="12">
        <v>87554</v>
      </c>
      <c r="J241" s="12">
        <f t="shared" si="63"/>
        <v>2167</v>
      </c>
      <c r="K241" s="12">
        <v>1</v>
      </c>
      <c r="L241" s="12">
        <f t="shared" si="64"/>
        <v>2167</v>
      </c>
      <c r="M241" s="12">
        <v>1.03</v>
      </c>
      <c r="N241" s="30">
        <f t="shared" si="65"/>
        <v>2232.0100000000002</v>
      </c>
      <c r="O241" s="12">
        <v>80</v>
      </c>
      <c r="P241" s="30">
        <f t="shared" si="66"/>
        <v>2312.0100000000002</v>
      </c>
      <c r="Q241" s="12">
        <v>0.75</v>
      </c>
      <c r="R241" s="27">
        <f t="shared" si="67"/>
        <v>1734.0074999999999</v>
      </c>
    </row>
    <row r="242" spans="1:18" s="26" customFormat="1">
      <c r="A242" s="12" t="s">
        <v>763</v>
      </c>
      <c r="B242" s="12" t="s">
        <v>751</v>
      </c>
      <c r="C242" s="12"/>
      <c r="D242" s="12"/>
      <c r="E242" s="12"/>
      <c r="F242" s="27"/>
      <c r="G242" s="12"/>
      <c r="H242" s="12">
        <v>309</v>
      </c>
      <c r="I242" s="12">
        <v>323</v>
      </c>
      <c r="J242" s="12">
        <f t="shared" si="63"/>
        <v>14</v>
      </c>
      <c r="K242" s="12">
        <v>40</v>
      </c>
      <c r="L242" s="12">
        <f t="shared" si="64"/>
        <v>560</v>
      </c>
      <c r="M242" s="12">
        <v>1.03</v>
      </c>
      <c r="N242" s="30">
        <f t="shared" si="65"/>
        <v>576.79999999999995</v>
      </c>
      <c r="O242" s="12"/>
      <c r="P242" s="30">
        <f t="shared" si="66"/>
        <v>576.79999999999995</v>
      </c>
      <c r="Q242" s="12">
        <v>1</v>
      </c>
      <c r="R242" s="27">
        <f t="shared" si="67"/>
        <v>576.79999999999995</v>
      </c>
    </row>
    <row r="243" spans="1:18" s="26" customFormat="1" ht="18.75">
      <c r="A243" s="159" t="s">
        <v>23</v>
      </c>
      <c r="B243" s="160" t="s">
        <v>751</v>
      </c>
      <c r="C243" s="160"/>
      <c r="D243" s="160"/>
      <c r="E243" s="160">
        <f>SUM(E232:E241)</f>
        <v>41</v>
      </c>
      <c r="F243" s="161">
        <v>9.5</v>
      </c>
      <c r="G243" s="160">
        <f>E243*F243</f>
        <v>389.5</v>
      </c>
      <c r="H243" s="160"/>
      <c r="I243" s="160"/>
      <c r="J243" s="160"/>
      <c r="K243" s="160"/>
      <c r="L243" s="160">
        <f>SUM(L232:L242)</f>
        <v>57989</v>
      </c>
      <c r="M243" s="160">
        <v>1.03</v>
      </c>
      <c r="N243" s="162">
        <f>L243*M243</f>
        <v>59728.67</v>
      </c>
      <c r="O243" s="160">
        <f>SUM(O232:O241)</f>
        <v>500</v>
      </c>
      <c r="P243" s="163">
        <f t="shared" si="66"/>
        <v>60618.17</v>
      </c>
      <c r="Q243" s="160">
        <v>1</v>
      </c>
      <c r="R243" s="161">
        <f>R232+R233+R234+R235+R236+R237+R238+R239+R240+R241+R242</f>
        <v>45777.56</v>
      </c>
    </row>
    <row r="244" spans="1:18" s="26" customFormat="1">
      <c r="A244" s="12" t="s">
        <v>764</v>
      </c>
      <c r="B244" s="12"/>
      <c r="C244" s="12"/>
      <c r="D244" s="12"/>
      <c r="E244" s="12"/>
      <c r="F244" s="27"/>
      <c r="G244" s="12"/>
      <c r="H244" s="12"/>
      <c r="I244" s="12"/>
      <c r="J244" s="12"/>
      <c r="K244" s="12"/>
      <c r="L244" s="12"/>
      <c r="M244" s="12"/>
      <c r="N244" s="30"/>
      <c r="O244" s="12"/>
      <c r="P244" s="30"/>
      <c r="Q244" s="12"/>
      <c r="R244" s="27"/>
    </row>
    <row r="245" spans="1:18" s="26" customFormat="1"/>
    <row r="246" spans="1:18" s="26" customFormat="1"/>
    <row r="247" spans="1:18" s="26" customFormat="1"/>
    <row r="248" spans="1:18" s="26" customFormat="1" ht="26.25">
      <c r="A248" s="16" t="s">
        <v>1</v>
      </c>
      <c r="B248" s="44" t="s">
        <v>765</v>
      </c>
      <c r="C248" s="16" t="s">
        <v>28</v>
      </c>
      <c r="D248" s="16" t="s">
        <v>29</v>
      </c>
      <c r="E248" s="16" t="s">
        <v>6</v>
      </c>
      <c r="F248" s="17" t="s">
        <v>30</v>
      </c>
      <c r="G248" s="16" t="s">
        <v>31</v>
      </c>
      <c r="H248" s="16" t="s">
        <v>2</v>
      </c>
      <c r="I248" s="16" t="s">
        <v>3</v>
      </c>
      <c r="J248" s="16" t="s">
        <v>4</v>
      </c>
      <c r="K248" s="16" t="s">
        <v>5</v>
      </c>
      <c r="L248" s="16" t="s">
        <v>6</v>
      </c>
      <c r="M248" s="23" t="s">
        <v>766</v>
      </c>
      <c r="N248" s="24" t="s">
        <v>8</v>
      </c>
      <c r="O248" s="16" t="s">
        <v>35</v>
      </c>
      <c r="P248" s="24" t="s">
        <v>23</v>
      </c>
      <c r="Q248" s="16" t="s">
        <v>36</v>
      </c>
      <c r="R248" s="17" t="s">
        <v>37</v>
      </c>
    </row>
    <row r="249" spans="1:18" s="26" customFormat="1">
      <c r="A249" s="16" t="s">
        <v>767</v>
      </c>
      <c r="B249" s="16" t="s">
        <v>768</v>
      </c>
      <c r="C249" s="16">
        <v>4450</v>
      </c>
      <c r="D249" s="16"/>
      <c r="E249" s="16"/>
      <c r="F249" s="17"/>
      <c r="G249" s="16"/>
      <c r="H249" s="16"/>
      <c r="I249" s="16"/>
      <c r="J249" s="16"/>
      <c r="K249" s="16"/>
      <c r="L249" s="16"/>
      <c r="M249" s="23"/>
      <c r="N249" s="24"/>
      <c r="O249" s="16"/>
      <c r="P249" s="24"/>
      <c r="Q249" s="16"/>
      <c r="R249" s="17"/>
    </row>
    <row r="250" spans="1:18" s="26" customFormat="1">
      <c r="A250" s="16" t="s">
        <v>769</v>
      </c>
      <c r="B250" s="16" t="s">
        <v>770</v>
      </c>
      <c r="C250" s="16">
        <v>52628</v>
      </c>
      <c r="D250" s="16">
        <v>53191</v>
      </c>
      <c r="E250" s="16">
        <f t="shared" ref="E250:E258" si="68">D250-C250</f>
        <v>563</v>
      </c>
      <c r="F250" s="17">
        <v>9.5</v>
      </c>
      <c r="G250" s="16">
        <f t="shared" ref="G250:G258" si="69">E250*F250</f>
        <v>5348.5</v>
      </c>
      <c r="H250" s="16">
        <v>52628</v>
      </c>
      <c r="I250" s="16">
        <v>53191</v>
      </c>
      <c r="J250" s="16">
        <f t="shared" ref="J250:J264" si="70">I250-H250</f>
        <v>563</v>
      </c>
      <c r="K250" s="16">
        <v>30</v>
      </c>
      <c r="L250" s="16">
        <f t="shared" ref="L250:L264" si="71">J250*K250</f>
        <v>16890</v>
      </c>
      <c r="M250" s="23">
        <v>1.03</v>
      </c>
      <c r="N250" s="24">
        <f t="shared" ref="N250:N264" si="72">L250*M250</f>
        <v>17396.7</v>
      </c>
      <c r="O250" s="16"/>
      <c r="P250" s="24">
        <f t="shared" ref="P250:P264" si="73">G250+N250+O250</f>
        <v>22745.200000000001</v>
      </c>
      <c r="Q250" s="16">
        <v>1</v>
      </c>
      <c r="R250" s="17">
        <f t="shared" ref="R250:R264" si="74">P250*Q250</f>
        <v>22745.200000000001</v>
      </c>
    </row>
    <row r="251" spans="1:18" s="26" customFormat="1">
      <c r="A251" s="16" t="s">
        <v>771</v>
      </c>
      <c r="B251" s="16" t="s">
        <v>770</v>
      </c>
      <c r="C251" s="16">
        <v>55233</v>
      </c>
      <c r="D251" s="16">
        <v>55300</v>
      </c>
      <c r="E251" s="16">
        <f t="shared" si="68"/>
        <v>67</v>
      </c>
      <c r="F251" s="17">
        <v>9.5</v>
      </c>
      <c r="G251" s="16">
        <f t="shared" si="69"/>
        <v>636.5</v>
      </c>
      <c r="H251" s="16">
        <v>52628</v>
      </c>
      <c r="I251" s="16">
        <v>53191</v>
      </c>
      <c r="J251" s="16">
        <f t="shared" si="70"/>
        <v>563</v>
      </c>
      <c r="K251" s="16">
        <v>30</v>
      </c>
      <c r="L251" s="16">
        <f t="shared" si="71"/>
        <v>16890</v>
      </c>
      <c r="M251" s="23">
        <v>1.03</v>
      </c>
      <c r="N251" s="24">
        <f t="shared" si="72"/>
        <v>17396.7</v>
      </c>
      <c r="O251" s="16"/>
      <c r="P251" s="24">
        <f t="shared" si="73"/>
        <v>18033.2</v>
      </c>
      <c r="Q251" s="16">
        <v>1</v>
      </c>
      <c r="R251" s="17">
        <f t="shared" si="74"/>
        <v>18033.2</v>
      </c>
    </row>
    <row r="252" spans="1:18" s="26" customFormat="1">
      <c r="A252" s="16" t="s">
        <v>772</v>
      </c>
      <c r="B252" s="16" t="s">
        <v>770</v>
      </c>
      <c r="C252" s="16">
        <v>70791</v>
      </c>
      <c r="D252" s="16">
        <v>71049</v>
      </c>
      <c r="E252" s="16">
        <f t="shared" si="68"/>
        <v>258</v>
      </c>
      <c r="F252" s="17">
        <v>9.5</v>
      </c>
      <c r="G252" s="16">
        <f t="shared" si="69"/>
        <v>2451</v>
      </c>
      <c r="H252" s="16">
        <v>52628</v>
      </c>
      <c r="I252" s="16">
        <v>53191</v>
      </c>
      <c r="J252" s="16">
        <f t="shared" si="70"/>
        <v>563</v>
      </c>
      <c r="K252" s="16">
        <v>30</v>
      </c>
      <c r="L252" s="16">
        <f t="shared" si="71"/>
        <v>16890</v>
      </c>
      <c r="M252" s="23">
        <v>1.03</v>
      </c>
      <c r="N252" s="24">
        <f t="shared" si="72"/>
        <v>17396.7</v>
      </c>
      <c r="O252" s="16"/>
      <c r="P252" s="24">
        <f t="shared" si="73"/>
        <v>19847.7</v>
      </c>
      <c r="Q252" s="16">
        <v>1</v>
      </c>
      <c r="R252" s="17">
        <f t="shared" si="74"/>
        <v>19847.7</v>
      </c>
    </row>
    <row r="253" spans="1:18" s="26" customFormat="1">
      <c r="A253" s="16" t="s">
        <v>773</v>
      </c>
      <c r="B253" s="16" t="s">
        <v>770</v>
      </c>
      <c r="C253" s="16">
        <v>84</v>
      </c>
      <c r="D253" s="16">
        <v>84</v>
      </c>
      <c r="E253" s="16">
        <f t="shared" si="68"/>
        <v>0</v>
      </c>
      <c r="F253" s="17">
        <v>9.5</v>
      </c>
      <c r="G253" s="16">
        <f t="shared" si="69"/>
        <v>0</v>
      </c>
      <c r="H253" s="16">
        <v>40363</v>
      </c>
      <c r="I253" s="16">
        <v>41010</v>
      </c>
      <c r="J253" s="16">
        <f t="shared" si="70"/>
        <v>647</v>
      </c>
      <c r="K253" s="16">
        <v>1</v>
      </c>
      <c r="L253" s="16">
        <f t="shared" si="71"/>
        <v>647</v>
      </c>
      <c r="M253" s="23">
        <v>1.03</v>
      </c>
      <c r="N253" s="24">
        <f t="shared" si="72"/>
        <v>666.41</v>
      </c>
      <c r="O253" s="16">
        <v>40</v>
      </c>
      <c r="P253" s="24">
        <f t="shared" si="73"/>
        <v>706.41</v>
      </c>
      <c r="Q253" s="16">
        <v>1</v>
      </c>
      <c r="R253" s="17">
        <f t="shared" si="74"/>
        <v>706.41</v>
      </c>
    </row>
    <row r="254" spans="1:18" s="26" customFormat="1">
      <c r="A254" s="16" t="s">
        <v>774</v>
      </c>
      <c r="B254" s="16" t="s">
        <v>770</v>
      </c>
      <c r="C254" s="16">
        <v>649</v>
      </c>
      <c r="D254" s="16">
        <v>649</v>
      </c>
      <c r="E254" s="16">
        <f t="shared" si="68"/>
        <v>0</v>
      </c>
      <c r="F254" s="17">
        <v>9.5</v>
      </c>
      <c r="G254" s="16">
        <f t="shared" si="69"/>
        <v>0</v>
      </c>
      <c r="H254" s="16">
        <v>1860</v>
      </c>
      <c r="I254" s="16">
        <v>1860</v>
      </c>
      <c r="J254" s="16">
        <f t="shared" si="70"/>
        <v>0</v>
      </c>
      <c r="K254" s="16">
        <v>1</v>
      </c>
      <c r="L254" s="16">
        <f t="shared" si="71"/>
        <v>0</v>
      </c>
      <c r="M254" s="23">
        <v>1.03</v>
      </c>
      <c r="N254" s="24">
        <f t="shared" si="72"/>
        <v>0</v>
      </c>
      <c r="O254" s="16">
        <v>40</v>
      </c>
      <c r="P254" s="24">
        <f t="shared" si="73"/>
        <v>40</v>
      </c>
      <c r="Q254" s="16">
        <v>1</v>
      </c>
      <c r="R254" s="17">
        <f t="shared" si="74"/>
        <v>40</v>
      </c>
    </row>
    <row r="255" spans="1:18" s="26" customFormat="1">
      <c r="A255" s="16" t="s">
        <v>775</v>
      </c>
      <c r="B255" s="16" t="s">
        <v>770</v>
      </c>
      <c r="C255" s="16">
        <v>23</v>
      </c>
      <c r="D255" s="16">
        <v>23</v>
      </c>
      <c r="E255" s="16">
        <f t="shared" si="68"/>
        <v>0</v>
      </c>
      <c r="F255" s="17">
        <v>9.5</v>
      </c>
      <c r="G255" s="16">
        <f t="shared" si="69"/>
        <v>0</v>
      </c>
      <c r="H255" s="16">
        <v>9221</v>
      </c>
      <c r="I255" s="16">
        <v>9260</v>
      </c>
      <c r="J255" s="16">
        <f t="shared" si="70"/>
        <v>39</v>
      </c>
      <c r="K255" s="16">
        <v>1</v>
      </c>
      <c r="L255" s="16">
        <f t="shared" si="71"/>
        <v>39</v>
      </c>
      <c r="M255" s="23">
        <v>1.03</v>
      </c>
      <c r="N255" s="24">
        <f t="shared" si="72"/>
        <v>40.17</v>
      </c>
      <c r="O255" s="16">
        <v>80</v>
      </c>
      <c r="P255" s="24">
        <f t="shared" si="73"/>
        <v>120.17</v>
      </c>
      <c r="Q255" s="16">
        <v>1</v>
      </c>
      <c r="R255" s="17">
        <f t="shared" si="74"/>
        <v>120.17</v>
      </c>
    </row>
    <row r="256" spans="1:18" s="26" customFormat="1">
      <c r="A256" s="16" t="s">
        <v>776</v>
      </c>
      <c r="B256" s="16" t="s">
        <v>770</v>
      </c>
      <c r="C256" s="16">
        <v>124</v>
      </c>
      <c r="D256" s="16">
        <v>124</v>
      </c>
      <c r="E256" s="16">
        <f t="shared" si="68"/>
        <v>0</v>
      </c>
      <c r="F256" s="17">
        <v>9.5</v>
      </c>
      <c r="G256" s="16">
        <f t="shared" si="69"/>
        <v>0</v>
      </c>
      <c r="H256" s="16">
        <v>14108</v>
      </c>
      <c r="I256" s="16">
        <v>14324</v>
      </c>
      <c r="J256" s="16">
        <f t="shared" si="70"/>
        <v>216</v>
      </c>
      <c r="K256" s="16">
        <v>1</v>
      </c>
      <c r="L256" s="16">
        <f t="shared" si="71"/>
        <v>216</v>
      </c>
      <c r="M256" s="23">
        <v>1.03</v>
      </c>
      <c r="N256" s="24">
        <f t="shared" si="72"/>
        <v>222.48</v>
      </c>
      <c r="O256" s="16">
        <v>40</v>
      </c>
      <c r="P256" s="24">
        <f t="shared" si="73"/>
        <v>262.48</v>
      </c>
      <c r="Q256" s="16">
        <v>1</v>
      </c>
      <c r="R256" s="17">
        <f t="shared" si="74"/>
        <v>262.48</v>
      </c>
    </row>
    <row r="257" spans="1:18" s="26" customFormat="1">
      <c r="A257" s="16" t="s">
        <v>777</v>
      </c>
      <c r="B257" s="16" t="s">
        <v>770</v>
      </c>
      <c r="C257" s="16">
        <v>117</v>
      </c>
      <c r="D257" s="16">
        <v>118</v>
      </c>
      <c r="E257" s="16">
        <f t="shared" si="68"/>
        <v>1</v>
      </c>
      <c r="F257" s="17">
        <v>9.5</v>
      </c>
      <c r="G257" s="16">
        <f t="shared" si="69"/>
        <v>9.5</v>
      </c>
      <c r="H257" s="16">
        <v>25550</v>
      </c>
      <c r="I257" s="16">
        <v>25930</v>
      </c>
      <c r="J257" s="16">
        <f t="shared" si="70"/>
        <v>380</v>
      </c>
      <c r="K257" s="16">
        <v>1</v>
      </c>
      <c r="L257" s="16">
        <f t="shared" si="71"/>
        <v>380</v>
      </c>
      <c r="M257" s="23">
        <v>1.03</v>
      </c>
      <c r="N257" s="24">
        <f t="shared" si="72"/>
        <v>391.4</v>
      </c>
      <c r="O257" s="16">
        <v>20</v>
      </c>
      <c r="P257" s="24">
        <f t="shared" si="73"/>
        <v>420.9</v>
      </c>
      <c r="Q257" s="16">
        <v>1</v>
      </c>
      <c r="R257" s="17">
        <f t="shared" si="74"/>
        <v>420.9</v>
      </c>
    </row>
    <row r="258" spans="1:18" s="26" customFormat="1">
      <c r="A258" s="16" t="s">
        <v>778</v>
      </c>
      <c r="B258" s="16" t="s">
        <v>770</v>
      </c>
      <c r="C258" s="16">
        <v>161</v>
      </c>
      <c r="D258" s="16">
        <v>161</v>
      </c>
      <c r="E258" s="16">
        <f t="shared" si="68"/>
        <v>0</v>
      </c>
      <c r="F258" s="17">
        <v>9.5</v>
      </c>
      <c r="G258" s="16">
        <f t="shared" si="69"/>
        <v>0</v>
      </c>
      <c r="H258" s="16">
        <v>39707</v>
      </c>
      <c r="I258" s="16">
        <v>40474</v>
      </c>
      <c r="J258" s="16">
        <f t="shared" si="70"/>
        <v>767</v>
      </c>
      <c r="K258" s="16">
        <v>1</v>
      </c>
      <c r="L258" s="16">
        <f t="shared" si="71"/>
        <v>767</v>
      </c>
      <c r="M258" s="23">
        <v>1.03</v>
      </c>
      <c r="N258" s="24">
        <f t="shared" si="72"/>
        <v>790.01</v>
      </c>
      <c r="O258" s="16">
        <v>80</v>
      </c>
      <c r="P258" s="24">
        <f t="shared" si="73"/>
        <v>870.01</v>
      </c>
      <c r="Q258" s="16">
        <v>1</v>
      </c>
      <c r="R258" s="17">
        <f t="shared" si="74"/>
        <v>870.01</v>
      </c>
    </row>
    <row r="259" spans="1:18" s="26" customFormat="1">
      <c r="A259" s="16" t="s">
        <v>779</v>
      </c>
      <c r="B259" s="16" t="s">
        <v>770</v>
      </c>
      <c r="C259" s="16"/>
      <c r="D259" s="16"/>
      <c r="E259" s="16"/>
      <c r="F259" s="17"/>
      <c r="G259" s="16"/>
      <c r="H259" s="16">
        <v>24462</v>
      </c>
      <c r="I259" s="16">
        <v>25274</v>
      </c>
      <c r="J259" s="16">
        <f t="shared" si="70"/>
        <v>812</v>
      </c>
      <c r="K259" s="16">
        <v>1</v>
      </c>
      <c r="L259" s="16">
        <f t="shared" si="71"/>
        <v>812</v>
      </c>
      <c r="M259" s="23">
        <v>1.03</v>
      </c>
      <c r="N259" s="24">
        <f t="shared" si="72"/>
        <v>836.36</v>
      </c>
      <c r="O259" s="16">
        <v>40</v>
      </c>
      <c r="P259" s="24">
        <f t="shared" si="73"/>
        <v>876.36</v>
      </c>
      <c r="Q259" s="16">
        <v>1</v>
      </c>
      <c r="R259" s="17">
        <f t="shared" si="74"/>
        <v>876.36</v>
      </c>
    </row>
    <row r="260" spans="1:18" s="26" customFormat="1">
      <c r="A260" s="16" t="s">
        <v>780</v>
      </c>
      <c r="B260" s="16" t="s">
        <v>770</v>
      </c>
      <c r="C260" s="16"/>
      <c r="D260" s="16"/>
      <c r="E260" s="16"/>
      <c r="F260" s="17"/>
      <c r="G260" s="16"/>
      <c r="H260" s="16">
        <v>5277</v>
      </c>
      <c r="I260" s="16">
        <v>5277</v>
      </c>
      <c r="J260" s="16">
        <f t="shared" si="70"/>
        <v>0</v>
      </c>
      <c r="K260" s="16">
        <v>1</v>
      </c>
      <c r="L260" s="16">
        <f t="shared" si="71"/>
        <v>0</v>
      </c>
      <c r="M260" s="23">
        <v>1.03</v>
      </c>
      <c r="N260" s="24">
        <f t="shared" si="72"/>
        <v>0</v>
      </c>
      <c r="O260" s="16">
        <v>30</v>
      </c>
      <c r="P260" s="24">
        <f t="shared" si="73"/>
        <v>30</v>
      </c>
      <c r="Q260" s="16">
        <v>1</v>
      </c>
      <c r="R260" s="17">
        <f t="shared" si="74"/>
        <v>30</v>
      </c>
    </row>
    <row r="261" spans="1:18" s="26" customFormat="1">
      <c r="A261" s="16" t="s">
        <v>781</v>
      </c>
      <c r="B261" s="16" t="s">
        <v>770</v>
      </c>
      <c r="C261" s="16"/>
      <c r="D261" s="16"/>
      <c r="E261" s="16"/>
      <c r="F261" s="17"/>
      <c r="G261" s="16"/>
      <c r="H261" s="16">
        <v>901</v>
      </c>
      <c r="I261" s="16">
        <v>950</v>
      </c>
      <c r="J261" s="16">
        <f t="shared" si="70"/>
        <v>49</v>
      </c>
      <c r="K261" s="16">
        <v>1</v>
      </c>
      <c r="L261" s="16">
        <f t="shared" si="71"/>
        <v>49</v>
      </c>
      <c r="M261" s="23">
        <v>1.03</v>
      </c>
      <c r="N261" s="24">
        <f t="shared" si="72"/>
        <v>50.47</v>
      </c>
      <c r="O261" s="16"/>
      <c r="P261" s="24">
        <f t="shared" si="73"/>
        <v>50.47</v>
      </c>
      <c r="Q261" s="16">
        <v>1</v>
      </c>
      <c r="R261" s="17">
        <f t="shared" si="74"/>
        <v>50.47</v>
      </c>
    </row>
    <row r="262" spans="1:18" s="26" customFormat="1">
      <c r="A262" s="16" t="s">
        <v>782</v>
      </c>
      <c r="B262" s="16" t="s">
        <v>770</v>
      </c>
      <c r="C262" s="16"/>
      <c r="D262" s="16"/>
      <c r="E262" s="16"/>
      <c r="F262" s="17"/>
      <c r="G262" s="16"/>
      <c r="H262" s="16">
        <v>5686</v>
      </c>
      <c r="I262" s="16">
        <v>6584</v>
      </c>
      <c r="J262" s="16">
        <f t="shared" si="70"/>
        <v>898</v>
      </c>
      <c r="K262" s="16">
        <v>1</v>
      </c>
      <c r="L262" s="16">
        <f t="shared" si="71"/>
        <v>898</v>
      </c>
      <c r="M262" s="23">
        <v>1.03</v>
      </c>
      <c r="N262" s="24">
        <f t="shared" si="72"/>
        <v>924.94</v>
      </c>
      <c r="O262" s="16"/>
      <c r="P262" s="24">
        <f t="shared" si="73"/>
        <v>924.94</v>
      </c>
      <c r="Q262" s="16">
        <v>1</v>
      </c>
      <c r="R262" s="17">
        <f t="shared" si="74"/>
        <v>924.94</v>
      </c>
    </row>
    <row r="263" spans="1:18" s="26" customFormat="1">
      <c r="A263" s="16" t="s">
        <v>783</v>
      </c>
      <c r="B263" s="16" t="s">
        <v>770</v>
      </c>
      <c r="C263" s="16">
        <v>188</v>
      </c>
      <c r="D263" s="16">
        <v>204</v>
      </c>
      <c r="E263" s="16">
        <f>D263-C263</f>
        <v>16</v>
      </c>
      <c r="F263" s="17">
        <v>9.5</v>
      </c>
      <c r="G263" s="16">
        <f>E263*F263</f>
        <v>152</v>
      </c>
      <c r="H263" s="16">
        <v>348</v>
      </c>
      <c r="I263" s="16">
        <v>383</v>
      </c>
      <c r="J263" s="16">
        <f t="shared" si="70"/>
        <v>35</v>
      </c>
      <c r="K263" s="16">
        <v>40</v>
      </c>
      <c r="L263" s="16">
        <f t="shared" si="71"/>
        <v>1400</v>
      </c>
      <c r="M263" s="23">
        <v>1.03</v>
      </c>
      <c r="N263" s="24">
        <f t="shared" si="72"/>
        <v>1442</v>
      </c>
      <c r="O263" s="16"/>
      <c r="P263" s="24">
        <f t="shared" si="73"/>
        <v>1594</v>
      </c>
      <c r="Q263" s="16">
        <v>1</v>
      </c>
      <c r="R263" s="17">
        <f t="shared" si="74"/>
        <v>1594</v>
      </c>
    </row>
    <row r="264" spans="1:18" s="26" customFormat="1">
      <c r="A264" s="16" t="s">
        <v>784</v>
      </c>
      <c r="B264" s="16" t="s">
        <v>770</v>
      </c>
      <c r="C264" s="16">
        <v>148</v>
      </c>
      <c r="D264" s="16">
        <v>150</v>
      </c>
      <c r="E264" s="16">
        <f>D264-C264</f>
        <v>2</v>
      </c>
      <c r="F264" s="17">
        <v>9.5</v>
      </c>
      <c r="G264" s="16">
        <f>E264*F264</f>
        <v>19</v>
      </c>
      <c r="H264" s="16">
        <v>106740</v>
      </c>
      <c r="I264" s="16">
        <v>111027</v>
      </c>
      <c r="J264" s="16">
        <f t="shared" si="70"/>
        <v>4287</v>
      </c>
      <c r="K264" s="16">
        <v>1</v>
      </c>
      <c r="L264" s="16">
        <f t="shared" si="71"/>
        <v>4287</v>
      </c>
      <c r="M264" s="23">
        <v>1.03</v>
      </c>
      <c r="N264" s="24">
        <f t="shared" si="72"/>
        <v>4415.6099999999997</v>
      </c>
      <c r="O264" s="16">
        <v>40</v>
      </c>
      <c r="P264" s="24">
        <f t="shared" si="73"/>
        <v>4474.6099999999997</v>
      </c>
      <c r="Q264" s="16">
        <v>1</v>
      </c>
      <c r="R264" s="17">
        <f t="shared" si="74"/>
        <v>4474.6099999999997</v>
      </c>
    </row>
    <row r="265" spans="1:18" s="26" customFormat="1">
      <c r="A265" s="102" t="s">
        <v>23</v>
      </c>
      <c r="B265" s="16"/>
      <c r="C265" s="16"/>
      <c r="D265" s="16"/>
      <c r="E265" s="16">
        <f>SUM(E250:E264)</f>
        <v>907</v>
      </c>
      <c r="F265" s="17"/>
      <c r="G265" s="16">
        <f>SUM(G250:G264)</f>
        <v>8616.5</v>
      </c>
      <c r="H265" s="16"/>
      <c r="I265" s="16"/>
      <c r="J265" s="16"/>
      <c r="K265" s="16"/>
      <c r="L265" s="16">
        <f t="shared" ref="L265:P265" si="75">SUM(L250:L264)</f>
        <v>60165</v>
      </c>
      <c r="M265" s="23"/>
      <c r="N265" s="24">
        <f t="shared" si="75"/>
        <v>61969.95</v>
      </c>
      <c r="O265" s="16">
        <f t="shared" si="75"/>
        <v>410</v>
      </c>
      <c r="P265" s="24">
        <f t="shared" si="75"/>
        <v>70996.45</v>
      </c>
      <c r="Q265" s="16"/>
      <c r="R265" s="17">
        <f>SUM(R250:R264)</f>
        <v>70996.45</v>
      </c>
    </row>
    <row r="266" spans="1:18" s="26" customFormat="1">
      <c r="A266" s="102"/>
      <c r="B266" s="16"/>
      <c r="C266" s="16"/>
      <c r="D266" s="16"/>
      <c r="E266" s="16"/>
      <c r="F266" s="17"/>
      <c r="G266" s="16"/>
      <c r="H266" s="16"/>
      <c r="I266" s="16"/>
      <c r="J266" s="16"/>
      <c r="K266" s="16"/>
      <c r="L266" s="16">
        <f>N266/M264</f>
        <v>60563.058252427203</v>
      </c>
      <c r="M266" s="23"/>
      <c r="N266" s="24">
        <f>N265+O265</f>
        <v>62379.95</v>
      </c>
      <c r="O266" s="16"/>
      <c r="P266" s="24"/>
      <c r="Q266" s="16"/>
      <c r="R266" s="17"/>
    </row>
    <row r="267" spans="1:18" s="26" customFormat="1">
      <c r="A267" s="16" t="s">
        <v>492</v>
      </c>
      <c r="B267" s="16"/>
      <c r="C267" s="16"/>
      <c r="D267" s="16"/>
      <c r="E267" s="16"/>
      <c r="F267" s="17"/>
      <c r="G267" s="16"/>
      <c r="H267" s="16"/>
      <c r="I267" s="16"/>
      <c r="J267" s="16"/>
      <c r="K267" s="16"/>
      <c r="L267" s="16"/>
      <c r="M267" s="23"/>
      <c r="N267" s="24"/>
      <c r="O267" s="16"/>
      <c r="P267" s="24"/>
      <c r="Q267" s="16"/>
      <c r="R267" s="17">
        <v>23489.919999999998</v>
      </c>
    </row>
    <row r="268" spans="1:18" s="26" customFormat="1">
      <c r="A268" s="16" t="s">
        <v>534</v>
      </c>
      <c r="B268" s="16"/>
      <c r="C268" s="16"/>
      <c r="D268" s="16"/>
      <c r="E268" s="16"/>
      <c r="F268" s="17"/>
      <c r="G268" s="16"/>
      <c r="H268" s="16"/>
      <c r="I268" s="16"/>
      <c r="J268" s="16"/>
      <c r="K268" s="16"/>
      <c r="L268" s="16"/>
      <c r="M268" s="23"/>
      <c r="N268" s="24"/>
      <c r="O268" s="16"/>
      <c r="P268" s="24"/>
      <c r="Q268" s="16"/>
      <c r="R268" s="17">
        <f>R267-R265</f>
        <v>-47506.53</v>
      </c>
    </row>
    <row r="269" spans="1:18" s="26" customFormat="1"/>
    <row r="270" spans="1:18" s="26" customFormat="1"/>
    <row r="271" spans="1:18" s="26" customFormat="1"/>
    <row r="272" spans="1:18" s="26" customFormat="1" ht="26.25">
      <c r="A272" s="12" t="s">
        <v>1</v>
      </c>
      <c r="B272" s="44" t="s">
        <v>785</v>
      </c>
      <c r="C272" s="12" t="s">
        <v>28</v>
      </c>
      <c r="D272" s="12" t="s">
        <v>29</v>
      </c>
      <c r="E272" s="12" t="s">
        <v>6</v>
      </c>
      <c r="F272" s="27" t="s">
        <v>30</v>
      </c>
      <c r="G272" s="12" t="s">
        <v>31</v>
      </c>
      <c r="H272" s="12" t="s">
        <v>2</v>
      </c>
      <c r="I272" s="12" t="s">
        <v>3</v>
      </c>
      <c r="J272" s="12" t="s">
        <v>4</v>
      </c>
      <c r="K272" s="12" t="s">
        <v>5</v>
      </c>
      <c r="L272" s="12" t="s">
        <v>6</v>
      </c>
      <c r="M272" s="12"/>
      <c r="N272" s="30" t="s">
        <v>8</v>
      </c>
      <c r="O272" s="12" t="s">
        <v>35</v>
      </c>
      <c r="P272" s="30" t="s">
        <v>23</v>
      </c>
      <c r="Q272" s="12" t="s">
        <v>36</v>
      </c>
      <c r="R272" s="27" t="s">
        <v>37</v>
      </c>
    </row>
    <row r="273" spans="1:18" s="26" customFormat="1">
      <c r="A273" s="12" t="s">
        <v>786</v>
      </c>
      <c r="B273" s="12"/>
      <c r="C273" s="12"/>
      <c r="D273" s="12"/>
      <c r="E273" s="12"/>
      <c r="F273" s="27"/>
      <c r="G273" s="12"/>
      <c r="H273" s="12"/>
      <c r="I273" s="12"/>
      <c r="J273" s="12"/>
      <c r="K273" s="12"/>
      <c r="L273" s="12"/>
      <c r="M273" s="12"/>
      <c r="N273" s="30"/>
      <c r="O273" s="12"/>
      <c r="P273" s="30"/>
      <c r="Q273" s="12"/>
      <c r="R273" s="27"/>
    </row>
    <row r="274" spans="1:18" s="26" customFormat="1">
      <c r="A274" s="12" t="s">
        <v>787</v>
      </c>
      <c r="B274" s="12" t="s">
        <v>788</v>
      </c>
      <c r="C274" s="12">
        <v>0</v>
      </c>
      <c r="D274" s="12">
        <v>0</v>
      </c>
      <c r="E274" s="12">
        <f t="shared" ref="E274:E279" si="76">SUM(D274-C274)</f>
        <v>0</v>
      </c>
      <c r="F274" s="27">
        <v>9.5</v>
      </c>
      <c r="G274" s="12">
        <f t="shared" ref="G274:G279" si="77">E274*F274</f>
        <v>0</v>
      </c>
      <c r="H274" s="12">
        <v>11965</v>
      </c>
      <c r="I274" s="12">
        <v>12879</v>
      </c>
      <c r="J274" s="12">
        <f t="shared" ref="J274:J281" si="78">I274-H274</f>
        <v>914</v>
      </c>
      <c r="K274" s="12">
        <v>1</v>
      </c>
      <c r="L274" s="12">
        <f t="shared" ref="L274:L281" si="79">K274*J274</f>
        <v>914</v>
      </c>
      <c r="M274" s="12">
        <v>1.03</v>
      </c>
      <c r="N274" s="30">
        <f t="shared" ref="N274:N281" si="80">M274*L274</f>
        <v>941.42</v>
      </c>
      <c r="O274" s="12">
        <v>80</v>
      </c>
      <c r="P274" s="30">
        <f t="shared" ref="P274:P281" si="81">G274+N274+O274</f>
        <v>1021.42</v>
      </c>
      <c r="Q274" s="12">
        <v>1</v>
      </c>
      <c r="R274" s="27">
        <f t="shared" ref="R274:R281" si="82">P274*Q274</f>
        <v>1021.42</v>
      </c>
    </row>
    <row r="275" spans="1:18" s="26" customFormat="1">
      <c r="A275" s="12" t="s">
        <v>789</v>
      </c>
      <c r="B275" s="12" t="s">
        <v>788</v>
      </c>
      <c r="C275" s="12">
        <v>0</v>
      </c>
      <c r="D275" s="12">
        <v>0</v>
      </c>
      <c r="E275" s="12">
        <f t="shared" si="76"/>
        <v>0</v>
      </c>
      <c r="F275" s="27">
        <v>9.5</v>
      </c>
      <c r="G275" s="12">
        <f t="shared" si="77"/>
        <v>0</v>
      </c>
      <c r="H275" s="12">
        <v>3254</v>
      </c>
      <c r="I275" s="12">
        <v>3882</v>
      </c>
      <c r="J275" s="12">
        <f t="shared" si="78"/>
        <v>628</v>
      </c>
      <c r="K275" s="12">
        <v>1</v>
      </c>
      <c r="L275" s="12">
        <f t="shared" si="79"/>
        <v>628</v>
      </c>
      <c r="M275" s="12">
        <v>1.03</v>
      </c>
      <c r="N275" s="30">
        <f t="shared" si="80"/>
        <v>646.84</v>
      </c>
      <c r="O275" s="12">
        <v>80</v>
      </c>
      <c r="P275" s="30">
        <f t="shared" si="81"/>
        <v>726.84</v>
      </c>
      <c r="Q275" s="12">
        <v>1</v>
      </c>
      <c r="R275" s="27">
        <f t="shared" si="82"/>
        <v>726.84</v>
      </c>
    </row>
    <row r="276" spans="1:18" s="26" customFormat="1">
      <c r="A276" s="12" t="s">
        <v>790</v>
      </c>
      <c r="B276" s="12" t="s">
        <v>788</v>
      </c>
      <c r="C276" s="12">
        <v>0</v>
      </c>
      <c r="D276" s="12">
        <v>0</v>
      </c>
      <c r="E276" s="12">
        <f t="shared" si="76"/>
        <v>0</v>
      </c>
      <c r="F276" s="27">
        <v>9.5</v>
      </c>
      <c r="G276" s="12">
        <f t="shared" si="77"/>
        <v>0</v>
      </c>
      <c r="H276" s="12">
        <v>534</v>
      </c>
      <c r="I276" s="12">
        <v>5083</v>
      </c>
      <c r="J276" s="12">
        <f t="shared" si="78"/>
        <v>4549</v>
      </c>
      <c r="K276" s="12">
        <v>1</v>
      </c>
      <c r="L276" s="12">
        <f t="shared" si="79"/>
        <v>4549</v>
      </c>
      <c r="M276" s="12">
        <v>1.03</v>
      </c>
      <c r="N276" s="30">
        <f t="shared" si="80"/>
        <v>4685.47</v>
      </c>
      <c r="O276" s="12">
        <v>80</v>
      </c>
      <c r="P276" s="30">
        <f t="shared" si="81"/>
        <v>4765.47</v>
      </c>
      <c r="Q276" s="12">
        <v>1</v>
      </c>
      <c r="R276" s="27">
        <f t="shared" si="82"/>
        <v>4765.47</v>
      </c>
    </row>
    <row r="277" spans="1:18" s="26" customFormat="1">
      <c r="A277" s="12" t="s">
        <v>791</v>
      </c>
      <c r="B277" s="12" t="s">
        <v>788</v>
      </c>
      <c r="C277" s="12">
        <v>154</v>
      </c>
      <c r="D277" s="12">
        <v>154</v>
      </c>
      <c r="E277" s="12">
        <f t="shared" si="76"/>
        <v>0</v>
      </c>
      <c r="F277" s="27">
        <v>9.5</v>
      </c>
      <c r="G277" s="12">
        <f t="shared" si="77"/>
        <v>0</v>
      </c>
      <c r="H277" s="12">
        <v>24549</v>
      </c>
      <c r="I277" s="12">
        <v>34683</v>
      </c>
      <c r="J277" s="12">
        <f t="shared" si="78"/>
        <v>10134</v>
      </c>
      <c r="K277" s="12">
        <v>1</v>
      </c>
      <c r="L277" s="12">
        <f t="shared" si="79"/>
        <v>10134</v>
      </c>
      <c r="M277" s="12">
        <v>1.03</v>
      </c>
      <c r="N277" s="30">
        <f t="shared" si="80"/>
        <v>10438.02</v>
      </c>
      <c r="O277" s="12">
        <v>80</v>
      </c>
      <c r="P277" s="30">
        <f t="shared" si="81"/>
        <v>10518.02</v>
      </c>
      <c r="Q277" s="12">
        <v>1</v>
      </c>
      <c r="R277" s="27">
        <f t="shared" si="82"/>
        <v>10518.02</v>
      </c>
    </row>
    <row r="278" spans="1:18" s="26" customFormat="1">
      <c r="A278" s="12" t="s">
        <v>792</v>
      </c>
      <c r="B278" s="12" t="s">
        <v>788</v>
      </c>
      <c r="C278" s="12">
        <v>154</v>
      </c>
      <c r="D278" s="12">
        <v>154</v>
      </c>
      <c r="E278" s="12">
        <f t="shared" si="76"/>
        <v>0</v>
      </c>
      <c r="F278" s="27">
        <v>9.5</v>
      </c>
      <c r="G278" s="12">
        <f t="shared" si="77"/>
        <v>0</v>
      </c>
      <c r="H278" s="12">
        <v>53592</v>
      </c>
      <c r="I278" s="12">
        <v>81929</v>
      </c>
      <c r="J278" s="12">
        <f t="shared" si="78"/>
        <v>28337</v>
      </c>
      <c r="K278" s="12">
        <v>1</v>
      </c>
      <c r="L278" s="12">
        <f t="shared" si="79"/>
        <v>28337</v>
      </c>
      <c r="M278" s="12">
        <v>1.03</v>
      </c>
      <c r="N278" s="30">
        <f t="shared" si="80"/>
        <v>29187.11</v>
      </c>
      <c r="O278" s="12">
        <v>80</v>
      </c>
      <c r="P278" s="30">
        <f t="shared" si="81"/>
        <v>29267.11</v>
      </c>
      <c r="Q278" s="12">
        <v>1</v>
      </c>
      <c r="R278" s="27">
        <f t="shared" si="82"/>
        <v>29267.11</v>
      </c>
    </row>
    <row r="279" spans="1:18" s="26" customFormat="1">
      <c r="A279" s="12" t="s">
        <v>759</v>
      </c>
      <c r="B279" s="12" t="s">
        <v>788</v>
      </c>
      <c r="C279" s="12">
        <v>155</v>
      </c>
      <c r="D279" s="12">
        <v>156</v>
      </c>
      <c r="E279" s="12">
        <f t="shared" si="76"/>
        <v>1</v>
      </c>
      <c r="F279" s="27">
        <v>9.5</v>
      </c>
      <c r="G279" s="12">
        <f t="shared" si="77"/>
        <v>9.5</v>
      </c>
      <c r="H279" s="12">
        <v>331963</v>
      </c>
      <c r="I279" s="12">
        <v>346467</v>
      </c>
      <c r="J279" s="12">
        <f t="shared" si="78"/>
        <v>14504</v>
      </c>
      <c r="K279" s="12">
        <v>1</v>
      </c>
      <c r="L279" s="12">
        <f t="shared" si="79"/>
        <v>14504</v>
      </c>
      <c r="M279" s="12">
        <v>1.03</v>
      </c>
      <c r="N279" s="30">
        <f t="shared" si="80"/>
        <v>14939.12</v>
      </c>
      <c r="O279" s="12">
        <v>140</v>
      </c>
      <c r="P279" s="30">
        <f t="shared" si="81"/>
        <v>15088.62</v>
      </c>
      <c r="Q279" s="12">
        <v>0.75</v>
      </c>
      <c r="R279" s="27">
        <f t="shared" si="82"/>
        <v>11316.465</v>
      </c>
    </row>
    <row r="280" spans="1:18" s="26" customFormat="1">
      <c r="A280" s="12" t="s">
        <v>760</v>
      </c>
      <c r="B280" s="12" t="s">
        <v>788</v>
      </c>
      <c r="C280" s="12" t="s">
        <v>761</v>
      </c>
      <c r="D280" s="12"/>
      <c r="E280" s="12"/>
      <c r="F280" s="27"/>
      <c r="G280" s="12"/>
      <c r="H280" s="12">
        <v>55130</v>
      </c>
      <c r="I280" s="12">
        <v>60642</v>
      </c>
      <c r="J280" s="12">
        <f t="shared" si="78"/>
        <v>5512</v>
      </c>
      <c r="K280" s="12">
        <v>1</v>
      </c>
      <c r="L280" s="12">
        <f t="shared" si="79"/>
        <v>5512</v>
      </c>
      <c r="M280" s="12">
        <v>1.03</v>
      </c>
      <c r="N280" s="30">
        <f t="shared" si="80"/>
        <v>5677.36</v>
      </c>
      <c r="O280" s="12"/>
      <c r="P280" s="30">
        <f t="shared" si="81"/>
        <v>5677.36</v>
      </c>
      <c r="Q280" s="12">
        <v>0.75</v>
      </c>
      <c r="R280" s="27">
        <f t="shared" si="82"/>
        <v>4258.0200000000004</v>
      </c>
    </row>
    <row r="281" spans="1:18" s="26" customFormat="1">
      <c r="A281" s="6" t="s">
        <v>762</v>
      </c>
      <c r="B281" s="12" t="s">
        <v>788</v>
      </c>
      <c r="C281" s="6">
        <v>162</v>
      </c>
      <c r="D281" s="6">
        <v>162</v>
      </c>
      <c r="E281" s="6">
        <f>SUM(D281-C281)</f>
        <v>0</v>
      </c>
      <c r="F281" s="9">
        <v>9.5</v>
      </c>
      <c r="G281" s="6">
        <f>E281*F281</f>
        <v>0</v>
      </c>
      <c r="H281" s="6">
        <v>85387</v>
      </c>
      <c r="I281" s="6">
        <v>87554</v>
      </c>
      <c r="J281" s="6">
        <f t="shared" si="78"/>
        <v>2167</v>
      </c>
      <c r="K281" s="6">
        <v>1</v>
      </c>
      <c r="L281" s="6">
        <f t="shared" si="79"/>
        <v>2167</v>
      </c>
      <c r="M281" s="19">
        <v>1.03</v>
      </c>
      <c r="N281" s="20">
        <f t="shared" si="80"/>
        <v>2232.0100000000002</v>
      </c>
      <c r="O281" s="6">
        <v>80</v>
      </c>
      <c r="P281" s="20">
        <f t="shared" si="81"/>
        <v>2312.0100000000002</v>
      </c>
      <c r="Q281" s="6">
        <v>0.25</v>
      </c>
      <c r="R281" s="27">
        <f t="shared" si="82"/>
        <v>578.00250000000005</v>
      </c>
    </row>
    <row r="282" spans="1:18" s="26" customFormat="1" ht="18.75">
      <c r="A282" s="159" t="s">
        <v>23</v>
      </c>
      <c r="B282" s="160" t="s">
        <v>788</v>
      </c>
      <c r="C282" s="160">
        <v>4566</v>
      </c>
      <c r="D282" s="160"/>
      <c r="E282" s="160"/>
      <c r="F282" s="161"/>
      <c r="G282" s="160">
        <f>SUM(G275:G281)</f>
        <v>9.5</v>
      </c>
      <c r="H282" s="160"/>
      <c r="I282" s="160"/>
      <c r="J282" s="160"/>
      <c r="K282" s="160"/>
      <c r="L282" s="160"/>
      <c r="M282" s="160"/>
      <c r="N282" s="163"/>
      <c r="O282" s="160"/>
      <c r="P282" s="163"/>
      <c r="Q282" s="160"/>
      <c r="R282" s="161">
        <f>SUM(R274:R281)</f>
        <v>62451.347500000003</v>
      </c>
    </row>
    <row r="283" spans="1:18" s="26" customFormat="1">
      <c r="A283" s="12" t="s">
        <v>793</v>
      </c>
      <c r="B283" s="12" t="s">
        <v>788</v>
      </c>
      <c r="C283" s="6"/>
      <c r="D283" s="6"/>
      <c r="E283" s="6"/>
      <c r="F283" s="9"/>
      <c r="G283" s="6"/>
      <c r="H283" s="6"/>
      <c r="I283" s="6"/>
      <c r="J283" s="6"/>
      <c r="K283" s="6"/>
      <c r="L283" s="6"/>
      <c r="M283" s="19"/>
      <c r="N283" s="20"/>
      <c r="O283" s="6"/>
      <c r="P283" s="20"/>
      <c r="Q283" s="6"/>
      <c r="R283" s="27"/>
    </row>
    <row r="284" spans="1:18" s="26" customFormat="1"/>
    <row r="285" spans="1:18" s="26" customFormat="1"/>
    <row r="286" spans="1:18" s="26" customFormat="1"/>
    <row r="287" spans="1:18" s="26" customFormat="1"/>
    <row r="288" spans="1:18" s="26" customFormat="1"/>
    <row r="289" s="26" customFormat="1"/>
  </sheetData>
  <mergeCells count="1">
    <mergeCell ref="A1:R1"/>
  </mergeCells>
  <phoneticPr fontId="47" type="noConversion"/>
  <hyperlinks>
    <hyperlink ref="A31" r:id="rId1"/>
  </hyperlinks>
  <pageMargins left="0.75" right="0.75" top="1" bottom="1" header="0.5" footer="0.5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AI304"/>
  <sheetViews>
    <sheetView topLeftCell="A14" workbookViewId="0">
      <selection activeCell="V39" sqref="V39"/>
    </sheetView>
  </sheetViews>
  <sheetFormatPr defaultColWidth="9" defaultRowHeight="14.25"/>
  <cols>
    <col min="1" max="1" width="13" style="5" customWidth="1"/>
    <col min="2" max="2" width="11.75" style="5" customWidth="1"/>
    <col min="3" max="3" width="11.625" style="5" customWidth="1"/>
    <col min="4" max="4" width="12.375" style="5" customWidth="1"/>
    <col min="5" max="5" width="10.375" style="5" customWidth="1"/>
    <col min="6" max="6" width="5.625" style="5" customWidth="1"/>
    <col min="7" max="7" width="8.625" style="5" customWidth="1"/>
    <col min="8" max="8" width="10.75" style="5" customWidth="1"/>
    <col min="9" max="9" width="10.5" style="5" customWidth="1"/>
    <col min="10" max="10" width="7.875" style="5" customWidth="1"/>
    <col min="11" max="11" width="4.125" style="5" customWidth="1"/>
    <col min="12" max="12" width="14.75" style="5" customWidth="1"/>
    <col min="13" max="13" width="5.125" style="5" customWidth="1"/>
    <col min="14" max="14" width="15.625" style="5" customWidth="1"/>
    <col min="15" max="15" width="4.25" style="5" customWidth="1"/>
    <col min="16" max="16" width="16" style="5" customWidth="1"/>
    <col min="17" max="17" width="5.5" style="5" customWidth="1"/>
    <col min="18" max="18" width="14.125" style="5" customWidth="1"/>
    <col min="19" max="20" width="9" style="5"/>
    <col min="21" max="21" width="6.375" style="5" customWidth="1"/>
    <col min="22" max="22" width="11.75" style="5" customWidth="1"/>
    <col min="23" max="23" width="4.75" style="5" customWidth="1"/>
    <col min="24" max="24" width="13" style="5" customWidth="1"/>
    <col min="25" max="25" width="5.625" style="5" customWidth="1"/>
    <col min="26" max="26" width="11.125" style="5" customWidth="1"/>
    <col min="27" max="16384" width="9" style="5"/>
  </cols>
  <sheetData>
    <row r="1" spans="1:18" s="1" customFormat="1" ht="22.5">
      <c r="A1" s="374" t="s">
        <v>341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</row>
    <row r="2" spans="1:18" s="1" customFormat="1">
      <c r="A2" s="6" t="s">
        <v>1</v>
      </c>
      <c r="B2" s="6" t="s">
        <v>65</v>
      </c>
      <c r="C2" s="6" t="s">
        <v>28</v>
      </c>
      <c r="D2" s="6" t="s">
        <v>29</v>
      </c>
      <c r="E2" s="6" t="s">
        <v>6</v>
      </c>
      <c r="F2" s="9" t="s">
        <v>30</v>
      </c>
      <c r="G2" s="6" t="s">
        <v>31</v>
      </c>
      <c r="H2" s="6" t="s">
        <v>2</v>
      </c>
      <c r="I2" s="6" t="s">
        <v>3</v>
      </c>
      <c r="J2" s="6" t="s">
        <v>4</v>
      </c>
      <c r="K2" s="6" t="s">
        <v>5</v>
      </c>
      <c r="L2" s="6" t="s">
        <v>6</v>
      </c>
      <c r="M2" s="19" t="s">
        <v>7</v>
      </c>
      <c r="N2" s="20" t="s">
        <v>8</v>
      </c>
      <c r="O2" s="6" t="s">
        <v>35</v>
      </c>
      <c r="P2" s="20" t="s">
        <v>23</v>
      </c>
      <c r="Q2" s="6" t="s">
        <v>36</v>
      </c>
      <c r="R2" s="9" t="s">
        <v>37</v>
      </c>
    </row>
    <row r="3" spans="1:18" s="1" customFormat="1">
      <c r="A3" s="6" t="s">
        <v>310</v>
      </c>
      <c r="B3" s="12" t="s">
        <v>311</v>
      </c>
      <c r="C3" s="6"/>
      <c r="D3" s="6"/>
      <c r="E3" s="6"/>
      <c r="F3" s="8"/>
      <c r="G3" s="6"/>
      <c r="H3" s="6">
        <v>3353</v>
      </c>
      <c r="I3" s="6">
        <v>3621</v>
      </c>
      <c r="J3" s="6">
        <f t="shared" ref="J3:J9" si="0">I3-H3</f>
        <v>268</v>
      </c>
      <c r="K3" s="6">
        <v>20</v>
      </c>
      <c r="L3" s="6">
        <f t="shared" ref="L3:L9" si="1">K3*J3</f>
        <v>5360</v>
      </c>
      <c r="M3" s="19">
        <v>1.03</v>
      </c>
      <c r="N3" s="20">
        <f t="shared" ref="N3:N9" si="2">M3*L3</f>
        <v>5520.8</v>
      </c>
      <c r="O3" s="6"/>
      <c r="P3" s="20">
        <f t="shared" ref="P3:P10" si="3">G3+N3+O3</f>
        <v>5520.8</v>
      </c>
      <c r="Q3" s="6">
        <v>1</v>
      </c>
      <c r="R3" s="9">
        <f t="shared" ref="R3:R11" si="4">P3*Q3</f>
        <v>5520.8</v>
      </c>
    </row>
    <row r="4" spans="1:18" s="1" customFormat="1">
      <c r="A4" s="6" t="s">
        <v>312</v>
      </c>
      <c r="B4" s="12" t="s">
        <v>313</v>
      </c>
      <c r="C4" s="6"/>
      <c r="D4" s="6"/>
      <c r="E4" s="6"/>
      <c r="F4" s="8"/>
      <c r="G4" s="6"/>
      <c r="H4" s="6">
        <v>627</v>
      </c>
      <c r="I4" s="6">
        <v>679</v>
      </c>
      <c r="J4" s="6">
        <f t="shared" si="0"/>
        <v>52</v>
      </c>
      <c r="K4" s="6">
        <v>20</v>
      </c>
      <c r="L4" s="6">
        <f t="shared" si="1"/>
        <v>1040</v>
      </c>
      <c r="M4" s="19">
        <v>1.03</v>
      </c>
      <c r="N4" s="20">
        <f t="shared" si="2"/>
        <v>1071.2</v>
      </c>
      <c r="O4" s="6"/>
      <c r="P4" s="20">
        <f t="shared" si="3"/>
        <v>1071.2</v>
      </c>
      <c r="Q4" s="6">
        <v>1</v>
      </c>
      <c r="R4" s="9">
        <f t="shared" si="4"/>
        <v>1071.2</v>
      </c>
    </row>
    <row r="5" spans="1:18" s="1" customFormat="1">
      <c r="A5" s="6" t="s">
        <v>314</v>
      </c>
      <c r="B5" s="12" t="s">
        <v>315</v>
      </c>
      <c r="C5" s="6"/>
      <c r="D5" s="6"/>
      <c r="E5" s="6"/>
      <c r="F5" s="8"/>
      <c r="G5" s="6"/>
      <c r="H5" s="6">
        <v>579</v>
      </c>
      <c r="I5" s="6">
        <v>586</v>
      </c>
      <c r="J5" s="6">
        <f t="shared" si="0"/>
        <v>7</v>
      </c>
      <c r="K5" s="6">
        <v>40</v>
      </c>
      <c r="L5" s="6">
        <f t="shared" si="1"/>
        <v>280</v>
      </c>
      <c r="M5" s="19">
        <v>1.03</v>
      </c>
      <c r="N5" s="20">
        <f t="shared" si="2"/>
        <v>288.39999999999998</v>
      </c>
      <c r="O5" s="6"/>
      <c r="P5" s="20">
        <f t="shared" si="3"/>
        <v>288.39999999999998</v>
      </c>
      <c r="Q5" s="6">
        <v>1</v>
      </c>
      <c r="R5" s="9">
        <f t="shared" si="4"/>
        <v>288.39999999999998</v>
      </c>
    </row>
    <row r="6" spans="1:18" s="1" customFormat="1">
      <c r="A6" s="6" t="s">
        <v>316</v>
      </c>
      <c r="B6" s="12" t="s">
        <v>317</v>
      </c>
      <c r="C6" s="6"/>
      <c r="D6" s="6"/>
      <c r="E6" s="6"/>
      <c r="F6" s="8"/>
      <c r="G6" s="6"/>
      <c r="H6" s="6">
        <v>3633</v>
      </c>
      <c r="I6" s="6">
        <v>4362</v>
      </c>
      <c r="J6" s="6">
        <f t="shared" si="0"/>
        <v>729</v>
      </c>
      <c r="K6" s="6">
        <v>80</v>
      </c>
      <c r="L6" s="6">
        <f t="shared" si="1"/>
        <v>58320</v>
      </c>
      <c r="M6" s="19">
        <v>1.03</v>
      </c>
      <c r="N6" s="20">
        <f t="shared" si="2"/>
        <v>60069.599999999999</v>
      </c>
      <c r="O6" s="6"/>
      <c r="P6" s="20">
        <f t="shared" si="3"/>
        <v>60069.599999999999</v>
      </c>
      <c r="Q6" s="6">
        <v>1</v>
      </c>
      <c r="R6" s="9">
        <f t="shared" si="4"/>
        <v>60069.599999999999</v>
      </c>
    </row>
    <row r="7" spans="1:18" s="1" customFormat="1">
      <c r="A7" s="6" t="s">
        <v>318</v>
      </c>
      <c r="B7" s="12" t="s">
        <v>319</v>
      </c>
      <c r="C7" s="6"/>
      <c r="D7" s="6"/>
      <c r="E7" s="6"/>
      <c r="F7" s="8"/>
      <c r="G7" s="6"/>
      <c r="H7" s="6">
        <v>5287</v>
      </c>
      <c r="I7" s="6">
        <v>5763</v>
      </c>
      <c r="J7" s="6">
        <f t="shared" si="0"/>
        <v>476</v>
      </c>
      <c r="K7" s="6">
        <v>80</v>
      </c>
      <c r="L7" s="6">
        <f t="shared" si="1"/>
        <v>38080</v>
      </c>
      <c r="M7" s="19">
        <v>1.03</v>
      </c>
      <c r="N7" s="20">
        <f t="shared" si="2"/>
        <v>39222.400000000001</v>
      </c>
      <c r="O7" s="6"/>
      <c r="P7" s="20">
        <f t="shared" si="3"/>
        <v>39222.400000000001</v>
      </c>
      <c r="Q7" s="6">
        <v>1</v>
      </c>
      <c r="R7" s="9">
        <f t="shared" si="4"/>
        <v>39222.400000000001</v>
      </c>
    </row>
    <row r="8" spans="1:18" s="1" customFormat="1">
      <c r="A8" s="6" t="s">
        <v>320</v>
      </c>
      <c r="B8" s="12" t="s">
        <v>321</v>
      </c>
      <c r="C8" s="6"/>
      <c r="D8" s="6"/>
      <c r="E8" s="6"/>
      <c r="F8" s="8"/>
      <c r="G8" s="6"/>
      <c r="H8" s="6">
        <v>35985</v>
      </c>
      <c r="I8" s="6">
        <v>38102</v>
      </c>
      <c r="J8" s="6">
        <f t="shared" si="0"/>
        <v>2117</v>
      </c>
      <c r="K8" s="6">
        <v>50</v>
      </c>
      <c r="L8" s="6">
        <f t="shared" si="1"/>
        <v>105850</v>
      </c>
      <c r="M8" s="19">
        <v>1.03</v>
      </c>
      <c r="N8" s="20">
        <f t="shared" si="2"/>
        <v>109025.5</v>
      </c>
      <c r="O8" s="6"/>
      <c r="P8" s="20">
        <f t="shared" si="3"/>
        <v>109025.5</v>
      </c>
      <c r="Q8" s="6">
        <v>1</v>
      </c>
      <c r="R8" s="9">
        <f t="shared" si="4"/>
        <v>109025.5</v>
      </c>
    </row>
    <row r="9" spans="1:18" s="1" customFormat="1">
      <c r="A9" s="6" t="s">
        <v>322</v>
      </c>
      <c r="B9" s="12" t="s">
        <v>321</v>
      </c>
      <c r="C9" s="6"/>
      <c r="D9" s="6"/>
      <c r="E9" s="6"/>
      <c r="F9" s="8"/>
      <c r="G9" s="6"/>
      <c r="H9" s="6">
        <v>123450</v>
      </c>
      <c r="I9" s="6">
        <v>130239</v>
      </c>
      <c r="J9" s="6">
        <f t="shared" si="0"/>
        <v>6789</v>
      </c>
      <c r="K9" s="6">
        <v>1</v>
      </c>
      <c r="L9" s="6">
        <f t="shared" si="1"/>
        <v>6789</v>
      </c>
      <c r="M9" s="19">
        <v>1.03</v>
      </c>
      <c r="N9" s="20">
        <f t="shared" si="2"/>
        <v>6992.67</v>
      </c>
      <c r="O9" s="6"/>
      <c r="P9" s="20">
        <f t="shared" si="3"/>
        <v>6992.67</v>
      </c>
      <c r="Q9" s="6">
        <v>1</v>
      </c>
      <c r="R9" s="9">
        <f t="shared" si="4"/>
        <v>6992.67</v>
      </c>
    </row>
    <row r="10" spans="1:18" s="1" customFormat="1">
      <c r="A10" s="6" t="s">
        <v>323</v>
      </c>
      <c r="B10" s="12" t="s">
        <v>321</v>
      </c>
      <c r="C10" s="6">
        <v>2148</v>
      </c>
      <c r="D10" s="6">
        <v>2151</v>
      </c>
      <c r="E10" s="6">
        <f>SUM(D10-C10)</f>
        <v>3</v>
      </c>
      <c r="F10" s="9">
        <v>9.5</v>
      </c>
      <c r="G10" s="6">
        <f>E10*F10</f>
        <v>28.5</v>
      </c>
      <c r="H10" s="6"/>
      <c r="I10" s="6"/>
      <c r="J10" s="6"/>
      <c r="K10" s="6"/>
      <c r="L10" s="6"/>
      <c r="M10" s="19"/>
      <c r="N10" s="20"/>
      <c r="O10" s="6"/>
      <c r="P10" s="20">
        <f t="shared" si="3"/>
        <v>28.5</v>
      </c>
      <c r="Q10" s="6">
        <v>1</v>
      </c>
      <c r="R10" s="9">
        <f t="shared" si="4"/>
        <v>28.5</v>
      </c>
    </row>
    <row r="11" spans="1:18" s="1" customFormat="1">
      <c r="A11" s="6" t="s">
        <v>23</v>
      </c>
      <c r="B11" s="102"/>
      <c r="C11" s="6"/>
      <c r="D11" s="6"/>
      <c r="E11" s="6"/>
      <c r="F11" s="8"/>
      <c r="G11" s="6"/>
      <c r="H11" s="6"/>
      <c r="I11" s="6"/>
      <c r="J11" s="6"/>
      <c r="K11" s="6"/>
      <c r="L11" s="6">
        <f>SUM(L3:L10)</f>
        <v>215719</v>
      </c>
      <c r="M11" s="19">
        <v>1.03</v>
      </c>
      <c r="N11" s="20">
        <f>L11*M11</f>
        <v>222190.57</v>
      </c>
      <c r="O11" s="6"/>
      <c r="P11" s="20">
        <f>G10+N11+G11</f>
        <v>222219.07</v>
      </c>
      <c r="Q11" s="6">
        <v>1</v>
      </c>
      <c r="R11" s="9">
        <f t="shared" si="4"/>
        <v>222219.07</v>
      </c>
    </row>
    <row r="12" spans="1:18" s="1" customFormat="1">
      <c r="A12" s="6"/>
      <c r="B12" s="102"/>
      <c r="C12" s="6"/>
      <c r="D12" s="6"/>
      <c r="E12" s="6"/>
      <c r="F12" s="8"/>
      <c r="G12" s="6"/>
      <c r="H12" s="6"/>
      <c r="I12" s="6"/>
      <c r="J12" s="6"/>
      <c r="K12" s="6"/>
      <c r="L12" s="6"/>
      <c r="M12" s="19"/>
      <c r="N12" s="20"/>
      <c r="O12" s="6"/>
      <c r="P12" s="20"/>
      <c r="Q12" s="6"/>
      <c r="R12" s="9"/>
    </row>
    <row r="13" spans="1:18" s="1" customFormat="1" ht="25.5">
      <c r="A13" s="375" t="s">
        <v>794</v>
      </c>
      <c r="B13" s="376"/>
      <c r="C13" s="376"/>
      <c r="D13" s="376"/>
      <c r="E13" s="376"/>
      <c r="F13" s="376"/>
      <c r="G13" s="376"/>
      <c r="H13" s="376"/>
      <c r="I13" s="376"/>
      <c r="J13" s="376"/>
      <c r="K13" s="376"/>
      <c r="L13" s="376"/>
      <c r="M13" s="376"/>
      <c r="N13" s="376"/>
      <c r="O13" s="376"/>
      <c r="P13" s="376"/>
      <c r="Q13" s="376"/>
      <c r="R13" s="376"/>
    </row>
    <row r="14" spans="1:18" s="1" customFormat="1">
      <c r="A14" s="6"/>
      <c r="B14" s="102"/>
      <c r="C14" s="6"/>
      <c r="D14" s="6"/>
      <c r="E14" s="6"/>
      <c r="F14" s="8"/>
      <c r="G14" s="6"/>
      <c r="H14" s="6"/>
      <c r="I14" s="6"/>
      <c r="J14" s="6"/>
      <c r="K14" s="6"/>
      <c r="L14" s="6"/>
      <c r="M14" s="19"/>
      <c r="N14" s="20"/>
      <c r="O14" s="6"/>
      <c r="P14" s="20"/>
      <c r="Q14" s="6"/>
      <c r="R14" s="9"/>
    </row>
    <row r="15" spans="1:18" s="1" customFormat="1" ht="33.950000000000003" customHeight="1">
      <c r="A15" s="12" t="s">
        <v>1</v>
      </c>
      <c r="B15" s="44" t="s">
        <v>795</v>
      </c>
      <c r="C15" s="12" t="s">
        <v>28</v>
      </c>
      <c r="D15" s="12" t="s">
        <v>29</v>
      </c>
      <c r="E15" s="12" t="s">
        <v>6</v>
      </c>
      <c r="F15" s="27" t="s">
        <v>30</v>
      </c>
      <c r="G15" s="12" t="s">
        <v>31</v>
      </c>
      <c r="H15" s="12" t="s">
        <v>2</v>
      </c>
      <c r="I15" s="12" t="s">
        <v>3</v>
      </c>
      <c r="J15" s="12" t="s">
        <v>4</v>
      </c>
      <c r="K15" s="12" t="s">
        <v>5</v>
      </c>
      <c r="L15" s="12" t="s">
        <v>6</v>
      </c>
      <c r="M15" s="12" t="s">
        <v>7</v>
      </c>
      <c r="N15" s="30" t="s">
        <v>8</v>
      </c>
      <c r="O15" s="12" t="s">
        <v>35</v>
      </c>
      <c r="P15" s="30" t="s">
        <v>23</v>
      </c>
      <c r="Q15" s="12" t="s">
        <v>36</v>
      </c>
      <c r="R15" s="27" t="s">
        <v>37</v>
      </c>
    </row>
    <row r="16" spans="1:18" s="4" customFormat="1" ht="19.5" customHeight="1">
      <c r="A16" s="12"/>
      <c r="B16" s="103" t="s">
        <v>796</v>
      </c>
      <c r="C16" s="103"/>
      <c r="D16" s="103"/>
      <c r="E16" s="103"/>
      <c r="F16" s="104"/>
      <c r="G16" s="103"/>
      <c r="H16" s="103"/>
      <c r="I16" s="103"/>
      <c r="J16" s="103"/>
      <c r="K16" s="103"/>
      <c r="L16" s="103"/>
      <c r="M16" s="103"/>
      <c r="N16" s="114"/>
      <c r="O16" s="103"/>
      <c r="P16" s="114"/>
      <c r="Q16" s="120"/>
      <c r="R16" s="110"/>
    </row>
    <row r="17" spans="1:18" s="4" customFormat="1">
      <c r="A17" s="12" t="s">
        <v>324</v>
      </c>
      <c r="B17" s="12" t="s">
        <v>103</v>
      </c>
      <c r="C17" s="12">
        <v>3</v>
      </c>
      <c r="D17" s="12">
        <v>3</v>
      </c>
      <c r="E17" s="12">
        <f>SUM(D17-C17)</f>
        <v>0</v>
      </c>
      <c r="F17" s="27">
        <v>9.5</v>
      </c>
      <c r="G17" s="12">
        <f>E17*F17</f>
        <v>0</v>
      </c>
      <c r="H17" s="12">
        <v>1550</v>
      </c>
      <c r="I17" s="12">
        <v>1550</v>
      </c>
      <c r="J17" s="12">
        <f t="shared" ref="J17:J22" si="5">I17-H17</f>
        <v>0</v>
      </c>
      <c r="K17" s="12">
        <v>30</v>
      </c>
      <c r="L17" s="12">
        <f t="shared" ref="L17:L22" si="6">K17*J17</f>
        <v>0</v>
      </c>
      <c r="M17" s="12">
        <v>1.03</v>
      </c>
      <c r="N17" s="30">
        <f t="shared" ref="N17:N22" si="7">M17*L17</f>
        <v>0</v>
      </c>
      <c r="O17" s="12">
        <v>80</v>
      </c>
      <c r="P17" s="30">
        <f t="shared" ref="P17:P22" si="8">G17+N17+O17</f>
        <v>80</v>
      </c>
      <c r="Q17" s="12">
        <v>1</v>
      </c>
      <c r="R17" s="27">
        <f t="shared" ref="R17:R22" si="9">P17*Q17</f>
        <v>80</v>
      </c>
    </row>
    <row r="18" spans="1:18" s="4" customFormat="1">
      <c r="A18" s="12" t="s">
        <v>325</v>
      </c>
      <c r="B18" s="12" t="s">
        <v>103</v>
      </c>
      <c r="C18" s="12" t="s">
        <v>326</v>
      </c>
      <c r="D18" s="12"/>
      <c r="E18" s="12"/>
      <c r="F18" s="27"/>
      <c r="G18" s="12"/>
      <c r="H18" s="12">
        <v>20880</v>
      </c>
      <c r="I18" s="12">
        <v>20880</v>
      </c>
      <c r="J18" s="12">
        <f t="shared" si="5"/>
        <v>0</v>
      </c>
      <c r="K18" s="12">
        <v>1</v>
      </c>
      <c r="L18" s="12">
        <f t="shared" si="6"/>
        <v>0</v>
      </c>
      <c r="M18" s="12">
        <v>1.03</v>
      </c>
      <c r="N18" s="30">
        <f t="shared" si="7"/>
        <v>0</v>
      </c>
      <c r="O18" s="12"/>
      <c r="P18" s="30">
        <f t="shared" si="8"/>
        <v>0</v>
      </c>
      <c r="Q18" s="12">
        <v>1</v>
      </c>
      <c r="R18" s="27">
        <f t="shared" si="9"/>
        <v>0</v>
      </c>
    </row>
    <row r="19" spans="1:18" s="4" customFormat="1">
      <c r="A19" s="6" t="s">
        <v>327</v>
      </c>
      <c r="B19" s="6" t="s">
        <v>328</v>
      </c>
      <c r="C19" s="6"/>
      <c r="D19" s="6"/>
      <c r="E19" s="6"/>
      <c r="F19" s="9"/>
      <c r="G19" s="6"/>
      <c r="H19" s="6">
        <v>58074</v>
      </c>
      <c r="I19" s="6">
        <v>58074</v>
      </c>
      <c r="J19" s="6">
        <f t="shared" si="5"/>
        <v>0</v>
      </c>
      <c r="K19" s="6">
        <v>1</v>
      </c>
      <c r="L19" s="6">
        <f t="shared" si="6"/>
        <v>0</v>
      </c>
      <c r="M19" s="19">
        <v>1.03</v>
      </c>
      <c r="N19" s="20">
        <f t="shared" si="7"/>
        <v>0</v>
      </c>
      <c r="O19" s="6">
        <v>40</v>
      </c>
      <c r="P19" s="20">
        <f t="shared" si="8"/>
        <v>40</v>
      </c>
      <c r="Q19" s="6">
        <v>1</v>
      </c>
      <c r="R19" s="9">
        <f t="shared" si="9"/>
        <v>40</v>
      </c>
    </row>
    <row r="20" spans="1:18" s="4" customFormat="1">
      <c r="A20" s="6" t="s">
        <v>329</v>
      </c>
      <c r="B20" s="6" t="s">
        <v>328</v>
      </c>
      <c r="C20" s="6"/>
      <c r="D20" s="6"/>
      <c r="E20" s="6"/>
      <c r="F20" s="9"/>
      <c r="G20" s="6"/>
      <c r="H20" s="6">
        <v>95941</v>
      </c>
      <c r="I20" s="6">
        <v>97290</v>
      </c>
      <c r="J20" s="6">
        <f t="shared" si="5"/>
        <v>1349</v>
      </c>
      <c r="K20" s="6">
        <v>1</v>
      </c>
      <c r="L20" s="6">
        <f t="shared" si="6"/>
        <v>1349</v>
      </c>
      <c r="M20" s="19">
        <v>1.03</v>
      </c>
      <c r="N20" s="20">
        <f t="shared" si="7"/>
        <v>1389.47</v>
      </c>
      <c r="O20" s="6"/>
      <c r="P20" s="20">
        <f t="shared" si="8"/>
        <v>1389.47</v>
      </c>
      <c r="Q20" s="6">
        <v>1</v>
      </c>
      <c r="R20" s="9">
        <f t="shared" si="9"/>
        <v>1389.47</v>
      </c>
    </row>
    <row r="21" spans="1:18" s="4" customFormat="1">
      <c r="A21" s="12" t="s">
        <v>331</v>
      </c>
      <c r="B21" s="12" t="s">
        <v>103</v>
      </c>
      <c r="C21" s="12">
        <v>207</v>
      </c>
      <c r="D21" s="12">
        <v>207</v>
      </c>
      <c r="E21" s="12">
        <f>SUM(D21-C21)</f>
        <v>0</v>
      </c>
      <c r="F21" s="27">
        <v>9.5</v>
      </c>
      <c r="G21" s="12">
        <f>E21*F21</f>
        <v>0</v>
      </c>
      <c r="H21" s="12">
        <v>24957</v>
      </c>
      <c r="I21" s="12">
        <v>25092</v>
      </c>
      <c r="J21" s="12">
        <f t="shared" si="5"/>
        <v>135</v>
      </c>
      <c r="K21" s="12">
        <v>1</v>
      </c>
      <c r="L21" s="12">
        <f t="shared" si="6"/>
        <v>135</v>
      </c>
      <c r="M21" s="12">
        <v>1.03</v>
      </c>
      <c r="N21" s="30">
        <f t="shared" si="7"/>
        <v>139.05000000000001</v>
      </c>
      <c r="O21" s="12">
        <v>40</v>
      </c>
      <c r="P21" s="30">
        <f t="shared" si="8"/>
        <v>179.05</v>
      </c>
      <c r="Q21" s="12">
        <v>1</v>
      </c>
      <c r="R21" s="27">
        <f t="shared" si="9"/>
        <v>179.05</v>
      </c>
    </row>
    <row r="22" spans="1:18" s="4" customFormat="1">
      <c r="A22" s="12" t="s">
        <v>330</v>
      </c>
      <c r="B22" s="12" t="s">
        <v>103</v>
      </c>
      <c r="C22" s="12"/>
      <c r="D22" s="12"/>
      <c r="E22" s="12">
        <f>SUM(D22-C22)</f>
        <v>0</v>
      </c>
      <c r="F22" s="27">
        <v>9.5</v>
      </c>
      <c r="G22" s="12">
        <f>E22*F22</f>
        <v>0</v>
      </c>
      <c r="H22" s="12">
        <v>35684</v>
      </c>
      <c r="I22" s="12">
        <v>36089</v>
      </c>
      <c r="J22" s="12">
        <f t="shared" si="5"/>
        <v>405</v>
      </c>
      <c r="K22" s="12">
        <v>1</v>
      </c>
      <c r="L22" s="12">
        <f t="shared" si="6"/>
        <v>405</v>
      </c>
      <c r="M22" s="12">
        <v>1.03</v>
      </c>
      <c r="N22" s="30">
        <f t="shared" si="7"/>
        <v>417.15</v>
      </c>
      <c r="O22" s="12">
        <v>40</v>
      </c>
      <c r="P22" s="30">
        <f t="shared" si="8"/>
        <v>457.15</v>
      </c>
      <c r="Q22" s="12">
        <v>1</v>
      </c>
      <c r="R22" s="27">
        <f t="shared" si="9"/>
        <v>457.15</v>
      </c>
    </row>
    <row r="23" spans="1:18" s="4" customFormat="1">
      <c r="A23" s="12" t="s">
        <v>797</v>
      </c>
      <c r="B23" s="12"/>
      <c r="C23" s="12"/>
      <c r="D23" s="12"/>
      <c r="E23" s="12"/>
      <c r="F23" s="27"/>
      <c r="G23" s="12"/>
      <c r="H23" s="12"/>
      <c r="I23" s="12"/>
      <c r="J23" s="12"/>
      <c r="K23" s="12"/>
      <c r="L23" s="12"/>
      <c r="M23" s="12"/>
      <c r="N23" s="30"/>
      <c r="O23" s="12"/>
      <c r="P23" s="30"/>
      <c r="Q23" s="12"/>
      <c r="R23" s="27"/>
    </row>
    <row r="24" spans="1:18" s="4" customFormat="1">
      <c r="A24" s="12" t="s">
        <v>332</v>
      </c>
      <c r="B24" s="12" t="s">
        <v>103</v>
      </c>
      <c r="C24" s="12"/>
      <c r="D24" s="12"/>
      <c r="E24" s="12">
        <f>SUM(D24-C24)</f>
        <v>0</v>
      </c>
      <c r="F24" s="27">
        <v>9.5</v>
      </c>
      <c r="G24" s="12">
        <f>E24*F24</f>
        <v>0</v>
      </c>
      <c r="H24" s="12">
        <v>1028</v>
      </c>
      <c r="I24" s="12">
        <v>2097</v>
      </c>
      <c r="J24" s="12">
        <f>I24-H24</f>
        <v>1069</v>
      </c>
      <c r="K24" s="12">
        <v>1</v>
      </c>
      <c r="L24" s="12">
        <f>K24*J24</f>
        <v>1069</v>
      </c>
      <c r="M24" s="12">
        <v>1.03</v>
      </c>
      <c r="N24" s="30">
        <f>M24*L24</f>
        <v>1101.07</v>
      </c>
      <c r="O24" s="12">
        <v>40</v>
      </c>
      <c r="P24" s="30">
        <f>G24+N24+O24</f>
        <v>1141.07</v>
      </c>
      <c r="Q24" s="12">
        <v>1</v>
      </c>
      <c r="R24" s="27">
        <f>P24*Q24</f>
        <v>1141.07</v>
      </c>
    </row>
    <row r="25" spans="1:18" s="1" customFormat="1" ht="19.5" customHeight="1">
      <c r="A25" s="12" t="s">
        <v>333</v>
      </c>
      <c r="B25" s="12" t="s">
        <v>103</v>
      </c>
      <c r="C25" s="12"/>
      <c r="D25" s="12"/>
      <c r="E25" s="12"/>
      <c r="F25" s="27"/>
      <c r="G25" s="12"/>
      <c r="H25" s="12">
        <v>1512</v>
      </c>
      <c r="I25" s="12">
        <v>1551</v>
      </c>
      <c r="J25" s="12">
        <f t="shared" ref="J25:J29" si="10">I25-H25</f>
        <v>39</v>
      </c>
      <c r="K25" s="12">
        <v>80</v>
      </c>
      <c r="L25" s="12">
        <f t="shared" ref="L25:L29" si="11">K25*J25</f>
        <v>3120</v>
      </c>
      <c r="M25" s="12">
        <v>1.03</v>
      </c>
      <c r="N25" s="30">
        <f t="shared" ref="N25:N29" si="12">M25*L25</f>
        <v>3213.6</v>
      </c>
      <c r="O25" s="12"/>
      <c r="P25" s="30">
        <f t="shared" ref="P25:P29" si="13">G25+N25+O25</f>
        <v>3213.6</v>
      </c>
      <c r="Q25" s="12">
        <v>1</v>
      </c>
      <c r="R25" s="27">
        <f t="shared" ref="R25:R29" si="14">P25*Q25</f>
        <v>3213.6</v>
      </c>
    </row>
    <row r="26" spans="1:18" s="1" customFormat="1" ht="21.75" customHeight="1">
      <c r="A26" s="12" t="s">
        <v>334</v>
      </c>
      <c r="B26" s="12" t="s">
        <v>103</v>
      </c>
      <c r="C26" s="12"/>
      <c r="D26" s="12"/>
      <c r="E26" s="12"/>
      <c r="F26" s="71"/>
      <c r="G26" s="12"/>
      <c r="H26" s="12">
        <v>4637</v>
      </c>
      <c r="I26" s="12">
        <v>5193</v>
      </c>
      <c r="J26" s="12">
        <f t="shared" si="10"/>
        <v>556</v>
      </c>
      <c r="K26" s="12">
        <v>80</v>
      </c>
      <c r="L26" s="12">
        <f t="shared" si="11"/>
        <v>44480</v>
      </c>
      <c r="M26" s="12">
        <v>1.03</v>
      </c>
      <c r="N26" s="30">
        <f t="shared" si="12"/>
        <v>45814.400000000001</v>
      </c>
      <c r="O26" s="12"/>
      <c r="P26" s="30">
        <f t="shared" si="13"/>
        <v>45814.400000000001</v>
      </c>
      <c r="Q26" s="12">
        <v>1</v>
      </c>
      <c r="R26" s="27">
        <f t="shared" si="14"/>
        <v>45814.400000000001</v>
      </c>
    </row>
    <row r="27" spans="1:18" s="1" customFormat="1" ht="16.5" customHeight="1">
      <c r="A27" s="12" t="s">
        <v>335</v>
      </c>
      <c r="B27" s="12" t="s">
        <v>103</v>
      </c>
      <c r="C27" s="12"/>
      <c r="D27" s="12"/>
      <c r="E27" s="12"/>
      <c r="F27" s="71"/>
      <c r="G27" s="12"/>
      <c r="H27" s="12">
        <v>4779</v>
      </c>
      <c r="I27" s="12">
        <v>6005</v>
      </c>
      <c r="J27" s="12">
        <f t="shared" si="10"/>
        <v>1226</v>
      </c>
      <c r="K27" s="12">
        <v>40</v>
      </c>
      <c r="L27" s="12">
        <f t="shared" si="11"/>
        <v>49040</v>
      </c>
      <c r="M27" s="12">
        <v>1.03</v>
      </c>
      <c r="N27" s="30">
        <f t="shared" si="12"/>
        <v>50511.199999999997</v>
      </c>
      <c r="O27" s="12"/>
      <c r="P27" s="30">
        <f t="shared" si="13"/>
        <v>50511.199999999997</v>
      </c>
      <c r="Q27" s="12">
        <v>1</v>
      </c>
      <c r="R27" s="27">
        <f t="shared" si="14"/>
        <v>50511.199999999997</v>
      </c>
    </row>
    <row r="28" spans="1:18" s="1" customFormat="1" ht="26.25" customHeight="1">
      <c r="A28" s="12" t="s">
        <v>336</v>
      </c>
      <c r="B28" s="12" t="s">
        <v>103</v>
      </c>
      <c r="C28" s="12"/>
      <c r="D28" s="12"/>
      <c r="E28" s="12"/>
      <c r="F28" s="71"/>
      <c r="G28" s="12"/>
      <c r="H28" s="12">
        <v>19801</v>
      </c>
      <c r="I28" s="12">
        <v>22276</v>
      </c>
      <c r="J28" s="12">
        <f t="shared" si="10"/>
        <v>2475</v>
      </c>
      <c r="K28" s="12">
        <v>50</v>
      </c>
      <c r="L28" s="12">
        <f t="shared" si="11"/>
        <v>123750</v>
      </c>
      <c r="M28" s="12">
        <v>1.03</v>
      </c>
      <c r="N28" s="30">
        <f t="shared" si="12"/>
        <v>127462.5</v>
      </c>
      <c r="O28" s="12"/>
      <c r="P28" s="30">
        <f t="shared" si="13"/>
        <v>127462.5</v>
      </c>
      <c r="Q28" s="12">
        <v>1</v>
      </c>
      <c r="R28" s="27">
        <f t="shared" si="14"/>
        <v>127462.5</v>
      </c>
    </row>
    <row r="29" spans="1:18" s="1" customFormat="1" ht="15.75" customHeight="1">
      <c r="A29" s="12" t="s">
        <v>337</v>
      </c>
      <c r="B29" s="12" t="s">
        <v>103</v>
      </c>
      <c r="C29" s="12"/>
      <c r="D29" s="12"/>
      <c r="E29" s="12"/>
      <c r="F29" s="71"/>
      <c r="G29" s="12"/>
      <c r="H29" s="12">
        <v>79050</v>
      </c>
      <c r="I29" s="12">
        <v>82989</v>
      </c>
      <c r="J29" s="12">
        <f t="shared" si="10"/>
        <v>3939</v>
      </c>
      <c r="K29" s="12">
        <v>1</v>
      </c>
      <c r="L29" s="12">
        <f t="shared" si="11"/>
        <v>3939</v>
      </c>
      <c r="M29" s="12">
        <v>1.03</v>
      </c>
      <c r="N29" s="30">
        <f t="shared" si="12"/>
        <v>4057.17</v>
      </c>
      <c r="O29" s="12"/>
      <c r="P29" s="30">
        <f t="shared" si="13"/>
        <v>4057.17</v>
      </c>
      <c r="Q29" s="12">
        <v>1</v>
      </c>
      <c r="R29" s="27">
        <f t="shared" si="14"/>
        <v>4057.17</v>
      </c>
    </row>
    <row r="30" spans="1:18" s="1" customFormat="1" ht="19.5" customHeight="1">
      <c r="A30" s="12" t="s">
        <v>245</v>
      </c>
      <c r="B30" s="12" t="s">
        <v>103</v>
      </c>
      <c r="C30" s="12">
        <v>2578</v>
      </c>
      <c r="D30" s="12">
        <v>2769</v>
      </c>
      <c r="E30" s="12">
        <f>SUM(D30-C30)</f>
        <v>191</v>
      </c>
      <c r="F30" s="27">
        <v>9.5</v>
      </c>
      <c r="G30" s="12">
        <f>E30*F30</f>
        <v>1814.5</v>
      </c>
      <c r="H30" s="12"/>
      <c r="I30" s="12"/>
      <c r="J30" s="12"/>
      <c r="K30" s="12">
        <v>0.5</v>
      </c>
      <c r="L30" s="12"/>
      <c r="M30" s="12"/>
      <c r="N30" s="30"/>
      <c r="O30" s="12"/>
      <c r="P30" s="30"/>
      <c r="Q30" s="12">
        <v>1</v>
      </c>
      <c r="R30" s="27">
        <f>G30*K30</f>
        <v>907.25</v>
      </c>
    </row>
    <row r="31" spans="1:18" s="1" customFormat="1" ht="17.25" customHeight="1">
      <c r="A31" s="12" t="s">
        <v>338</v>
      </c>
      <c r="B31" s="12" t="s">
        <v>103</v>
      </c>
      <c r="C31" s="12"/>
      <c r="D31" s="12"/>
      <c r="E31" s="12"/>
      <c r="F31" s="27"/>
      <c r="G31" s="12"/>
      <c r="H31" s="12">
        <v>25650</v>
      </c>
      <c r="I31" s="12">
        <f>'5#楼'!I93</f>
        <v>30405</v>
      </c>
      <c r="J31" s="12">
        <f>I31-H31</f>
        <v>4755</v>
      </c>
      <c r="K31" s="12">
        <v>1</v>
      </c>
      <c r="L31" s="12">
        <f>K31*J31</f>
        <v>4755</v>
      </c>
      <c r="M31" s="12">
        <v>1.03</v>
      </c>
      <c r="N31" s="30">
        <f>M31*L31</f>
        <v>4897.6499999999996</v>
      </c>
      <c r="O31" s="12"/>
      <c r="P31" s="30">
        <f>G31+N31+O31</f>
        <v>4897.6499999999996</v>
      </c>
      <c r="Q31" s="12">
        <v>1</v>
      </c>
      <c r="R31" s="27">
        <f>P31*Q31</f>
        <v>4897.6499999999996</v>
      </c>
    </row>
    <row r="32" spans="1:18" s="1" customFormat="1" ht="17.25" customHeight="1">
      <c r="A32" s="6" t="s">
        <v>339</v>
      </c>
      <c r="B32" s="12" t="s">
        <v>103</v>
      </c>
      <c r="C32" s="12" t="s">
        <v>193</v>
      </c>
      <c r="D32" s="6"/>
      <c r="E32" s="6"/>
      <c r="F32" s="9"/>
      <c r="G32" s="6"/>
      <c r="H32" s="6"/>
      <c r="I32" s="6"/>
      <c r="J32" s="6"/>
      <c r="K32" s="6"/>
      <c r="L32" s="6"/>
      <c r="M32" s="19"/>
      <c r="N32" s="20"/>
      <c r="O32" s="6"/>
      <c r="P32" s="20"/>
      <c r="Q32" s="6">
        <v>1</v>
      </c>
      <c r="R32" s="9">
        <v>603.05999999999995</v>
      </c>
    </row>
    <row r="33" spans="1:35" s="1" customFormat="1" ht="24" customHeight="1">
      <c r="A33" s="12" t="s">
        <v>340</v>
      </c>
      <c r="B33" s="12" t="s">
        <v>103</v>
      </c>
      <c r="C33" s="12">
        <v>0</v>
      </c>
      <c r="D33" s="12">
        <v>0</v>
      </c>
      <c r="E33" s="12">
        <f>SUM(D33-C33)</f>
        <v>0</v>
      </c>
      <c r="F33" s="27">
        <v>9.5</v>
      </c>
      <c r="G33" s="12">
        <f>E33*F33</f>
        <v>0</v>
      </c>
      <c r="H33" s="12">
        <v>17661</v>
      </c>
      <c r="I33" s="12">
        <f>'5#楼'!I95</f>
        <v>19207</v>
      </c>
      <c r="J33" s="12">
        <f>I33-H33</f>
        <v>1546</v>
      </c>
      <c r="K33" s="12">
        <v>80</v>
      </c>
      <c r="L33" s="12">
        <f>K33*J33</f>
        <v>123680</v>
      </c>
      <c r="M33" s="12">
        <v>1.03</v>
      </c>
      <c r="N33" s="30">
        <f>M33*L33</f>
        <v>127390.39999999999</v>
      </c>
      <c r="O33" s="12"/>
      <c r="P33" s="30">
        <f>G33+N33+O33</f>
        <v>127390.39999999999</v>
      </c>
      <c r="Q33" s="12">
        <v>1</v>
      </c>
      <c r="R33" s="27">
        <f>P33*Q33</f>
        <v>127390.39999999999</v>
      </c>
    </row>
    <row r="34" spans="1:35" s="1" customFormat="1" ht="24" customHeight="1">
      <c r="A34" s="12" t="s">
        <v>63</v>
      </c>
      <c r="B34" s="12" t="s">
        <v>103</v>
      </c>
      <c r="C34" s="12"/>
      <c r="D34" s="12"/>
      <c r="E34" s="12"/>
      <c r="F34" s="27"/>
      <c r="G34" s="12"/>
      <c r="H34" s="12">
        <v>18914</v>
      </c>
      <c r="I34" s="12">
        <f>公寓等!C48</f>
        <v>20691</v>
      </c>
      <c r="J34" s="12">
        <f>I34-H34</f>
        <v>1777</v>
      </c>
      <c r="K34" s="12">
        <v>20</v>
      </c>
      <c r="L34" s="12">
        <f>J34*K34</f>
        <v>35540</v>
      </c>
      <c r="M34" s="12">
        <v>1.03</v>
      </c>
      <c r="N34" s="30">
        <f>L34*M34</f>
        <v>36606.199999999997</v>
      </c>
      <c r="O34" s="12">
        <v>0</v>
      </c>
      <c r="P34" s="30"/>
      <c r="Q34" s="12">
        <v>5.7278999999999997E-2</v>
      </c>
      <c r="R34" s="27">
        <f>N34*Q34</f>
        <v>2096.7665298000002</v>
      </c>
    </row>
    <row r="35" spans="1:35" s="1" customFormat="1" ht="24.75" customHeight="1">
      <c r="A35" s="12" t="s">
        <v>23</v>
      </c>
      <c r="B35" s="12" t="s">
        <v>103</v>
      </c>
      <c r="C35" s="12"/>
      <c r="D35" s="12"/>
      <c r="E35" s="12">
        <f>SUM(E25:E33)</f>
        <v>191</v>
      </c>
      <c r="F35" s="27">
        <v>9.5</v>
      </c>
      <c r="G35" s="12">
        <f>R30</f>
        <v>907.25</v>
      </c>
      <c r="H35" s="12"/>
      <c r="I35" s="12"/>
      <c r="J35" s="12"/>
      <c r="K35" s="12"/>
      <c r="L35" s="12">
        <f>SUM(L17:L34)</f>
        <v>391262</v>
      </c>
      <c r="M35" s="12">
        <v>1.03</v>
      </c>
      <c r="N35" s="30">
        <f>SUM(N17:N34)</f>
        <v>402999.86</v>
      </c>
      <c r="O35" s="12">
        <f>SUM(O17:O34)</f>
        <v>240</v>
      </c>
      <c r="P35" s="30">
        <f>N35+O35</f>
        <v>403239.86</v>
      </c>
      <c r="Q35" s="12"/>
      <c r="R35" s="27">
        <f>SUM(R17:R34)</f>
        <v>370240.73652979999</v>
      </c>
    </row>
    <row r="36" spans="1:35" s="1" customFormat="1">
      <c r="A36" s="12" t="s">
        <v>492</v>
      </c>
      <c r="B36" s="12" t="s">
        <v>473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27">
        <v>1402279.1335227999</v>
      </c>
    </row>
    <row r="37" spans="1:35" s="1" customFormat="1">
      <c r="A37" s="12" t="s">
        <v>534</v>
      </c>
      <c r="B37" s="12" t="s">
        <v>475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27"/>
      <c r="O37" s="12"/>
      <c r="P37" s="12"/>
      <c r="Q37" s="12"/>
      <c r="R37" s="27">
        <f>R36-R35</f>
        <v>1032038.3969929999</v>
      </c>
    </row>
    <row r="38" spans="1:35" s="1" customFormat="1">
      <c r="A38" s="105"/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15"/>
      <c r="O38" s="106"/>
      <c r="P38" s="106"/>
      <c r="Q38" s="106"/>
      <c r="R38" s="121"/>
    </row>
    <row r="39" spans="1:35" s="99" customFormat="1" ht="28.5">
      <c r="A39" s="107" t="s">
        <v>1</v>
      </c>
      <c r="B39" s="108" t="s">
        <v>798</v>
      </c>
      <c r="C39" s="107" t="s">
        <v>28</v>
      </c>
      <c r="D39" s="107" t="s">
        <v>29</v>
      </c>
      <c r="E39" s="107" t="s">
        <v>6</v>
      </c>
      <c r="F39" s="46" t="s">
        <v>30</v>
      </c>
      <c r="G39" s="107" t="s">
        <v>31</v>
      </c>
      <c r="H39" s="107" t="s">
        <v>2</v>
      </c>
      <c r="I39" s="107" t="s">
        <v>3</v>
      </c>
      <c r="J39" s="107" t="s">
        <v>4</v>
      </c>
      <c r="K39" s="107" t="s">
        <v>5</v>
      </c>
      <c r="L39" s="107" t="s">
        <v>6</v>
      </c>
      <c r="M39" s="107"/>
      <c r="N39" s="116" t="s">
        <v>8</v>
      </c>
      <c r="O39" s="107" t="s">
        <v>35</v>
      </c>
      <c r="P39" s="116" t="s">
        <v>23</v>
      </c>
      <c r="Q39" s="107" t="s">
        <v>36</v>
      </c>
      <c r="R39" s="46" t="s">
        <v>37</v>
      </c>
    </row>
    <row r="40" spans="1:35" s="99" customFormat="1">
      <c r="A40" s="109"/>
      <c r="B40" s="109" t="s">
        <v>799</v>
      </c>
      <c r="C40" s="109"/>
      <c r="D40" s="109">
        <v>4228</v>
      </c>
      <c r="E40" s="109" t="s">
        <v>800</v>
      </c>
      <c r="F40" s="110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</row>
    <row r="41" spans="1:35" s="4" customFormat="1">
      <c r="A41" s="12" t="s">
        <v>801</v>
      </c>
      <c r="B41" s="28" t="s">
        <v>802</v>
      </c>
      <c r="C41" s="12"/>
      <c r="D41" s="12"/>
      <c r="E41" s="12"/>
      <c r="F41" s="71"/>
      <c r="G41" s="12"/>
      <c r="H41" s="12">
        <v>42834</v>
      </c>
      <c r="I41" s="12">
        <v>49891</v>
      </c>
      <c r="J41" s="12">
        <f>I41-H41</f>
        <v>7057</v>
      </c>
      <c r="K41" s="12">
        <v>1</v>
      </c>
      <c r="L41" s="12">
        <f>K41*J41</f>
        <v>7057</v>
      </c>
      <c r="M41" s="12">
        <v>1.03</v>
      </c>
      <c r="N41" s="30">
        <f>M41*L41</f>
        <v>7268.71</v>
      </c>
      <c r="O41" s="12"/>
      <c r="P41" s="30">
        <f>G41+N41+O41</f>
        <v>7268.71</v>
      </c>
      <c r="Q41" s="12">
        <v>1</v>
      </c>
      <c r="R41" s="27">
        <f>P41*Q41</f>
        <v>7268.71</v>
      </c>
      <c r="S41" s="1"/>
      <c r="T41" s="1"/>
      <c r="U41" s="122"/>
      <c r="V41" s="122"/>
      <c r="W41" s="122"/>
      <c r="X41" s="122"/>
      <c r="Y41" s="122"/>
      <c r="Z41" s="122"/>
      <c r="AA41" s="122"/>
      <c r="AB41" s="1"/>
      <c r="AC41" s="1"/>
      <c r="AD41" s="1"/>
      <c r="AE41" s="1"/>
      <c r="AF41" s="1"/>
      <c r="AG41" s="1"/>
      <c r="AH41" s="1"/>
      <c r="AI41" s="1"/>
    </row>
    <row r="42" spans="1:35" s="4" customFormat="1">
      <c r="A42" s="12" t="s">
        <v>803</v>
      </c>
      <c r="B42" s="28" t="s">
        <v>802</v>
      </c>
      <c r="C42" s="12"/>
      <c r="D42" s="12"/>
      <c r="E42" s="12"/>
      <c r="F42" s="71"/>
      <c r="G42" s="12"/>
      <c r="H42" s="12">
        <v>0</v>
      </c>
      <c r="I42" s="12">
        <v>1231</v>
      </c>
      <c r="J42" s="12">
        <f>I42-H42</f>
        <v>1231</v>
      </c>
      <c r="K42" s="12">
        <v>1</v>
      </c>
      <c r="L42" s="12">
        <f>K42*J42</f>
        <v>1231</v>
      </c>
      <c r="M42" s="12">
        <v>1.03</v>
      </c>
      <c r="N42" s="30">
        <f>M42*L42</f>
        <v>1267.93</v>
      </c>
      <c r="O42" s="12"/>
      <c r="P42" s="30">
        <f>G42+N42+O42</f>
        <v>1267.93</v>
      </c>
      <c r="Q42" s="12">
        <v>1</v>
      </c>
      <c r="R42" s="27">
        <f>P42*Q42</f>
        <v>1267.93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1:35" s="1" customFormat="1">
      <c r="A43" s="28" t="s">
        <v>804</v>
      </c>
      <c r="B43" s="28" t="s">
        <v>117</v>
      </c>
      <c r="C43" s="28"/>
      <c r="D43" s="28"/>
      <c r="E43" s="28"/>
      <c r="F43" s="27"/>
      <c r="G43" s="28"/>
      <c r="H43" s="28">
        <v>18451</v>
      </c>
      <c r="I43" s="28">
        <v>20088</v>
      </c>
      <c r="J43" s="28">
        <f t="shared" ref="J43:J49" si="15">I43-H43</f>
        <v>1637</v>
      </c>
      <c r="K43" s="28">
        <v>1</v>
      </c>
      <c r="L43" s="28">
        <f t="shared" ref="L43:L49" si="16">K43*J43</f>
        <v>1637</v>
      </c>
      <c r="M43" s="28">
        <v>1.03</v>
      </c>
      <c r="N43" s="22">
        <f t="shared" ref="N43:N50" si="17">M43*L43</f>
        <v>1686.11</v>
      </c>
      <c r="O43" s="28"/>
      <c r="P43" s="22">
        <f t="shared" ref="P43:P50" si="18">G43+N43+O43</f>
        <v>1686.11</v>
      </c>
      <c r="Q43" s="28">
        <v>1</v>
      </c>
      <c r="R43" s="27">
        <f t="shared" ref="R43:R50" si="19">P43*Q43</f>
        <v>1686.11</v>
      </c>
    </row>
    <row r="44" spans="1:35" s="1" customFormat="1">
      <c r="A44" s="28" t="s">
        <v>805</v>
      </c>
      <c r="B44" s="28" t="s">
        <v>117</v>
      </c>
      <c r="C44" s="28"/>
      <c r="D44" s="28"/>
      <c r="E44" s="28"/>
      <c r="F44" s="27"/>
      <c r="G44" s="28"/>
      <c r="H44" s="28">
        <v>68818</v>
      </c>
      <c r="I44" s="28">
        <v>70513</v>
      </c>
      <c r="J44" s="28">
        <f t="shared" si="15"/>
        <v>1695</v>
      </c>
      <c r="K44" s="28">
        <v>1</v>
      </c>
      <c r="L44" s="28">
        <f t="shared" si="16"/>
        <v>1695</v>
      </c>
      <c r="M44" s="28">
        <v>1.03</v>
      </c>
      <c r="N44" s="22">
        <f t="shared" si="17"/>
        <v>1745.85</v>
      </c>
      <c r="O44" s="28"/>
      <c r="P44" s="22">
        <f t="shared" si="18"/>
        <v>1745.85</v>
      </c>
      <c r="Q44" s="28">
        <v>1</v>
      </c>
      <c r="R44" s="27">
        <f t="shared" si="19"/>
        <v>1745.85</v>
      </c>
    </row>
    <row r="45" spans="1:35" s="1" customFormat="1">
      <c r="A45" s="28" t="s">
        <v>806</v>
      </c>
      <c r="B45" s="28" t="s">
        <v>117</v>
      </c>
      <c r="C45" s="28"/>
      <c r="D45" s="28"/>
      <c r="E45" s="28"/>
      <c r="F45" s="27"/>
      <c r="G45" s="28"/>
      <c r="H45" s="28">
        <v>6699</v>
      </c>
      <c r="I45" s="28">
        <v>7399</v>
      </c>
      <c r="J45" s="28">
        <f t="shared" si="15"/>
        <v>700</v>
      </c>
      <c r="K45" s="28">
        <v>30</v>
      </c>
      <c r="L45" s="28">
        <f t="shared" si="16"/>
        <v>21000</v>
      </c>
      <c r="M45" s="28">
        <v>1.03</v>
      </c>
      <c r="N45" s="22">
        <f t="shared" si="17"/>
        <v>21630</v>
      </c>
      <c r="O45" s="28">
        <v>80</v>
      </c>
      <c r="P45" s="22">
        <f t="shared" si="18"/>
        <v>21710</v>
      </c>
      <c r="Q45" s="28">
        <v>1</v>
      </c>
      <c r="R45" s="27">
        <f t="shared" si="19"/>
        <v>21710</v>
      </c>
    </row>
    <row r="46" spans="1:35" s="1" customFormat="1">
      <c r="A46" s="11" t="s">
        <v>807</v>
      </c>
      <c r="B46" s="28" t="s">
        <v>117</v>
      </c>
      <c r="C46" s="11"/>
      <c r="D46" s="11"/>
      <c r="E46" s="11"/>
      <c r="F46" s="9"/>
      <c r="G46" s="11"/>
      <c r="H46" s="11">
        <v>98318</v>
      </c>
      <c r="I46" s="11">
        <v>115187</v>
      </c>
      <c r="J46" s="11">
        <f t="shared" si="15"/>
        <v>16869</v>
      </c>
      <c r="K46" s="11">
        <v>1</v>
      </c>
      <c r="L46" s="11">
        <f t="shared" si="16"/>
        <v>16869</v>
      </c>
      <c r="M46" s="117">
        <v>1.03</v>
      </c>
      <c r="N46" s="21">
        <f t="shared" si="17"/>
        <v>17375.07</v>
      </c>
      <c r="O46" s="11">
        <v>80</v>
      </c>
      <c r="P46" s="21">
        <f t="shared" si="18"/>
        <v>17455.07</v>
      </c>
      <c r="Q46" s="11">
        <v>1</v>
      </c>
      <c r="R46" s="9">
        <f t="shared" si="19"/>
        <v>17455.07</v>
      </c>
    </row>
    <row r="47" spans="1:35" s="1" customFormat="1">
      <c r="A47" s="11" t="s">
        <v>808</v>
      </c>
      <c r="B47" s="28" t="s">
        <v>117</v>
      </c>
      <c r="C47" s="11"/>
      <c r="D47" s="11"/>
      <c r="E47" s="11"/>
      <c r="F47" s="9"/>
      <c r="G47" s="11"/>
      <c r="H47" s="11">
        <v>14515</v>
      </c>
      <c r="I47" s="11">
        <v>14769</v>
      </c>
      <c r="J47" s="11">
        <f t="shared" si="15"/>
        <v>254</v>
      </c>
      <c r="K47" s="11">
        <v>1</v>
      </c>
      <c r="L47" s="11">
        <f t="shared" si="16"/>
        <v>254</v>
      </c>
      <c r="M47" s="117">
        <v>1.03</v>
      </c>
      <c r="N47" s="21">
        <f t="shared" si="17"/>
        <v>261.62</v>
      </c>
      <c r="O47" s="11"/>
      <c r="P47" s="21">
        <f t="shared" si="18"/>
        <v>261.62</v>
      </c>
      <c r="Q47" s="11">
        <v>1</v>
      </c>
      <c r="R47" s="9">
        <f t="shared" si="19"/>
        <v>261.62</v>
      </c>
    </row>
    <row r="48" spans="1:35" s="1" customFormat="1">
      <c r="A48" s="11" t="s">
        <v>809</v>
      </c>
      <c r="B48" s="28" t="s">
        <v>117</v>
      </c>
      <c r="C48" s="11"/>
      <c r="D48" s="11"/>
      <c r="E48" s="11"/>
      <c r="F48" s="9"/>
      <c r="G48" s="11"/>
      <c r="H48" s="11">
        <v>23693</v>
      </c>
      <c r="I48" s="11">
        <v>24908</v>
      </c>
      <c r="J48" s="11">
        <f t="shared" si="15"/>
        <v>1215</v>
      </c>
      <c r="K48" s="11">
        <v>1</v>
      </c>
      <c r="L48" s="11">
        <f t="shared" si="16"/>
        <v>1215</v>
      </c>
      <c r="M48" s="117">
        <v>1.03</v>
      </c>
      <c r="N48" s="21">
        <f t="shared" si="17"/>
        <v>1251.45</v>
      </c>
      <c r="O48" s="11"/>
      <c r="P48" s="21">
        <f t="shared" si="18"/>
        <v>1251.45</v>
      </c>
      <c r="Q48" s="11">
        <v>1</v>
      </c>
      <c r="R48" s="9">
        <f t="shared" si="19"/>
        <v>1251.45</v>
      </c>
    </row>
    <row r="49" spans="1:24" s="1" customFormat="1">
      <c r="A49" s="11" t="s">
        <v>810</v>
      </c>
      <c r="B49" s="28" t="s">
        <v>117</v>
      </c>
      <c r="C49" s="11"/>
      <c r="D49" s="11"/>
      <c r="E49" s="11"/>
      <c r="F49" s="9"/>
      <c r="G49" s="11"/>
      <c r="H49" s="11">
        <v>240878</v>
      </c>
      <c r="I49" s="11">
        <v>351519</v>
      </c>
      <c r="J49" s="11">
        <f t="shared" si="15"/>
        <v>110641</v>
      </c>
      <c r="K49" s="11">
        <v>1</v>
      </c>
      <c r="L49" s="11">
        <f t="shared" si="16"/>
        <v>110641</v>
      </c>
      <c r="M49" s="117">
        <v>1.03</v>
      </c>
      <c r="N49" s="21">
        <f t="shared" si="17"/>
        <v>113960.23</v>
      </c>
      <c r="O49" s="11">
        <v>0</v>
      </c>
      <c r="P49" s="21">
        <f t="shared" si="18"/>
        <v>113960.23</v>
      </c>
      <c r="Q49" s="11">
        <v>1</v>
      </c>
      <c r="R49" s="9">
        <f t="shared" si="19"/>
        <v>113960.23</v>
      </c>
    </row>
    <row r="50" spans="1:24" s="4" customFormat="1">
      <c r="A50" s="111" t="s">
        <v>23</v>
      </c>
      <c r="B50" s="112" t="s">
        <v>117</v>
      </c>
      <c r="C50" s="111"/>
      <c r="D50" s="111"/>
      <c r="E50" s="111"/>
      <c r="F50" s="84"/>
      <c r="G50" s="111"/>
      <c r="H50" s="111"/>
      <c r="I50" s="111"/>
      <c r="J50" s="111"/>
      <c r="K50" s="111"/>
      <c r="L50" s="111">
        <f>SUM(L41:L49)</f>
        <v>161599</v>
      </c>
      <c r="M50" s="118">
        <v>1.03</v>
      </c>
      <c r="N50" s="119">
        <f t="shared" si="17"/>
        <v>166446.97</v>
      </c>
      <c r="O50" s="111">
        <f>SUM(O44:O47)</f>
        <v>160</v>
      </c>
      <c r="P50" s="119">
        <f t="shared" si="18"/>
        <v>166606.97</v>
      </c>
      <c r="Q50" s="111">
        <v>1</v>
      </c>
      <c r="R50" s="84">
        <f t="shared" si="19"/>
        <v>166606.97</v>
      </c>
    </row>
    <row r="51" spans="1:24" s="1" customFormat="1" ht="15.95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2">
        <f>N51/M50</f>
        <v>161754.339805825</v>
      </c>
      <c r="M51" s="28"/>
      <c r="N51" s="22">
        <f>P50</f>
        <v>166606.97</v>
      </c>
      <c r="O51" s="28"/>
      <c r="P51" s="28"/>
      <c r="Q51" s="28"/>
      <c r="R51" s="28"/>
    </row>
    <row r="52" spans="1:24" s="1" customFormat="1" ht="15.95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2"/>
      <c r="M52" s="28"/>
      <c r="N52" s="22"/>
      <c r="O52" s="28"/>
      <c r="P52" s="28"/>
      <c r="Q52" s="28"/>
      <c r="R52" s="28"/>
    </row>
    <row r="53" spans="1:24" s="1" customFormat="1" ht="15.9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2"/>
      <c r="M53" s="28"/>
      <c r="N53" s="22"/>
      <c r="O53" s="28"/>
      <c r="P53" s="28"/>
      <c r="Q53" s="28"/>
      <c r="R53" s="28"/>
      <c r="S53" s="35"/>
    </row>
    <row r="54" spans="1:24" s="35" customForma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"/>
    </row>
    <row r="55" spans="1:24" s="100" customFormat="1" ht="28.5">
      <c r="A55" s="28" t="s">
        <v>1</v>
      </c>
      <c r="B55" s="113" t="s">
        <v>811</v>
      </c>
      <c r="C55" s="28" t="s">
        <v>28</v>
      </c>
      <c r="D55" s="28" t="s">
        <v>29</v>
      </c>
      <c r="E55" s="28" t="s">
        <v>6</v>
      </c>
      <c r="F55" s="27" t="s">
        <v>30</v>
      </c>
      <c r="G55" s="28" t="s">
        <v>31</v>
      </c>
      <c r="H55" s="28" t="s">
        <v>2</v>
      </c>
      <c r="I55" s="28" t="s">
        <v>3</v>
      </c>
      <c r="J55" s="28" t="s">
        <v>4</v>
      </c>
      <c r="K55" s="28" t="s">
        <v>5</v>
      </c>
      <c r="L55" s="28" t="s">
        <v>6</v>
      </c>
      <c r="M55" s="28"/>
      <c r="N55" s="22" t="s">
        <v>8</v>
      </c>
      <c r="O55" s="28" t="s">
        <v>35</v>
      </c>
      <c r="P55" s="22" t="s">
        <v>23</v>
      </c>
      <c r="Q55" s="28" t="s">
        <v>36</v>
      </c>
      <c r="R55" s="27" t="s">
        <v>37</v>
      </c>
    </row>
    <row r="56" spans="1:24" s="1" customFormat="1">
      <c r="A56" s="6" t="s">
        <v>298</v>
      </c>
      <c r="B56" s="12" t="s">
        <v>268</v>
      </c>
      <c r="C56" s="6" t="s">
        <v>299</v>
      </c>
      <c r="D56" s="6"/>
      <c r="E56" s="12" t="s">
        <v>193</v>
      </c>
      <c r="F56" s="12"/>
      <c r="G56" s="6"/>
      <c r="H56" s="6"/>
      <c r="I56" s="6"/>
      <c r="J56" s="6"/>
      <c r="K56" s="6"/>
      <c r="L56" s="6"/>
      <c r="M56" s="19"/>
      <c r="N56" s="20"/>
      <c r="O56" s="6"/>
      <c r="P56" s="20"/>
      <c r="Q56" s="6"/>
      <c r="R56" s="9">
        <f t="shared" ref="R56:R59" si="20">P56*Q56</f>
        <v>0</v>
      </c>
      <c r="S56" s="123"/>
      <c r="T56" s="123"/>
      <c r="U56" s="123"/>
      <c r="V56" s="123"/>
      <c r="W56" s="123"/>
      <c r="X56" s="123"/>
    </row>
    <row r="57" spans="1:24" s="1" customFormat="1">
      <c r="A57" s="6" t="s">
        <v>300</v>
      </c>
      <c r="B57" s="12" t="s">
        <v>268</v>
      </c>
      <c r="C57" s="6" t="s">
        <v>299</v>
      </c>
      <c r="D57" s="6"/>
      <c r="E57" s="12" t="s">
        <v>193</v>
      </c>
      <c r="F57" s="12"/>
      <c r="G57" s="6"/>
      <c r="H57" s="6"/>
      <c r="I57" s="6"/>
      <c r="J57" s="6"/>
      <c r="K57" s="6"/>
      <c r="L57" s="6"/>
      <c r="M57" s="19"/>
      <c r="N57" s="20"/>
      <c r="O57" s="6"/>
      <c r="P57" s="20"/>
      <c r="Q57" s="6"/>
      <c r="R57" s="9">
        <f t="shared" si="20"/>
        <v>0</v>
      </c>
      <c r="S57" s="123"/>
      <c r="T57" s="123"/>
      <c r="U57" s="123"/>
      <c r="V57" s="123"/>
      <c r="W57" s="123"/>
      <c r="X57" s="123"/>
    </row>
    <row r="58" spans="1:24" s="1" customFormat="1">
      <c r="A58" s="6" t="s">
        <v>301</v>
      </c>
      <c r="B58" s="12" t="s">
        <v>268</v>
      </c>
      <c r="C58" s="6" t="s">
        <v>299</v>
      </c>
      <c r="D58" s="6"/>
      <c r="E58" s="12" t="s">
        <v>193</v>
      </c>
      <c r="F58" s="12"/>
      <c r="G58" s="6"/>
      <c r="H58" s="6"/>
      <c r="I58" s="6"/>
      <c r="J58" s="6"/>
      <c r="K58" s="6"/>
      <c r="L58" s="6"/>
      <c r="M58" s="19"/>
      <c r="N58" s="20"/>
      <c r="O58" s="6"/>
      <c r="P58" s="20"/>
      <c r="Q58" s="6"/>
      <c r="R58" s="9">
        <f t="shared" si="20"/>
        <v>0</v>
      </c>
      <c r="S58" s="123"/>
      <c r="T58" s="123"/>
      <c r="U58" s="123"/>
      <c r="V58" s="123"/>
      <c r="W58" s="123"/>
      <c r="X58" s="123"/>
    </row>
    <row r="59" spans="1:24" s="1" customFormat="1">
      <c r="A59" s="6" t="s">
        <v>302</v>
      </c>
      <c r="B59" s="12" t="s">
        <v>268</v>
      </c>
      <c r="C59" s="6" t="s">
        <v>299</v>
      </c>
      <c r="D59" s="6"/>
      <c r="E59" s="12" t="s">
        <v>193</v>
      </c>
      <c r="F59" s="12"/>
      <c r="G59" s="6"/>
      <c r="H59" s="6"/>
      <c r="I59" s="6"/>
      <c r="J59" s="6"/>
      <c r="K59" s="6"/>
      <c r="L59" s="6"/>
      <c r="M59" s="19"/>
      <c r="N59" s="20"/>
      <c r="O59" s="6"/>
      <c r="P59" s="20"/>
      <c r="Q59" s="6"/>
      <c r="R59" s="9">
        <f t="shared" si="20"/>
        <v>0</v>
      </c>
      <c r="S59" s="123"/>
      <c r="T59" s="123"/>
      <c r="U59" s="123"/>
      <c r="V59" s="123"/>
      <c r="W59" s="123"/>
      <c r="X59" s="123"/>
    </row>
    <row r="60" spans="1:24" s="1" customFormat="1">
      <c r="A60" s="12" t="s">
        <v>23</v>
      </c>
      <c r="B60" s="12" t="s">
        <v>268</v>
      </c>
      <c r="C60" s="6" t="s">
        <v>299</v>
      </c>
      <c r="D60" s="12"/>
      <c r="E60" s="12" t="s">
        <v>193</v>
      </c>
      <c r="F60" s="12"/>
      <c r="G60" s="12"/>
      <c r="H60" s="12"/>
      <c r="I60" s="12"/>
      <c r="J60" s="12"/>
      <c r="K60" s="12"/>
      <c r="L60" s="22"/>
      <c r="M60" s="19"/>
      <c r="N60" s="22"/>
      <c r="O60" s="12"/>
      <c r="P60" s="12"/>
      <c r="Q60" s="12"/>
      <c r="R60" s="12">
        <f>'5#楼'!R52</f>
        <v>4848.7216494013701</v>
      </c>
    </row>
    <row r="61" spans="1:24" s="35" customFormat="1">
      <c r="A61" s="28" t="s">
        <v>303</v>
      </c>
      <c r="B61" s="28" t="s">
        <v>812</v>
      </c>
      <c r="C61" s="28" t="s">
        <v>304</v>
      </c>
      <c r="D61" s="28"/>
      <c r="E61" s="28"/>
      <c r="F61" s="28"/>
      <c r="G61" s="28"/>
      <c r="H61" s="28"/>
      <c r="I61" s="28"/>
      <c r="J61" s="28"/>
      <c r="K61" s="28"/>
      <c r="L61" s="22"/>
      <c r="M61" s="28"/>
      <c r="N61" s="22"/>
      <c r="O61" s="28"/>
      <c r="P61" s="28"/>
      <c r="Q61" s="28"/>
      <c r="R61" s="28"/>
    </row>
    <row r="62" spans="1:24" s="35" customForma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</row>
    <row r="63" spans="1:24" s="1" customFormat="1"/>
    <row r="64" spans="1:24" s="99" customForma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s="1" customFormat="1" ht="28.5">
      <c r="A65" s="6"/>
      <c r="B65" s="113" t="s">
        <v>813</v>
      </c>
      <c r="C65" s="124" t="s">
        <v>814</v>
      </c>
      <c r="D65" s="6"/>
      <c r="E65" s="6">
        <v>4420</v>
      </c>
      <c r="F65" s="8"/>
      <c r="G65" s="6"/>
      <c r="H65" s="6"/>
      <c r="I65" s="6"/>
      <c r="J65" s="6"/>
      <c r="K65" s="6"/>
      <c r="L65" s="6"/>
      <c r="M65" s="19"/>
      <c r="N65" s="20"/>
      <c r="O65" s="6"/>
      <c r="P65" s="20"/>
      <c r="Q65" s="6"/>
      <c r="R65" s="9"/>
    </row>
    <row r="66" spans="1:18" s="99" customFormat="1">
      <c r="A66" s="6" t="s">
        <v>1</v>
      </c>
      <c r="B66" s="6" t="s">
        <v>65</v>
      </c>
      <c r="C66" s="6" t="s">
        <v>28</v>
      </c>
      <c r="D66" s="6" t="s">
        <v>29</v>
      </c>
      <c r="E66" s="6" t="s">
        <v>6</v>
      </c>
      <c r="F66" s="9" t="s">
        <v>30</v>
      </c>
      <c r="G66" s="6" t="s">
        <v>31</v>
      </c>
      <c r="H66" s="6" t="s">
        <v>2</v>
      </c>
      <c r="I66" s="6" t="s">
        <v>3</v>
      </c>
      <c r="J66" s="6" t="s">
        <v>4</v>
      </c>
      <c r="K66" s="6" t="s">
        <v>5</v>
      </c>
      <c r="L66" s="6" t="s">
        <v>6</v>
      </c>
      <c r="M66" s="19"/>
      <c r="N66" s="20" t="s">
        <v>8</v>
      </c>
      <c r="O66" s="6" t="s">
        <v>35</v>
      </c>
      <c r="P66" s="20" t="s">
        <v>23</v>
      </c>
      <c r="Q66" s="6" t="s">
        <v>36</v>
      </c>
      <c r="R66" s="9" t="s">
        <v>37</v>
      </c>
    </row>
    <row r="67" spans="1:18" s="99" customFormat="1">
      <c r="A67" s="6" t="s">
        <v>815</v>
      </c>
      <c r="B67" s="6" t="s">
        <v>319</v>
      </c>
      <c r="C67" s="6"/>
      <c r="D67" s="6"/>
      <c r="E67" s="6"/>
      <c r="F67" s="9"/>
      <c r="G67" s="6"/>
      <c r="H67" s="6">
        <v>1471109</v>
      </c>
      <c r="I67" s="6">
        <v>1528654</v>
      </c>
      <c r="J67" s="6">
        <f t="shared" ref="J67:J77" si="21">I67-H67</f>
        <v>57545</v>
      </c>
      <c r="K67" s="6">
        <v>1</v>
      </c>
      <c r="L67" s="6">
        <f t="shared" ref="L67:L77" si="22">K67*J67</f>
        <v>57545</v>
      </c>
      <c r="M67" s="19">
        <v>1.03</v>
      </c>
      <c r="N67" s="20">
        <f t="shared" ref="N67:N77" si="23">M67*L67</f>
        <v>59271.35</v>
      </c>
      <c r="O67" s="6"/>
      <c r="P67" s="20">
        <f t="shared" ref="P67:P78" si="24">G67+N67+O67</f>
        <v>59271.35</v>
      </c>
      <c r="Q67" s="6">
        <v>1</v>
      </c>
      <c r="R67" s="9">
        <f t="shared" ref="R67:R77" si="25">P67*Q67</f>
        <v>59271.35</v>
      </c>
    </row>
    <row r="68" spans="1:18" s="1" customFormat="1">
      <c r="A68" s="6" t="s">
        <v>816</v>
      </c>
      <c r="B68" s="6" t="s">
        <v>319</v>
      </c>
      <c r="C68" s="6"/>
      <c r="D68" s="6"/>
      <c r="E68" s="6"/>
      <c r="F68" s="9"/>
      <c r="G68" s="6"/>
      <c r="H68" s="6">
        <v>5036</v>
      </c>
      <c r="I68" s="6">
        <v>6693</v>
      </c>
      <c r="J68" s="6">
        <f t="shared" si="21"/>
        <v>1657</v>
      </c>
      <c r="K68" s="6">
        <v>40</v>
      </c>
      <c r="L68" s="6">
        <f t="shared" si="22"/>
        <v>66280</v>
      </c>
      <c r="M68" s="19">
        <v>1.03</v>
      </c>
      <c r="N68" s="20">
        <f t="shared" si="23"/>
        <v>68268.399999999994</v>
      </c>
      <c r="O68" s="6"/>
      <c r="P68" s="20">
        <f t="shared" si="24"/>
        <v>68268.399999999994</v>
      </c>
      <c r="Q68" s="6">
        <v>1</v>
      </c>
      <c r="R68" s="9">
        <f t="shared" si="25"/>
        <v>68268.399999999994</v>
      </c>
    </row>
    <row r="69" spans="1:18" s="99" customFormat="1">
      <c r="A69" s="6" t="s">
        <v>817</v>
      </c>
      <c r="B69" s="6" t="s">
        <v>319</v>
      </c>
      <c r="C69" s="6"/>
      <c r="D69" s="6"/>
      <c r="E69" s="6"/>
      <c r="F69" s="9"/>
      <c r="G69" s="6"/>
      <c r="H69" s="6">
        <v>12388</v>
      </c>
      <c r="I69" s="6">
        <v>15752</v>
      </c>
      <c r="J69" s="6">
        <f t="shared" si="21"/>
        <v>3364</v>
      </c>
      <c r="K69" s="6">
        <v>40</v>
      </c>
      <c r="L69" s="6">
        <f t="shared" si="22"/>
        <v>134560</v>
      </c>
      <c r="M69" s="19">
        <v>1.03</v>
      </c>
      <c r="N69" s="20">
        <f t="shared" si="23"/>
        <v>138596.79999999999</v>
      </c>
      <c r="O69" s="6"/>
      <c r="P69" s="20">
        <f t="shared" si="24"/>
        <v>138596.79999999999</v>
      </c>
      <c r="Q69" s="6">
        <v>1</v>
      </c>
      <c r="R69" s="9">
        <f t="shared" si="25"/>
        <v>138596.79999999999</v>
      </c>
    </row>
    <row r="70" spans="1:18" s="99" customFormat="1">
      <c r="A70" s="6" t="s">
        <v>818</v>
      </c>
      <c r="B70" s="6" t="s">
        <v>319</v>
      </c>
      <c r="C70" s="6"/>
      <c r="D70" s="6"/>
      <c r="E70" s="6"/>
      <c r="F70" s="9"/>
      <c r="G70" s="6"/>
      <c r="H70" s="6">
        <v>68813</v>
      </c>
      <c r="I70" s="6">
        <v>87052</v>
      </c>
      <c r="J70" s="6">
        <f t="shared" si="21"/>
        <v>18239</v>
      </c>
      <c r="K70" s="6">
        <v>1</v>
      </c>
      <c r="L70" s="6">
        <f t="shared" si="22"/>
        <v>18239</v>
      </c>
      <c r="M70" s="19">
        <v>1.03</v>
      </c>
      <c r="N70" s="20">
        <f t="shared" si="23"/>
        <v>18786.169999999998</v>
      </c>
      <c r="O70" s="6"/>
      <c r="P70" s="20">
        <f t="shared" si="24"/>
        <v>18786.169999999998</v>
      </c>
      <c r="Q70" s="6">
        <v>1</v>
      </c>
      <c r="R70" s="9">
        <f t="shared" si="25"/>
        <v>18786.169999999998</v>
      </c>
    </row>
    <row r="71" spans="1:18" s="99" customFormat="1">
      <c r="A71" s="6" t="s">
        <v>819</v>
      </c>
      <c r="B71" s="6" t="s">
        <v>319</v>
      </c>
      <c r="C71" s="6">
        <v>273</v>
      </c>
      <c r="D71" s="6">
        <v>273</v>
      </c>
      <c r="E71" s="6">
        <f t="shared" ref="E71:E74" si="26">SUM(D71-C71)</f>
        <v>0</v>
      </c>
      <c r="F71" s="9">
        <v>9.5</v>
      </c>
      <c r="G71" s="6">
        <f t="shared" ref="G71:G74" si="27">E71*F71</f>
        <v>0</v>
      </c>
      <c r="H71" s="6">
        <v>29</v>
      </c>
      <c r="I71" s="6">
        <v>655</v>
      </c>
      <c r="J71" s="6">
        <f t="shared" si="21"/>
        <v>626</v>
      </c>
      <c r="K71" s="6">
        <v>20</v>
      </c>
      <c r="L71" s="6">
        <f t="shared" si="22"/>
        <v>12520</v>
      </c>
      <c r="M71" s="19">
        <v>1.03</v>
      </c>
      <c r="N71" s="20">
        <f t="shared" si="23"/>
        <v>12895.6</v>
      </c>
      <c r="O71" s="6">
        <v>0</v>
      </c>
      <c r="P71" s="20">
        <f t="shared" si="24"/>
        <v>12895.6</v>
      </c>
      <c r="Q71" s="6">
        <v>1</v>
      </c>
      <c r="R71" s="9">
        <f t="shared" si="25"/>
        <v>12895.6</v>
      </c>
    </row>
    <row r="72" spans="1:18" s="99" customFormat="1">
      <c r="A72" s="6" t="s">
        <v>820</v>
      </c>
      <c r="B72" s="6" t="s">
        <v>319</v>
      </c>
      <c r="C72" s="6"/>
      <c r="D72" s="6"/>
      <c r="E72" s="6"/>
      <c r="F72" s="9">
        <v>9.5</v>
      </c>
      <c r="G72" s="6"/>
      <c r="H72" s="12">
        <v>467622</v>
      </c>
      <c r="I72" s="12">
        <v>514144</v>
      </c>
      <c r="J72" s="6">
        <f t="shared" si="21"/>
        <v>46522</v>
      </c>
      <c r="K72" s="6">
        <v>1</v>
      </c>
      <c r="L72" s="6">
        <f t="shared" si="22"/>
        <v>46522</v>
      </c>
      <c r="M72" s="19">
        <v>1.03</v>
      </c>
      <c r="N72" s="20">
        <f t="shared" si="23"/>
        <v>47917.66</v>
      </c>
      <c r="O72" s="6"/>
      <c r="P72" s="20">
        <f t="shared" si="24"/>
        <v>47917.66</v>
      </c>
      <c r="Q72" s="136">
        <v>0</v>
      </c>
      <c r="R72" s="9">
        <f t="shared" si="25"/>
        <v>0</v>
      </c>
    </row>
    <row r="73" spans="1:18" s="99" customFormat="1">
      <c r="A73" s="6" t="s">
        <v>821</v>
      </c>
      <c r="B73" s="6" t="s">
        <v>319</v>
      </c>
      <c r="C73" s="6">
        <v>75</v>
      </c>
      <c r="D73" s="6">
        <v>75</v>
      </c>
      <c r="E73" s="6">
        <f t="shared" si="26"/>
        <v>0</v>
      </c>
      <c r="F73" s="9">
        <v>9.5</v>
      </c>
      <c r="G73" s="6">
        <f t="shared" si="27"/>
        <v>0</v>
      </c>
      <c r="H73" s="12">
        <v>382388</v>
      </c>
      <c r="I73" s="12">
        <v>423418</v>
      </c>
      <c r="J73" s="6">
        <f t="shared" si="21"/>
        <v>41030</v>
      </c>
      <c r="K73" s="6">
        <v>1</v>
      </c>
      <c r="L73" s="6">
        <f t="shared" si="22"/>
        <v>41030</v>
      </c>
      <c r="M73" s="19">
        <v>1.03</v>
      </c>
      <c r="N73" s="20">
        <f t="shared" si="23"/>
        <v>42260.9</v>
      </c>
      <c r="O73" s="6"/>
      <c r="P73" s="20">
        <f t="shared" si="24"/>
        <v>42260.9</v>
      </c>
      <c r="Q73" s="136">
        <v>0.314</v>
      </c>
      <c r="R73" s="9">
        <f t="shared" si="25"/>
        <v>13269.9226</v>
      </c>
    </row>
    <row r="74" spans="1:18" s="1" customFormat="1">
      <c r="A74" s="6" t="s">
        <v>822</v>
      </c>
      <c r="B74" s="6" t="s">
        <v>319</v>
      </c>
      <c r="C74" s="6"/>
      <c r="D74" s="6"/>
      <c r="E74" s="6">
        <f t="shared" si="26"/>
        <v>0</v>
      </c>
      <c r="F74" s="9">
        <v>9.5</v>
      </c>
      <c r="G74" s="6">
        <f t="shared" si="27"/>
        <v>0</v>
      </c>
      <c r="H74" s="12">
        <v>17367</v>
      </c>
      <c r="I74" s="12">
        <v>18303</v>
      </c>
      <c r="J74" s="6">
        <f t="shared" si="21"/>
        <v>936</v>
      </c>
      <c r="K74" s="6">
        <v>1</v>
      </c>
      <c r="L74" s="6">
        <f t="shared" si="22"/>
        <v>936</v>
      </c>
      <c r="M74" s="19">
        <v>1.03</v>
      </c>
      <c r="N74" s="20">
        <f t="shared" si="23"/>
        <v>964.08</v>
      </c>
      <c r="O74" s="6"/>
      <c r="P74" s="20">
        <f t="shared" si="24"/>
        <v>964.08</v>
      </c>
      <c r="Q74" s="136">
        <v>0.314</v>
      </c>
      <c r="R74" s="9">
        <f t="shared" si="25"/>
        <v>302.72111999999998</v>
      </c>
    </row>
    <row r="75" spans="1:18" s="99" customFormat="1">
      <c r="A75" s="6" t="s">
        <v>823</v>
      </c>
      <c r="B75" s="6" t="s">
        <v>319</v>
      </c>
      <c r="C75" s="6" t="s">
        <v>824</v>
      </c>
      <c r="D75" s="6"/>
      <c r="E75" s="6"/>
      <c r="F75" s="9"/>
      <c r="G75" s="6"/>
      <c r="H75" s="12">
        <v>17117</v>
      </c>
      <c r="I75" s="12">
        <v>17352</v>
      </c>
      <c r="J75" s="6">
        <f t="shared" si="21"/>
        <v>235</v>
      </c>
      <c r="K75" s="6">
        <v>1</v>
      </c>
      <c r="L75" s="6">
        <f t="shared" si="22"/>
        <v>235</v>
      </c>
      <c r="M75" s="19">
        <v>1.03</v>
      </c>
      <c r="N75" s="20">
        <f t="shared" si="23"/>
        <v>242.05</v>
      </c>
      <c r="O75" s="6"/>
      <c r="P75" s="20">
        <f t="shared" si="24"/>
        <v>242.05</v>
      </c>
      <c r="Q75" s="136">
        <v>0.2</v>
      </c>
      <c r="R75" s="9">
        <f t="shared" si="25"/>
        <v>48.41</v>
      </c>
    </row>
    <row r="76" spans="1:18" s="101" customFormat="1">
      <c r="A76" s="6" t="s">
        <v>825</v>
      </c>
      <c r="B76" s="6" t="s">
        <v>319</v>
      </c>
      <c r="C76" s="6">
        <v>131</v>
      </c>
      <c r="D76" s="6">
        <v>133</v>
      </c>
      <c r="E76" s="6">
        <f>SUM(D76-C76)</f>
        <v>2</v>
      </c>
      <c r="F76" s="9">
        <v>9.5</v>
      </c>
      <c r="G76" s="6">
        <f>E76*F76</f>
        <v>19</v>
      </c>
      <c r="H76" s="6">
        <v>40461</v>
      </c>
      <c r="I76" s="6">
        <v>41138</v>
      </c>
      <c r="J76" s="6">
        <f t="shared" si="21"/>
        <v>677</v>
      </c>
      <c r="K76" s="6">
        <v>1</v>
      </c>
      <c r="L76" s="6">
        <f t="shared" si="22"/>
        <v>677</v>
      </c>
      <c r="M76" s="19">
        <v>1.03</v>
      </c>
      <c r="N76" s="20">
        <f t="shared" si="23"/>
        <v>697.31</v>
      </c>
      <c r="O76" s="6">
        <v>40</v>
      </c>
      <c r="P76" s="20">
        <f t="shared" si="24"/>
        <v>756.31</v>
      </c>
      <c r="Q76" s="6">
        <v>1</v>
      </c>
      <c r="R76" s="9">
        <f t="shared" si="25"/>
        <v>756.31</v>
      </c>
    </row>
    <row r="77" spans="1:18" s="99" customFormat="1">
      <c r="A77" s="124" t="s">
        <v>318</v>
      </c>
      <c r="B77" s="124" t="s">
        <v>319</v>
      </c>
      <c r="C77" s="124"/>
      <c r="D77" s="124"/>
      <c r="E77" s="124"/>
      <c r="F77" s="125"/>
      <c r="G77" s="124"/>
      <c r="H77" s="126">
        <v>5287</v>
      </c>
      <c r="I77" s="126">
        <v>5763</v>
      </c>
      <c r="J77" s="124">
        <f t="shared" si="21"/>
        <v>476</v>
      </c>
      <c r="K77" s="124">
        <v>80</v>
      </c>
      <c r="L77" s="124">
        <f t="shared" si="22"/>
        <v>38080</v>
      </c>
      <c r="M77" s="124">
        <v>1.03</v>
      </c>
      <c r="N77" s="133">
        <f t="shared" si="23"/>
        <v>39222.400000000001</v>
      </c>
      <c r="O77" s="124">
        <v>40</v>
      </c>
      <c r="P77" s="124">
        <f t="shared" si="24"/>
        <v>39262.400000000001</v>
      </c>
      <c r="Q77" s="124">
        <v>1</v>
      </c>
      <c r="R77" s="124">
        <f t="shared" si="25"/>
        <v>39262.400000000001</v>
      </c>
    </row>
    <row r="78" spans="1:18" s="1" customFormat="1">
      <c r="A78" s="124" t="s">
        <v>23</v>
      </c>
      <c r="B78" s="124" t="s">
        <v>319</v>
      </c>
      <c r="C78" s="124"/>
      <c r="D78" s="124"/>
      <c r="E78" s="124">
        <f>SUM(E67:E77)</f>
        <v>2</v>
      </c>
      <c r="F78" s="125">
        <v>9.5</v>
      </c>
      <c r="G78" s="124">
        <f>E78*F78</f>
        <v>19</v>
      </c>
      <c r="H78" s="124"/>
      <c r="I78" s="124"/>
      <c r="J78" s="124"/>
      <c r="K78" s="124"/>
      <c r="L78" s="124">
        <f>SUM(L67:L77)</f>
        <v>416624</v>
      </c>
      <c r="M78" s="124">
        <v>1.03</v>
      </c>
      <c r="N78" s="133">
        <f>L78*M78</f>
        <v>429122.72</v>
      </c>
      <c r="O78" s="124">
        <f>SUM(O67:O77)</f>
        <v>80</v>
      </c>
      <c r="P78" s="124">
        <f t="shared" si="24"/>
        <v>429221.72</v>
      </c>
      <c r="Q78" s="124">
        <v>1</v>
      </c>
      <c r="R78" s="124">
        <f>SUM(R67:R77)</f>
        <v>351458.08372</v>
      </c>
    </row>
    <row r="79" spans="1:18" s="99" customFormat="1">
      <c r="A79" s="124" t="s">
        <v>386</v>
      </c>
      <c r="B79" s="124" t="s">
        <v>319</v>
      </c>
      <c r="C79" s="124" t="s">
        <v>387</v>
      </c>
      <c r="D79" s="124"/>
      <c r="E79" s="127"/>
      <c r="F79" s="125"/>
      <c r="G79" s="124"/>
      <c r="H79" s="124"/>
      <c r="I79" s="124"/>
      <c r="J79" s="124"/>
      <c r="K79" s="124"/>
      <c r="L79" s="124"/>
      <c r="M79" s="124"/>
      <c r="N79" s="133"/>
      <c r="O79" s="124"/>
      <c r="P79" s="124">
        <f>R8</f>
        <v>109025.5</v>
      </c>
      <c r="Q79" s="124">
        <v>0.46610000000000001</v>
      </c>
      <c r="R79" s="124">
        <f t="shared" ref="R79:R81" si="28">P79*Q79</f>
        <v>50816.785550000001</v>
      </c>
    </row>
    <row r="80" spans="1:18" s="1" customFormat="1">
      <c r="A80" s="124" t="s">
        <v>386</v>
      </c>
      <c r="B80" s="124" t="s">
        <v>319</v>
      </c>
      <c r="C80" s="124" t="s">
        <v>388</v>
      </c>
      <c r="D80" s="124"/>
      <c r="E80" s="127"/>
      <c r="F80" s="124"/>
      <c r="G80" s="125">
        <f>G61</f>
        <v>0</v>
      </c>
      <c r="H80" s="124"/>
      <c r="I80" s="124"/>
      <c r="J80" s="124"/>
      <c r="K80" s="124"/>
      <c r="L80" s="124"/>
      <c r="M80" s="124"/>
      <c r="N80" s="133"/>
      <c r="O80" s="124"/>
      <c r="P80" s="124">
        <f>R10</f>
        <v>28.5</v>
      </c>
      <c r="Q80" s="124">
        <v>0.58830000000000005</v>
      </c>
      <c r="R80" s="124">
        <f t="shared" si="28"/>
        <v>16.766549999999999</v>
      </c>
    </row>
    <row r="81" spans="1:18" s="1" customFormat="1">
      <c r="A81" s="124" t="s">
        <v>386</v>
      </c>
      <c r="B81" s="124" t="s">
        <v>319</v>
      </c>
      <c r="C81" s="124" t="s">
        <v>35</v>
      </c>
      <c r="D81" s="124"/>
      <c r="E81" s="124"/>
      <c r="F81" s="125"/>
      <c r="G81" s="124"/>
      <c r="H81" s="124"/>
      <c r="I81" s="124"/>
      <c r="J81" s="124"/>
      <c r="K81" s="124"/>
      <c r="L81" s="124"/>
      <c r="M81" s="124"/>
      <c r="N81" s="133"/>
      <c r="O81" s="124"/>
      <c r="P81" s="124">
        <f>R9</f>
        <v>6992.67</v>
      </c>
      <c r="Q81" s="124">
        <v>0.47276000000000001</v>
      </c>
      <c r="R81" s="124">
        <f t="shared" si="28"/>
        <v>3305.8546692</v>
      </c>
    </row>
    <row r="82" spans="1:18" s="1" customFormat="1">
      <c r="A82" s="124" t="s">
        <v>386</v>
      </c>
      <c r="B82" s="124" t="s">
        <v>319</v>
      </c>
      <c r="C82" s="124" t="s">
        <v>23</v>
      </c>
      <c r="D82" s="124"/>
      <c r="E82" s="124"/>
      <c r="F82" s="124"/>
      <c r="G82" s="124">
        <f>SUM(G78:G81)</f>
        <v>19</v>
      </c>
      <c r="H82" s="124"/>
      <c r="I82" s="124"/>
      <c r="J82" s="124"/>
      <c r="K82" s="124"/>
      <c r="L82" s="124">
        <f>N82/M82</f>
        <v>393687.85484388302</v>
      </c>
      <c r="M82" s="124">
        <v>1.03</v>
      </c>
      <c r="N82" s="133">
        <f>R83-O78-G82</f>
        <v>405498.49048919999</v>
      </c>
      <c r="O82" s="124"/>
      <c r="P82" s="124"/>
      <c r="Q82" s="124"/>
      <c r="R82" s="124">
        <f>SUM(R79:R81)</f>
        <v>54139.406769200003</v>
      </c>
    </row>
    <row r="83" spans="1:18" s="1" customFormat="1">
      <c r="A83" s="12" t="s">
        <v>826</v>
      </c>
      <c r="B83" s="12"/>
      <c r="C83" s="12"/>
      <c r="D83" s="12"/>
      <c r="E83" s="12">
        <f>G83/F83</f>
        <v>1.7648999999999999</v>
      </c>
      <c r="F83" s="27">
        <v>9.5</v>
      </c>
      <c r="G83" s="27">
        <f>R80</f>
        <v>16.766549999999999</v>
      </c>
      <c r="H83" s="12"/>
      <c r="I83" s="12"/>
      <c r="J83" s="12"/>
      <c r="K83" s="12"/>
      <c r="L83" s="12">
        <f>N83/M83</f>
        <v>393612.35333902901</v>
      </c>
      <c r="M83" s="12">
        <v>1.03</v>
      </c>
      <c r="N83" s="71">
        <f>R83-O83-G83</f>
        <v>405420.72393919999</v>
      </c>
      <c r="O83" s="12">
        <f>SUM(O71:O82)</f>
        <v>160</v>
      </c>
      <c r="P83" s="12"/>
      <c r="Q83" s="12"/>
      <c r="R83" s="12">
        <f>R78+R82</f>
        <v>405597.49048919999</v>
      </c>
    </row>
    <row r="84" spans="1:18" s="1" customFormat="1">
      <c r="A84" s="6" t="s">
        <v>827</v>
      </c>
      <c r="B84" s="12" t="s">
        <v>278</v>
      </c>
      <c r="C84" s="6">
        <v>0</v>
      </c>
      <c r="D84" s="6">
        <v>0</v>
      </c>
      <c r="E84" s="6">
        <f>SUM(D84-C84)</f>
        <v>0</v>
      </c>
      <c r="F84" s="9">
        <v>9.5</v>
      </c>
      <c r="G84" s="6">
        <f>E84*F84</f>
        <v>0</v>
      </c>
      <c r="H84" s="6">
        <v>216</v>
      </c>
      <c r="I84" s="6">
        <v>381</v>
      </c>
      <c r="J84" s="6">
        <f>I84-H84</f>
        <v>165</v>
      </c>
      <c r="K84" s="6">
        <v>15</v>
      </c>
      <c r="L84" s="6">
        <f>K84*J84</f>
        <v>2475</v>
      </c>
      <c r="M84" s="19">
        <v>1.03</v>
      </c>
      <c r="N84" s="20">
        <f>M84*L84</f>
        <v>2549.25</v>
      </c>
      <c r="O84" s="6">
        <v>0</v>
      </c>
      <c r="P84" s="20">
        <f>G84+N84+O84</f>
        <v>2549.25</v>
      </c>
      <c r="Q84" s="6">
        <v>1</v>
      </c>
      <c r="R84" s="9">
        <f t="shared" ref="R84:R86" si="29">P84*Q84</f>
        <v>2549.25</v>
      </c>
    </row>
    <row r="85" spans="1:18" s="1" customFormat="1">
      <c r="A85" s="6" t="s">
        <v>828</v>
      </c>
      <c r="B85" s="12" t="s">
        <v>278</v>
      </c>
      <c r="C85" s="6"/>
      <c r="D85" s="6"/>
      <c r="E85" s="6"/>
      <c r="F85" s="9"/>
      <c r="G85" s="6"/>
      <c r="H85" s="6">
        <v>136</v>
      </c>
      <c r="I85" s="6">
        <v>186</v>
      </c>
      <c r="J85" s="6">
        <f>I85-H85</f>
        <v>50</v>
      </c>
      <c r="K85" s="6">
        <v>15</v>
      </c>
      <c r="L85" s="6">
        <f>K85*J85</f>
        <v>750</v>
      </c>
      <c r="M85" s="19">
        <v>1.03</v>
      </c>
      <c r="N85" s="20">
        <f>M85*L85</f>
        <v>772.5</v>
      </c>
      <c r="O85" s="6">
        <v>0</v>
      </c>
      <c r="P85" s="20">
        <f>G85+N85+O85</f>
        <v>772.5</v>
      </c>
      <c r="Q85" s="6">
        <v>1</v>
      </c>
      <c r="R85" s="9">
        <f t="shared" si="29"/>
        <v>772.5</v>
      </c>
    </row>
    <row r="86" spans="1:18" s="1" customFormat="1">
      <c r="A86" s="6" t="s">
        <v>308</v>
      </c>
      <c r="B86" s="12" t="s">
        <v>278</v>
      </c>
      <c r="C86" s="6" t="s">
        <v>309</v>
      </c>
      <c r="D86" s="12" t="s">
        <v>193</v>
      </c>
      <c r="E86" s="6"/>
      <c r="F86" s="9"/>
      <c r="G86" s="6"/>
      <c r="H86" s="6"/>
      <c r="I86" s="6"/>
      <c r="J86" s="6"/>
      <c r="K86" s="6"/>
      <c r="L86" s="6"/>
      <c r="M86" s="19"/>
      <c r="N86" s="20"/>
      <c r="O86" s="6"/>
      <c r="P86" s="20">
        <f>'5#楼'!P64</f>
        <v>20415.189999999999</v>
      </c>
      <c r="Q86" s="6">
        <v>0.06</v>
      </c>
      <c r="R86" s="9">
        <f t="shared" si="29"/>
        <v>1224.9114</v>
      </c>
    </row>
    <row r="87" spans="1:18" s="1" customFormat="1">
      <c r="A87" s="12" t="s">
        <v>829</v>
      </c>
      <c r="B87" s="12" t="s">
        <v>830</v>
      </c>
      <c r="C87" s="12"/>
      <c r="D87" s="12"/>
      <c r="E87" s="12"/>
      <c r="F87" s="27"/>
      <c r="G87" s="27"/>
      <c r="H87" s="12"/>
      <c r="I87" s="12"/>
      <c r="J87" s="12"/>
      <c r="K87" s="12"/>
      <c r="L87" s="12"/>
      <c r="M87" s="12"/>
      <c r="N87" s="71"/>
      <c r="O87" s="12"/>
      <c r="P87" s="12"/>
      <c r="Q87" s="12"/>
      <c r="R87" s="12">
        <f>R83+R84+R85+R86</f>
        <v>410144.15188919997</v>
      </c>
    </row>
    <row r="88" spans="1:18" s="1" customFormat="1"/>
    <row r="89" spans="1:18" s="1" customFormat="1"/>
    <row r="90" spans="1:18" s="1" customFormat="1"/>
    <row r="91" spans="1:18" s="1" customFormat="1" ht="28.5">
      <c r="A91" s="6" t="s">
        <v>1</v>
      </c>
      <c r="B91" s="113" t="s">
        <v>813</v>
      </c>
      <c r="C91" s="6" t="s">
        <v>28</v>
      </c>
      <c r="D91" s="6" t="s">
        <v>29</v>
      </c>
      <c r="E91" s="6" t="s">
        <v>6</v>
      </c>
      <c r="F91" s="9" t="s">
        <v>30</v>
      </c>
      <c r="G91" s="6" t="s">
        <v>31</v>
      </c>
      <c r="H91" s="6" t="s">
        <v>2</v>
      </c>
      <c r="I91" s="6" t="s">
        <v>3</v>
      </c>
      <c r="J91" s="6" t="s">
        <v>4</v>
      </c>
      <c r="K91" s="6" t="s">
        <v>5</v>
      </c>
      <c r="L91" s="6" t="s">
        <v>6</v>
      </c>
      <c r="M91" s="19"/>
      <c r="N91" s="20" t="s">
        <v>8</v>
      </c>
      <c r="O91" s="6" t="s">
        <v>35</v>
      </c>
      <c r="P91" s="20" t="s">
        <v>23</v>
      </c>
      <c r="Q91" s="6" t="s">
        <v>36</v>
      </c>
      <c r="R91" s="9" t="s">
        <v>37</v>
      </c>
    </row>
    <row r="92" spans="1:18" s="1" customFormat="1">
      <c r="A92" s="128" t="s">
        <v>831</v>
      </c>
      <c r="B92" s="6"/>
      <c r="C92" s="6"/>
      <c r="D92" s="6"/>
      <c r="E92" s="6"/>
      <c r="F92" s="9"/>
      <c r="G92" s="6"/>
      <c r="H92" s="6"/>
      <c r="I92" s="6"/>
      <c r="J92" s="6"/>
      <c r="K92" s="6"/>
      <c r="L92" s="6"/>
      <c r="M92" s="19">
        <v>1.03</v>
      </c>
      <c r="N92" s="20"/>
      <c r="O92" s="6"/>
      <c r="P92" s="20"/>
      <c r="Q92" s="6"/>
      <c r="R92" s="9"/>
    </row>
    <row r="93" spans="1:18" s="1" customFormat="1">
      <c r="A93" s="6" t="s">
        <v>832</v>
      </c>
      <c r="B93" s="6" t="s">
        <v>315</v>
      </c>
      <c r="C93" s="6">
        <v>35</v>
      </c>
      <c r="D93" s="6">
        <v>35</v>
      </c>
      <c r="E93" s="6">
        <f t="shared" ref="E93:E95" si="30">SUM(D93-C93)</f>
        <v>0</v>
      </c>
      <c r="F93" s="9">
        <v>9.5</v>
      </c>
      <c r="G93" s="6">
        <f t="shared" ref="G93:G95" si="31">E93*F93</f>
        <v>0</v>
      </c>
      <c r="H93" s="6">
        <v>14967</v>
      </c>
      <c r="I93" s="6">
        <v>14967</v>
      </c>
      <c r="J93" s="6">
        <f t="shared" ref="J93:J96" si="32">I93-H93</f>
        <v>0</v>
      </c>
      <c r="K93" s="6">
        <v>1</v>
      </c>
      <c r="L93" s="6">
        <f t="shared" ref="L93:L96" si="33">K93*J93</f>
        <v>0</v>
      </c>
      <c r="M93" s="19">
        <v>1.03</v>
      </c>
      <c r="N93" s="20">
        <f t="shared" ref="N93:N96" si="34">M93*L93</f>
        <v>0</v>
      </c>
      <c r="O93" s="6">
        <v>40</v>
      </c>
      <c r="P93" s="20">
        <f t="shared" ref="P93:P96" si="35">G93+N93+O93</f>
        <v>40</v>
      </c>
      <c r="Q93" s="6">
        <v>1</v>
      </c>
      <c r="R93" s="9">
        <f t="shared" ref="R93:R98" si="36">P93*Q93</f>
        <v>40</v>
      </c>
    </row>
    <row r="94" spans="1:18" s="1" customFormat="1">
      <c r="A94" s="6" t="s">
        <v>833</v>
      </c>
      <c r="B94" s="6" t="s">
        <v>315</v>
      </c>
      <c r="C94" s="6">
        <v>68</v>
      </c>
      <c r="D94" s="6">
        <v>68</v>
      </c>
      <c r="E94" s="6">
        <f t="shared" si="30"/>
        <v>0</v>
      </c>
      <c r="F94" s="9">
        <v>9.5</v>
      </c>
      <c r="G94" s="6">
        <f t="shared" si="31"/>
        <v>0</v>
      </c>
      <c r="H94" s="6">
        <v>30314</v>
      </c>
      <c r="I94" s="6">
        <v>32298</v>
      </c>
      <c r="J94" s="6">
        <f t="shared" si="32"/>
        <v>1984</v>
      </c>
      <c r="K94" s="6">
        <v>1</v>
      </c>
      <c r="L94" s="6">
        <f t="shared" si="33"/>
        <v>1984</v>
      </c>
      <c r="M94" s="19">
        <v>1.03</v>
      </c>
      <c r="N94" s="20">
        <f t="shared" si="34"/>
        <v>2043.52</v>
      </c>
      <c r="O94" s="6">
        <v>40</v>
      </c>
      <c r="P94" s="20">
        <f t="shared" si="35"/>
        <v>2083.52</v>
      </c>
      <c r="Q94" s="6">
        <v>1</v>
      </c>
      <c r="R94" s="9">
        <f t="shared" si="36"/>
        <v>2083.52</v>
      </c>
    </row>
    <row r="95" spans="1:18" s="1" customFormat="1">
      <c r="A95" s="6" t="s">
        <v>834</v>
      </c>
      <c r="B95" s="6" t="s">
        <v>315</v>
      </c>
      <c r="C95" s="6">
        <v>152</v>
      </c>
      <c r="D95" s="6">
        <v>152</v>
      </c>
      <c r="E95" s="6">
        <f t="shared" si="30"/>
        <v>0</v>
      </c>
      <c r="F95" s="9">
        <v>9.5</v>
      </c>
      <c r="G95" s="6">
        <f t="shared" si="31"/>
        <v>0</v>
      </c>
      <c r="H95" s="6">
        <v>944955</v>
      </c>
      <c r="I95" s="6">
        <v>942115</v>
      </c>
      <c r="J95" s="6">
        <f>H95-I95</f>
        <v>2840</v>
      </c>
      <c r="K95" s="6">
        <v>1</v>
      </c>
      <c r="L95" s="6">
        <f t="shared" si="33"/>
        <v>2840</v>
      </c>
      <c r="M95" s="19">
        <v>1.03</v>
      </c>
      <c r="N95" s="20">
        <f t="shared" si="34"/>
        <v>2925.2</v>
      </c>
      <c r="O95" s="6">
        <v>60</v>
      </c>
      <c r="P95" s="20">
        <f t="shared" si="35"/>
        <v>2985.2</v>
      </c>
      <c r="Q95" s="6">
        <v>1</v>
      </c>
      <c r="R95" s="9">
        <f t="shared" si="36"/>
        <v>2985.2</v>
      </c>
    </row>
    <row r="96" spans="1:18" s="1" customFormat="1">
      <c r="A96" s="6" t="s">
        <v>314</v>
      </c>
      <c r="B96" s="6" t="s">
        <v>315</v>
      </c>
      <c r="C96" s="6"/>
      <c r="D96" s="6"/>
      <c r="E96" s="6"/>
      <c r="F96" s="9">
        <v>9.5</v>
      </c>
      <c r="G96" s="6"/>
      <c r="H96" s="126">
        <v>579</v>
      </c>
      <c r="I96" s="126">
        <v>586</v>
      </c>
      <c r="J96" s="6">
        <f t="shared" si="32"/>
        <v>7</v>
      </c>
      <c r="K96" s="6">
        <v>40</v>
      </c>
      <c r="L96" s="6">
        <f t="shared" si="33"/>
        <v>280</v>
      </c>
      <c r="M96" s="19">
        <v>1.03</v>
      </c>
      <c r="N96" s="20">
        <f t="shared" si="34"/>
        <v>288.39999999999998</v>
      </c>
      <c r="O96" s="6"/>
      <c r="P96" s="20">
        <f t="shared" si="35"/>
        <v>288.39999999999998</v>
      </c>
      <c r="Q96" s="6">
        <v>1</v>
      </c>
      <c r="R96" s="9">
        <f t="shared" si="36"/>
        <v>288.39999999999998</v>
      </c>
    </row>
    <row r="97" spans="1:18" s="1" customFormat="1">
      <c r="A97" s="6" t="s">
        <v>386</v>
      </c>
      <c r="B97" s="6" t="s">
        <v>315</v>
      </c>
      <c r="C97" s="6" t="s">
        <v>35</v>
      </c>
      <c r="D97" s="6"/>
      <c r="E97" s="6"/>
      <c r="F97" s="9">
        <v>9.5</v>
      </c>
      <c r="G97" s="6"/>
      <c r="H97" s="6"/>
      <c r="I97" s="6"/>
      <c r="J97" s="6"/>
      <c r="K97" s="6"/>
      <c r="L97" s="21"/>
      <c r="M97" s="19">
        <v>1.03</v>
      </c>
      <c r="N97" s="20"/>
      <c r="O97" s="6"/>
      <c r="P97" s="20">
        <f>R9</f>
        <v>6992.67</v>
      </c>
      <c r="Q97" s="6">
        <v>7.2889999999999996E-2</v>
      </c>
      <c r="R97" s="9">
        <f t="shared" si="36"/>
        <v>509.69571630000002</v>
      </c>
    </row>
    <row r="98" spans="1:18" s="1" customFormat="1">
      <c r="A98" s="6" t="s">
        <v>23</v>
      </c>
      <c r="B98" s="6" t="s">
        <v>315</v>
      </c>
      <c r="C98" s="6"/>
      <c r="D98" s="6"/>
      <c r="E98" s="6">
        <f>SUM(E93:E96)</f>
        <v>0</v>
      </c>
      <c r="F98" s="9">
        <v>9.5</v>
      </c>
      <c r="G98" s="6">
        <f>E98*F98</f>
        <v>0</v>
      </c>
      <c r="H98" s="6"/>
      <c r="I98" s="6"/>
      <c r="J98" s="6"/>
      <c r="K98" s="6"/>
      <c r="L98" s="6">
        <f>SUM(L93:L96)</f>
        <v>5104</v>
      </c>
      <c r="M98" s="19">
        <v>1.03</v>
      </c>
      <c r="N98" s="20">
        <f>L98*M98</f>
        <v>5257.12</v>
      </c>
      <c r="O98" s="6">
        <f>SUM(O93:O96)</f>
        <v>140</v>
      </c>
      <c r="P98" s="20">
        <f>O98+N98+G98</f>
        <v>5397.12</v>
      </c>
      <c r="Q98" s="6">
        <v>1</v>
      </c>
      <c r="R98" s="9">
        <f t="shared" si="36"/>
        <v>5397.12</v>
      </c>
    </row>
    <row r="99" spans="1:18" s="1" customFormat="1">
      <c r="A99" s="6"/>
      <c r="B99" s="6"/>
      <c r="C99" s="6"/>
      <c r="D99" s="6"/>
      <c r="E99" s="6"/>
      <c r="F99" s="9"/>
      <c r="G99" s="6"/>
      <c r="H99" s="6"/>
      <c r="I99" s="6"/>
      <c r="J99" s="6"/>
      <c r="K99" s="6"/>
      <c r="L99" s="21">
        <f>N99/M98</f>
        <v>5239.9223300970898</v>
      </c>
      <c r="M99" s="19"/>
      <c r="N99" s="20">
        <f>R98-G98</f>
        <v>5397.12</v>
      </c>
      <c r="O99" s="6"/>
      <c r="P99" s="20"/>
      <c r="Q99" s="6"/>
      <c r="R99" s="9">
        <f>SUM(R93:R97)</f>
        <v>5906.8157162999996</v>
      </c>
    </row>
    <row r="100" spans="1:18" s="1" customFormat="1">
      <c r="A100" s="6" t="s">
        <v>492</v>
      </c>
      <c r="B100" s="6"/>
      <c r="C100" s="6" t="s">
        <v>473</v>
      </c>
      <c r="D100" s="6"/>
      <c r="E100" s="6"/>
      <c r="F100" s="9"/>
      <c r="G100" s="6"/>
      <c r="H100" s="6"/>
      <c r="I100" s="6"/>
      <c r="J100" s="6"/>
      <c r="K100" s="6"/>
      <c r="L100" s="6"/>
      <c r="M100" s="19"/>
      <c r="N100" s="20"/>
      <c r="O100" s="6"/>
      <c r="P100" s="20"/>
      <c r="Q100" s="6"/>
      <c r="R100" s="9">
        <v>164582.46</v>
      </c>
    </row>
    <row r="101" spans="1:18" s="1" customFormat="1">
      <c r="A101" s="6" t="s">
        <v>534</v>
      </c>
      <c r="B101" s="6"/>
      <c r="C101" s="12" t="s">
        <v>475</v>
      </c>
      <c r="D101" s="6"/>
      <c r="E101" s="6"/>
      <c r="F101" s="9"/>
      <c r="G101" s="6"/>
      <c r="H101" s="6"/>
      <c r="I101" s="6"/>
      <c r="J101" s="6"/>
      <c r="K101" s="6"/>
      <c r="L101" s="6"/>
      <c r="M101" s="19"/>
      <c r="N101" s="20"/>
      <c r="O101" s="6"/>
      <c r="P101" s="20"/>
      <c r="Q101" s="6"/>
      <c r="R101" s="9">
        <f>R100-R98</f>
        <v>159185.34</v>
      </c>
    </row>
    <row r="102" spans="1:18" s="1" customFormat="1"/>
    <row r="103" spans="1:18" s="1" customFormat="1"/>
    <row r="104" spans="1:18" s="1" customFormat="1"/>
    <row r="105" spans="1:18" s="1" customFormat="1" ht="28.5">
      <c r="A105" s="6" t="s">
        <v>1</v>
      </c>
      <c r="B105" s="113" t="s">
        <v>813</v>
      </c>
      <c r="C105" s="6" t="s">
        <v>28</v>
      </c>
      <c r="D105" s="6" t="s">
        <v>29</v>
      </c>
      <c r="E105" s="6" t="s">
        <v>6</v>
      </c>
      <c r="F105" s="9" t="s">
        <v>30</v>
      </c>
      <c r="G105" s="6" t="s">
        <v>31</v>
      </c>
      <c r="H105" s="6" t="s">
        <v>2</v>
      </c>
      <c r="I105" s="6" t="s">
        <v>3</v>
      </c>
      <c r="J105" s="6" t="s">
        <v>4</v>
      </c>
      <c r="K105" s="6" t="s">
        <v>5</v>
      </c>
      <c r="L105" s="6" t="s">
        <v>6</v>
      </c>
      <c r="M105" s="19"/>
      <c r="N105" s="20" t="s">
        <v>835</v>
      </c>
      <c r="O105" s="6" t="s">
        <v>35</v>
      </c>
      <c r="P105" s="20" t="s">
        <v>836</v>
      </c>
      <c r="Q105" s="6" t="s">
        <v>36</v>
      </c>
      <c r="R105" s="9" t="s">
        <v>37</v>
      </c>
    </row>
    <row r="106" spans="1:18" s="1" customFormat="1">
      <c r="A106" s="6" t="s">
        <v>837</v>
      </c>
      <c r="B106" s="6" t="s">
        <v>838</v>
      </c>
      <c r="C106" s="6">
        <v>50</v>
      </c>
      <c r="D106" s="6">
        <v>50</v>
      </c>
      <c r="E106" s="6">
        <f t="shared" ref="E106:E109" si="37">D106-C106</f>
        <v>0</v>
      </c>
      <c r="F106" s="9">
        <v>9.5</v>
      </c>
      <c r="G106" s="6">
        <f t="shared" ref="G106:G109" si="38">F106*E106</f>
        <v>0</v>
      </c>
      <c r="H106" s="6">
        <v>35562</v>
      </c>
      <c r="I106" s="6">
        <v>36695</v>
      </c>
      <c r="J106" s="6">
        <f t="shared" ref="J106:J109" si="39">I106-H106</f>
        <v>1133</v>
      </c>
      <c r="K106" s="6">
        <v>1</v>
      </c>
      <c r="L106" s="6">
        <f>J106*K106</f>
        <v>1133</v>
      </c>
      <c r="M106" s="19">
        <v>1.03</v>
      </c>
      <c r="N106" s="20">
        <f t="shared" ref="N106:N110" si="40">L106*M106</f>
        <v>1166.99</v>
      </c>
      <c r="O106" s="6"/>
      <c r="P106" s="20">
        <f t="shared" ref="P106:P109" si="41">G106+N106+O106</f>
        <v>1166.99</v>
      </c>
      <c r="Q106" s="6">
        <v>1</v>
      </c>
      <c r="R106" s="9">
        <f t="shared" ref="R106:R110" si="42">P106*Q106</f>
        <v>1166.99</v>
      </c>
    </row>
    <row r="107" spans="1:18" s="1" customFormat="1">
      <c r="A107" s="6" t="s">
        <v>839</v>
      </c>
      <c r="B107" s="6" t="s">
        <v>838</v>
      </c>
      <c r="C107" s="6"/>
      <c r="D107" s="6"/>
      <c r="E107" s="6"/>
      <c r="F107" s="9"/>
      <c r="G107" s="6"/>
      <c r="H107" s="6">
        <v>1753375</v>
      </c>
      <c r="I107" s="6">
        <v>1852956</v>
      </c>
      <c r="J107" s="6">
        <f t="shared" si="39"/>
        <v>99581</v>
      </c>
      <c r="K107" s="6">
        <v>50</v>
      </c>
      <c r="L107" s="6">
        <f>J107*K107</f>
        <v>4979050</v>
      </c>
      <c r="M107" s="19">
        <v>1.03</v>
      </c>
      <c r="N107" s="20">
        <f t="shared" si="40"/>
        <v>5128421.5</v>
      </c>
      <c r="O107" s="6"/>
      <c r="P107" s="20">
        <f t="shared" si="41"/>
        <v>5128421.5</v>
      </c>
      <c r="Q107" s="6">
        <v>1</v>
      </c>
      <c r="R107" s="9">
        <f t="shared" si="42"/>
        <v>5128421.5</v>
      </c>
    </row>
    <row r="108" spans="1:18" s="1" customFormat="1">
      <c r="A108" s="6" t="s">
        <v>840</v>
      </c>
      <c r="B108" s="6" t="s">
        <v>838</v>
      </c>
      <c r="C108" s="6">
        <v>82</v>
      </c>
      <c r="D108" s="6">
        <v>82</v>
      </c>
      <c r="E108" s="6">
        <f t="shared" si="37"/>
        <v>0</v>
      </c>
      <c r="F108" s="9">
        <v>9.5</v>
      </c>
      <c r="G108" s="6">
        <f t="shared" si="38"/>
        <v>0</v>
      </c>
      <c r="H108" s="6">
        <v>27708</v>
      </c>
      <c r="I108" s="6">
        <v>28332</v>
      </c>
      <c r="J108" s="6">
        <f t="shared" si="39"/>
        <v>624</v>
      </c>
      <c r="K108" s="6">
        <v>1</v>
      </c>
      <c r="L108" s="6">
        <f>J108/K108</f>
        <v>624</v>
      </c>
      <c r="M108" s="19">
        <v>1.03</v>
      </c>
      <c r="N108" s="20">
        <f t="shared" si="40"/>
        <v>642.72</v>
      </c>
      <c r="O108" s="6">
        <v>60</v>
      </c>
      <c r="P108" s="20">
        <f t="shared" si="41"/>
        <v>702.72</v>
      </c>
      <c r="Q108" s="6">
        <v>1</v>
      </c>
      <c r="R108" s="9">
        <f t="shared" si="42"/>
        <v>702.72</v>
      </c>
    </row>
    <row r="109" spans="1:18" s="1" customFormat="1">
      <c r="A109" s="6" t="s">
        <v>841</v>
      </c>
      <c r="B109" s="6" t="s">
        <v>838</v>
      </c>
      <c r="C109" s="6">
        <v>32</v>
      </c>
      <c r="D109" s="6">
        <v>32</v>
      </c>
      <c r="E109" s="6">
        <f t="shared" si="37"/>
        <v>0</v>
      </c>
      <c r="F109" s="9">
        <v>9.5</v>
      </c>
      <c r="G109" s="6">
        <f t="shared" si="38"/>
        <v>0</v>
      </c>
      <c r="H109" s="6">
        <v>30321</v>
      </c>
      <c r="I109" s="6">
        <v>30735</v>
      </c>
      <c r="J109" s="6">
        <f t="shared" si="39"/>
        <v>414</v>
      </c>
      <c r="K109" s="6">
        <v>1</v>
      </c>
      <c r="L109" s="6">
        <f>J109/K109</f>
        <v>414</v>
      </c>
      <c r="M109" s="19">
        <v>1.03</v>
      </c>
      <c r="N109" s="20">
        <f t="shared" si="40"/>
        <v>426.42</v>
      </c>
      <c r="O109" s="6">
        <v>60</v>
      </c>
      <c r="P109" s="20">
        <f t="shared" si="41"/>
        <v>486.42</v>
      </c>
      <c r="Q109" s="6">
        <v>1</v>
      </c>
      <c r="R109" s="9">
        <f t="shared" si="42"/>
        <v>486.42</v>
      </c>
    </row>
    <row r="110" spans="1:18" s="1" customFormat="1">
      <c r="A110" s="6" t="s">
        <v>23</v>
      </c>
      <c r="B110" s="6" t="s">
        <v>838</v>
      </c>
      <c r="C110" s="6"/>
      <c r="D110" s="12"/>
      <c r="E110" s="6">
        <f>SUM(E106:E109)</f>
        <v>0</v>
      </c>
      <c r="F110" s="9">
        <v>9.5</v>
      </c>
      <c r="G110" s="6">
        <f>E110*F110</f>
        <v>0</v>
      </c>
      <c r="H110" s="6"/>
      <c r="I110" s="6"/>
      <c r="J110" s="6"/>
      <c r="K110" s="6"/>
      <c r="L110" s="6">
        <f>SUM(L106:L109)</f>
        <v>4981221</v>
      </c>
      <c r="M110" s="19">
        <v>1.03</v>
      </c>
      <c r="N110" s="20">
        <f t="shared" si="40"/>
        <v>5130657.63</v>
      </c>
      <c r="O110" s="6">
        <f>SUM(O106:O109)</f>
        <v>120</v>
      </c>
      <c r="P110" s="20">
        <f>P106+P107+P108+P109</f>
        <v>5130777.63</v>
      </c>
      <c r="Q110" s="6">
        <v>1</v>
      </c>
      <c r="R110" s="9">
        <f t="shared" si="42"/>
        <v>5130777.63</v>
      </c>
    </row>
    <row r="111" spans="1:18" s="1" customFormat="1"/>
    <row r="112" spans="1:18" s="1" customFormat="1"/>
    <row r="113" spans="1:18" s="1" customFormat="1"/>
    <row r="114" spans="1:18" s="1" customFormat="1" ht="28.5">
      <c r="A114" s="12" t="s">
        <v>1</v>
      </c>
      <c r="B114" s="113" t="s">
        <v>813</v>
      </c>
      <c r="C114" s="12" t="s">
        <v>28</v>
      </c>
      <c r="D114" s="12" t="s">
        <v>29</v>
      </c>
      <c r="E114" s="12" t="s">
        <v>6</v>
      </c>
      <c r="F114" s="27" t="s">
        <v>30</v>
      </c>
      <c r="G114" s="12" t="s">
        <v>31</v>
      </c>
      <c r="H114" s="12" t="s">
        <v>2</v>
      </c>
      <c r="I114" s="12" t="s">
        <v>3</v>
      </c>
      <c r="J114" s="12" t="s">
        <v>4</v>
      </c>
      <c r="K114" s="12" t="s">
        <v>5</v>
      </c>
      <c r="L114" s="12" t="s">
        <v>6</v>
      </c>
      <c r="M114" s="12"/>
      <c r="N114" s="30" t="s">
        <v>8</v>
      </c>
      <c r="O114" s="12" t="s">
        <v>35</v>
      </c>
      <c r="P114" s="30" t="s">
        <v>23</v>
      </c>
      <c r="Q114" s="12" t="s">
        <v>36</v>
      </c>
      <c r="R114" s="27" t="s">
        <v>37</v>
      </c>
    </row>
    <row r="115" spans="1:18" s="1" customFormat="1">
      <c r="A115" s="129" t="s">
        <v>842</v>
      </c>
      <c r="B115" s="12"/>
      <c r="C115" s="129"/>
      <c r="D115" s="129">
        <v>4227</v>
      </c>
      <c r="E115" s="129"/>
      <c r="F115" s="27"/>
      <c r="G115" s="129"/>
      <c r="H115" s="129"/>
      <c r="I115" s="129"/>
      <c r="J115" s="129"/>
      <c r="K115" s="129"/>
      <c r="L115" s="129"/>
      <c r="M115" s="12"/>
      <c r="N115" s="134"/>
      <c r="O115" s="129"/>
      <c r="P115" s="134"/>
      <c r="Q115" s="129"/>
      <c r="R115" s="137"/>
    </row>
    <row r="116" spans="1:18" s="1" customFormat="1">
      <c r="A116" s="130" t="s">
        <v>843</v>
      </c>
      <c r="B116" s="130" t="s">
        <v>844</v>
      </c>
      <c r="C116" s="130"/>
      <c r="D116" s="130"/>
      <c r="E116" s="130"/>
      <c r="F116" s="131"/>
      <c r="G116" s="130"/>
      <c r="H116" s="130">
        <v>2245</v>
      </c>
      <c r="I116" s="130">
        <v>2245</v>
      </c>
      <c r="J116" s="130">
        <f t="shared" ref="J116:J122" si="43">I116-H116</f>
        <v>0</v>
      </c>
      <c r="K116" s="130">
        <v>1</v>
      </c>
      <c r="L116" s="130">
        <f t="shared" ref="L116:L122" si="44">K116*J116</f>
        <v>0</v>
      </c>
      <c r="M116" s="19">
        <v>1.03</v>
      </c>
      <c r="N116" s="135">
        <f t="shared" ref="N116:N123" si="45">M116*L116</f>
        <v>0</v>
      </c>
      <c r="O116" s="130">
        <v>20</v>
      </c>
      <c r="P116" s="135">
        <f t="shared" ref="P116:P123" si="46">G116+N116+O116</f>
        <v>20</v>
      </c>
      <c r="Q116" s="130">
        <v>1</v>
      </c>
      <c r="R116" s="131">
        <f t="shared" ref="R116:R122" si="47">P116*Q116</f>
        <v>20</v>
      </c>
    </row>
    <row r="117" spans="1:18" s="1" customFormat="1">
      <c r="A117" s="130" t="s">
        <v>845</v>
      </c>
      <c r="B117" s="130"/>
      <c r="C117" s="130"/>
      <c r="D117" s="130"/>
      <c r="E117" s="130"/>
      <c r="F117" s="131"/>
      <c r="G117" s="130"/>
      <c r="H117" s="130">
        <v>10868</v>
      </c>
      <c r="I117" s="130">
        <v>11351</v>
      </c>
      <c r="J117" s="130">
        <f t="shared" si="43"/>
        <v>483</v>
      </c>
      <c r="K117" s="130">
        <v>1</v>
      </c>
      <c r="L117" s="130">
        <f>J117*K117</f>
        <v>483</v>
      </c>
      <c r="M117" s="19">
        <v>1.03</v>
      </c>
      <c r="N117" s="135">
        <f>L117*M117</f>
        <v>497.49</v>
      </c>
      <c r="O117" s="130"/>
      <c r="P117" s="135"/>
      <c r="Q117" s="130"/>
      <c r="R117" s="131"/>
    </row>
    <row r="118" spans="1:18" s="1" customFormat="1">
      <c r="A118" s="12" t="s">
        <v>846</v>
      </c>
      <c r="B118" s="12"/>
      <c r="C118" s="12">
        <v>49</v>
      </c>
      <c r="D118" s="12">
        <v>49</v>
      </c>
      <c r="E118" s="12">
        <f t="shared" ref="E118:E122" si="48">SUM(D118-C118)</f>
        <v>0</v>
      </c>
      <c r="F118" s="27">
        <v>9.5</v>
      </c>
      <c r="G118" s="12">
        <f t="shared" ref="G118:G123" si="49">E118*F118</f>
        <v>0</v>
      </c>
      <c r="H118" s="12">
        <v>36106</v>
      </c>
      <c r="I118" s="12">
        <v>36699</v>
      </c>
      <c r="J118" s="12">
        <f t="shared" si="43"/>
        <v>593</v>
      </c>
      <c r="K118" s="12">
        <v>1</v>
      </c>
      <c r="L118" s="12">
        <f t="shared" si="44"/>
        <v>593</v>
      </c>
      <c r="M118" s="19">
        <v>1.03</v>
      </c>
      <c r="N118" s="30">
        <f t="shared" si="45"/>
        <v>610.79</v>
      </c>
      <c r="O118" s="12">
        <v>0</v>
      </c>
      <c r="P118" s="30">
        <f t="shared" si="46"/>
        <v>610.79</v>
      </c>
      <c r="Q118" s="12">
        <v>0.5</v>
      </c>
      <c r="R118" s="27">
        <f t="shared" si="47"/>
        <v>305.39499999999998</v>
      </c>
    </row>
    <row r="119" spans="1:18" s="1" customFormat="1">
      <c r="A119" s="12" t="s">
        <v>820</v>
      </c>
      <c r="B119" s="12" t="s">
        <v>844</v>
      </c>
      <c r="C119" s="12"/>
      <c r="D119" s="12"/>
      <c r="E119" s="12"/>
      <c r="F119" s="27"/>
      <c r="G119" s="12"/>
      <c r="H119" s="12">
        <v>467622</v>
      </c>
      <c r="I119" s="12">
        <v>514144</v>
      </c>
      <c r="J119" s="12">
        <f t="shared" si="43"/>
        <v>46522</v>
      </c>
      <c r="K119" s="12">
        <v>1</v>
      </c>
      <c r="L119" s="12">
        <f t="shared" si="44"/>
        <v>46522</v>
      </c>
      <c r="M119" s="19">
        <v>1.03</v>
      </c>
      <c r="N119" s="30">
        <f t="shared" si="45"/>
        <v>47917.66</v>
      </c>
      <c r="O119" s="12"/>
      <c r="P119" s="30">
        <f t="shared" si="46"/>
        <v>47917.66</v>
      </c>
      <c r="Q119" s="129">
        <v>1</v>
      </c>
      <c r="R119" s="27">
        <f t="shared" si="47"/>
        <v>47917.66</v>
      </c>
    </row>
    <row r="120" spans="1:18" s="1" customFormat="1">
      <c r="A120" s="12" t="s">
        <v>821</v>
      </c>
      <c r="B120" s="12" t="s">
        <v>844</v>
      </c>
      <c r="C120" s="12">
        <v>75</v>
      </c>
      <c r="D120" s="12">
        <v>75</v>
      </c>
      <c r="E120" s="12">
        <f t="shared" si="48"/>
        <v>0</v>
      </c>
      <c r="F120" s="27">
        <v>9.5</v>
      </c>
      <c r="G120" s="12">
        <f t="shared" si="49"/>
        <v>0</v>
      </c>
      <c r="H120" s="12">
        <v>382388</v>
      </c>
      <c r="I120" s="12">
        <v>423418</v>
      </c>
      <c r="J120" s="12">
        <f t="shared" si="43"/>
        <v>41030</v>
      </c>
      <c r="K120" s="12">
        <v>1</v>
      </c>
      <c r="L120" s="12">
        <f t="shared" si="44"/>
        <v>41030</v>
      </c>
      <c r="M120" s="19">
        <v>1.03</v>
      </c>
      <c r="N120" s="30">
        <f t="shared" si="45"/>
        <v>42260.9</v>
      </c>
      <c r="O120" s="12"/>
      <c r="P120" s="30">
        <f t="shared" si="46"/>
        <v>42260.9</v>
      </c>
      <c r="Q120" s="129">
        <v>0.68600000000000005</v>
      </c>
      <c r="R120" s="27">
        <f t="shared" si="47"/>
        <v>28990.9774</v>
      </c>
    </row>
    <row r="121" spans="1:18" s="1" customFormat="1">
      <c r="A121" s="12" t="s">
        <v>823</v>
      </c>
      <c r="B121" s="12" t="s">
        <v>844</v>
      </c>
      <c r="C121" s="12" t="s">
        <v>824</v>
      </c>
      <c r="D121" s="12"/>
      <c r="E121" s="12"/>
      <c r="F121" s="27"/>
      <c r="G121" s="12"/>
      <c r="H121" s="132">
        <v>17117</v>
      </c>
      <c r="I121" s="12">
        <v>17352</v>
      </c>
      <c r="J121" s="12">
        <f t="shared" si="43"/>
        <v>235</v>
      </c>
      <c r="K121" s="12">
        <v>1</v>
      </c>
      <c r="L121" s="12">
        <f t="shared" si="44"/>
        <v>235</v>
      </c>
      <c r="M121" s="19">
        <v>1.03</v>
      </c>
      <c r="N121" s="30">
        <f t="shared" si="45"/>
        <v>242.05</v>
      </c>
      <c r="O121" s="12"/>
      <c r="P121" s="30">
        <f t="shared" si="46"/>
        <v>242.05</v>
      </c>
      <c r="Q121" s="129">
        <v>0.8</v>
      </c>
      <c r="R121" s="27">
        <f t="shared" si="47"/>
        <v>193.64</v>
      </c>
    </row>
    <row r="122" spans="1:18" s="1" customFormat="1">
      <c r="A122" s="6" t="s">
        <v>847</v>
      </c>
      <c r="B122" s="12" t="s">
        <v>848</v>
      </c>
      <c r="C122" s="6">
        <v>52</v>
      </c>
      <c r="D122" s="6">
        <v>52</v>
      </c>
      <c r="E122" s="6">
        <f t="shared" si="48"/>
        <v>0</v>
      </c>
      <c r="F122" s="9">
        <v>9.5</v>
      </c>
      <c r="G122" s="6">
        <f t="shared" si="49"/>
        <v>0</v>
      </c>
      <c r="H122" s="6">
        <v>2841</v>
      </c>
      <c r="I122" s="6">
        <v>3692</v>
      </c>
      <c r="J122" s="6">
        <f t="shared" si="43"/>
        <v>851</v>
      </c>
      <c r="K122" s="6">
        <v>1</v>
      </c>
      <c r="L122" s="6">
        <f t="shared" si="44"/>
        <v>851</v>
      </c>
      <c r="M122" s="19">
        <v>1.03</v>
      </c>
      <c r="N122" s="20">
        <f t="shared" si="45"/>
        <v>876.53</v>
      </c>
      <c r="O122" s="6"/>
      <c r="P122" s="20">
        <f t="shared" si="46"/>
        <v>876.53</v>
      </c>
      <c r="Q122" s="6">
        <v>1</v>
      </c>
      <c r="R122" s="9">
        <f t="shared" si="47"/>
        <v>876.53</v>
      </c>
    </row>
    <row r="123" spans="1:18" s="1" customFormat="1">
      <c r="A123" s="129" t="s">
        <v>23</v>
      </c>
      <c r="B123" s="12" t="s">
        <v>844</v>
      </c>
      <c r="C123" s="129"/>
      <c r="D123" s="129"/>
      <c r="E123" s="129">
        <f>SUM(E116:E121)</f>
        <v>0</v>
      </c>
      <c r="F123" s="27">
        <v>9.5</v>
      </c>
      <c r="G123" s="129">
        <f t="shared" si="49"/>
        <v>0</v>
      </c>
      <c r="H123" s="129"/>
      <c r="I123" s="129"/>
      <c r="J123" s="129"/>
      <c r="K123" s="129"/>
      <c r="L123" s="129">
        <f>SUM(L116:L121)</f>
        <v>88863</v>
      </c>
      <c r="M123" s="12">
        <v>1.03</v>
      </c>
      <c r="N123" s="134">
        <f t="shared" si="45"/>
        <v>91528.89</v>
      </c>
      <c r="O123" s="129">
        <f>SUM(O116:O121)</f>
        <v>20</v>
      </c>
      <c r="P123" s="134">
        <f t="shared" si="46"/>
        <v>91548.89</v>
      </c>
      <c r="Q123" s="129"/>
      <c r="R123" s="137">
        <f>SUM(R116:R122)</f>
        <v>78304.202399999995</v>
      </c>
    </row>
    <row r="124" spans="1:18" s="1" customFormat="1"/>
    <row r="125" spans="1:18" s="1" customFormat="1"/>
    <row r="126" spans="1:18" s="1" customFormat="1"/>
    <row r="127" spans="1:18" s="1" customFormat="1" ht="28.5">
      <c r="A127" s="6" t="s">
        <v>1</v>
      </c>
      <c r="B127" s="113" t="s">
        <v>813</v>
      </c>
      <c r="C127" s="6" t="s">
        <v>28</v>
      </c>
      <c r="D127" s="6" t="s">
        <v>29</v>
      </c>
      <c r="E127" s="6" t="s">
        <v>6</v>
      </c>
      <c r="F127" s="9" t="s">
        <v>30</v>
      </c>
      <c r="G127" s="6" t="s">
        <v>31</v>
      </c>
      <c r="H127" s="6" t="s">
        <v>2</v>
      </c>
      <c r="I127" s="6" t="s">
        <v>3</v>
      </c>
      <c r="J127" s="6" t="s">
        <v>4</v>
      </c>
      <c r="K127" s="6" t="s">
        <v>5</v>
      </c>
      <c r="L127" s="6" t="s">
        <v>6</v>
      </c>
      <c r="M127" s="19"/>
      <c r="N127" s="20" t="s">
        <v>8</v>
      </c>
      <c r="O127" s="6" t="s">
        <v>35</v>
      </c>
      <c r="P127" s="20" t="s">
        <v>23</v>
      </c>
      <c r="Q127" s="6" t="s">
        <v>36</v>
      </c>
      <c r="R127" s="9" t="s">
        <v>37</v>
      </c>
    </row>
    <row r="128" spans="1:18" s="1" customFormat="1">
      <c r="A128" s="28" t="s">
        <v>849</v>
      </c>
      <c r="B128" s="6" t="s">
        <v>850</v>
      </c>
      <c r="C128" s="6">
        <v>4240</v>
      </c>
      <c r="D128" s="6"/>
      <c r="E128" s="6"/>
      <c r="F128" s="9"/>
      <c r="G128" s="6"/>
      <c r="H128" s="6"/>
      <c r="I128" s="6"/>
      <c r="J128" s="6"/>
      <c r="K128" s="6"/>
      <c r="L128" s="6"/>
      <c r="M128" s="19">
        <v>1.03</v>
      </c>
      <c r="N128" s="20"/>
      <c r="O128" s="6"/>
      <c r="P128" s="20"/>
      <c r="Q128" s="6"/>
      <c r="R128" s="9"/>
    </row>
    <row r="129" spans="1:18" s="1" customFormat="1">
      <c r="A129" s="6" t="s">
        <v>851</v>
      </c>
      <c r="B129" s="6" t="s">
        <v>311</v>
      </c>
      <c r="C129" s="6">
        <v>219</v>
      </c>
      <c r="D129" s="6">
        <v>219</v>
      </c>
      <c r="E129" s="6">
        <f t="shared" ref="E129:E134" si="50">SUM(D129-C129)</f>
        <v>0</v>
      </c>
      <c r="F129" s="9">
        <v>9.5</v>
      </c>
      <c r="G129" s="6">
        <f t="shared" ref="G129:G135" si="51">E129*F129</f>
        <v>0</v>
      </c>
      <c r="H129" s="6">
        <v>10</v>
      </c>
      <c r="I129" s="6">
        <v>12</v>
      </c>
      <c r="J129" s="6">
        <f t="shared" ref="J129:J136" si="52">I129-H129</f>
        <v>2</v>
      </c>
      <c r="K129" s="6">
        <v>30</v>
      </c>
      <c r="L129" s="6">
        <f t="shared" ref="L129:L134" si="53">K129*J129</f>
        <v>60</v>
      </c>
      <c r="M129" s="19">
        <v>1.03</v>
      </c>
      <c r="N129" s="20">
        <f t="shared" ref="N129:N136" si="54">M129*L129</f>
        <v>61.8</v>
      </c>
      <c r="O129" s="6">
        <v>80</v>
      </c>
      <c r="P129" s="20">
        <f t="shared" ref="P129:P136" si="55">G129+N129+O129</f>
        <v>141.80000000000001</v>
      </c>
      <c r="Q129" s="6">
        <v>1</v>
      </c>
      <c r="R129" s="9">
        <f t="shared" ref="R129:R136" si="56">P129*Q129</f>
        <v>141.80000000000001</v>
      </c>
    </row>
    <row r="130" spans="1:18" s="1" customFormat="1">
      <c r="A130" s="6" t="s">
        <v>852</v>
      </c>
      <c r="B130" s="6" t="s">
        <v>311</v>
      </c>
      <c r="C130" s="6" t="s">
        <v>853</v>
      </c>
      <c r="D130" s="6"/>
      <c r="E130" s="6"/>
      <c r="F130" s="9">
        <v>9.5</v>
      </c>
      <c r="G130" s="6"/>
      <c r="H130" s="6">
        <v>12967</v>
      </c>
      <c r="I130" s="6">
        <v>13957</v>
      </c>
      <c r="J130" s="6">
        <f t="shared" si="52"/>
        <v>990</v>
      </c>
      <c r="K130" s="6">
        <v>1</v>
      </c>
      <c r="L130" s="6">
        <f t="shared" si="53"/>
        <v>990</v>
      </c>
      <c r="M130" s="19">
        <v>1.03</v>
      </c>
      <c r="N130" s="20">
        <f t="shared" si="54"/>
        <v>1019.7</v>
      </c>
      <c r="O130" s="6"/>
      <c r="P130" s="20">
        <f t="shared" si="55"/>
        <v>1019.7</v>
      </c>
      <c r="Q130" s="6">
        <v>1</v>
      </c>
      <c r="R130" s="9">
        <f t="shared" si="56"/>
        <v>1019.7</v>
      </c>
    </row>
    <row r="131" spans="1:18" s="1" customFormat="1">
      <c r="A131" s="6" t="s">
        <v>854</v>
      </c>
      <c r="B131" s="6" t="s">
        <v>311</v>
      </c>
      <c r="C131" s="6"/>
      <c r="D131" s="6"/>
      <c r="E131" s="6"/>
      <c r="F131" s="9">
        <v>9.5</v>
      </c>
      <c r="G131" s="6">
        <f t="shared" si="51"/>
        <v>0</v>
      </c>
      <c r="H131" s="6">
        <v>67650</v>
      </c>
      <c r="I131" s="6">
        <v>67650</v>
      </c>
      <c r="J131" s="6">
        <f t="shared" si="52"/>
        <v>0</v>
      </c>
      <c r="K131" s="6">
        <v>30</v>
      </c>
      <c r="L131" s="6">
        <f t="shared" si="53"/>
        <v>0</v>
      </c>
      <c r="M131" s="19">
        <v>1.03</v>
      </c>
      <c r="N131" s="20">
        <f t="shared" si="54"/>
        <v>0</v>
      </c>
      <c r="O131" s="6"/>
      <c r="P131" s="20">
        <f t="shared" si="55"/>
        <v>0</v>
      </c>
      <c r="Q131" s="6">
        <v>1</v>
      </c>
      <c r="R131" s="9">
        <f t="shared" si="56"/>
        <v>0</v>
      </c>
    </row>
    <row r="132" spans="1:18" s="1" customFormat="1">
      <c r="A132" s="6" t="s">
        <v>855</v>
      </c>
      <c r="B132" s="6" t="s">
        <v>311</v>
      </c>
      <c r="C132" s="6">
        <v>108</v>
      </c>
      <c r="D132" s="6">
        <v>108</v>
      </c>
      <c r="E132" s="6">
        <f t="shared" si="50"/>
        <v>0</v>
      </c>
      <c r="F132" s="9">
        <v>9.5</v>
      </c>
      <c r="G132" s="6">
        <f t="shared" si="51"/>
        <v>0</v>
      </c>
      <c r="H132" s="6">
        <v>36576</v>
      </c>
      <c r="I132" s="6">
        <v>38131</v>
      </c>
      <c r="J132" s="6">
        <f t="shared" si="52"/>
        <v>1555</v>
      </c>
      <c r="K132" s="6">
        <v>1</v>
      </c>
      <c r="L132" s="6">
        <f t="shared" si="53"/>
        <v>1555</v>
      </c>
      <c r="M132" s="19">
        <v>1.03</v>
      </c>
      <c r="N132" s="20">
        <f t="shared" si="54"/>
        <v>1601.65</v>
      </c>
      <c r="O132" s="6">
        <v>40</v>
      </c>
      <c r="P132" s="20">
        <f t="shared" si="55"/>
        <v>1641.65</v>
      </c>
      <c r="Q132" s="6">
        <v>1</v>
      </c>
      <c r="R132" s="9">
        <f t="shared" si="56"/>
        <v>1641.65</v>
      </c>
    </row>
    <row r="133" spans="1:18" s="1" customFormat="1">
      <c r="A133" s="6" t="s">
        <v>856</v>
      </c>
      <c r="B133" s="6" t="s">
        <v>311</v>
      </c>
      <c r="C133" s="6" t="s">
        <v>857</v>
      </c>
      <c r="D133" s="6"/>
      <c r="E133" s="6"/>
      <c r="F133" s="9">
        <v>9.5</v>
      </c>
      <c r="G133" s="6">
        <f t="shared" si="51"/>
        <v>0</v>
      </c>
      <c r="H133" s="6">
        <v>120797</v>
      </c>
      <c r="I133" s="6">
        <v>131082</v>
      </c>
      <c r="J133" s="6">
        <f t="shared" si="52"/>
        <v>10285</v>
      </c>
      <c r="K133" s="6">
        <v>1</v>
      </c>
      <c r="L133" s="6">
        <f t="shared" si="53"/>
        <v>10285</v>
      </c>
      <c r="M133" s="19">
        <v>1.03</v>
      </c>
      <c r="N133" s="20">
        <f t="shared" si="54"/>
        <v>10593.55</v>
      </c>
      <c r="O133" s="6"/>
      <c r="P133" s="20">
        <f t="shared" si="55"/>
        <v>10593.55</v>
      </c>
      <c r="Q133" s="6">
        <v>1</v>
      </c>
      <c r="R133" s="9">
        <f t="shared" si="56"/>
        <v>10593.55</v>
      </c>
    </row>
    <row r="134" spans="1:18" s="1" customFormat="1">
      <c r="A134" s="6" t="s">
        <v>846</v>
      </c>
      <c r="B134" s="6" t="s">
        <v>751</v>
      </c>
      <c r="C134" s="6">
        <v>49</v>
      </c>
      <c r="D134" s="6">
        <v>49</v>
      </c>
      <c r="E134" s="6">
        <f t="shared" si="50"/>
        <v>0</v>
      </c>
      <c r="F134" s="9">
        <v>9.5</v>
      </c>
      <c r="G134" s="6">
        <f t="shared" si="51"/>
        <v>0</v>
      </c>
      <c r="H134" s="6">
        <v>36106</v>
      </c>
      <c r="I134" s="6">
        <v>36699</v>
      </c>
      <c r="J134" s="6">
        <f t="shared" si="52"/>
        <v>593</v>
      </c>
      <c r="K134" s="6">
        <v>1</v>
      </c>
      <c r="L134" s="6">
        <f t="shared" si="53"/>
        <v>593</v>
      </c>
      <c r="M134" s="19">
        <v>1.03</v>
      </c>
      <c r="N134" s="20">
        <f t="shared" si="54"/>
        <v>610.79</v>
      </c>
      <c r="O134" s="6">
        <v>0</v>
      </c>
      <c r="P134" s="20">
        <f t="shared" si="55"/>
        <v>610.79</v>
      </c>
      <c r="Q134" s="6">
        <v>0.5</v>
      </c>
      <c r="R134" s="9">
        <f t="shared" si="56"/>
        <v>305.39499999999998</v>
      </c>
    </row>
    <row r="135" spans="1:18" s="1" customFormat="1">
      <c r="A135" s="6" t="s">
        <v>858</v>
      </c>
      <c r="B135" s="6" t="s">
        <v>311</v>
      </c>
      <c r="C135" s="6">
        <v>68</v>
      </c>
      <c r="D135" s="6">
        <v>68</v>
      </c>
      <c r="E135" s="6">
        <f>D135-C135</f>
        <v>0</v>
      </c>
      <c r="F135" s="9">
        <v>9.5</v>
      </c>
      <c r="G135" s="6">
        <f t="shared" si="51"/>
        <v>0</v>
      </c>
      <c r="H135" s="6">
        <v>28152</v>
      </c>
      <c r="I135" s="6">
        <v>29043</v>
      </c>
      <c r="J135" s="6">
        <f t="shared" si="52"/>
        <v>891</v>
      </c>
      <c r="K135" s="6">
        <v>1</v>
      </c>
      <c r="L135" s="6">
        <f>J135*K135</f>
        <v>891</v>
      </c>
      <c r="M135" s="19">
        <v>1.03</v>
      </c>
      <c r="N135" s="20">
        <f t="shared" si="54"/>
        <v>917.73</v>
      </c>
      <c r="O135" s="6"/>
      <c r="P135" s="20">
        <f t="shared" si="55"/>
        <v>917.73</v>
      </c>
      <c r="Q135" s="6">
        <v>1</v>
      </c>
      <c r="R135" s="9">
        <f t="shared" si="56"/>
        <v>917.73</v>
      </c>
    </row>
    <row r="136" spans="1:18" s="1" customFormat="1">
      <c r="A136" s="6" t="s">
        <v>310</v>
      </c>
      <c r="B136" s="6" t="s">
        <v>311</v>
      </c>
      <c r="C136" s="6"/>
      <c r="D136" s="6"/>
      <c r="E136" s="6"/>
      <c r="F136" s="9"/>
      <c r="G136" s="6"/>
      <c r="H136" s="6">
        <v>3079</v>
      </c>
      <c r="I136" s="6">
        <v>3621</v>
      </c>
      <c r="J136" s="6">
        <f t="shared" si="52"/>
        <v>542</v>
      </c>
      <c r="K136" s="6">
        <v>20</v>
      </c>
      <c r="L136" s="6">
        <f>K136*J136</f>
        <v>10840</v>
      </c>
      <c r="M136" s="19">
        <v>1.03</v>
      </c>
      <c r="N136" s="20">
        <f t="shared" si="54"/>
        <v>11165.2</v>
      </c>
      <c r="O136" s="6"/>
      <c r="P136" s="20">
        <f t="shared" si="55"/>
        <v>11165.2</v>
      </c>
      <c r="Q136" s="6">
        <v>1</v>
      </c>
      <c r="R136" s="9">
        <f t="shared" si="56"/>
        <v>11165.2</v>
      </c>
    </row>
    <row r="137" spans="1:18" s="1" customFormat="1">
      <c r="A137" s="6" t="s">
        <v>23</v>
      </c>
      <c r="B137" s="6" t="s">
        <v>311</v>
      </c>
      <c r="C137" s="6"/>
      <c r="D137" s="6"/>
      <c r="E137" s="6">
        <f>SUM(E129:E136)</f>
        <v>0</v>
      </c>
      <c r="F137" s="9">
        <v>9.5</v>
      </c>
      <c r="G137" s="6">
        <f>E137*F137</f>
        <v>0</v>
      </c>
      <c r="H137" s="6"/>
      <c r="I137" s="6"/>
      <c r="J137" s="6"/>
      <c r="K137" s="6"/>
      <c r="L137" s="6">
        <f>SUM(L129:L136)</f>
        <v>25214</v>
      </c>
      <c r="M137" s="19">
        <v>1.03</v>
      </c>
      <c r="N137" s="20">
        <f>L137*M137</f>
        <v>25970.42</v>
      </c>
      <c r="O137" s="6">
        <f>SUM(O129:O135)</f>
        <v>120</v>
      </c>
      <c r="P137" s="20">
        <f>O137+N137+G137</f>
        <v>26090.42</v>
      </c>
      <c r="Q137" s="6"/>
      <c r="R137" s="9">
        <f>SUM(R129:R136)</f>
        <v>25785.025000000001</v>
      </c>
    </row>
    <row r="138" spans="1:18" s="1" customFormat="1">
      <c r="A138" s="6" t="s">
        <v>386</v>
      </c>
      <c r="B138" s="6" t="s">
        <v>311</v>
      </c>
      <c r="C138" s="6" t="s">
        <v>35</v>
      </c>
      <c r="D138" s="6"/>
      <c r="E138" s="6"/>
      <c r="F138" s="9">
        <v>9.5</v>
      </c>
      <c r="G138" s="6"/>
      <c r="H138" s="6"/>
      <c r="I138" s="6"/>
      <c r="J138" s="6"/>
      <c r="K138" s="6"/>
      <c r="L138" s="21"/>
      <c r="M138" s="19">
        <v>1.03</v>
      </c>
      <c r="N138" s="20"/>
      <c r="O138" s="6"/>
      <c r="P138" s="20">
        <f>R9</f>
        <v>6992.67</v>
      </c>
      <c r="Q138" s="6">
        <v>3.1969999999999998E-2</v>
      </c>
      <c r="R138" s="9">
        <f>P138*Q138</f>
        <v>223.55565989999999</v>
      </c>
    </row>
    <row r="139" spans="1:18" s="1" customFormat="1">
      <c r="A139" s="6" t="s">
        <v>386</v>
      </c>
      <c r="B139" s="6" t="s">
        <v>311</v>
      </c>
      <c r="C139" s="6" t="s">
        <v>388</v>
      </c>
      <c r="D139" s="6"/>
      <c r="E139" s="58">
        <f>G139/F139</f>
        <v>8.8200000000000001E-2</v>
      </c>
      <c r="F139" s="9">
        <v>9.5</v>
      </c>
      <c r="G139" s="9">
        <f>R139</f>
        <v>0.83789999999999998</v>
      </c>
      <c r="H139" s="6"/>
      <c r="I139" s="6"/>
      <c r="J139" s="6"/>
      <c r="K139" s="6"/>
      <c r="L139" s="21"/>
      <c r="M139" s="19">
        <v>1.03</v>
      </c>
      <c r="N139" s="20"/>
      <c r="O139" s="6"/>
      <c r="P139" s="20">
        <f>R10</f>
        <v>28.5</v>
      </c>
      <c r="Q139" s="6">
        <v>2.9399999999999999E-2</v>
      </c>
      <c r="R139" s="9">
        <f>P139*Q139</f>
        <v>0.83789999999999998</v>
      </c>
    </row>
    <row r="140" spans="1:18" s="1" customFormat="1">
      <c r="A140" s="6" t="s">
        <v>826</v>
      </c>
      <c r="B140" s="6"/>
      <c r="C140" s="6"/>
      <c r="D140" s="6"/>
      <c r="E140" s="58">
        <f>G140/F140</f>
        <v>8.8200000000000001E-2</v>
      </c>
      <c r="F140" s="9">
        <v>9.5</v>
      </c>
      <c r="G140" s="6">
        <f>SUM(G137:G139)</f>
        <v>0.83789999999999998</v>
      </c>
      <c r="H140" s="6"/>
      <c r="I140" s="6"/>
      <c r="J140" s="6"/>
      <c r="K140" s="6"/>
      <c r="L140" s="21">
        <f>N140/M140</f>
        <v>25251.049184368901</v>
      </c>
      <c r="M140" s="19">
        <v>1.03</v>
      </c>
      <c r="N140" s="20">
        <f>R140-G140</f>
        <v>26008.580659899999</v>
      </c>
      <c r="O140" s="6"/>
      <c r="P140" s="20"/>
      <c r="Q140" s="6"/>
      <c r="R140" s="9">
        <f>SUM(R137:R139)</f>
        <v>26009.418559900001</v>
      </c>
    </row>
    <row r="141" spans="1:18" s="1" customFormat="1"/>
    <row r="142" spans="1:18" s="1" customFormat="1"/>
    <row r="143" spans="1:18" s="1" customFormat="1"/>
    <row r="144" spans="1:18" s="1" customFormat="1" ht="28.5">
      <c r="A144" s="6" t="s">
        <v>1</v>
      </c>
      <c r="B144" s="113" t="s">
        <v>813</v>
      </c>
      <c r="C144" s="6" t="s">
        <v>28</v>
      </c>
      <c r="D144" s="6" t="s">
        <v>29</v>
      </c>
      <c r="E144" s="6" t="s">
        <v>6</v>
      </c>
      <c r="F144" s="8" t="s">
        <v>30</v>
      </c>
      <c r="G144" s="6" t="s">
        <v>223</v>
      </c>
      <c r="H144" s="6" t="s">
        <v>2</v>
      </c>
      <c r="I144" s="6" t="s">
        <v>3</v>
      </c>
      <c r="J144" s="6" t="s">
        <v>4</v>
      </c>
      <c r="K144" s="6" t="s">
        <v>5</v>
      </c>
      <c r="L144" s="6" t="s">
        <v>6</v>
      </c>
      <c r="M144" s="19">
        <v>1.03</v>
      </c>
      <c r="N144" s="20" t="s">
        <v>8</v>
      </c>
      <c r="O144" s="6" t="s">
        <v>35</v>
      </c>
      <c r="P144" s="20" t="s">
        <v>23</v>
      </c>
      <c r="Q144" s="6" t="s">
        <v>36</v>
      </c>
      <c r="R144" s="9" t="s">
        <v>37</v>
      </c>
    </row>
    <row r="145" spans="1:18" s="1" customFormat="1">
      <c r="A145" s="12" t="s">
        <v>859</v>
      </c>
      <c r="B145" s="6">
        <v>4530</v>
      </c>
      <c r="C145" s="6" t="s">
        <v>860</v>
      </c>
      <c r="D145" s="6"/>
      <c r="E145" s="6"/>
      <c r="F145" s="8"/>
      <c r="G145" s="6"/>
      <c r="H145" s="6"/>
      <c r="I145" s="6"/>
      <c r="J145" s="6"/>
      <c r="K145" s="6"/>
      <c r="L145" s="6"/>
      <c r="M145" s="19"/>
      <c r="N145" s="20"/>
      <c r="O145" s="6"/>
      <c r="P145" s="20"/>
      <c r="Q145" s="6"/>
      <c r="R145" s="9"/>
    </row>
    <row r="146" spans="1:18" s="1" customFormat="1">
      <c r="A146" s="6" t="s">
        <v>542</v>
      </c>
      <c r="B146" s="12" t="s">
        <v>861</v>
      </c>
      <c r="C146" s="6"/>
      <c r="D146" s="6"/>
      <c r="E146" s="6"/>
      <c r="F146" s="8"/>
      <c r="G146" s="6"/>
      <c r="H146" s="6">
        <v>20602</v>
      </c>
      <c r="I146" s="6">
        <v>21641</v>
      </c>
      <c r="J146" s="6">
        <f t="shared" ref="J146:J151" si="57">I146-H146</f>
        <v>1039</v>
      </c>
      <c r="K146" s="6">
        <v>1</v>
      </c>
      <c r="L146" s="6">
        <f t="shared" ref="L146:L151" si="58">K146*J146</f>
        <v>1039</v>
      </c>
      <c r="M146" s="19">
        <v>1.03</v>
      </c>
      <c r="N146" s="20">
        <f t="shared" ref="N146:N151" si="59">M146*L146</f>
        <v>1070.17</v>
      </c>
      <c r="O146" s="6"/>
      <c r="P146" s="20">
        <f t="shared" ref="P146:P153" si="60">G146+N146+O146</f>
        <v>1070.17</v>
      </c>
      <c r="Q146" s="6">
        <v>0.33333332999999998</v>
      </c>
      <c r="R146" s="9">
        <f t="shared" ref="R146:R151" si="61">P146*Q146</f>
        <v>356.72332976609999</v>
      </c>
    </row>
    <row r="147" spans="1:18" s="1" customFormat="1">
      <c r="A147" s="6" t="s">
        <v>862</v>
      </c>
      <c r="B147" s="12" t="s">
        <v>861</v>
      </c>
      <c r="C147" s="6"/>
      <c r="D147" s="6"/>
      <c r="E147" s="6"/>
      <c r="F147" s="8"/>
      <c r="G147" s="6"/>
      <c r="H147" s="6">
        <v>9919</v>
      </c>
      <c r="I147" s="6">
        <v>10113</v>
      </c>
      <c r="J147" s="6">
        <f t="shared" si="57"/>
        <v>194</v>
      </c>
      <c r="K147" s="6">
        <v>1</v>
      </c>
      <c r="L147" s="6">
        <f t="shared" si="58"/>
        <v>194</v>
      </c>
      <c r="M147" s="19">
        <v>1.03</v>
      </c>
      <c r="N147" s="20">
        <f t="shared" si="59"/>
        <v>199.82</v>
      </c>
      <c r="O147" s="6"/>
      <c r="P147" s="20">
        <f t="shared" si="60"/>
        <v>199.82</v>
      </c>
      <c r="Q147" s="6">
        <v>1</v>
      </c>
      <c r="R147" s="9">
        <f t="shared" si="61"/>
        <v>199.82</v>
      </c>
    </row>
    <row r="148" spans="1:18" s="1" customFormat="1">
      <c r="A148" s="6" t="s">
        <v>863</v>
      </c>
      <c r="B148" s="12" t="s">
        <v>861</v>
      </c>
      <c r="C148" s="6"/>
      <c r="D148" s="6"/>
      <c r="E148" s="6"/>
      <c r="F148" s="8"/>
      <c r="G148" s="6"/>
      <c r="H148" s="6">
        <v>38946</v>
      </c>
      <c r="I148" s="6">
        <v>39726</v>
      </c>
      <c r="J148" s="6">
        <f t="shared" si="57"/>
        <v>780</v>
      </c>
      <c r="K148" s="6">
        <v>30</v>
      </c>
      <c r="L148" s="6">
        <f t="shared" si="58"/>
        <v>23400</v>
      </c>
      <c r="M148" s="19">
        <v>1.03</v>
      </c>
      <c r="N148" s="20">
        <f t="shared" si="59"/>
        <v>24102</v>
      </c>
      <c r="O148" s="6"/>
      <c r="P148" s="20">
        <f t="shared" si="60"/>
        <v>24102</v>
      </c>
      <c r="Q148" s="6">
        <v>1</v>
      </c>
      <c r="R148" s="9">
        <f t="shared" si="61"/>
        <v>24102</v>
      </c>
    </row>
    <row r="149" spans="1:18" s="1" customFormat="1">
      <c r="A149" s="6" t="s">
        <v>864</v>
      </c>
      <c r="B149" s="12" t="s">
        <v>861</v>
      </c>
      <c r="C149" s="6"/>
      <c r="D149" s="6"/>
      <c r="E149" s="6"/>
      <c r="F149" s="8"/>
      <c r="G149" s="6"/>
      <c r="H149" s="6">
        <v>38942</v>
      </c>
      <c r="I149" s="6">
        <v>39799</v>
      </c>
      <c r="J149" s="6">
        <f t="shared" si="57"/>
        <v>857</v>
      </c>
      <c r="K149" s="6">
        <v>1</v>
      </c>
      <c r="L149" s="6">
        <f t="shared" si="58"/>
        <v>857</v>
      </c>
      <c r="M149" s="19">
        <v>1.03</v>
      </c>
      <c r="N149" s="20">
        <f t="shared" si="59"/>
        <v>882.71</v>
      </c>
      <c r="O149" s="6"/>
      <c r="P149" s="20">
        <f t="shared" si="60"/>
        <v>882.71</v>
      </c>
      <c r="Q149" s="6">
        <v>1</v>
      </c>
      <c r="R149" s="9">
        <f t="shared" si="61"/>
        <v>882.71</v>
      </c>
    </row>
    <row r="150" spans="1:18" s="1" customFormat="1">
      <c r="A150" s="6" t="s">
        <v>545</v>
      </c>
      <c r="B150" s="12" t="s">
        <v>861</v>
      </c>
      <c r="C150" s="6"/>
      <c r="D150" s="6"/>
      <c r="E150" s="6"/>
      <c r="F150" s="8"/>
      <c r="G150" s="6"/>
      <c r="H150" s="6">
        <v>8079</v>
      </c>
      <c r="I150" s="6">
        <v>8377</v>
      </c>
      <c r="J150" s="6">
        <f t="shared" si="57"/>
        <v>298</v>
      </c>
      <c r="K150" s="6">
        <v>1</v>
      </c>
      <c r="L150" s="6">
        <f t="shared" si="58"/>
        <v>298</v>
      </c>
      <c r="M150" s="19">
        <v>1.03</v>
      </c>
      <c r="N150" s="20">
        <f t="shared" si="59"/>
        <v>306.94</v>
      </c>
      <c r="O150" s="6"/>
      <c r="P150" s="20">
        <f t="shared" si="60"/>
        <v>306.94</v>
      </c>
      <c r="Q150" s="6">
        <v>0.5</v>
      </c>
      <c r="R150" s="9">
        <f t="shared" si="61"/>
        <v>153.47</v>
      </c>
    </row>
    <row r="151" spans="1:18" s="1" customFormat="1">
      <c r="A151" s="6" t="s">
        <v>528</v>
      </c>
      <c r="B151" s="12" t="s">
        <v>861</v>
      </c>
      <c r="C151" s="6"/>
      <c r="D151" s="6"/>
      <c r="E151" s="6"/>
      <c r="F151" s="8"/>
      <c r="G151" s="6"/>
      <c r="H151" s="6">
        <v>23537</v>
      </c>
      <c r="I151" s="6">
        <v>23936</v>
      </c>
      <c r="J151" s="6">
        <f t="shared" si="57"/>
        <v>399</v>
      </c>
      <c r="K151" s="6">
        <v>40</v>
      </c>
      <c r="L151" s="6">
        <f t="shared" si="58"/>
        <v>15960</v>
      </c>
      <c r="M151" s="19">
        <v>1.03</v>
      </c>
      <c r="N151" s="20">
        <f t="shared" si="59"/>
        <v>16438.8</v>
      </c>
      <c r="O151" s="6"/>
      <c r="P151" s="20">
        <f t="shared" si="60"/>
        <v>16438.8</v>
      </c>
      <c r="Q151" s="6">
        <v>0.5</v>
      </c>
      <c r="R151" s="9">
        <f t="shared" si="61"/>
        <v>8219.4</v>
      </c>
    </row>
    <row r="152" spans="1:18" s="1" customFormat="1">
      <c r="A152" s="6" t="s">
        <v>23</v>
      </c>
      <c r="B152" s="12" t="s">
        <v>861</v>
      </c>
      <c r="C152" s="6"/>
      <c r="D152" s="6"/>
      <c r="E152" s="6"/>
      <c r="F152" s="8"/>
      <c r="G152" s="6"/>
      <c r="H152" s="6"/>
      <c r="I152" s="6"/>
      <c r="J152" s="6"/>
      <c r="K152" s="6"/>
      <c r="L152" s="6">
        <f>SUM(L146:L151)</f>
        <v>41748</v>
      </c>
      <c r="M152" s="19">
        <v>1.03</v>
      </c>
      <c r="N152" s="20">
        <f>L152*M152</f>
        <v>43000.44</v>
      </c>
      <c r="O152" s="6"/>
      <c r="P152" s="20">
        <f t="shared" si="60"/>
        <v>43000.44</v>
      </c>
      <c r="Q152" s="6"/>
      <c r="R152" s="9">
        <f>SUM(R146:R151)</f>
        <v>33914.123329766102</v>
      </c>
    </row>
    <row r="153" spans="1:18" s="1" customFormat="1" ht="21" customHeight="1">
      <c r="A153" s="6" t="s">
        <v>548</v>
      </c>
      <c r="B153" s="12" t="s">
        <v>861</v>
      </c>
      <c r="C153" s="6"/>
      <c r="D153" s="6"/>
      <c r="E153" s="6"/>
      <c r="F153" s="8"/>
      <c r="G153" s="6"/>
      <c r="H153" s="6"/>
      <c r="I153" s="6"/>
      <c r="J153" s="6"/>
      <c r="K153" s="6"/>
      <c r="L153" s="13">
        <f>R152/M153</f>
        <v>32926.333329870002</v>
      </c>
      <c r="M153" s="19">
        <v>1.03</v>
      </c>
      <c r="N153" s="20">
        <f>L153*M153</f>
        <v>33914.123329766102</v>
      </c>
      <c r="O153" s="6"/>
      <c r="P153" s="20">
        <f t="shared" si="60"/>
        <v>33914.123329766102</v>
      </c>
      <c r="Q153" s="35"/>
      <c r="R153" s="35"/>
    </row>
    <row r="154" spans="1:18" s="1" customFormat="1"/>
    <row r="155" spans="1:18" s="1" customFormat="1"/>
    <row r="156" spans="1:18" s="1" customFormat="1" ht="28.5">
      <c r="A156" s="6" t="s">
        <v>1</v>
      </c>
      <c r="B156" s="113" t="s">
        <v>813</v>
      </c>
      <c r="C156" s="6" t="s">
        <v>28</v>
      </c>
      <c r="D156" s="6" t="s">
        <v>29</v>
      </c>
      <c r="E156" s="6" t="s">
        <v>6</v>
      </c>
      <c r="F156" s="8" t="s">
        <v>30</v>
      </c>
      <c r="G156" s="6" t="s">
        <v>223</v>
      </c>
      <c r="H156" s="6" t="s">
        <v>2</v>
      </c>
      <c r="I156" s="6" t="s">
        <v>3</v>
      </c>
      <c r="J156" s="6" t="s">
        <v>4</v>
      </c>
      <c r="K156" s="6" t="s">
        <v>5</v>
      </c>
      <c r="L156" s="6" t="s">
        <v>6</v>
      </c>
      <c r="M156" s="19">
        <v>1.03</v>
      </c>
      <c r="N156" s="20" t="s">
        <v>8</v>
      </c>
      <c r="O156" s="6" t="s">
        <v>35</v>
      </c>
      <c r="P156" s="20" t="s">
        <v>23</v>
      </c>
      <c r="Q156" s="6" t="s">
        <v>36</v>
      </c>
      <c r="R156" s="9" t="s">
        <v>37</v>
      </c>
    </row>
    <row r="157" spans="1:18" s="1" customFormat="1">
      <c r="A157" s="6" t="s">
        <v>865</v>
      </c>
      <c r="B157" s="6" t="s">
        <v>866</v>
      </c>
      <c r="C157" s="6">
        <v>40</v>
      </c>
      <c r="D157" s="6">
        <v>40</v>
      </c>
      <c r="E157" s="6">
        <f>SUM(D157-C157)</f>
        <v>0</v>
      </c>
      <c r="F157" s="9">
        <v>9.5</v>
      </c>
      <c r="G157" s="6">
        <f>E157*F157</f>
        <v>0</v>
      </c>
      <c r="H157" s="6">
        <v>20615</v>
      </c>
      <c r="I157" s="6">
        <v>21383</v>
      </c>
      <c r="J157" s="6">
        <f>I157-H157</f>
        <v>768</v>
      </c>
      <c r="K157" s="6">
        <v>80</v>
      </c>
      <c r="L157" s="6">
        <f>K157*J157</f>
        <v>61440</v>
      </c>
      <c r="M157" s="19">
        <v>1.03</v>
      </c>
      <c r="N157" s="20">
        <f>M157*L157</f>
        <v>63283.199999999997</v>
      </c>
      <c r="O157" s="6"/>
      <c r="P157" s="20">
        <f>G157+N157+O157</f>
        <v>63283.199999999997</v>
      </c>
      <c r="Q157" s="6">
        <v>1</v>
      </c>
      <c r="R157" s="9">
        <f>P157*Q157</f>
        <v>63283.199999999997</v>
      </c>
    </row>
    <row r="158" spans="1:18" s="1" customFormat="1">
      <c r="A158" s="6" t="s">
        <v>867</v>
      </c>
      <c r="B158" s="6" t="s">
        <v>866</v>
      </c>
      <c r="C158" s="6">
        <v>4026</v>
      </c>
      <c r="D158" s="6"/>
      <c r="E158" s="6"/>
      <c r="F158" s="9"/>
      <c r="G158" s="6"/>
      <c r="H158" s="6">
        <v>8332</v>
      </c>
      <c r="I158" s="6">
        <v>8664</v>
      </c>
      <c r="J158" s="6">
        <f>I158-H158</f>
        <v>332</v>
      </c>
      <c r="K158" s="6">
        <v>40</v>
      </c>
      <c r="L158" s="6">
        <f>K158*J158</f>
        <v>13280</v>
      </c>
      <c r="M158" s="19">
        <v>1.03</v>
      </c>
      <c r="N158" s="20">
        <f>M158*L158</f>
        <v>13678.4</v>
      </c>
      <c r="O158" s="6"/>
      <c r="P158" s="20">
        <f>G158+N158+O158</f>
        <v>13678.4</v>
      </c>
      <c r="Q158" s="6">
        <v>1</v>
      </c>
      <c r="R158" s="9">
        <f>P158*Q158</f>
        <v>13678.4</v>
      </c>
    </row>
    <row r="159" spans="1:18" s="1" customFormat="1">
      <c r="A159" s="138" t="s">
        <v>23</v>
      </c>
      <c r="B159" s="6"/>
      <c r="C159" s="6"/>
      <c r="D159" s="6"/>
      <c r="E159" s="6"/>
      <c r="F159" s="9"/>
      <c r="G159" s="6"/>
      <c r="H159" s="6"/>
      <c r="I159" s="6"/>
      <c r="J159" s="6"/>
      <c r="K159" s="6"/>
      <c r="L159" s="6"/>
      <c r="M159" s="19"/>
      <c r="N159" s="20"/>
      <c r="O159" s="6"/>
      <c r="P159" s="20"/>
      <c r="Q159" s="6"/>
      <c r="R159" s="139">
        <f>SUM(R157:R158)</f>
        <v>76961.600000000006</v>
      </c>
    </row>
    <row r="160" spans="1:18" s="1" customFormat="1"/>
    <row r="161" spans="1:18" s="1" customFormat="1"/>
    <row r="162" spans="1:18" s="1" customFormat="1"/>
    <row r="163" spans="1:18" s="1" customFormat="1" ht="28.5">
      <c r="A163" s="6" t="s">
        <v>1</v>
      </c>
      <c r="B163" s="113" t="s">
        <v>813</v>
      </c>
      <c r="C163" s="6" t="s">
        <v>28</v>
      </c>
      <c r="D163" s="6" t="s">
        <v>29</v>
      </c>
      <c r="E163" s="6" t="s">
        <v>6</v>
      </c>
      <c r="F163" s="9" t="s">
        <v>30</v>
      </c>
      <c r="G163" s="6" t="s">
        <v>31</v>
      </c>
      <c r="H163" s="6" t="s">
        <v>2</v>
      </c>
      <c r="I163" s="6" t="s">
        <v>3</v>
      </c>
      <c r="J163" s="6" t="s">
        <v>4</v>
      </c>
      <c r="K163" s="6" t="s">
        <v>5</v>
      </c>
      <c r="L163" s="6" t="s">
        <v>6</v>
      </c>
      <c r="M163" s="19"/>
      <c r="N163" s="20" t="s">
        <v>835</v>
      </c>
      <c r="O163" s="6" t="s">
        <v>35</v>
      </c>
      <c r="P163" s="20" t="s">
        <v>836</v>
      </c>
      <c r="Q163" s="6" t="s">
        <v>36</v>
      </c>
      <c r="R163" s="9" t="s">
        <v>37</v>
      </c>
    </row>
    <row r="164" spans="1:18" s="1" customFormat="1">
      <c r="A164" s="6" t="s">
        <v>868</v>
      </c>
      <c r="B164" s="6">
        <v>4529</v>
      </c>
      <c r="C164" s="6"/>
      <c r="D164" s="6"/>
      <c r="E164" s="6"/>
      <c r="F164" s="9"/>
      <c r="G164" s="6"/>
      <c r="H164" s="6"/>
      <c r="I164" s="6"/>
      <c r="J164" s="6"/>
      <c r="K164" s="6"/>
      <c r="L164" s="6"/>
      <c r="M164" s="19"/>
      <c r="N164" s="20"/>
      <c r="O164" s="6"/>
      <c r="P164" s="20"/>
      <c r="Q164" s="6"/>
      <c r="R164" s="9"/>
    </row>
    <row r="165" spans="1:18" s="1" customFormat="1">
      <c r="A165" s="6" t="s">
        <v>869</v>
      </c>
      <c r="B165" s="6" t="s">
        <v>870</v>
      </c>
      <c r="C165" s="6"/>
      <c r="D165" s="6"/>
      <c r="E165" s="6"/>
      <c r="F165" s="8"/>
      <c r="G165" s="6"/>
      <c r="H165" s="6">
        <v>2629</v>
      </c>
      <c r="I165" s="6">
        <v>2914</v>
      </c>
      <c r="J165" s="6">
        <f t="shared" ref="J165:J168" si="62">I165-H165</f>
        <v>285</v>
      </c>
      <c r="K165" s="6">
        <v>1</v>
      </c>
      <c r="L165" s="6">
        <f t="shared" ref="L165:L168" si="63">K165*J165</f>
        <v>285</v>
      </c>
      <c r="M165" s="19">
        <v>1.03</v>
      </c>
      <c r="N165" s="20">
        <f t="shared" ref="N165:N168" si="64">M165*L165</f>
        <v>293.55</v>
      </c>
      <c r="O165" s="6"/>
      <c r="P165" s="20">
        <f t="shared" ref="P165:P168" si="65">G165+N165+O165</f>
        <v>293.55</v>
      </c>
      <c r="Q165" s="6">
        <v>1</v>
      </c>
      <c r="R165" s="9">
        <f t="shared" ref="R165:R170" si="66">P165*Q165</f>
        <v>293.55</v>
      </c>
    </row>
    <row r="166" spans="1:18" s="1" customFormat="1">
      <c r="A166" s="6" t="s">
        <v>871</v>
      </c>
      <c r="B166" s="6" t="s">
        <v>870</v>
      </c>
      <c r="C166" s="6">
        <v>69</v>
      </c>
      <c r="D166" s="6"/>
      <c r="E166" s="6"/>
      <c r="F166" s="9"/>
      <c r="G166" s="6"/>
      <c r="H166" s="6">
        <v>42851</v>
      </c>
      <c r="I166" s="6">
        <v>45601</v>
      </c>
      <c r="J166" s="6">
        <f t="shared" si="62"/>
        <v>2750</v>
      </c>
      <c r="K166" s="6">
        <v>1</v>
      </c>
      <c r="L166" s="6">
        <f t="shared" si="63"/>
        <v>2750</v>
      </c>
      <c r="M166" s="19">
        <v>1.03</v>
      </c>
      <c r="N166" s="20">
        <f t="shared" si="64"/>
        <v>2832.5</v>
      </c>
      <c r="O166" s="6"/>
      <c r="P166" s="20">
        <f t="shared" si="65"/>
        <v>2832.5</v>
      </c>
      <c r="Q166" s="6">
        <v>1</v>
      </c>
      <c r="R166" s="9">
        <f t="shared" si="66"/>
        <v>2832.5</v>
      </c>
    </row>
    <row r="167" spans="1:18" s="1" customFormat="1">
      <c r="A167" s="6" t="s">
        <v>872</v>
      </c>
      <c r="B167" s="6" t="s">
        <v>870</v>
      </c>
      <c r="C167" s="6">
        <v>19</v>
      </c>
      <c r="D167" s="6">
        <v>19</v>
      </c>
      <c r="E167" s="6">
        <f>SUM(D167-C167)</f>
        <v>0</v>
      </c>
      <c r="F167" s="9">
        <v>9.5</v>
      </c>
      <c r="G167" s="6">
        <f>E167*F167</f>
        <v>0</v>
      </c>
      <c r="H167" s="6">
        <v>9687</v>
      </c>
      <c r="I167" s="6">
        <v>9803</v>
      </c>
      <c r="J167" s="6">
        <f t="shared" si="62"/>
        <v>116</v>
      </c>
      <c r="K167" s="6">
        <v>1</v>
      </c>
      <c r="L167" s="6">
        <f t="shared" si="63"/>
        <v>116</v>
      </c>
      <c r="M167" s="19">
        <v>1.03</v>
      </c>
      <c r="N167" s="20">
        <f t="shared" si="64"/>
        <v>119.48</v>
      </c>
      <c r="O167" s="6"/>
      <c r="P167" s="20">
        <f t="shared" si="65"/>
        <v>119.48</v>
      </c>
      <c r="Q167" s="6">
        <v>1</v>
      </c>
      <c r="R167" s="9">
        <f t="shared" si="66"/>
        <v>119.48</v>
      </c>
    </row>
    <row r="168" spans="1:18" s="1" customFormat="1">
      <c r="A168" s="6" t="s">
        <v>312</v>
      </c>
      <c r="B168" s="6" t="s">
        <v>870</v>
      </c>
      <c r="C168" s="6"/>
      <c r="D168" s="6"/>
      <c r="E168" s="6"/>
      <c r="F168" s="8"/>
      <c r="G168" s="6"/>
      <c r="H168" s="6">
        <v>627</v>
      </c>
      <c r="I168" s="6">
        <v>679</v>
      </c>
      <c r="J168" s="6">
        <f t="shared" si="62"/>
        <v>52</v>
      </c>
      <c r="K168" s="6">
        <v>20</v>
      </c>
      <c r="L168" s="6">
        <f t="shared" si="63"/>
        <v>1040</v>
      </c>
      <c r="M168" s="19">
        <v>1.03</v>
      </c>
      <c r="N168" s="20">
        <f t="shared" si="64"/>
        <v>1071.2</v>
      </c>
      <c r="O168" s="6"/>
      <c r="P168" s="20">
        <f t="shared" si="65"/>
        <v>1071.2</v>
      </c>
      <c r="Q168" s="6">
        <v>1</v>
      </c>
      <c r="R168" s="9">
        <f t="shared" si="66"/>
        <v>1071.2</v>
      </c>
    </row>
    <row r="169" spans="1:18" s="1" customFormat="1">
      <c r="A169" s="6" t="s">
        <v>386</v>
      </c>
      <c r="B169" s="6" t="s">
        <v>870</v>
      </c>
      <c r="C169" s="6" t="s">
        <v>35</v>
      </c>
      <c r="D169" s="6"/>
      <c r="E169" s="6"/>
      <c r="F169" s="9"/>
      <c r="G169" s="6"/>
      <c r="H169" s="6"/>
      <c r="I169" s="6"/>
      <c r="J169" s="6"/>
      <c r="K169" s="6"/>
      <c r="L169" s="21">
        <f>N169/M169</f>
        <v>7362</v>
      </c>
      <c r="M169" s="19">
        <v>1.03</v>
      </c>
      <c r="N169" s="20">
        <v>7582.86</v>
      </c>
      <c r="O169" s="6"/>
      <c r="P169" s="20">
        <f>R9</f>
        <v>6992.67</v>
      </c>
      <c r="Q169" s="6">
        <v>4.6039999999999998E-2</v>
      </c>
      <c r="R169" s="9">
        <f t="shared" si="66"/>
        <v>321.9425268</v>
      </c>
    </row>
    <row r="170" spans="1:18" s="1" customFormat="1">
      <c r="A170" s="6" t="s">
        <v>386</v>
      </c>
      <c r="B170" s="6" t="s">
        <v>870</v>
      </c>
      <c r="C170" s="6" t="s">
        <v>388</v>
      </c>
      <c r="D170" s="6"/>
      <c r="E170" s="13">
        <f>G170/F170</f>
        <v>8.8200000000000001E-2</v>
      </c>
      <c r="F170" s="9">
        <v>9.5</v>
      </c>
      <c r="G170" s="9">
        <f>R170</f>
        <v>0.83789999999999998</v>
      </c>
      <c r="H170" s="6"/>
      <c r="I170" s="6"/>
      <c r="J170" s="6"/>
      <c r="K170" s="6"/>
      <c r="L170" s="21"/>
      <c r="M170" s="19"/>
      <c r="N170" s="20"/>
      <c r="O170" s="6"/>
      <c r="P170" s="20">
        <f>R10</f>
        <v>28.5</v>
      </c>
      <c r="Q170" s="6">
        <v>2.9399999999999999E-2</v>
      </c>
      <c r="R170" s="9">
        <f t="shared" si="66"/>
        <v>0.83789999999999998</v>
      </c>
    </row>
    <row r="171" spans="1:18" s="1" customFormat="1">
      <c r="A171" s="6" t="s">
        <v>23</v>
      </c>
      <c r="B171" s="6" t="s">
        <v>870</v>
      </c>
      <c r="C171" s="6">
        <v>4529</v>
      </c>
      <c r="D171" s="6"/>
      <c r="E171" s="13">
        <f>SUM(E166:E170)</f>
        <v>8.8200000000000001E-2</v>
      </c>
      <c r="F171" s="9">
        <v>9.5</v>
      </c>
      <c r="G171" s="13">
        <f>E171*F171</f>
        <v>0.83789999999999998</v>
      </c>
      <c r="H171" s="6"/>
      <c r="I171" s="6"/>
      <c r="J171" s="6"/>
      <c r="K171" s="6"/>
      <c r="L171" s="13">
        <f>SUM(L166:L170)</f>
        <v>11268</v>
      </c>
      <c r="M171" s="19">
        <v>1.03</v>
      </c>
      <c r="N171" s="20">
        <f>M171*L171</f>
        <v>11606.04</v>
      </c>
      <c r="O171" s="6"/>
      <c r="P171" s="20">
        <f>G171+N171+O171</f>
        <v>11606.877899999999</v>
      </c>
      <c r="Q171" s="6">
        <v>1</v>
      </c>
      <c r="R171" s="9">
        <f>SUM(R165:R170)</f>
        <v>4639.5104267999995</v>
      </c>
    </row>
    <row r="172" spans="1:18" s="1" customFormat="1">
      <c r="A172" s="6"/>
      <c r="B172" s="6"/>
      <c r="C172" s="6">
        <v>4034</v>
      </c>
      <c r="D172" s="6"/>
      <c r="E172" s="13"/>
      <c r="F172" s="9"/>
      <c r="G172" s="13"/>
      <c r="H172" s="6"/>
      <c r="I172" s="6"/>
      <c r="J172" s="6"/>
      <c r="K172" s="6"/>
      <c r="L172" s="13">
        <f>N172/M171</f>
        <v>4503.56556</v>
      </c>
      <c r="M172" s="19"/>
      <c r="N172" s="20">
        <f>R171-G171</f>
        <v>4638.6725268</v>
      </c>
      <c r="O172" s="6"/>
      <c r="P172" s="20"/>
      <c r="Q172" s="6"/>
      <c r="R172" s="9"/>
    </row>
    <row r="173" spans="1:18" s="1" customFormat="1">
      <c r="A173" s="6" t="s">
        <v>583</v>
      </c>
      <c r="B173" s="12" t="s">
        <v>473</v>
      </c>
      <c r="C173" s="6"/>
      <c r="D173" s="6"/>
      <c r="E173" s="13"/>
      <c r="F173" s="9"/>
      <c r="G173" s="13"/>
      <c r="H173" s="6"/>
      <c r="I173" s="6"/>
      <c r="J173" s="6"/>
      <c r="K173" s="6"/>
      <c r="L173" s="13"/>
      <c r="M173" s="19"/>
      <c r="N173" s="20"/>
      <c r="O173" s="6"/>
      <c r="P173" s="20"/>
      <c r="Q173" s="6"/>
      <c r="R173" s="9">
        <v>89791.343001999994</v>
      </c>
    </row>
    <row r="174" spans="1:18" s="1" customFormat="1">
      <c r="A174" s="6" t="s">
        <v>493</v>
      </c>
      <c r="B174" s="12" t="s">
        <v>475</v>
      </c>
      <c r="C174" s="6"/>
      <c r="D174" s="9"/>
      <c r="E174" s="13"/>
      <c r="F174" s="9"/>
      <c r="G174" s="9"/>
      <c r="H174" s="6"/>
      <c r="I174" s="6"/>
      <c r="J174" s="6"/>
      <c r="K174" s="6"/>
      <c r="L174" s="13"/>
      <c r="M174" s="19"/>
      <c r="N174" s="20"/>
      <c r="O174" s="6"/>
      <c r="P174" s="20"/>
      <c r="Q174" s="6"/>
      <c r="R174" s="9">
        <f>R173-R171</f>
        <v>85151.832575199995</v>
      </c>
    </row>
    <row r="175" spans="1:18" s="1" customFormat="1"/>
    <row r="176" spans="1:18" s="1" customFormat="1"/>
    <row r="177" spans="1:18" s="1" customFormat="1"/>
    <row r="178" spans="1:18" s="1" customFormat="1" ht="28.5">
      <c r="A178" s="6" t="s">
        <v>1</v>
      </c>
      <c r="B178" s="113" t="s">
        <v>873</v>
      </c>
      <c r="C178" s="6" t="s">
        <v>28</v>
      </c>
      <c r="D178" s="6" t="s">
        <v>29</v>
      </c>
      <c r="E178" s="6" t="s">
        <v>6</v>
      </c>
      <c r="F178" s="9" t="s">
        <v>30</v>
      </c>
      <c r="G178" s="6" t="s">
        <v>31</v>
      </c>
      <c r="H178" s="6" t="s">
        <v>2</v>
      </c>
      <c r="I178" s="6" t="s">
        <v>3</v>
      </c>
      <c r="J178" s="6" t="s">
        <v>4</v>
      </c>
      <c r="K178" s="6" t="s">
        <v>5</v>
      </c>
      <c r="L178" s="6" t="s">
        <v>6</v>
      </c>
      <c r="M178" s="19"/>
      <c r="N178" s="20" t="s">
        <v>8</v>
      </c>
      <c r="O178" s="6" t="s">
        <v>35</v>
      </c>
      <c r="P178" s="20" t="s">
        <v>23</v>
      </c>
      <c r="Q178" s="6" t="s">
        <v>36</v>
      </c>
      <c r="R178" s="9" t="s">
        <v>37</v>
      </c>
    </row>
    <row r="179" spans="1:18" s="1" customFormat="1">
      <c r="A179" s="12"/>
      <c r="B179" s="6" t="s">
        <v>874</v>
      </c>
      <c r="C179" s="6"/>
      <c r="D179" s="6"/>
      <c r="E179" s="6"/>
      <c r="F179" s="9"/>
      <c r="G179" s="6"/>
      <c r="H179" s="6"/>
      <c r="I179" s="6"/>
      <c r="J179" s="6"/>
      <c r="K179" s="6"/>
      <c r="L179" s="6"/>
      <c r="M179" s="19"/>
      <c r="N179" s="20"/>
      <c r="O179" s="6"/>
      <c r="P179" s="20"/>
      <c r="Q179" s="6"/>
      <c r="R179" s="9"/>
    </row>
    <row r="180" spans="1:18" s="1" customFormat="1">
      <c r="A180" s="6" t="s">
        <v>875</v>
      </c>
      <c r="B180" s="6" t="s">
        <v>876</v>
      </c>
      <c r="C180" s="6"/>
      <c r="D180" s="6"/>
      <c r="E180" s="6"/>
      <c r="F180" s="9"/>
      <c r="G180" s="6"/>
      <c r="H180" s="6">
        <v>992887</v>
      </c>
      <c r="I180" s="6">
        <v>992524</v>
      </c>
      <c r="J180" s="6">
        <f>H180-I180</f>
        <v>363</v>
      </c>
      <c r="K180" s="6">
        <v>80</v>
      </c>
      <c r="L180" s="6">
        <f t="shared" ref="L180:L182" si="67">K180*J180</f>
        <v>29040</v>
      </c>
      <c r="M180" s="19">
        <v>1.03</v>
      </c>
      <c r="N180" s="20">
        <f t="shared" ref="N180:N195" si="68">M180*L180</f>
        <v>29911.200000000001</v>
      </c>
      <c r="O180" s="6"/>
      <c r="P180" s="20">
        <f t="shared" ref="P180:P196" si="69">G180+N180+O180</f>
        <v>29911.200000000001</v>
      </c>
      <c r="Q180" s="6">
        <v>1</v>
      </c>
      <c r="R180" s="9">
        <f t="shared" ref="R180:R195" si="70">P180*Q180</f>
        <v>29911.200000000001</v>
      </c>
    </row>
    <row r="181" spans="1:18" s="1" customFormat="1">
      <c r="A181" s="6" t="s">
        <v>877</v>
      </c>
      <c r="B181" s="6" t="s">
        <v>876</v>
      </c>
      <c r="C181" s="6">
        <v>8</v>
      </c>
      <c r="D181" s="6">
        <v>8</v>
      </c>
      <c r="E181" s="6">
        <f>SUM(D181-C181)</f>
        <v>0</v>
      </c>
      <c r="F181" s="9">
        <v>9.5</v>
      </c>
      <c r="G181" s="6">
        <f>E181*F181</f>
        <v>0</v>
      </c>
      <c r="H181" s="6">
        <v>26827</v>
      </c>
      <c r="I181" s="6">
        <v>28850</v>
      </c>
      <c r="J181" s="6">
        <f t="shared" ref="J181:J195" si="71">I181-H181</f>
        <v>2023</v>
      </c>
      <c r="K181" s="6">
        <v>80</v>
      </c>
      <c r="L181" s="6">
        <f t="shared" si="67"/>
        <v>161840</v>
      </c>
      <c r="M181" s="19">
        <v>1.03</v>
      </c>
      <c r="N181" s="20">
        <f t="shared" si="68"/>
        <v>166695.20000000001</v>
      </c>
      <c r="O181" s="6"/>
      <c r="P181" s="20">
        <f t="shared" si="69"/>
        <v>166695.20000000001</v>
      </c>
      <c r="Q181" s="6">
        <v>1</v>
      </c>
      <c r="R181" s="9">
        <f t="shared" si="70"/>
        <v>166695.20000000001</v>
      </c>
    </row>
    <row r="182" spans="1:18" s="1" customFormat="1">
      <c r="A182" s="6" t="s">
        <v>878</v>
      </c>
      <c r="B182" s="6" t="s">
        <v>876</v>
      </c>
      <c r="C182" s="6"/>
      <c r="D182" s="6"/>
      <c r="E182" s="6"/>
      <c r="F182" s="9"/>
      <c r="G182" s="6"/>
      <c r="H182" s="6">
        <v>15884</v>
      </c>
      <c r="I182" s="6">
        <v>17321</v>
      </c>
      <c r="J182" s="6">
        <f t="shared" si="71"/>
        <v>1437</v>
      </c>
      <c r="K182" s="6">
        <v>40</v>
      </c>
      <c r="L182" s="6">
        <f t="shared" si="67"/>
        <v>57480</v>
      </c>
      <c r="M182" s="19">
        <v>1.03</v>
      </c>
      <c r="N182" s="20">
        <f t="shared" si="68"/>
        <v>59204.4</v>
      </c>
      <c r="O182" s="6"/>
      <c r="P182" s="20">
        <f t="shared" si="69"/>
        <v>59204.4</v>
      </c>
      <c r="Q182" s="6">
        <v>1</v>
      </c>
      <c r="R182" s="9">
        <f t="shared" si="70"/>
        <v>59204.4</v>
      </c>
    </row>
    <row r="183" spans="1:18" s="1" customFormat="1">
      <c r="A183" s="6" t="s">
        <v>879</v>
      </c>
      <c r="B183" s="6" t="s">
        <v>876</v>
      </c>
      <c r="C183" s="6"/>
      <c r="D183" s="6"/>
      <c r="E183" s="6"/>
      <c r="F183" s="9"/>
      <c r="G183" s="6"/>
      <c r="H183" s="6">
        <v>2767</v>
      </c>
      <c r="I183" s="6">
        <v>2769</v>
      </c>
      <c r="J183" s="6">
        <f t="shared" si="71"/>
        <v>2</v>
      </c>
      <c r="K183" s="6">
        <v>40</v>
      </c>
      <c r="L183" s="6">
        <f t="shared" ref="L183:L188" si="72">J183*K183</f>
        <v>80</v>
      </c>
      <c r="M183" s="19">
        <v>1.03</v>
      </c>
      <c r="N183" s="20">
        <f t="shared" si="68"/>
        <v>82.4</v>
      </c>
      <c r="O183" s="6"/>
      <c r="P183" s="20">
        <f t="shared" si="69"/>
        <v>82.4</v>
      </c>
      <c r="Q183" s="6">
        <v>1</v>
      </c>
      <c r="R183" s="9">
        <f t="shared" si="70"/>
        <v>82.4</v>
      </c>
    </row>
    <row r="184" spans="1:18" s="1" customFormat="1">
      <c r="A184" s="6" t="s">
        <v>880</v>
      </c>
      <c r="B184" s="6" t="s">
        <v>876</v>
      </c>
      <c r="C184" s="6">
        <v>46</v>
      </c>
      <c r="D184" s="6"/>
      <c r="E184" s="6"/>
      <c r="F184" s="9"/>
      <c r="G184" s="6"/>
      <c r="H184" s="6">
        <v>29791</v>
      </c>
      <c r="I184" s="6">
        <v>30306</v>
      </c>
      <c r="J184" s="6">
        <f t="shared" si="71"/>
        <v>515</v>
      </c>
      <c r="K184" s="6">
        <v>1</v>
      </c>
      <c r="L184" s="6">
        <f t="shared" ref="L184:L193" si="73">K184*J184</f>
        <v>515</v>
      </c>
      <c r="M184" s="19">
        <v>1.03</v>
      </c>
      <c r="N184" s="20">
        <f t="shared" si="68"/>
        <v>530.45000000000005</v>
      </c>
      <c r="O184" s="6">
        <v>40</v>
      </c>
      <c r="P184" s="20">
        <f t="shared" si="69"/>
        <v>570.45000000000005</v>
      </c>
      <c r="Q184" s="6">
        <v>1</v>
      </c>
      <c r="R184" s="9">
        <f t="shared" si="70"/>
        <v>570.45000000000005</v>
      </c>
    </row>
    <row r="185" spans="1:18" s="1" customFormat="1">
      <c r="A185" s="6" t="s">
        <v>881</v>
      </c>
      <c r="B185" s="6" t="s">
        <v>876</v>
      </c>
      <c r="C185" s="6"/>
      <c r="D185" s="6"/>
      <c r="E185" s="6"/>
      <c r="F185" s="9"/>
      <c r="G185" s="6"/>
      <c r="H185" s="6">
        <v>12392</v>
      </c>
      <c r="I185" s="6">
        <v>20579</v>
      </c>
      <c r="J185" s="6">
        <f t="shared" si="71"/>
        <v>8187</v>
      </c>
      <c r="K185" s="6">
        <v>1</v>
      </c>
      <c r="L185" s="6">
        <f t="shared" si="73"/>
        <v>8187</v>
      </c>
      <c r="M185" s="19">
        <v>1.03</v>
      </c>
      <c r="N185" s="20">
        <f t="shared" si="68"/>
        <v>8432.61</v>
      </c>
      <c r="O185" s="6">
        <v>40</v>
      </c>
      <c r="P185" s="20">
        <f t="shared" si="69"/>
        <v>8472.61</v>
      </c>
      <c r="Q185" s="6">
        <v>1</v>
      </c>
      <c r="R185" s="9">
        <f t="shared" si="70"/>
        <v>8472.61</v>
      </c>
    </row>
    <row r="186" spans="1:18" s="1" customFormat="1">
      <c r="A186" s="6" t="s">
        <v>882</v>
      </c>
      <c r="B186" s="6" t="s">
        <v>876</v>
      </c>
      <c r="C186" s="6">
        <v>21</v>
      </c>
      <c r="D186" s="6">
        <v>21</v>
      </c>
      <c r="E186" s="6">
        <f t="shared" ref="E186:E188" si="74">SUM(D186-C186)</f>
        <v>0</v>
      </c>
      <c r="F186" s="9">
        <v>9.5</v>
      </c>
      <c r="G186" s="6">
        <f t="shared" ref="G186:G189" si="75">E186*F186</f>
        <v>0</v>
      </c>
      <c r="H186" s="6">
        <v>6046</v>
      </c>
      <c r="I186" s="6">
        <v>6601</v>
      </c>
      <c r="J186" s="6">
        <f t="shared" si="71"/>
        <v>555</v>
      </c>
      <c r="K186" s="6">
        <v>1</v>
      </c>
      <c r="L186" s="6">
        <f t="shared" si="72"/>
        <v>555</v>
      </c>
      <c r="M186" s="19">
        <v>1.03</v>
      </c>
      <c r="N186" s="20">
        <f t="shared" si="68"/>
        <v>571.65</v>
      </c>
      <c r="O186" s="6">
        <v>80</v>
      </c>
      <c r="P186" s="20">
        <f t="shared" si="69"/>
        <v>651.65</v>
      </c>
      <c r="Q186" s="6">
        <v>1</v>
      </c>
      <c r="R186" s="9">
        <f t="shared" si="70"/>
        <v>651.65</v>
      </c>
    </row>
    <row r="187" spans="1:18" s="1" customFormat="1">
      <c r="A187" s="6" t="s">
        <v>883</v>
      </c>
      <c r="B187" s="6" t="s">
        <v>876</v>
      </c>
      <c r="C187" s="6">
        <v>87</v>
      </c>
      <c r="D187" s="6">
        <v>87</v>
      </c>
      <c r="E187" s="6">
        <f t="shared" si="74"/>
        <v>0</v>
      </c>
      <c r="F187" s="9">
        <v>9.5</v>
      </c>
      <c r="G187" s="6">
        <f t="shared" si="75"/>
        <v>0</v>
      </c>
      <c r="H187" s="6">
        <v>78365</v>
      </c>
      <c r="I187" s="6">
        <v>79731</v>
      </c>
      <c r="J187" s="6">
        <f t="shared" si="71"/>
        <v>1366</v>
      </c>
      <c r="K187" s="6">
        <v>1</v>
      </c>
      <c r="L187" s="6">
        <f t="shared" si="72"/>
        <v>1366</v>
      </c>
      <c r="M187" s="19">
        <v>1.03</v>
      </c>
      <c r="N187" s="20">
        <f t="shared" si="68"/>
        <v>1406.98</v>
      </c>
      <c r="O187" s="6">
        <v>160</v>
      </c>
      <c r="P187" s="20">
        <f t="shared" si="69"/>
        <v>1566.98</v>
      </c>
      <c r="Q187" s="6">
        <v>1</v>
      </c>
      <c r="R187" s="9">
        <f t="shared" si="70"/>
        <v>1566.98</v>
      </c>
    </row>
    <row r="188" spans="1:18" s="1" customFormat="1">
      <c r="A188" s="6" t="s">
        <v>884</v>
      </c>
      <c r="B188" s="6" t="s">
        <v>876</v>
      </c>
      <c r="C188" s="6">
        <v>40</v>
      </c>
      <c r="D188" s="6">
        <v>40</v>
      </c>
      <c r="E188" s="6">
        <f t="shared" si="74"/>
        <v>0</v>
      </c>
      <c r="F188" s="9">
        <v>9.5</v>
      </c>
      <c r="G188" s="6">
        <f t="shared" si="75"/>
        <v>0</v>
      </c>
      <c r="H188" s="6">
        <v>85723</v>
      </c>
      <c r="I188" s="6">
        <v>87698</v>
      </c>
      <c r="J188" s="6">
        <f t="shared" si="71"/>
        <v>1975</v>
      </c>
      <c r="K188" s="6">
        <v>1</v>
      </c>
      <c r="L188" s="6">
        <f t="shared" si="72"/>
        <v>1975</v>
      </c>
      <c r="M188" s="19">
        <v>1.03</v>
      </c>
      <c r="N188" s="20">
        <f t="shared" si="68"/>
        <v>2034.25</v>
      </c>
      <c r="O188" s="6">
        <v>120</v>
      </c>
      <c r="P188" s="20">
        <f t="shared" si="69"/>
        <v>2154.25</v>
      </c>
      <c r="Q188" s="6">
        <v>1</v>
      </c>
      <c r="R188" s="9">
        <f t="shared" si="70"/>
        <v>2154.25</v>
      </c>
    </row>
    <row r="189" spans="1:18" s="1" customFormat="1">
      <c r="A189" s="6" t="s">
        <v>436</v>
      </c>
      <c r="B189" s="6" t="s">
        <v>328</v>
      </c>
      <c r="C189" s="12">
        <v>27</v>
      </c>
      <c r="D189" s="12">
        <v>27</v>
      </c>
      <c r="E189" s="6">
        <f>D189-C189</f>
        <v>0</v>
      </c>
      <c r="F189" s="9">
        <v>9.5</v>
      </c>
      <c r="G189" s="6">
        <f t="shared" si="75"/>
        <v>0</v>
      </c>
      <c r="H189" s="6">
        <v>57005</v>
      </c>
      <c r="I189" s="6">
        <v>59259</v>
      </c>
      <c r="J189" s="6">
        <f t="shared" si="71"/>
        <v>2254</v>
      </c>
      <c r="K189" s="6">
        <v>1</v>
      </c>
      <c r="L189" s="6">
        <f t="shared" si="73"/>
        <v>2254</v>
      </c>
      <c r="M189" s="19">
        <v>1.03</v>
      </c>
      <c r="N189" s="20">
        <f t="shared" si="68"/>
        <v>2321.62</v>
      </c>
      <c r="O189" s="6">
        <v>40</v>
      </c>
      <c r="P189" s="20">
        <f t="shared" si="69"/>
        <v>2361.62</v>
      </c>
      <c r="Q189" s="6">
        <v>0.5</v>
      </c>
      <c r="R189" s="9">
        <f t="shared" si="70"/>
        <v>1180.81</v>
      </c>
    </row>
    <row r="190" spans="1:18" s="1" customFormat="1">
      <c r="A190" s="6" t="s">
        <v>436</v>
      </c>
      <c r="B190" s="6" t="s">
        <v>328</v>
      </c>
      <c r="C190" s="6" t="s">
        <v>438</v>
      </c>
      <c r="D190" s="12"/>
      <c r="E190" s="6"/>
      <c r="F190" s="9">
        <v>9.5</v>
      </c>
      <c r="G190" s="6"/>
      <c r="H190" s="6">
        <v>9375</v>
      </c>
      <c r="I190" s="6">
        <v>10122</v>
      </c>
      <c r="J190" s="6">
        <f t="shared" si="71"/>
        <v>747</v>
      </c>
      <c r="K190" s="6">
        <v>1</v>
      </c>
      <c r="L190" s="6">
        <f t="shared" si="73"/>
        <v>747</v>
      </c>
      <c r="M190" s="19">
        <v>1.03</v>
      </c>
      <c r="N190" s="20">
        <f t="shared" si="68"/>
        <v>769.41</v>
      </c>
      <c r="O190" s="6"/>
      <c r="P190" s="20">
        <f t="shared" si="69"/>
        <v>769.41</v>
      </c>
      <c r="Q190" s="6">
        <v>0.5</v>
      </c>
      <c r="R190" s="9">
        <f t="shared" si="70"/>
        <v>384.70499999999998</v>
      </c>
    </row>
    <row r="191" spans="1:18" s="1" customFormat="1">
      <c r="A191" s="6" t="s">
        <v>436</v>
      </c>
      <c r="B191" s="6" t="s">
        <v>328</v>
      </c>
      <c r="C191" s="6" t="s">
        <v>439</v>
      </c>
      <c r="D191" s="12"/>
      <c r="E191" s="6"/>
      <c r="F191" s="9">
        <v>9.5</v>
      </c>
      <c r="G191" s="6"/>
      <c r="H191" s="6">
        <v>5821</v>
      </c>
      <c r="I191" s="6">
        <v>6573</v>
      </c>
      <c r="J191" s="6">
        <f t="shared" si="71"/>
        <v>752</v>
      </c>
      <c r="K191" s="6">
        <v>1</v>
      </c>
      <c r="L191" s="6">
        <f t="shared" si="73"/>
        <v>752</v>
      </c>
      <c r="M191" s="19">
        <v>1.03</v>
      </c>
      <c r="N191" s="20">
        <f t="shared" si="68"/>
        <v>774.56</v>
      </c>
      <c r="O191" s="6"/>
      <c r="P191" s="20">
        <f t="shared" si="69"/>
        <v>774.56</v>
      </c>
      <c r="Q191" s="6">
        <v>0.5</v>
      </c>
      <c r="R191" s="9">
        <f t="shared" si="70"/>
        <v>387.28</v>
      </c>
    </row>
    <row r="192" spans="1:18" s="1" customFormat="1">
      <c r="A192" s="6" t="s">
        <v>885</v>
      </c>
      <c r="B192" s="6" t="s">
        <v>876</v>
      </c>
      <c r="C192" s="6"/>
      <c r="D192" s="6"/>
      <c r="E192" s="6"/>
      <c r="F192" s="9"/>
      <c r="G192" s="6"/>
      <c r="H192" s="6">
        <v>1043</v>
      </c>
      <c r="I192" s="6">
        <v>1043</v>
      </c>
      <c r="J192" s="6">
        <f t="shared" si="71"/>
        <v>0</v>
      </c>
      <c r="K192" s="6">
        <v>80</v>
      </c>
      <c r="L192" s="6">
        <f t="shared" si="73"/>
        <v>0</v>
      </c>
      <c r="M192" s="19">
        <v>1.03</v>
      </c>
      <c r="N192" s="20">
        <f t="shared" si="68"/>
        <v>0</v>
      </c>
      <c r="O192" s="6"/>
      <c r="P192" s="20">
        <f t="shared" si="69"/>
        <v>0</v>
      </c>
      <c r="Q192" s="6">
        <v>1</v>
      </c>
      <c r="R192" s="9">
        <f t="shared" si="70"/>
        <v>0</v>
      </c>
    </row>
    <row r="193" spans="1:18" s="1" customFormat="1">
      <c r="A193" s="6" t="s">
        <v>886</v>
      </c>
      <c r="B193" s="6" t="s">
        <v>876</v>
      </c>
      <c r="C193" s="6"/>
      <c r="D193" s="6"/>
      <c r="E193" s="6"/>
      <c r="F193" s="9"/>
      <c r="G193" s="6"/>
      <c r="H193" s="6">
        <v>58989</v>
      </c>
      <c r="I193" s="6">
        <v>58989</v>
      </c>
      <c r="J193" s="6">
        <f t="shared" si="71"/>
        <v>0</v>
      </c>
      <c r="K193" s="6">
        <v>1</v>
      </c>
      <c r="L193" s="6">
        <f t="shared" si="73"/>
        <v>0</v>
      </c>
      <c r="M193" s="19">
        <v>1.03</v>
      </c>
      <c r="N193" s="20">
        <f t="shared" si="68"/>
        <v>0</v>
      </c>
      <c r="O193" s="6"/>
      <c r="P193" s="20">
        <f t="shared" si="69"/>
        <v>0</v>
      </c>
      <c r="Q193" s="6">
        <v>1</v>
      </c>
      <c r="R193" s="9">
        <f t="shared" si="70"/>
        <v>0</v>
      </c>
    </row>
    <row r="194" spans="1:18" s="1" customFormat="1">
      <c r="A194" s="6" t="s">
        <v>887</v>
      </c>
      <c r="B194" s="6" t="s">
        <v>876</v>
      </c>
      <c r="C194" s="6"/>
      <c r="D194" s="6"/>
      <c r="E194" s="6"/>
      <c r="F194" s="9"/>
      <c r="G194" s="6"/>
      <c r="H194" s="6">
        <v>202</v>
      </c>
      <c r="I194" s="6">
        <v>202</v>
      </c>
      <c r="J194" s="6">
        <f t="shared" si="71"/>
        <v>0</v>
      </c>
      <c r="K194" s="6">
        <v>10</v>
      </c>
      <c r="L194" s="6">
        <f>J194*K194</f>
        <v>0</v>
      </c>
      <c r="M194" s="19">
        <v>1.03</v>
      </c>
      <c r="N194" s="20">
        <f t="shared" si="68"/>
        <v>0</v>
      </c>
      <c r="O194" s="6">
        <v>40</v>
      </c>
      <c r="P194" s="20">
        <f t="shared" si="69"/>
        <v>40</v>
      </c>
      <c r="Q194" s="6">
        <v>0.33</v>
      </c>
      <c r="R194" s="9">
        <f t="shared" si="70"/>
        <v>13.2</v>
      </c>
    </row>
    <row r="195" spans="1:18" s="1" customFormat="1">
      <c r="A195" s="6" t="s">
        <v>888</v>
      </c>
      <c r="B195" s="6" t="s">
        <v>876</v>
      </c>
      <c r="C195" s="6">
        <v>21</v>
      </c>
      <c r="D195" s="6">
        <v>21</v>
      </c>
      <c r="E195" s="6">
        <f>SUM(D195-C195)</f>
        <v>0</v>
      </c>
      <c r="F195" s="9">
        <v>9.5</v>
      </c>
      <c r="G195" s="6">
        <f>E195*F195</f>
        <v>0</v>
      </c>
      <c r="H195" s="6">
        <v>10090</v>
      </c>
      <c r="I195" s="6">
        <v>10168</v>
      </c>
      <c r="J195" s="6">
        <f t="shared" si="71"/>
        <v>78</v>
      </c>
      <c r="K195" s="6">
        <v>1</v>
      </c>
      <c r="L195" s="6">
        <f>K195*J195</f>
        <v>78</v>
      </c>
      <c r="M195" s="19">
        <v>1.03</v>
      </c>
      <c r="N195" s="20">
        <f t="shared" si="68"/>
        <v>80.34</v>
      </c>
      <c r="O195" s="6">
        <v>40</v>
      </c>
      <c r="P195" s="20">
        <f t="shared" si="69"/>
        <v>120.34</v>
      </c>
      <c r="Q195" s="6">
        <v>1</v>
      </c>
      <c r="R195" s="9">
        <f t="shared" si="70"/>
        <v>120.34</v>
      </c>
    </row>
    <row r="196" spans="1:18" s="1" customFormat="1">
      <c r="A196" s="6" t="s">
        <v>23</v>
      </c>
      <c r="B196" s="6" t="s">
        <v>876</v>
      </c>
      <c r="C196" s="6"/>
      <c r="D196" s="6"/>
      <c r="E196" s="6">
        <f>SUM(E180:E195)</f>
        <v>0</v>
      </c>
      <c r="F196" s="9">
        <v>9.5</v>
      </c>
      <c r="G196" s="6">
        <f>E196*F196</f>
        <v>0</v>
      </c>
      <c r="H196" s="6"/>
      <c r="I196" s="6"/>
      <c r="J196" s="6"/>
      <c r="K196" s="6"/>
      <c r="L196" s="6">
        <f>SUM(L180:L195)</f>
        <v>264869</v>
      </c>
      <c r="M196" s="19">
        <v>1.03</v>
      </c>
      <c r="N196" s="20">
        <f>L196*M196</f>
        <v>272815.07</v>
      </c>
      <c r="O196" s="6">
        <f>SUM(O180:O195)</f>
        <v>560</v>
      </c>
      <c r="P196" s="20">
        <f t="shared" si="69"/>
        <v>273375.07</v>
      </c>
      <c r="Q196" s="6">
        <v>1</v>
      </c>
      <c r="R196" s="9">
        <f>SUM(R180:R195)</f>
        <v>271395.47499999998</v>
      </c>
    </row>
    <row r="197" spans="1:18" s="1" customFormat="1">
      <c r="A197" s="6" t="s">
        <v>55</v>
      </c>
      <c r="B197" s="6"/>
      <c r="C197" s="6"/>
      <c r="D197" s="6"/>
      <c r="E197" s="6"/>
      <c r="F197" s="9"/>
      <c r="G197" s="6"/>
      <c r="H197" s="6"/>
      <c r="I197" s="6"/>
      <c r="J197" s="6">
        <f>J194*Q194</f>
        <v>0</v>
      </c>
      <c r="K197" s="6"/>
      <c r="L197" s="13">
        <f>N197/M196</f>
        <v>263490.75242718501</v>
      </c>
      <c r="M197" s="19">
        <v>1.03</v>
      </c>
      <c r="N197" s="20">
        <f>R196-G196</f>
        <v>271395.47499999998</v>
      </c>
      <c r="O197" s="6"/>
      <c r="P197" s="20"/>
      <c r="Q197" s="6"/>
      <c r="R197" s="9"/>
    </row>
    <row r="198" spans="1:18" s="1" customFormat="1"/>
    <row r="199" spans="1:18" s="1" customFormat="1"/>
    <row r="200" spans="1:18" s="1" customFormat="1"/>
    <row r="201" spans="1:18" s="1" customFormat="1" ht="28.5">
      <c r="A201" s="6" t="s">
        <v>1</v>
      </c>
      <c r="B201" s="113" t="s">
        <v>889</v>
      </c>
      <c r="C201" s="6" t="s">
        <v>28</v>
      </c>
      <c r="D201" s="6" t="s">
        <v>29</v>
      </c>
      <c r="E201" s="6" t="s">
        <v>6</v>
      </c>
      <c r="F201" s="9" t="s">
        <v>30</v>
      </c>
      <c r="G201" s="6" t="s">
        <v>31</v>
      </c>
      <c r="H201" s="6" t="s">
        <v>2</v>
      </c>
      <c r="I201" s="6" t="s">
        <v>3</v>
      </c>
      <c r="J201" s="6" t="s">
        <v>4</v>
      </c>
      <c r="K201" s="6" t="s">
        <v>5</v>
      </c>
      <c r="L201" s="6" t="s">
        <v>6</v>
      </c>
      <c r="M201" s="19"/>
      <c r="N201" s="20" t="s">
        <v>8</v>
      </c>
      <c r="O201" s="6" t="s">
        <v>35</v>
      </c>
      <c r="P201" s="20" t="s">
        <v>23</v>
      </c>
      <c r="Q201" s="6" t="s">
        <v>36</v>
      </c>
      <c r="R201" s="9" t="s">
        <v>37</v>
      </c>
    </row>
    <row r="202" spans="1:18" s="1" customFormat="1">
      <c r="A202" s="6"/>
      <c r="B202" s="6"/>
      <c r="C202" s="6"/>
      <c r="D202" s="6"/>
      <c r="E202" s="6"/>
      <c r="F202" s="9"/>
      <c r="G202" s="6"/>
      <c r="H202" s="6"/>
      <c r="I202" s="6"/>
      <c r="J202" s="6"/>
      <c r="K202" s="6"/>
      <c r="L202" s="6"/>
      <c r="M202" s="19"/>
      <c r="N202" s="20"/>
      <c r="O202" s="6"/>
      <c r="P202" s="20"/>
      <c r="Q202" s="6"/>
      <c r="R202" s="9"/>
    </row>
    <row r="203" spans="1:18" s="1" customFormat="1">
      <c r="A203" s="6"/>
      <c r="B203" s="6"/>
      <c r="C203" s="6"/>
      <c r="D203" s="6"/>
      <c r="E203" s="6"/>
      <c r="F203" s="9"/>
      <c r="G203" s="6"/>
      <c r="H203" s="6"/>
      <c r="I203" s="6"/>
      <c r="J203" s="6"/>
      <c r="K203" s="6"/>
      <c r="L203" s="6"/>
      <c r="M203" s="19"/>
      <c r="N203" s="20"/>
      <c r="O203" s="6"/>
      <c r="P203" s="20"/>
      <c r="Q203" s="6"/>
      <c r="R203" s="9"/>
    </row>
    <row r="204" spans="1:18" s="1" customFormat="1">
      <c r="A204" s="6"/>
      <c r="B204" s="6"/>
      <c r="C204" s="6"/>
      <c r="D204" s="6"/>
      <c r="E204" s="6"/>
      <c r="F204" s="9"/>
      <c r="G204" s="6"/>
      <c r="H204" s="6"/>
      <c r="I204" s="6"/>
      <c r="J204" s="6"/>
      <c r="K204" s="6"/>
      <c r="L204" s="6"/>
      <c r="M204" s="19"/>
      <c r="N204" s="20"/>
      <c r="O204" s="6"/>
      <c r="P204" s="20"/>
      <c r="Q204" s="6"/>
      <c r="R204" s="9"/>
    </row>
    <row r="205" spans="1:18" s="1" customFormat="1"/>
    <row r="206" spans="1:18" s="1" customFormat="1"/>
    <row r="207" spans="1:18" s="1" customFormat="1"/>
    <row r="208" spans="1:18" s="1" customFormat="1" ht="28.5">
      <c r="A208" s="6" t="s">
        <v>1</v>
      </c>
      <c r="B208" s="113" t="s">
        <v>890</v>
      </c>
      <c r="C208" s="6" t="s">
        <v>28</v>
      </c>
      <c r="D208" s="6" t="s">
        <v>29</v>
      </c>
      <c r="E208" s="6" t="s">
        <v>6</v>
      </c>
      <c r="F208" s="9" t="s">
        <v>30</v>
      </c>
      <c r="G208" s="6" t="s">
        <v>31</v>
      </c>
      <c r="H208" s="6" t="s">
        <v>2</v>
      </c>
      <c r="I208" s="6" t="s">
        <v>3</v>
      </c>
      <c r="J208" s="6" t="s">
        <v>4</v>
      </c>
      <c r="K208" s="6" t="s">
        <v>5</v>
      </c>
      <c r="L208" s="6" t="s">
        <v>6</v>
      </c>
      <c r="M208" s="19"/>
      <c r="N208" s="20" t="s">
        <v>8</v>
      </c>
      <c r="O208" s="6" t="s">
        <v>35</v>
      </c>
      <c r="P208" s="20" t="s">
        <v>23</v>
      </c>
      <c r="Q208" s="6" t="s">
        <v>36</v>
      </c>
      <c r="R208" s="9" t="s">
        <v>37</v>
      </c>
    </row>
    <row r="209" spans="1:18" s="1" customFormat="1">
      <c r="A209" s="6"/>
      <c r="B209" s="6"/>
      <c r="C209" s="6"/>
      <c r="D209" s="6"/>
      <c r="E209" s="6"/>
      <c r="F209" s="9"/>
      <c r="G209" s="6"/>
      <c r="H209" s="6"/>
      <c r="I209" s="6"/>
      <c r="J209" s="6"/>
      <c r="K209" s="6"/>
      <c r="L209" s="6"/>
      <c r="M209" s="19"/>
      <c r="N209" s="20"/>
      <c r="O209" s="6"/>
      <c r="P209" s="20"/>
      <c r="Q209" s="6"/>
      <c r="R209" s="9"/>
    </row>
    <row r="210" spans="1:18" s="1" customFormat="1">
      <c r="A210" s="6"/>
      <c r="B210" s="6"/>
      <c r="C210" s="6"/>
      <c r="D210" s="6"/>
      <c r="E210" s="6"/>
      <c r="F210" s="9"/>
      <c r="G210" s="6"/>
      <c r="H210" s="6"/>
      <c r="I210" s="6"/>
      <c r="J210" s="6"/>
      <c r="K210" s="6"/>
      <c r="L210" s="6"/>
      <c r="M210" s="19"/>
      <c r="N210" s="20"/>
      <c r="O210" s="6"/>
      <c r="P210" s="20"/>
      <c r="Q210" s="6"/>
      <c r="R210" s="9"/>
    </row>
    <row r="211" spans="1:18" s="1" customFormat="1">
      <c r="A211" s="6"/>
      <c r="B211" s="6"/>
      <c r="C211" s="6"/>
      <c r="D211" s="6"/>
      <c r="E211" s="6"/>
      <c r="F211" s="9"/>
      <c r="G211" s="6"/>
      <c r="H211" s="6"/>
      <c r="I211" s="6"/>
      <c r="J211" s="6"/>
      <c r="K211" s="6"/>
      <c r="L211" s="6"/>
      <c r="M211" s="19"/>
      <c r="N211" s="20"/>
      <c r="O211" s="6"/>
      <c r="P211" s="20"/>
      <c r="Q211" s="6"/>
      <c r="R211" s="9"/>
    </row>
    <row r="212" spans="1:18" s="1" customFormat="1"/>
    <row r="213" spans="1:18" s="1" customFormat="1"/>
    <row r="214" spans="1:18" s="1" customFormat="1"/>
    <row r="215" spans="1:18" s="1" customFormat="1" ht="28.5">
      <c r="A215" s="6" t="s">
        <v>1</v>
      </c>
      <c r="B215" s="113" t="s">
        <v>891</v>
      </c>
      <c r="C215" s="6" t="s">
        <v>28</v>
      </c>
      <c r="D215" s="6" t="s">
        <v>29</v>
      </c>
      <c r="E215" s="6" t="s">
        <v>6</v>
      </c>
      <c r="F215" s="9" t="s">
        <v>30</v>
      </c>
      <c r="G215" s="6" t="s">
        <v>31</v>
      </c>
      <c r="H215" s="6" t="s">
        <v>2</v>
      </c>
      <c r="I215" s="6" t="s">
        <v>3</v>
      </c>
      <c r="J215" s="6" t="s">
        <v>4</v>
      </c>
      <c r="K215" s="6" t="s">
        <v>5</v>
      </c>
      <c r="L215" s="6" t="s">
        <v>6</v>
      </c>
      <c r="M215" s="19"/>
      <c r="N215" s="20" t="s">
        <v>8</v>
      </c>
      <c r="O215" s="6" t="s">
        <v>35</v>
      </c>
      <c r="P215" s="20" t="s">
        <v>23</v>
      </c>
      <c r="Q215" s="6" t="s">
        <v>36</v>
      </c>
      <c r="R215" s="9" t="s">
        <v>37</v>
      </c>
    </row>
    <row r="216" spans="1:18" s="1" customFormat="1">
      <c r="A216" s="6" t="s">
        <v>892</v>
      </c>
      <c r="B216" s="6"/>
      <c r="C216" s="6">
        <v>4848</v>
      </c>
      <c r="D216" s="6" t="s">
        <v>893</v>
      </c>
      <c r="E216" s="6"/>
      <c r="F216" s="9"/>
      <c r="G216" s="6"/>
      <c r="H216" s="6"/>
      <c r="I216" s="6"/>
      <c r="J216" s="6"/>
      <c r="K216" s="6"/>
      <c r="L216" s="6"/>
      <c r="M216" s="19"/>
      <c r="N216" s="20"/>
      <c r="O216" s="6"/>
      <c r="P216" s="20"/>
      <c r="Q216" s="6"/>
      <c r="R216" s="9"/>
    </row>
    <row r="217" spans="1:18" s="1" customFormat="1">
      <c r="A217" s="6" t="s">
        <v>894</v>
      </c>
      <c r="B217" s="6" t="s">
        <v>895</v>
      </c>
      <c r="C217" s="6"/>
      <c r="D217" s="6"/>
      <c r="E217" s="6"/>
      <c r="F217" s="9"/>
      <c r="G217" s="6"/>
      <c r="H217" s="6">
        <v>2946</v>
      </c>
      <c r="I217" s="6">
        <v>3043</v>
      </c>
      <c r="J217" s="6">
        <f t="shared" ref="J217:J234" si="76">I217-H217</f>
        <v>97</v>
      </c>
      <c r="K217" s="6">
        <v>20</v>
      </c>
      <c r="L217" s="6">
        <f t="shared" ref="L217:L231" si="77">K217*J217</f>
        <v>1940</v>
      </c>
      <c r="M217" s="19">
        <v>1.03</v>
      </c>
      <c r="N217" s="20">
        <f t="shared" ref="N217:N231" si="78">M217*L217</f>
        <v>1998.2</v>
      </c>
      <c r="O217" s="6">
        <v>40</v>
      </c>
      <c r="P217" s="20">
        <f t="shared" ref="P217:P231" si="79">G217+N217+O217</f>
        <v>2038.2</v>
      </c>
      <c r="Q217" s="6">
        <v>1</v>
      </c>
      <c r="R217" s="9">
        <f t="shared" ref="R217:R235" si="80">P217*Q217</f>
        <v>2038.2</v>
      </c>
    </row>
    <row r="218" spans="1:18" s="1" customFormat="1">
      <c r="A218" s="6" t="s">
        <v>896</v>
      </c>
      <c r="B218" s="6" t="s">
        <v>895</v>
      </c>
      <c r="C218" s="6">
        <v>27</v>
      </c>
      <c r="D218" s="6">
        <v>27</v>
      </c>
      <c r="E218" s="6">
        <f>SUM(D218-C218)</f>
        <v>0</v>
      </c>
      <c r="F218" s="9">
        <v>9.5</v>
      </c>
      <c r="G218" s="6">
        <f>E218*F218</f>
        <v>0</v>
      </c>
      <c r="H218" s="6">
        <v>1935</v>
      </c>
      <c r="I218" s="6">
        <v>1935</v>
      </c>
      <c r="J218" s="6">
        <f t="shared" si="76"/>
        <v>0</v>
      </c>
      <c r="K218" s="6">
        <v>1</v>
      </c>
      <c r="L218" s="6">
        <f t="shared" si="77"/>
        <v>0</v>
      </c>
      <c r="M218" s="19">
        <v>1.03</v>
      </c>
      <c r="N218" s="20">
        <f t="shared" si="78"/>
        <v>0</v>
      </c>
      <c r="O218" s="6">
        <v>40</v>
      </c>
      <c r="P218" s="20">
        <f t="shared" si="79"/>
        <v>40</v>
      </c>
      <c r="Q218" s="6">
        <v>1</v>
      </c>
      <c r="R218" s="9">
        <f t="shared" si="80"/>
        <v>40</v>
      </c>
    </row>
    <row r="219" spans="1:18" s="1" customFormat="1">
      <c r="A219" s="6" t="s">
        <v>897</v>
      </c>
      <c r="B219" s="6" t="s">
        <v>895</v>
      </c>
      <c r="C219" s="6" t="s">
        <v>898</v>
      </c>
      <c r="D219" s="6"/>
      <c r="E219" s="6"/>
      <c r="F219" s="9"/>
      <c r="G219" s="6"/>
      <c r="H219" s="6">
        <v>34975</v>
      </c>
      <c r="I219" s="6">
        <v>35378</v>
      </c>
      <c r="J219" s="6">
        <f t="shared" si="76"/>
        <v>403</v>
      </c>
      <c r="K219" s="6">
        <v>1</v>
      </c>
      <c r="L219" s="6">
        <f t="shared" si="77"/>
        <v>403</v>
      </c>
      <c r="M219" s="19">
        <v>1.03</v>
      </c>
      <c r="N219" s="20">
        <f t="shared" si="78"/>
        <v>415.09</v>
      </c>
      <c r="O219" s="6">
        <v>40</v>
      </c>
      <c r="P219" s="20">
        <f t="shared" si="79"/>
        <v>455.09</v>
      </c>
      <c r="Q219" s="6">
        <v>1</v>
      </c>
      <c r="R219" s="9">
        <f t="shared" si="80"/>
        <v>455.09</v>
      </c>
    </row>
    <row r="220" spans="1:18" s="1" customFormat="1">
      <c r="A220" s="6" t="s">
        <v>899</v>
      </c>
      <c r="B220" s="6" t="s">
        <v>895</v>
      </c>
      <c r="C220" s="6">
        <v>8</v>
      </c>
      <c r="D220" s="11">
        <v>8</v>
      </c>
      <c r="E220" s="6">
        <f>SUM(D220-C220)</f>
        <v>0</v>
      </c>
      <c r="F220" s="9">
        <v>9.5</v>
      </c>
      <c r="G220" s="6">
        <f>E220*F220</f>
        <v>0</v>
      </c>
      <c r="H220" s="6">
        <v>34975</v>
      </c>
      <c r="I220" s="6">
        <v>35217</v>
      </c>
      <c r="J220" s="6">
        <f t="shared" si="76"/>
        <v>242</v>
      </c>
      <c r="K220" s="6">
        <v>1</v>
      </c>
      <c r="L220" s="6">
        <f t="shared" si="77"/>
        <v>242</v>
      </c>
      <c r="M220" s="19">
        <v>1.03</v>
      </c>
      <c r="N220" s="20">
        <f t="shared" si="78"/>
        <v>249.26</v>
      </c>
      <c r="O220" s="6">
        <v>40</v>
      </c>
      <c r="P220" s="20">
        <f t="shared" si="79"/>
        <v>289.26</v>
      </c>
      <c r="Q220" s="6">
        <v>1</v>
      </c>
      <c r="R220" s="9">
        <f t="shared" si="80"/>
        <v>289.26</v>
      </c>
    </row>
    <row r="221" spans="1:18" s="1" customFormat="1">
      <c r="A221" s="6" t="s">
        <v>900</v>
      </c>
      <c r="B221" s="6" t="s">
        <v>895</v>
      </c>
      <c r="C221" s="6">
        <v>0</v>
      </c>
      <c r="D221" s="6"/>
      <c r="E221" s="6">
        <v>0</v>
      </c>
      <c r="F221" s="9">
        <v>9.5</v>
      </c>
      <c r="G221" s="6">
        <f>E221*F221</f>
        <v>0</v>
      </c>
      <c r="H221" s="6">
        <v>5872</v>
      </c>
      <c r="I221" s="6">
        <v>8473</v>
      </c>
      <c r="J221" s="6">
        <f t="shared" si="76"/>
        <v>2601</v>
      </c>
      <c r="K221" s="6">
        <v>1</v>
      </c>
      <c r="L221" s="6">
        <f t="shared" si="77"/>
        <v>2601</v>
      </c>
      <c r="M221" s="19">
        <v>1.03</v>
      </c>
      <c r="N221" s="20">
        <f t="shared" si="78"/>
        <v>2679.03</v>
      </c>
      <c r="O221" s="6">
        <v>40</v>
      </c>
      <c r="P221" s="20">
        <f t="shared" si="79"/>
        <v>2719.03</v>
      </c>
      <c r="Q221" s="6">
        <v>1</v>
      </c>
      <c r="R221" s="9">
        <f t="shared" si="80"/>
        <v>2719.03</v>
      </c>
    </row>
    <row r="222" spans="1:18" s="1" customFormat="1">
      <c r="A222" s="6" t="s">
        <v>901</v>
      </c>
      <c r="B222" s="6" t="s">
        <v>895</v>
      </c>
      <c r="C222" s="6">
        <v>907</v>
      </c>
      <c r="D222" s="6">
        <v>907</v>
      </c>
      <c r="E222" s="6">
        <f>SUM(D222-C222)</f>
        <v>0</v>
      </c>
      <c r="F222" s="9">
        <v>9.5</v>
      </c>
      <c r="G222" s="6">
        <f>E222*F222</f>
        <v>0</v>
      </c>
      <c r="H222" s="6">
        <v>2415</v>
      </c>
      <c r="I222" s="6">
        <v>2652</v>
      </c>
      <c r="J222" s="6">
        <f t="shared" si="76"/>
        <v>237</v>
      </c>
      <c r="K222" s="6">
        <v>1</v>
      </c>
      <c r="L222" s="6">
        <f t="shared" si="77"/>
        <v>237</v>
      </c>
      <c r="M222" s="19">
        <v>1.03</v>
      </c>
      <c r="N222" s="20">
        <f t="shared" si="78"/>
        <v>244.11</v>
      </c>
      <c r="O222" s="6">
        <v>40</v>
      </c>
      <c r="P222" s="20">
        <f t="shared" si="79"/>
        <v>284.11</v>
      </c>
      <c r="Q222" s="6">
        <v>1</v>
      </c>
      <c r="R222" s="9">
        <f t="shared" si="80"/>
        <v>284.11</v>
      </c>
    </row>
    <row r="223" spans="1:18" s="1" customFormat="1">
      <c r="A223" s="6" t="s">
        <v>902</v>
      </c>
      <c r="B223" s="6" t="s">
        <v>895</v>
      </c>
      <c r="C223" s="6">
        <v>169</v>
      </c>
      <c r="D223" s="6">
        <v>169</v>
      </c>
      <c r="E223" s="6">
        <f>SUM(D223-C223)</f>
        <v>0</v>
      </c>
      <c r="F223" s="9">
        <v>9.5</v>
      </c>
      <c r="G223" s="6">
        <f>E223*F223</f>
        <v>0</v>
      </c>
      <c r="H223" s="6">
        <v>67868</v>
      </c>
      <c r="I223" s="6">
        <v>69674</v>
      </c>
      <c r="J223" s="6">
        <f t="shared" si="76"/>
        <v>1806</v>
      </c>
      <c r="K223" s="6">
        <v>1</v>
      </c>
      <c r="L223" s="6">
        <f t="shared" si="77"/>
        <v>1806</v>
      </c>
      <c r="M223" s="19">
        <v>1.03</v>
      </c>
      <c r="N223" s="20">
        <f t="shared" si="78"/>
        <v>1860.18</v>
      </c>
      <c r="O223" s="6">
        <v>40</v>
      </c>
      <c r="P223" s="20">
        <f t="shared" si="79"/>
        <v>1900.18</v>
      </c>
      <c r="Q223" s="6">
        <v>1</v>
      </c>
      <c r="R223" s="9">
        <f t="shared" si="80"/>
        <v>1900.18</v>
      </c>
    </row>
    <row r="224" spans="1:18" s="1" customFormat="1">
      <c r="A224" s="6" t="s">
        <v>903</v>
      </c>
      <c r="B224" s="6" t="s">
        <v>895</v>
      </c>
      <c r="C224" s="6" t="s">
        <v>904</v>
      </c>
      <c r="D224" s="6"/>
      <c r="E224" s="6">
        <v>0</v>
      </c>
      <c r="F224" s="9">
        <v>9.5</v>
      </c>
      <c r="G224" s="6"/>
      <c r="H224" s="6">
        <v>45395</v>
      </c>
      <c r="I224" s="6">
        <v>47871</v>
      </c>
      <c r="J224" s="6">
        <f t="shared" si="76"/>
        <v>2476</v>
      </c>
      <c r="K224" s="6">
        <v>1</v>
      </c>
      <c r="L224" s="6">
        <f t="shared" si="77"/>
        <v>2476</v>
      </c>
      <c r="M224" s="19">
        <v>1.03</v>
      </c>
      <c r="N224" s="20">
        <f t="shared" si="78"/>
        <v>2550.2800000000002</v>
      </c>
      <c r="O224" s="6"/>
      <c r="P224" s="20">
        <f t="shared" si="79"/>
        <v>2550.2800000000002</v>
      </c>
      <c r="Q224" s="6">
        <v>1</v>
      </c>
      <c r="R224" s="9">
        <f t="shared" si="80"/>
        <v>2550.2800000000002</v>
      </c>
    </row>
    <row r="225" spans="1:18" s="1" customFormat="1">
      <c r="A225" s="6" t="s">
        <v>905</v>
      </c>
      <c r="B225" s="6" t="s">
        <v>895</v>
      </c>
      <c r="C225" s="6" t="s">
        <v>906</v>
      </c>
      <c r="D225" s="6"/>
      <c r="E225" s="6">
        <v>0</v>
      </c>
      <c r="F225" s="9">
        <v>9.5</v>
      </c>
      <c r="G225" s="6"/>
      <c r="H225" s="6">
        <v>7354</v>
      </c>
      <c r="I225" s="6">
        <v>7906</v>
      </c>
      <c r="J225" s="6">
        <f t="shared" si="76"/>
        <v>552</v>
      </c>
      <c r="K225" s="6">
        <v>1</v>
      </c>
      <c r="L225" s="6">
        <f t="shared" si="77"/>
        <v>552</v>
      </c>
      <c r="M225" s="19">
        <v>1.03</v>
      </c>
      <c r="N225" s="20">
        <f t="shared" si="78"/>
        <v>568.55999999999995</v>
      </c>
      <c r="O225" s="6"/>
      <c r="P225" s="20">
        <f t="shared" si="79"/>
        <v>568.55999999999995</v>
      </c>
      <c r="Q225" s="6">
        <v>1</v>
      </c>
      <c r="R225" s="9">
        <f t="shared" si="80"/>
        <v>568.55999999999995</v>
      </c>
    </row>
    <row r="226" spans="1:18" s="1" customFormat="1">
      <c r="A226" s="6" t="s">
        <v>907</v>
      </c>
      <c r="B226" s="6" t="s">
        <v>895</v>
      </c>
      <c r="C226" s="6"/>
      <c r="D226" s="6"/>
      <c r="E226" s="6">
        <v>0</v>
      </c>
      <c r="F226" s="9">
        <v>9.5</v>
      </c>
      <c r="G226" s="6"/>
      <c r="H226" s="6">
        <v>2415</v>
      </c>
      <c r="I226" s="6">
        <v>2660</v>
      </c>
      <c r="J226" s="6">
        <f t="shared" si="76"/>
        <v>245</v>
      </c>
      <c r="K226" s="6">
        <v>80</v>
      </c>
      <c r="L226" s="6">
        <f t="shared" si="77"/>
        <v>19600</v>
      </c>
      <c r="M226" s="19">
        <v>1.03</v>
      </c>
      <c r="N226" s="20">
        <f t="shared" si="78"/>
        <v>20188</v>
      </c>
      <c r="O226" s="6"/>
      <c r="P226" s="20">
        <f t="shared" si="79"/>
        <v>20188</v>
      </c>
      <c r="Q226" s="6">
        <v>1</v>
      </c>
      <c r="R226" s="9">
        <f t="shared" si="80"/>
        <v>20188</v>
      </c>
    </row>
    <row r="227" spans="1:18" s="1" customFormat="1">
      <c r="A227" s="6" t="s">
        <v>908</v>
      </c>
      <c r="B227" s="6" t="s">
        <v>895</v>
      </c>
      <c r="C227" s="6">
        <v>211</v>
      </c>
      <c r="D227" s="6"/>
      <c r="E227" s="6">
        <v>0</v>
      </c>
      <c r="F227" s="9">
        <v>9.5</v>
      </c>
      <c r="G227" s="6">
        <f>E227*F227</f>
        <v>0</v>
      </c>
      <c r="H227" s="6">
        <v>4522</v>
      </c>
      <c r="I227" s="6">
        <v>5148</v>
      </c>
      <c r="J227" s="6">
        <f t="shared" si="76"/>
        <v>626</v>
      </c>
      <c r="K227" s="6">
        <v>80</v>
      </c>
      <c r="L227" s="6">
        <f t="shared" si="77"/>
        <v>50080</v>
      </c>
      <c r="M227" s="19">
        <v>1.03</v>
      </c>
      <c r="N227" s="20">
        <f t="shared" si="78"/>
        <v>51582.400000000001</v>
      </c>
      <c r="O227" s="6"/>
      <c r="P227" s="20">
        <f t="shared" si="79"/>
        <v>51582.400000000001</v>
      </c>
      <c r="Q227" s="6">
        <v>1</v>
      </c>
      <c r="R227" s="9">
        <f t="shared" si="80"/>
        <v>51582.400000000001</v>
      </c>
    </row>
    <row r="228" spans="1:18" s="1" customFormat="1">
      <c r="A228" s="6" t="s">
        <v>909</v>
      </c>
      <c r="B228" s="6" t="s">
        <v>895</v>
      </c>
      <c r="C228" s="6" t="s">
        <v>910</v>
      </c>
      <c r="D228" s="6"/>
      <c r="E228" s="6">
        <v>0</v>
      </c>
      <c r="F228" s="9">
        <v>9.5</v>
      </c>
      <c r="G228" s="6"/>
      <c r="H228" s="6">
        <v>41924</v>
      </c>
      <c r="I228" s="6">
        <v>43844</v>
      </c>
      <c r="J228" s="6">
        <f t="shared" si="76"/>
        <v>1920</v>
      </c>
      <c r="K228" s="6">
        <v>1</v>
      </c>
      <c r="L228" s="6">
        <f t="shared" si="77"/>
        <v>1920</v>
      </c>
      <c r="M228" s="19">
        <v>1.03</v>
      </c>
      <c r="N228" s="20">
        <f t="shared" si="78"/>
        <v>1977.6</v>
      </c>
      <c r="O228" s="6"/>
      <c r="P228" s="20">
        <f t="shared" si="79"/>
        <v>1977.6</v>
      </c>
      <c r="Q228" s="6">
        <v>1</v>
      </c>
      <c r="R228" s="9">
        <f t="shared" si="80"/>
        <v>1977.6</v>
      </c>
    </row>
    <row r="229" spans="1:18" s="1" customFormat="1">
      <c r="A229" s="6" t="s">
        <v>911</v>
      </c>
      <c r="B229" s="6" t="s">
        <v>895</v>
      </c>
      <c r="C229" s="6">
        <v>15</v>
      </c>
      <c r="D229" s="6"/>
      <c r="E229" s="6">
        <v>0</v>
      </c>
      <c r="F229" s="9">
        <v>9.5</v>
      </c>
      <c r="G229" s="6">
        <f t="shared" ref="G229:G235" si="81">E229*F229</f>
        <v>0</v>
      </c>
      <c r="H229" s="6">
        <v>18933</v>
      </c>
      <c r="I229" s="6">
        <v>19432</v>
      </c>
      <c r="J229" s="6">
        <f t="shared" si="76"/>
        <v>499</v>
      </c>
      <c r="K229" s="6">
        <v>1</v>
      </c>
      <c r="L229" s="6">
        <f t="shared" si="77"/>
        <v>499</v>
      </c>
      <c r="M229" s="19">
        <v>1.03</v>
      </c>
      <c r="N229" s="20">
        <f t="shared" si="78"/>
        <v>513.97</v>
      </c>
      <c r="O229" s="6">
        <v>80</v>
      </c>
      <c r="P229" s="20">
        <f t="shared" si="79"/>
        <v>593.97</v>
      </c>
      <c r="Q229" s="6">
        <v>1</v>
      </c>
      <c r="R229" s="9">
        <f t="shared" si="80"/>
        <v>593.97</v>
      </c>
    </row>
    <row r="230" spans="1:18" s="1" customFormat="1">
      <c r="A230" s="6" t="s">
        <v>912</v>
      </c>
      <c r="B230" s="6" t="s">
        <v>895</v>
      </c>
      <c r="C230" s="6"/>
      <c r="D230" s="6"/>
      <c r="E230" s="6">
        <v>0</v>
      </c>
      <c r="F230" s="9">
        <v>9.5</v>
      </c>
      <c r="G230" s="6"/>
      <c r="H230" s="6">
        <v>8602</v>
      </c>
      <c r="I230" s="6">
        <v>9768</v>
      </c>
      <c r="J230" s="6">
        <f t="shared" si="76"/>
        <v>1166</v>
      </c>
      <c r="K230" s="6">
        <v>50</v>
      </c>
      <c r="L230" s="6">
        <f t="shared" si="77"/>
        <v>58300</v>
      </c>
      <c r="M230" s="19">
        <v>1.03</v>
      </c>
      <c r="N230" s="20">
        <f t="shared" si="78"/>
        <v>60049</v>
      </c>
      <c r="O230" s="6">
        <v>40</v>
      </c>
      <c r="P230" s="20">
        <f t="shared" si="79"/>
        <v>60089</v>
      </c>
      <c r="Q230" s="6">
        <v>1</v>
      </c>
      <c r="R230" s="9">
        <f t="shared" si="80"/>
        <v>60089</v>
      </c>
    </row>
    <row r="231" spans="1:18" s="1" customFormat="1">
      <c r="A231" s="6" t="s">
        <v>913</v>
      </c>
      <c r="B231" s="6" t="s">
        <v>895</v>
      </c>
      <c r="C231" s="6" t="s">
        <v>914</v>
      </c>
      <c r="D231" s="6"/>
      <c r="E231" s="6">
        <v>0</v>
      </c>
      <c r="F231" s="9">
        <v>9.5</v>
      </c>
      <c r="G231" s="6"/>
      <c r="H231" s="6">
        <v>75021</v>
      </c>
      <c r="I231" s="6">
        <v>76967</v>
      </c>
      <c r="J231" s="6">
        <f t="shared" si="76"/>
        <v>1946</v>
      </c>
      <c r="K231" s="6">
        <v>1</v>
      </c>
      <c r="L231" s="6">
        <f t="shared" si="77"/>
        <v>1946</v>
      </c>
      <c r="M231" s="19">
        <v>1.03</v>
      </c>
      <c r="N231" s="20">
        <f t="shared" si="78"/>
        <v>2004.38</v>
      </c>
      <c r="O231" s="6"/>
      <c r="P231" s="20">
        <f t="shared" si="79"/>
        <v>2004.38</v>
      </c>
      <c r="Q231" s="6">
        <v>1</v>
      </c>
      <c r="R231" s="9">
        <f t="shared" si="80"/>
        <v>2004.38</v>
      </c>
    </row>
    <row r="232" spans="1:18" s="1" customFormat="1">
      <c r="A232" s="6" t="s">
        <v>915</v>
      </c>
      <c r="B232" s="6" t="s">
        <v>895</v>
      </c>
      <c r="C232" s="6"/>
      <c r="D232" s="6"/>
      <c r="E232" s="6">
        <v>0</v>
      </c>
      <c r="F232" s="9"/>
      <c r="G232" s="6"/>
      <c r="H232" s="6">
        <v>4148</v>
      </c>
      <c r="I232" s="6">
        <v>4148</v>
      </c>
      <c r="J232" s="6">
        <f t="shared" si="76"/>
        <v>0</v>
      </c>
      <c r="K232" s="6">
        <v>30</v>
      </c>
      <c r="L232" s="6">
        <f>J232*K232</f>
        <v>0</v>
      </c>
      <c r="M232" s="19">
        <v>1.03</v>
      </c>
      <c r="N232" s="20">
        <f>L232*M232</f>
        <v>0</v>
      </c>
      <c r="O232" s="6"/>
      <c r="P232" s="20">
        <f>N232</f>
        <v>0</v>
      </c>
      <c r="Q232" s="6">
        <v>1</v>
      </c>
      <c r="R232" s="9">
        <f t="shared" si="80"/>
        <v>0</v>
      </c>
    </row>
    <row r="233" spans="1:18" s="1" customFormat="1">
      <c r="A233" s="6" t="s">
        <v>916</v>
      </c>
      <c r="B233" s="6" t="s">
        <v>895</v>
      </c>
      <c r="C233" s="6">
        <v>1057</v>
      </c>
      <c r="D233" s="6">
        <v>1057</v>
      </c>
      <c r="E233" s="6">
        <f>SUM(D233-C233)</f>
        <v>0</v>
      </c>
      <c r="F233" s="9">
        <v>9.5</v>
      </c>
      <c r="G233" s="6">
        <f t="shared" si="81"/>
        <v>0</v>
      </c>
      <c r="H233" s="6">
        <v>123305</v>
      </c>
      <c r="I233" s="6">
        <v>130426</v>
      </c>
      <c r="J233" s="6">
        <f t="shared" si="76"/>
        <v>7121</v>
      </c>
      <c r="K233" s="6">
        <v>1</v>
      </c>
      <c r="L233" s="6">
        <f>K233*J233</f>
        <v>7121</v>
      </c>
      <c r="M233" s="19">
        <v>1.03</v>
      </c>
      <c r="N233" s="20">
        <f t="shared" ref="N233:N235" si="82">M233*L233</f>
        <v>7334.63</v>
      </c>
      <c r="O233" s="6"/>
      <c r="P233" s="20">
        <f>G233+N233+O233</f>
        <v>7334.63</v>
      </c>
      <c r="Q233" s="6">
        <v>1</v>
      </c>
      <c r="R233" s="9">
        <f t="shared" si="80"/>
        <v>7334.63</v>
      </c>
    </row>
    <row r="234" spans="1:18" s="1" customFormat="1">
      <c r="A234" s="6" t="s">
        <v>917</v>
      </c>
      <c r="B234" s="6" t="s">
        <v>895</v>
      </c>
      <c r="C234" s="6">
        <v>694</v>
      </c>
      <c r="D234" s="6">
        <v>696</v>
      </c>
      <c r="E234" s="6">
        <f>D234-C234</f>
        <v>2</v>
      </c>
      <c r="F234" s="9">
        <v>9.5</v>
      </c>
      <c r="G234" s="6">
        <f t="shared" si="81"/>
        <v>19</v>
      </c>
      <c r="H234" s="6">
        <v>114083</v>
      </c>
      <c r="I234" s="6">
        <v>114488</v>
      </c>
      <c r="J234" s="6">
        <f t="shared" si="76"/>
        <v>405</v>
      </c>
      <c r="K234" s="6">
        <v>1</v>
      </c>
      <c r="L234" s="6">
        <f>K234*J234</f>
        <v>405</v>
      </c>
      <c r="M234" s="19">
        <v>1.03</v>
      </c>
      <c r="N234" s="20">
        <f t="shared" si="82"/>
        <v>417.15</v>
      </c>
      <c r="O234" s="6"/>
      <c r="P234" s="20">
        <f>G234+N234+O234</f>
        <v>436.15</v>
      </c>
      <c r="Q234" s="6">
        <v>1</v>
      </c>
      <c r="R234" s="9">
        <f t="shared" si="80"/>
        <v>436.15</v>
      </c>
    </row>
    <row r="235" spans="1:18" s="1" customFormat="1">
      <c r="A235" s="6" t="s">
        <v>23</v>
      </c>
      <c r="B235" s="6" t="s">
        <v>895</v>
      </c>
      <c r="C235" s="6">
        <v>4513</v>
      </c>
      <c r="D235" s="6"/>
      <c r="E235" s="6">
        <f>E218+E220+E222+半导体物理实验室!E228+E223+E233+E234</f>
        <v>2</v>
      </c>
      <c r="F235" s="9">
        <v>9.5</v>
      </c>
      <c r="G235" s="6">
        <f t="shared" si="81"/>
        <v>19</v>
      </c>
      <c r="H235" s="6"/>
      <c r="I235" s="6"/>
      <c r="J235" s="6"/>
      <c r="K235" s="6"/>
      <c r="L235" s="6">
        <f>SUM(L217:L234)</f>
        <v>150128</v>
      </c>
      <c r="M235" s="19">
        <v>1.03</v>
      </c>
      <c r="N235" s="20">
        <f t="shared" si="82"/>
        <v>154631.84</v>
      </c>
      <c r="O235" s="6">
        <f>SUM(O218:O233)</f>
        <v>360</v>
      </c>
      <c r="P235" s="20">
        <f>G235+G240+N235+O235</f>
        <v>155010.84</v>
      </c>
      <c r="Q235" s="6">
        <v>1</v>
      </c>
      <c r="R235" s="9">
        <f t="shared" si="80"/>
        <v>155010.84</v>
      </c>
    </row>
    <row r="236" spans="1:18" s="1" customFormat="1"/>
    <row r="237" spans="1:18" s="1" customFormat="1"/>
    <row r="238" spans="1:18" s="1" customFormat="1" ht="28.5">
      <c r="A238" s="6" t="s">
        <v>1</v>
      </c>
      <c r="B238" s="113" t="s">
        <v>918</v>
      </c>
      <c r="C238" s="6" t="s">
        <v>28</v>
      </c>
      <c r="D238" s="6" t="s">
        <v>29</v>
      </c>
      <c r="E238" s="6" t="s">
        <v>6</v>
      </c>
      <c r="F238" s="9" t="s">
        <v>30</v>
      </c>
      <c r="G238" s="6" t="s">
        <v>31</v>
      </c>
      <c r="H238" s="6" t="s">
        <v>2</v>
      </c>
      <c r="I238" s="6" t="s">
        <v>3</v>
      </c>
      <c r="J238" s="6" t="s">
        <v>4</v>
      </c>
      <c r="K238" s="6" t="s">
        <v>5</v>
      </c>
      <c r="L238" s="6" t="s">
        <v>6</v>
      </c>
      <c r="M238" s="19"/>
      <c r="N238" s="20" t="s">
        <v>8</v>
      </c>
      <c r="O238" s="6" t="s">
        <v>35</v>
      </c>
      <c r="P238" s="20" t="s">
        <v>23</v>
      </c>
      <c r="Q238" s="6" t="s">
        <v>36</v>
      </c>
      <c r="R238" s="9" t="s">
        <v>37</v>
      </c>
    </row>
    <row r="239" spans="1:18" s="1" customFormat="1">
      <c r="A239" s="6" t="s">
        <v>1</v>
      </c>
      <c r="B239" s="6" t="s">
        <v>65</v>
      </c>
      <c r="C239" s="6" t="s">
        <v>28</v>
      </c>
      <c r="D239" s="6" t="s">
        <v>29</v>
      </c>
      <c r="E239" s="6" t="s">
        <v>6</v>
      </c>
      <c r="F239" s="9" t="s">
        <v>30</v>
      </c>
      <c r="G239" s="6" t="s">
        <v>31</v>
      </c>
      <c r="H239" s="6" t="s">
        <v>2</v>
      </c>
      <c r="I239" s="6" t="s">
        <v>3</v>
      </c>
      <c r="J239" s="6" t="s">
        <v>4</v>
      </c>
      <c r="K239" s="6" t="s">
        <v>5</v>
      </c>
      <c r="L239" s="6" t="s">
        <v>6</v>
      </c>
      <c r="M239" s="19" t="s">
        <v>766</v>
      </c>
      <c r="N239" s="20" t="s">
        <v>8</v>
      </c>
      <c r="O239" s="6" t="s">
        <v>35</v>
      </c>
      <c r="P239" s="20" t="s">
        <v>23</v>
      </c>
      <c r="Q239" s="6" t="s">
        <v>36</v>
      </c>
      <c r="R239" s="9" t="s">
        <v>37</v>
      </c>
    </row>
    <row r="240" spans="1:18" s="1" customFormat="1">
      <c r="A240" s="102" t="s">
        <v>919</v>
      </c>
      <c r="B240" s="6"/>
      <c r="C240" s="138"/>
      <c r="D240" s="6"/>
      <c r="E240" s="6"/>
      <c r="F240" s="9">
        <v>0</v>
      </c>
      <c r="G240" s="6"/>
      <c r="H240" s="6"/>
      <c r="I240" s="6"/>
      <c r="J240" s="6"/>
      <c r="K240" s="6"/>
      <c r="L240" s="6"/>
      <c r="M240" s="19"/>
      <c r="N240" s="20"/>
      <c r="O240" s="6"/>
      <c r="P240" s="20"/>
      <c r="Q240" s="6"/>
      <c r="R240" s="9"/>
    </row>
    <row r="241" spans="1:18" s="1" customFormat="1">
      <c r="A241" s="102" t="s">
        <v>920</v>
      </c>
      <c r="B241" s="6" t="s">
        <v>921</v>
      </c>
      <c r="C241" s="138"/>
      <c r="D241" s="6"/>
      <c r="E241" s="6"/>
      <c r="F241" s="9"/>
      <c r="G241" s="6"/>
      <c r="H241" s="6">
        <v>55233</v>
      </c>
      <c r="I241" s="6">
        <v>55300</v>
      </c>
      <c r="J241" s="6">
        <f t="shared" ref="J241:J249" si="83">I241-H241</f>
        <v>67</v>
      </c>
      <c r="K241" s="6">
        <v>40</v>
      </c>
      <c r="L241" s="6">
        <f t="shared" ref="L241:L249" si="84">K241*J241</f>
        <v>2680</v>
      </c>
      <c r="M241" s="19">
        <v>1.03</v>
      </c>
      <c r="N241" s="20">
        <f t="shared" ref="N241:N250" si="85">M241*L241</f>
        <v>2760.4</v>
      </c>
      <c r="O241" s="6"/>
      <c r="P241" s="20">
        <f t="shared" ref="P241:P249" si="86">G241+N241+O241</f>
        <v>2760.4</v>
      </c>
      <c r="Q241" s="6">
        <v>1</v>
      </c>
      <c r="R241" s="9">
        <f t="shared" ref="R241:R250" si="87">P241*Q241</f>
        <v>2760.4</v>
      </c>
    </row>
    <row r="242" spans="1:18" s="1" customFormat="1">
      <c r="A242" s="102" t="s">
        <v>922</v>
      </c>
      <c r="B242" s="6" t="s">
        <v>921</v>
      </c>
      <c r="C242" s="6"/>
      <c r="D242" s="6"/>
      <c r="E242" s="6"/>
      <c r="F242" s="9"/>
      <c r="G242" s="6"/>
      <c r="H242" s="6">
        <v>8462</v>
      </c>
      <c r="I242" s="6">
        <v>8723</v>
      </c>
      <c r="J242" s="6">
        <f t="shared" si="83"/>
        <v>261</v>
      </c>
      <c r="K242" s="6">
        <v>50</v>
      </c>
      <c r="L242" s="6">
        <f t="shared" si="84"/>
        <v>13050</v>
      </c>
      <c r="M242" s="19">
        <v>1.03</v>
      </c>
      <c r="N242" s="20">
        <f t="shared" si="85"/>
        <v>13441.5</v>
      </c>
      <c r="O242" s="6"/>
      <c r="P242" s="20">
        <f t="shared" si="86"/>
        <v>13441.5</v>
      </c>
      <c r="Q242" s="6">
        <v>1</v>
      </c>
      <c r="R242" s="9">
        <f t="shared" si="87"/>
        <v>13441.5</v>
      </c>
    </row>
    <row r="243" spans="1:18" s="1" customFormat="1">
      <c r="A243" s="6" t="s">
        <v>923</v>
      </c>
      <c r="B243" s="6" t="s">
        <v>921</v>
      </c>
      <c r="C243" s="6"/>
      <c r="D243" s="6"/>
      <c r="E243" s="6"/>
      <c r="F243" s="9"/>
      <c r="G243" s="6"/>
      <c r="H243" s="6">
        <v>1243</v>
      </c>
      <c r="I243" s="6">
        <v>1243</v>
      </c>
      <c r="J243" s="6">
        <f t="shared" si="83"/>
        <v>0</v>
      </c>
      <c r="K243" s="6">
        <v>50</v>
      </c>
      <c r="L243" s="6">
        <f t="shared" si="84"/>
        <v>0</v>
      </c>
      <c r="M243" s="19">
        <v>1.03</v>
      </c>
      <c r="N243" s="20">
        <f t="shared" si="85"/>
        <v>0</v>
      </c>
      <c r="O243" s="6"/>
      <c r="P243" s="20">
        <f t="shared" si="86"/>
        <v>0</v>
      </c>
      <c r="Q243" s="6">
        <v>1</v>
      </c>
      <c r="R243" s="9">
        <f t="shared" si="87"/>
        <v>0</v>
      </c>
    </row>
    <row r="244" spans="1:18" s="1" customFormat="1">
      <c r="A244" s="6" t="s">
        <v>924</v>
      </c>
      <c r="B244" s="6" t="s">
        <v>921</v>
      </c>
      <c r="C244" s="6"/>
      <c r="D244" s="6"/>
      <c r="E244" s="6"/>
      <c r="F244" s="9"/>
      <c r="G244" s="6"/>
      <c r="H244" s="6">
        <v>10735</v>
      </c>
      <c r="I244" s="6">
        <v>10758</v>
      </c>
      <c r="J244" s="6">
        <f t="shared" si="83"/>
        <v>23</v>
      </c>
      <c r="K244" s="6">
        <v>80</v>
      </c>
      <c r="L244" s="6">
        <f t="shared" si="84"/>
        <v>1840</v>
      </c>
      <c r="M244" s="19">
        <v>1.03</v>
      </c>
      <c r="N244" s="20">
        <f t="shared" si="85"/>
        <v>1895.2</v>
      </c>
      <c r="O244" s="6"/>
      <c r="P244" s="20">
        <f t="shared" si="86"/>
        <v>1895.2</v>
      </c>
      <c r="Q244" s="6">
        <v>1</v>
      </c>
      <c r="R244" s="9">
        <f t="shared" si="87"/>
        <v>1895.2</v>
      </c>
    </row>
    <row r="245" spans="1:18" s="1" customFormat="1">
      <c r="A245" s="102" t="s">
        <v>925</v>
      </c>
      <c r="B245" s="6" t="s">
        <v>921</v>
      </c>
      <c r="C245" s="138"/>
      <c r="D245" s="6"/>
      <c r="E245" s="6"/>
      <c r="F245" s="9"/>
      <c r="G245" s="6"/>
      <c r="H245" s="6">
        <v>10887</v>
      </c>
      <c r="I245" s="6">
        <v>10887</v>
      </c>
      <c r="J245" s="6">
        <f t="shared" si="83"/>
        <v>0</v>
      </c>
      <c r="K245" s="6">
        <v>100</v>
      </c>
      <c r="L245" s="6">
        <f t="shared" si="84"/>
        <v>0</v>
      </c>
      <c r="M245" s="19">
        <v>1.03</v>
      </c>
      <c r="N245" s="20">
        <f t="shared" si="85"/>
        <v>0</v>
      </c>
      <c r="O245" s="6"/>
      <c r="P245" s="20">
        <f t="shared" si="86"/>
        <v>0</v>
      </c>
      <c r="Q245" s="6">
        <v>1</v>
      </c>
      <c r="R245" s="9">
        <f t="shared" si="87"/>
        <v>0</v>
      </c>
    </row>
    <row r="246" spans="1:18" s="1" customFormat="1">
      <c r="A246" s="102" t="s">
        <v>926</v>
      </c>
      <c r="B246" s="6" t="s">
        <v>921</v>
      </c>
      <c r="C246" s="6">
        <v>88</v>
      </c>
      <c r="D246" s="6">
        <v>88</v>
      </c>
      <c r="E246" s="6">
        <f>SUM(D246-C246)</f>
        <v>0</v>
      </c>
      <c r="F246" s="9">
        <v>9.5</v>
      </c>
      <c r="G246" s="6">
        <f t="shared" ref="G246:G250" si="88">E246*F246</f>
        <v>0</v>
      </c>
      <c r="H246" s="6">
        <v>72812</v>
      </c>
      <c r="I246" s="6">
        <v>74081</v>
      </c>
      <c r="J246" s="6">
        <f t="shared" si="83"/>
        <v>1269</v>
      </c>
      <c r="K246" s="6">
        <v>1</v>
      </c>
      <c r="L246" s="6">
        <f t="shared" si="84"/>
        <v>1269</v>
      </c>
      <c r="M246" s="19">
        <v>1.03</v>
      </c>
      <c r="N246" s="20">
        <f t="shared" si="85"/>
        <v>1307.07</v>
      </c>
      <c r="O246" s="6">
        <v>80</v>
      </c>
      <c r="P246" s="20">
        <f t="shared" si="86"/>
        <v>1387.07</v>
      </c>
      <c r="Q246" s="6">
        <v>1</v>
      </c>
      <c r="R246" s="9">
        <f t="shared" si="87"/>
        <v>1387.07</v>
      </c>
    </row>
    <row r="247" spans="1:18" s="1" customFormat="1">
      <c r="A247" s="102" t="s">
        <v>927</v>
      </c>
      <c r="B247" s="6" t="s">
        <v>921</v>
      </c>
      <c r="C247" s="6">
        <v>289</v>
      </c>
      <c r="D247" s="6">
        <v>289</v>
      </c>
      <c r="E247" s="6">
        <f>SUM(D247-C247)</f>
        <v>0</v>
      </c>
      <c r="F247" s="9">
        <v>9.5</v>
      </c>
      <c r="G247" s="6">
        <f t="shared" si="88"/>
        <v>0</v>
      </c>
      <c r="H247" s="6">
        <v>14594</v>
      </c>
      <c r="I247" s="6">
        <v>14934</v>
      </c>
      <c r="J247" s="6">
        <f t="shared" si="83"/>
        <v>340</v>
      </c>
      <c r="K247" s="6">
        <v>1</v>
      </c>
      <c r="L247" s="6">
        <f t="shared" si="84"/>
        <v>340</v>
      </c>
      <c r="M247" s="19">
        <v>1.03</v>
      </c>
      <c r="N247" s="20">
        <f t="shared" si="85"/>
        <v>350.2</v>
      </c>
      <c r="O247" s="6">
        <v>80</v>
      </c>
      <c r="P247" s="20">
        <f t="shared" si="86"/>
        <v>430.2</v>
      </c>
      <c r="Q247" s="6">
        <v>1</v>
      </c>
      <c r="R247" s="9">
        <f t="shared" si="87"/>
        <v>430.2</v>
      </c>
    </row>
    <row r="248" spans="1:18" s="1" customFormat="1">
      <c r="A248" s="102" t="s">
        <v>928</v>
      </c>
      <c r="B248" s="6" t="s">
        <v>921</v>
      </c>
      <c r="C248" s="6"/>
      <c r="D248" s="6"/>
      <c r="E248" s="6"/>
      <c r="F248" s="9">
        <v>9.5</v>
      </c>
      <c r="G248" s="6"/>
      <c r="H248" s="6">
        <v>21927</v>
      </c>
      <c r="I248" s="6">
        <v>21992</v>
      </c>
      <c r="J248" s="6">
        <f t="shared" si="83"/>
        <v>65</v>
      </c>
      <c r="K248" s="6">
        <v>1</v>
      </c>
      <c r="L248" s="6">
        <f t="shared" si="84"/>
        <v>65</v>
      </c>
      <c r="M248" s="19">
        <v>1.03</v>
      </c>
      <c r="N248" s="20">
        <f t="shared" si="85"/>
        <v>66.95</v>
      </c>
      <c r="O248" s="6">
        <v>40</v>
      </c>
      <c r="P248" s="20">
        <f t="shared" si="86"/>
        <v>106.95</v>
      </c>
      <c r="Q248" s="6">
        <v>1</v>
      </c>
      <c r="R248" s="9">
        <f t="shared" si="87"/>
        <v>106.95</v>
      </c>
    </row>
    <row r="249" spans="1:18" s="1" customFormat="1">
      <c r="A249" s="102" t="s">
        <v>929</v>
      </c>
      <c r="B249" s="6" t="s">
        <v>921</v>
      </c>
      <c r="C249" s="138"/>
      <c r="D249" s="6"/>
      <c r="E249" s="6"/>
      <c r="F249" s="9">
        <v>9.5</v>
      </c>
      <c r="G249" s="6"/>
      <c r="H249" s="6">
        <v>9194</v>
      </c>
      <c r="I249" s="6">
        <v>9267</v>
      </c>
      <c r="J249" s="6">
        <f t="shared" si="83"/>
        <v>73</v>
      </c>
      <c r="K249" s="6">
        <v>1</v>
      </c>
      <c r="L249" s="6">
        <f t="shared" si="84"/>
        <v>73</v>
      </c>
      <c r="M249" s="19">
        <v>1.03</v>
      </c>
      <c r="N249" s="20">
        <f t="shared" si="85"/>
        <v>75.19</v>
      </c>
      <c r="O249" s="6">
        <v>40</v>
      </c>
      <c r="P249" s="20">
        <f t="shared" si="86"/>
        <v>115.19</v>
      </c>
      <c r="Q249" s="6">
        <v>1</v>
      </c>
      <c r="R249" s="9">
        <f t="shared" si="87"/>
        <v>115.19</v>
      </c>
    </row>
    <row r="250" spans="1:18" s="1" customFormat="1">
      <c r="A250" s="102" t="s">
        <v>23</v>
      </c>
      <c r="B250" s="6" t="s">
        <v>921</v>
      </c>
      <c r="C250" s="138"/>
      <c r="D250" s="6"/>
      <c r="E250" s="6">
        <f>SUM(E241:E248)</f>
        <v>0</v>
      </c>
      <c r="F250" s="9">
        <v>9.5</v>
      </c>
      <c r="G250" s="6">
        <f t="shared" si="88"/>
        <v>0</v>
      </c>
      <c r="H250" s="6"/>
      <c r="I250" s="6"/>
      <c r="J250" s="6"/>
      <c r="K250" s="6"/>
      <c r="L250" s="6">
        <f>SUM(L241:L249)</f>
        <v>19317</v>
      </c>
      <c r="M250" s="19">
        <v>1.03</v>
      </c>
      <c r="N250" s="20">
        <f t="shared" si="85"/>
        <v>19896.509999999998</v>
      </c>
      <c r="O250" s="6">
        <f>SUM(O241:O249)</f>
        <v>240</v>
      </c>
      <c r="P250" s="20">
        <f>N250+O250+G250</f>
        <v>20136.509999999998</v>
      </c>
      <c r="Q250" s="6">
        <v>1</v>
      </c>
      <c r="R250" s="9">
        <f t="shared" si="87"/>
        <v>20136.509999999998</v>
      </c>
    </row>
    <row r="251" spans="1:18" s="1" customFormat="1">
      <c r="A251" s="12"/>
      <c r="B251" s="6"/>
      <c r="C251" s="12"/>
      <c r="D251" s="6"/>
      <c r="E251" s="6"/>
      <c r="F251" s="8"/>
      <c r="G251" s="6"/>
      <c r="H251" s="6"/>
      <c r="I251" s="6"/>
      <c r="J251" s="6"/>
      <c r="K251" s="6"/>
      <c r="L251" s="6"/>
      <c r="M251" s="19"/>
      <c r="N251" s="20"/>
      <c r="O251" s="6"/>
      <c r="P251" s="20"/>
      <c r="Q251" s="6"/>
      <c r="R251" s="27"/>
    </row>
    <row r="252" spans="1:18" s="1" customFormat="1">
      <c r="A252" s="16" t="s">
        <v>534</v>
      </c>
      <c r="B252" s="16"/>
      <c r="C252" s="12" t="s">
        <v>475</v>
      </c>
      <c r="D252" s="16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>
        <v>648872.68999999994</v>
      </c>
    </row>
    <row r="253" spans="1:18" s="1" customFormat="1"/>
    <row r="254" spans="1:18" s="1" customFormat="1"/>
    <row r="255" spans="1:18" s="1" customFormat="1"/>
    <row r="256" spans="1:18" s="1" customFormat="1" ht="28.5">
      <c r="A256" s="6" t="s">
        <v>1</v>
      </c>
      <c r="B256" s="113" t="s">
        <v>930</v>
      </c>
      <c r="C256" s="6" t="s">
        <v>28</v>
      </c>
      <c r="D256" s="6" t="s">
        <v>29</v>
      </c>
      <c r="E256" s="6" t="s">
        <v>6</v>
      </c>
      <c r="F256" s="9" t="s">
        <v>30</v>
      </c>
      <c r="G256" s="6" t="s">
        <v>31</v>
      </c>
      <c r="H256" s="6" t="s">
        <v>2</v>
      </c>
      <c r="I256" s="6" t="s">
        <v>3</v>
      </c>
      <c r="J256" s="6" t="s">
        <v>4</v>
      </c>
      <c r="K256" s="6" t="s">
        <v>5</v>
      </c>
      <c r="L256" s="6" t="s">
        <v>6</v>
      </c>
      <c r="M256" s="19"/>
      <c r="N256" s="20" t="s">
        <v>8</v>
      </c>
      <c r="O256" s="6" t="s">
        <v>35</v>
      </c>
      <c r="P256" s="20" t="s">
        <v>23</v>
      </c>
      <c r="Q256" s="6" t="s">
        <v>36</v>
      </c>
      <c r="R256" s="9" t="s">
        <v>37</v>
      </c>
    </row>
    <row r="257" spans="1:18" s="1" customFormat="1">
      <c r="A257" s="14" t="s">
        <v>931</v>
      </c>
      <c r="B257" s="6" t="s">
        <v>85</v>
      </c>
      <c r="C257" s="6">
        <v>4239</v>
      </c>
      <c r="D257" s="6"/>
      <c r="E257" s="6"/>
      <c r="F257" s="9"/>
      <c r="G257" s="6"/>
      <c r="H257" s="6"/>
      <c r="I257" s="6"/>
      <c r="J257" s="6"/>
      <c r="K257" s="6"/>
      <c r="L257" s="6"/>
      <c r="M257" s="19">
        <v>1.03</v>
      </c>
      <c r="N257" s="20"/>
      <c r="O257" s="6"/>
      <c r="P257" s="20"/>
      <c r="Q257" s="6"/>
      <c r="R257" s="9"/>
    </row>
    <row r="258" spans="1:18" s="1" customFormat="1">
      <c r="A258" s="6" t="s">
        <v>932</v>
      </c>
      <c r="B258" s="6" t="s">
        <v>85</v>
      </c>
      <c r="C258" s="6">
        <v>13</v>
      </c>
      <c r="D258" s="6">
        <v>13</v>
      </c>
      <c r="E258" s="6">
        <f>SUM(D258-C258)</f>
        <v>0</v>
      </c>
      <c r="F258" s="9">
        <v>9.5</v>
      </c>
      <c r="G258" s="6">
        <f t="shared" ref="G258:G260" si="89">E258*F258</f>
        <v>0</v>
      </c>
      <c r="H258" s="6">
        <v>5216</v>
      </c>
      <c r="I258" s="6">
        <v>5917</v>
      </c>
      <c r="J258" s="6">
        <f>I258-H258</f>
        <v>701</v>
      </c>
      <c r="K258" s="6">
        <v>40</v>
      </c>
      <c r="L258" s="6">
        <f t="shared" ref="L258:L261" si="90">K258*J258</f>
        <v>28040</v>
      </c>
      <c r="M258" s="19">
        <v>1.03</v>
      </c>
      <c r="N258" s="20">
        <f>M258*L258</f>
        <v>28881.200000000001</v>
      </c>
      <c r="O258" s="6">
        <v>40</v>
      </c>
      <c r="P258" s="20">
        <f>G258+N258+O258</f>
        <v>28921.200000000001</v>
      </c>
      <c r="Q258" s="6">
        <v>1</v>
      </c>
      <c r="R258" s="9">
        <f>P258*Q258</f>
        <v>28921.200000000001</v>
      </c>
    </row>
    <row r="259" spans="1:18" s="1" customFormat="1">
      <c r="A259" s="6" t="s">
        <v>933</v>
      </c>
      <c r="B259" s="6" t="s">
        <v>85</v>
      </c>
      <c r="C259" s="6">
        <v>107</v>
      </c>
      <c r="D259" s="6">
        <v>107</v>
      </c>
      <c r="E259" s="6">
        <f>SUM(D259-C259)</f>
        <v>0</v>
      </c>
      <c r="F259" s="9">
        <v>9.5</v>
      </c>
      <c r="G259" s="6">
        <f t="shared" si="89"/>
        <v>0</v>
      </c>
      <c r="H259" s="6">
        <v>12864</v>
      </c>
      <c r="I259" s="6">
        <v>13518</v>
      </c>
      <c r="J259" s="6">
        <f>I259-H259</f>
        <v>654</v>
      </c>
      <c r="K259" s="6">
        <v>1</v>
      </c>
      <c r="L259" s="6">
        <f t="shared" si="90"/>
        <v>654</v>
      </c>
      <c r="M259" s="19">
        <v>1.03</v>
      </c>
      <c r="N259" s="20">
        <f>M259*L259</f>
        <v>673.62</v>
      </c>
      <c r="O259" s="6">
        <v>80</v>
      </c>
      <c r="P259" s="20">
        <f>G259+N259+O259</f>
        <v>753.62</v>
      </c>
      <c r="Q259" s="6">
        <v>1</v>
      </c>
      <c r="R259" s="9">
        <f>P259*Q259</f>
        <v>753.62</v>
      </c>
    </row>
    <row r="260" spans="1:18" s="1" customFormat="1">
      <c r="A260" s="6" t="s">
        <v>934</v>
      </c>
      <c r="B260" s="6" t="s">
        <v>85</v>
      </c>
      <c r="C260" s="6">
        <v>2</v>
      </c>
      <c r="D260" s="6">
        <v>2</v>
      </c>
      <c r="E260" s="6">
        <f>D260-C260</f>
        <v>0</v>
      </c>
      <c r="F260" s="9">
        <v>9.5</v>
      </c>
      <c r="G260" s="6">
        <f t="shared" si="89"/>
        <v>0</v>
      </c>
      <c r="H260" s="6">
        <v>57</v>
      </c>
      <c r="I260" s="6">
        <v>61</v>
      </c>
      <c r="J260" s="6">
        <f>I260-H260</f>
        <v>4</v>
      </c>
      <c r="K260" s="6">
        <v>80</v>
      </c>
      <c r="L260" s="6">
        <f t="shared" si="90"/>
        <v>320</v>
      </c>
      <c r="M260" s="19">
        <v>1.03</v>
      </c>
      <c r="N260" s="20">
        <f>M260*L260</f>
        <v>329.6</v>
      </c>
      <c r="O260" s="6"/>
      <c r="P260" s="20">
        <f>G260+N260+O260</f>
        <v>329.6</v>
      </c>
      <c r="Q260" s="6">
        <v>1</v>
      </c>
      <c r="R260" s="9">
        <f>P260</f>
        <v>329.6</v>
      </c>
    </row>
    <row r="261" spans="1:18" s="1" customFormat="1">
      <c r="A261" s="6" t="s">
        <v>887</v>
      </c>
      <c r="B261" s="6" t="s">
        <v>85</v>
      </c>
      <c r="C261" s="6"/>
      <c r="D261" s="6"/>
      <c r="E261" s="6"/>
      <c r="F261" s="9"/>
      <c r="G261" s="6"/>
      <c r="H261" s="6">
        <v>202</v>
      </c>
      <c r="I261" s="6">
        <v>202</v>
      </c>
      <c r="J261" s="6">
        <f>I261-H261</f>
        <v>0</v>
      </c>
      <c r="K261" s="6">
        <v>10</v>
      </c>
      <c r="L261" s="6">
        <f t="shared" si="90"/>
        <v>0</v>
      </c>
      <c r="M261" s="19">
        <v>1.03</v>
      </c>
      <c r="N261" s="20">
        <f>M261*L261</f>
        <v>0</v>
      </c>
      <c r="O261" s="6"/>
      <c r="P261" s="20">
        <f>G261+N261+O261</f>
        <v>0</v>
      </c>
      <c r="Q261" s="6">
        <v>0.33333333300000001</v>
      </c>
      <c r="R261" s="9">
        <f>P261*Q261</f>
        <v>0</v>
      </c>
    </row>
    <row r="262" spans="1:18" s="1" customFormat="1">
      <c r="A262" s="6" t="s">
        <v>23</v>
      </c>
      <c r="B262" s="6" t="s">
        <v>85</v>
      </c>
      <c r="C262" s="6"/>
      <c r="D262" s="6"/>
      <c r="E262" s="6">
        <f>SUM(E258:E261)</f>
        <v>0</v>
      </c>
      <c r="F262" s="9">
        <v>9.5</v>
      </c>
      <c r="G262" s="6">
        <f>E262*F262</f>
        <v>0</v>
      </c>
      <c r="H262" s="6"/>
      <c r="I262" s="6"/>
      <c r="J262" s="6"/>
      <c r="K262" s="6"/>
      <c r="L262" s="6">
        <f>SUM(L258:L261)</f>
        <v>29014</v>
      </c>
      <c r="M262" s="19">
        <v>1.03</v>
      </c>
      <c r="N262" s="20">
        <f>M262*L262</f>
        <v>29884.42</v>
      </c>
      <c r="O262" s="6">
        <f>SUM(O259:O261)</f>
        <v>80</v>
      </c>
      <c r="P262" s="20">
        <f>G262+N262+O262</f>
        <v>29964.42</v>
      </c>
      <c r="Q262" s="6">
        <v>1</v>
      </c>
      <c r="R262" s="9">
        <f>SUM(R258:R261)</f>
        <v>30004.42</v>
      </c>
    </row>
    <row r="263" spans="1:18" s="1" customFormat="1">
      <c r="A263" s="6" t="s">
        <v>55</v>
      </c>
      <c r="B263" s="6"/>
      <c r="C263" s="6"/>
      <c r="D263" s="6"/>
      <c r="E263" s="6"/>
      <c r="F263" s="9"/>
      <c r="G263" s="6"/>
      <c r="H263" s="6"/>
      <c r="I263" s="6"/>
      <c r="J263" s="6"/>
      <c r="K263" s="6"/>
      <c r="L263" s="13"/>
      <c r="M263" s="19"/>
      <c r="N263" s="20"/>
      <c r="O263" s="6"/>
      <c r="P263" s="20"/>
      <c r="Q263" s="6"/>
      <c r="R263" s="9"/>
    </row>
    <row r="264" spans="1:18" s="1" customFormat="1"/>
    <row r="265" spans="1:18" s="1" customFormat="1"/>
    <row r="266" spans="1:18" s="1" customFormat="1"/>
    <row r="267" spans="1:18" s="1" customFormat="1">
      <c r="A267" s="6" t="s">
        <v>1</v>
      </c>
      <c r="B267" s="6" t="s">
        <v>65</v>
      </c>
      <c r="C267" s="6" t="s">
        <v>28</v>
      </c>
      <c r="D267" s="6" t="s">
        <v>29</v>
      </c>
      <c r="E267" s="13" t="s">
        <v>6</v>
      </c>
      <c r="F267" s="9" t="s">
        <v>30</v>
      </c>
      <c r="G267" s="6" t="s">
        <v>31</v>
      </c>
      <c r="H267" s="6" t="s">
        <v>2</v>
      </c>
      <c r="I267" s="6" t="s">
        <v>3</v>
      </c>
      <c r="J267" s="6" t="s">
        <v>4</v>
      </c>
      <c r="K267" s="6" t="s">
        <v>5</v>
      </c>
      <c r="L267" s="6" t="s">
        <v>6</v>
      </c>
      <c r="M267" s="19"/>
      <c r="N267" s="20" t="s">
        <v>8</v>
      </c>
      <c r="O267" s="6" t="s">
        <v>35</v>
      </c>
      <c r="P267" s="20" t="s">
        <v>23</v>
      </c>
      <c r="Q267" s="6" t="s">
        <v>36</v>
      </c>
      <c r="R267" s="9" t="s">
        <v>37</v>
      </c>
    </row>
    <row r="268" spans="1:18" s="1" customFormat="1">
      <c r="A268" s="6" t="s">
        <v>63</v>
      </c>
      <c r="B268" s="12">
        <v>4236</v>
      </c>
      <c r="C268" s="6"/>
      <c r="D268" s="6"/>
      <c r="E268" s="58"/>
      <c r="F268" s="9"/>
      <c r="G268" s="59"/>
      <c r="H268" s="6">
        <v>18914</v>
      </c>
      <c r="I268" s="6">
        <f>公寓等!C48</f>
        <v>20691</v>
      </c>
      <c r="J268" s="6">
        <f>I268-H268</f>
        <v>1777</v>
      </c>
      <c r="K268" s="6">
        <v>20</v>
      </c>
      <c r="L268" s="6">
        <f>J268*K268</f>
        <v>35540</v>
      </c>
      <c r="M268" s="19">
        <v>1.03</v>
      </c>
      <c r="N268" s="59">
        <f>SUM(L268*M268)</f>
        <v>36606.199999999997</v>
      </c>
      <c r="O268" s="67"/>
      <c r="P268" s="59">
        <f>SUM(G268+N268)</f>
        <v>36606.199999999997</v>
      </c>
      <c r="Q268" s="6">
        <v>0.11459999999999999</v>
      </c>
      <c r="R268" s="9">
        <f>P268*Q268</f>
        <v>4195.0705200000002</v>
      </c>
    </row>
    <row r="269" spans="1:18" s="1" customFormat="1">
      <c r="A269" s="102"/>
      <c r="B269" s="12"/>
      <c r="C269" s="6"/>
      <c r="D269" s="6"/>
      <c r="E269" s="58"/>
      <c r="F269" s="9"/>
      <c r="G269" s="140"/>
      <c r="H269" s="6"/>
      <c r="I269" s="6"/>
      <c r="J269" s="6"/>
      <c r="K269" s="6"/>
      <c r="L269" s="6">
        <f>L268*Q268</f>
        <v>4072.884</v>
      </c>
      <c r="M269" s="19">
        <v>1.03</v>
      </c>
      <c r="N269" s="59"/>
      <c r="O269" s="67"/>
      <c r="P269" s="59"/>
      <c r="Q269" s="6"/>
      <c r="R269" s="9"/>
    </row>
    <row r="270" spans="1:18" s="1" customFormat="1">
      <c r="A270" s="6" t="s">
        <v>935</v>
      </c>
      <c r="B270" s="6" t="s">
        <v>936</v>
      </c>
      <c r="C270" s="6"/>
      <c r="D270" s="6"/>
      <c r="E270" s="6"/>
      <c r="F270" s="9"/>
      <c r="G270" s="141"/>
      <c r="H270" s="6">
        <v>19246</v>
      </c>
      <c r="I270" s="6">
        <v>19246</v>
      </c>
      <c r="J270" s="6">
        <f>I270-H270</f>
        <v>0</v>
      </c>
      <c r="K270" s="6">
        <v>50</v>
      </c>
      <c r="L270" s="6">
        <f>K270*J270</f>
        <v>0</v>
      </c>
      <c r="M270" s="19">
        <v>1.03</v>
      </c>
      <c r="N270" s="20">
        <f>M270*L270</f>
        <v>0</v>
      </c>
      <c r="O270" s="6"/>
      <c r="P270" s="20">
        <f>G270+N270</f>
        <v>0</v>
      </c>
      <c r="Q270" s="6">
        <v>1</v>
      </c>
      <c r="R270" s="9">
        <f>P270*Q270</f>
        <v>0</v>
      </c>
    </row>
    <row r="271" spans="1:18" s="1" customFormat="1">
      <c r="A271" s="6" t="s">
        <v>23</v>
      </c>
      <c r="B271" s="6"/>
      <c r="C271" s="6"/>
      <c r="D271" s="6"/>
      <c r="E271" s="6"/>
      <c r="F271" s="9"/>
      <c r="G271" s="6"/>
      <c r="H271" s="6"/>
      <c r="I271" s="6"/>
      <c r="J271" s="6"/>
      <c r="K271" s="6"/>
      <c r="L271" s="6">
        <f>SUM(L269:L270)</f>
        <v>4072.884</v>
      </c>
      <c r="M271" s="19"/>
      <c r="N271" s="20">
        <f>L271*M270</f>
        <v>4195.0705200000002</v>
      </c>
      <c r="O271" s="6"/>
      <c r="P271" s="20">
        <f>G270+N271</f>
        <v>4195.0705200000002</v>
      </c>
      <c r="Q271" s="6"/>
      <c r="R271" s="9">
        <f>SUM(R268:R270)</f>
        <v>4195.0705200000002</v>
      </c>
    </row>
    <row r="272" spans="1:18" s="1" customFormat="1">
      <c r="A272" s="6" t="s">
        <v>937</v>
      </c>
      <c r="B272" s="142"/>
      <c r="C272" s="142"/>
      <c r="D272" s="142"/>
      <c r="E272" s="142"/>
      <c r="F272" s="143"/>
      <c r="G272" s="142"/>
      <c r="H272" s="142"/>
      <c r="I272" s="142"/>
      <c r="J272" s="142"/>
      <c r="K272" s="142"/>
      <c r="L272" s="142"/>
      <c r="M272" s="144"/>
      <c r="N272" s="145"/>
      <c r="O272" s="142"/>
      <c r="P272" s="145"/>
      <c r="Q272" s="142"/>
      <c r="R272" s="9"/>
    </row>
    <row r="273" spans="1:18" s="1" customFormat="1">
      <c r="A273" s="6"/>
      <c r="B273" s="142"/>
      <c r="C273" s="142"/>
      <c r="D273" s="142"/>
      <c r="E273" s="142"/>
      <c r="F273" s="143"/>
      <c r="G273" s="142"/>
      <c r="H273" s="142"/>
      <c r="I273" s="142"/>
      <c r="J273" s="142"/>
      <c r="K273" s="142"/>
      <c r="L273" s="142"/>
      <c r="M273" s="144"/>
      <c r="N273" s="145"/>
      <c r="O273" s="142"/>
      <c r="P273" s="145"/>
      <c r="Q273" s="142"/>
      <c r="R273" s="9"/>
    </row>
    <row r="274" spans="1:18" s="1" customFormat="1">
      <c r="A274" s="6"/>
      <c r="B274" s="142"/>
      <c r="C274" s="142"/>
      <c r="D274" s="142"/>
      <c r="E274" s="142"/>
      <c r="F274" s="143"/>
      <c r="G274" s="142"/>
      <c r="H274" s="142"/>
      <c r="I274" s="142"/>
      <c r="J274" s="142"/>
      <c r="K274" s="142"/>
      <c r="L274" s="142"/>
      <c r="M274" s="144"/>
      <c r="N274" s="145"/>
      <c r="O274" s="142"/>
      <c r="P274" s="145"/>
      <c r="Q274" s="142"/>
      <c r="R274" s="9"/>
    </row>
    <row r="275" spans="1:18" s="1" customFormat="1">
      <c r="A275" s="6"/>
      <c r="B275" s="142"/>
      <c r="C275" s="142"/>
      <c r="D275" s="142"/>
      <c r="E275" s="142"/>
      <c r="F275" s="143"/>
      <c r="G275" s="142"/>
      <c r="H275" s="142"/>
      <c r="I275" s="142"/>
      <c r="J275" s="142"/>
      <c r="K275" s="142"/>
      <c r="L275" s="142"/>
      <c r="M275" s="144"/>
      <c r="N275" s="145"/>
      <c r="O275" s="142"/>
      <c r="P275" s="145"/>
      <c r="Q275" s="142"/>
      <c r="R275" s="9"/>
    </row>
    <row r="276" spans="1:18" s="1" customFormat="1">
      <c r="A276" s="6"/>
      <c r="B276" s="142"/>
      <c r="C276" s="142"/>
      <c r="D276" s="142"/>
      <c r="E276" s="142"/>
      <c r="F276" s="143"/>
      <c r="G276" s="142"/>
      <c r="H276" s="142"/>
      <c r="I276" s="142"/>
      <c r="J276" s="142"/>
      <c r="K276" s="142"/>
      <c r="L276" s="142"/>
      <c r="M276" s="144"/>
      <c r="N276" s="145"/>
      <c r="O276" s="142"/>
      <c r="P276" s="145"/>
      <c r="Q276" s="142"/>
      <c r="R276" s="9"/>
    </row>
    <row r="277" spans="1:18" s="1" customFormat="1" ht="28.5">
      <c r="A277" s="6" t="s">
        <v>1</v>
      </c>
      <c r="B277" s="113" t="s">
        <v>938</v>
      </c>
      <c r="C277" s="6" t="s">
        <v>28</v>
      </c>
      <c r="D277" s="6" t="s">
        <v>29</v>
      </c>
      <c r="E277" s="6" t="s">
        <v>6</v>
      </c>
      <c r="F277" s="9" t="s">
        <v>30</v>
      </c>
      <c r="G277" s="6" t="s">
        <v>31</v>
      </c>
      <c r="H277" s="6" t="s">
        <v>2</v>
      </c>
      <c r="I277" s="6" t="s">
        <v>3</v>
      </c>
      <c r="J277" s="6" t="s">
        <v>4</v>
      </c>
      <c r="K277" s="6" t="s">
        <v>5</v>
      </c>
      <c r="L277" s="6" t="s">
        <v>6</v>
      </c>
      <c r="M277" s="19"/>
      <c r="N277" s="20" t="s">
        <v>8</v>
      </c>
      <c r="O277" s="6" t="s">
        <v>35</v>
      </c>
      <c r="P277" s="20" t="s">
        <v>23</v>
      </c>
      <c r="Q277" s="6" t="s">
        <v>36</v>
      </c>
      <c r="R277" s="9" t="s">
        <v>37</v>
      </c>
    </row>
    <row r="278" spans="1:18" s="1" customFormat="1">
      <c r="A278" s="6" t="s">
        <v>939</v>
      </c>
      <c r="B278" s="28"/>
      <c r="C278" s="6"/>
      <c r="D278" s="6" t="s">
        <v>940</v>
      </c>
      <c r="E278" s="6" t="s">
        <v>941</v>
      </c>
      <c r="F278" s="9"/>
      <c r="G278" s="6"/>
      <c r="H278" s="6"/>
      <c r="I278" s="6"/>
      <c r="J278" s="6"/>
      <c r="K278" s="6"/>
      <c r="L278" s="6"/>
      <c r="M278" s="19"/>
      <c r="N278" s="20"/>
      <c r="O278" s="6"/>
      <c r="P278" s="20"/>
      <c r="Q278" s="6"/>
      <c r="R278" s="9"/>
    </row>
    <row r="279" spans="1:18" s="1" customFormat="1">
      <c r="A279" s="6" t="s">
        <v>942</v>
      </c>
      <c r="B279" s="6" t="s">
        <v>940</v>
      </c>
      <c r="C279" s="6">
        <v>1</v>
      </c>
      <c r="D279" s="6">
        <v>1</v>
      </c>
      <c r="E279" s="6">
        <f t="shared" ref="E279:E283" si="91">SUM(D279-C279)</f>
        <v>0</v>
      </c>
      <c r="F279" s="9">
        <v>9.5</v>
      </c>
      <c r="G279" s="6">
        <f t="shared" ref="G279:G283" si="92">E279*F279</f>
        <v>0</v>
      </c>
      <c r="H279" s="6">
        <v>21521</v>
      </c>
      <c r="I279" s="6">
        <v>22252</v>
      </c>
      <c r="J279" s="6">
        <f t="shared" ref="J279:J282" si="93">I279-H279</f>
        <v>731</v>
      </c>
      <c r="K279" s="6">
        <v>1</v>
      </c>
      <c r="L279" s="6">
        <f t="shared" ref="L279:L283" si="94">K279*J279</f>
        <v>731</v>
      </c>
      <c r="M279" s="19">
        <v>1.03</v>
      </c>
      <c r="N279" s="20">
        <f t="shared" ref="N279:N283" si="95">M279*L279</f>
        <v>752.93</v>
      </c>
      <c r="O279" s="6">
        <v>40</v>
      </c>
      <c r="P279" s="20">
        <f t="shared" ref="P279:P281" si="96">G279+N279+O279</f>
        <v>792.93</v>
      </c>
      <c r="Q279" s="6">
        <v>1</v>
      </c>
      <c r="R279" s="9">
        <f t="shared" ref="R279:R283" si="97">P279*Q279</f>
        <v>792.93</v>
      </c>
    </row>
    <row r="280" spans="1:18" s="1" customFormat="1">
      <c r="A280" s="6" t="s">
        <v>943</v>
      </c>
      <c r="B280" s="6" t="s">
        <v>940</v>
      </c>
      <c r="C280" s="6">
        <v>14</v>
      </c>
      <c r="D280" s="6">
        <v>14</v>
      </c>
      <c r="E280" s="6">
        <f t="shared" si="91"/>
        <v>0</v>
      </c>
      <c r="F280" s="9">
        <v>9.5</v>
      </c>
      <c r="G280" s="6">
        <f t="shared" si="92"/>
        <v>0</v>
      </c>
      <c r="H280" s="6">
        <v>164580</v>
      </c>
      <c r="I280" s="6">
        <v>164666</v>
      </c>
      <c r="J280" s="6">
        <f t="shared" si="93"/>
        <v>86</v>
      </c>
      <c r="K280" s="6">
        <v>1</v>
      </c>
      <c r="L280" s="6">
        <f t="shared" si="94"/>
        <v>86</v>
      </c>
      <c r="M280" s="19">
        <v>1.03</v>
      </c>
      <c r="N280" s="20">
        <f t="shared" si="95"/>
        <v>88.58</v>
      </c>
      <c r="O280" s="6">
        <v>40</v>
      </c>
      <c r="P280" s="20">
        <f t="shared" si="96"/>
        <v>128.58000000000001</v>
      </c>
      <c r="Q280" s="6">
        <v>1</v>
      </c>
      <c r="R280" s="9">
        <f t="shared" si="97"/>
        <v>128.58000000000001</v>
      </c>
    </row>
    <row r="281" spans="1:18" s="1" customFormat="1">
      <c r="A281" s="6" t="s">
        <v>944</v>
      </c>
      <c r="B281" s="6" t="s">
        <v>940</v>
      </c>
      <c r="C281" s="6"/>
      <c r="D281" s="6"/>
      <c r="E281" s="6"/>
      <c r="F281" s="9"/>
      <c r="G281" s="6"/>
      <c r="H281" s="6">
        <v>24765</v>
      </c>
      <c r="I281" s="6">
        <v>24765</v>
      </c>
      <c r="J281" s="6">
        <f t="shared" si="93"/>
        <v>0</v>
      </c>
      <c r="K281" s="6">
        <v>1</v>
      </c>
      <c r="L281" s="6">
        <f t="shared" si="94"/>
        <v>0</v>
      </c>
      <c r="M281" s="19">
        <v>1.03</v>
      </c>
      <c r="N281" s="20">
        <f t="shared" si="95"/>
        <v>0</v>
      </c>
      <c r="O281" s="6">
        <v>60</v>
      </c>
      <c r="P281" s="20">
        <f t="shared" si="96"/>
        <v>60</v>
      </c>
      <c r="Q281" s="6">
        <v>1</v>
      </c>
      <c r="R281" s="9">
        <f t="shared" si="97"/>
        <v>60</v>
      </c>
    </row>
    <row r="282" spans="1:18" s="1" customFormat="1">
      <c r="A282" s="12" t="s">
        <v>945</v>
      </c>
      <c r="B282" s="6" t="s">
        <v>940</v>
      </c>
      <c r="C282" s="12"/>
      <c r="D282" s="12"/>
      <c r="E282" s="12"/>
      <c r="F282" s="9">
        <v>9.5</v>
      </c>
      <c r="G282" s="12"/>
      <c r="H282" s="6">
        <v>37049</v>
      </c>
      <c r="I282" s="344" t="s">
        <v>428</v>
      </c>
      <c r="J282" s="6">
        <f t="shared" si="93"/>
        <v>487</v>
      </c>
      <c r="K282" s="6">
        <v>1</v>
      </c>
      <c r="L282" s="6">
        <f t="shared" si="94"/>
        <v>487</v>
      </c>
      <c r="M282" s="19">
        <v>1.03</v>
      </c>
      <c r="N282" s="20">
        <f t="shared" si="95"/>
        <v>501.61</v>
      </c>
      <c r="O282" s="12"/>
      <c r="P282" s="22">
        <f>N282</f>
        <v>501.61</v>
      </c>
      <c r="Q282" s="6">
        <v>0.5</v>
      </c>
      <c r="R282" s="22">
        <f t="shared" si="97"/>
        <v>250.80500000000001</v>
      </c>
    </row>
    <row r="283" spans="1:18" s="1" customFormat="1">
      <c r="A283" s="6" t="s">
        <v>946</v>
      </c>
      <c r="B283" s="6" t="s">
        <v>110</v>
      </c>
      <c r="C283" s="6">
        <v>178</v>
      </c>
      <c r="D283" s="6">
        <v>178</v>
      </c>
      <c r="E283" s="6">
        <f t="shared" si="91"/>
        <v>0</v>
      </c>
      <c r="F283" s="9">
        <v>9.5</v>
      </c>
      <c r="G283" s="6">
        <f t="shared" si="92"/>
        <v>0</v>
      </c>
      <c r="H283" s="6">
        <v>78174</v>
      </c>
      <c r="I283" s="6">
        <v>78130</v>
      </c>
      <c r="J283" s="6">
        <f>H283-I283</f>
        <v>44</v>
      </c>
      <c r="K283" s="6">
        <v>1</v>
      </c>
      <c r="L283" s="6">
        <f t="shared" si="94"/>
        <v>44</v>
      </c>
      <c r="M283" s="19">
        <v>1.03</v>
      </c>
      <c r="N283" s="20">
        <f t="shared" si="95"/>
        <v>45.32</v>
      </c>
      <c r="O283" s="6">
        <v>40</v>
      </c>
      <c r="P283" s="20">
        <f>G283+N283+O283</f>
        <v>85.32</v>
      </c>
      <c r="Q283" s="6">
        <v>1</v>
      </c>
      <c r="R283" s="9">
        <f t="shared" si="97"/>
        <v>85.32</v>
      </c>
    </row>
    <row r="284" spans="1:18" s="1" customFormat="1">
      <c r="A284" s="6" t="s">
        <v>23</v>
      </c>
      <c r="B284" s="6" t="s">
        <v>23</v>
      </c>
      <c r="C284" s="12"/>
      <c r="D284" s="12"/>
      <c r="E284" s="12"/>
      <c r="F284" s="9"/>
      <c r="G284" s="12"/>
      <c r="H284" s="6"/>
      <c r="I284" s="6"/>
      <c r="J284" s="6"/>
      <c r="K284" s="6"/>
      <c r="L284" s="6"/>
      <c r="M284" s="19"/>
      <c r="N284" s="20"/>
      <c r="O284" s="12"/>
      <c r="P284" s="22"/>
      <c r="Q284" s="6"/>
      <c r="R284" s="22">
        <f>SUM(R279:R283)</f>
        <v>1317.635</v>
      </c>
    </row>
    <row r="285" spans="1:18" s="1" customFormat="1">
      <c r="A285" s="6" t="s">
        <v>947</v>
      </c>
      <c r="B285" s="6"/>
      <c r="C285" s="12"/>
      <c r="D285" s="12"/>
      <c r="E285" s="12"/>
      <c r="F285" s="9"/>
      <c r="G285" s="12"/>
      <c r="H285" s="6"/>
      <c r="I285" s="6"/>
      <c r="J285" s="6"/>
      <c r="K285" s="6"/>
      <c r="L285" s="6"/>
      <c r="M285" s="19"/>
      <c r="N285" s="20"/>
      <c r="O285" s="12"/>
      <c r="P285" s="22"/>
      <c r="Q285" s="6">
        <v>1</v>
      </c>
      <c r="R285" s="22">
        <f>R284*Q285</f>
        <v>1317.635</v>
      </c>
    </row>
    <row r="286" spans="1:18" s="1" customFormat="1"/>
    <row r="287" spans="1:18" s="1" customFormat="1"/>
    <row r="288" spans="1:18" s="1" customFormat="1" ht="28.5">
      <c r="A288" s="6" t="s">
        <v>1</v>
      </c>
      <c r="B288" s="113" t="s">
        <v>948</v>
      </c>
      <c r="C288" s="6" t="s">
        <v>28</v>
      </c>
      <c r="D288" s="6" t="s">
        <v>29</v>
      </c>
      <c r="E288" s="6" t="s">
        <v>6</v>
      </c>
      <c r="F288" s="9" t="s">
        <v>30</v>
      </c>
      <c r="G288" s="6" t="s">
        <v>31</v>
      </c>
      <c r="H288" s="6" t="s">
        <v>2</v>
      </c>
      <c r="I288" s="6" t="s">
        <v>3</v>
      </c>
      <c r="J288" s="6" t="s">
        <v>4</v>
      </c>
      <c r="K288" s="6" t="s">
        <v>5</v>
      </c>
      <c r="L288" s="6" t="s">
        <v>6</v>
      </c>
      <c r="M288" s="19"/>
      <c r="N288" s="20" t="s">
        <v>8</v>
      </c>
      <c r="O288" s="6" t="s">
        <v>35</v>
      </c>
      <c r="P288" s="20" t="s">
        <v>23</v>
      </c>
      <c r="Q288" s="6" t="s">
        <v>36</v>
      </c>
      <c r="R288" s="9" t="s">
        <v>37</v>
      </c>
    </row>
    <row r="289" spans="1:18" s="1" customFormat="1">
      <c r="A289" s="12" t="s">
        <v>949</v>
      </c>
      <c r="B289" s="6" t="s">
        <v>950</v>
      </c>
      <c r="C289" s="12"/>
      <c r="D289" s="12"/>
      <c r="E289" s="12"/>
      <c r="F289" s="9"/>
      <c r="G289" s="12"/>
      <c r="H289" s="6"/>
      <c r="I289" s="6"/>
      <c r="J289" s="6"/>
      <c r="K289" s="6"/>
      <c r="L289" s="6"/>
      <c r="M289" s="19"/>
      <c r="N289" s="20"/>
      <c r="O289" s="12"/>
      <c r="P289" s="22"/>
      <c r="Q289" s="6"/>
      <c r="R289" s="22"/>
    </row>
    <row r="290" spans="1:18" s="1" customFormat="1">
      <c r="A290" s="6" t="s">
        <v>418</v>
      </c>
      <c r="B290" s="6" t="s">
        <v>951</v>
      </c>
      <c r="C290" s="12"/>
      <c r="D290" s="12"/>
      <c r="E290" s="12"/>
      <c r="F290" s="9"/>
      <c r="G290" s="12"/>
      <c r="H290" s="6">
        <v>484</v>
      </c>
      <c r="I290" s="6">
        <v>499</v>
      </c>
      <c r="J290" s="6">
        <f t="shared" ref="J290:J297" si="98">I290-H290</f>
        <v>15</v>
      </c>
      <c r="K290" s="6">
        <v>40</v>
      </c>
      <c r="L290" s="6">
        <f>J290*K290</f>
        <v>600</v>
      </c>
      <c r="M290" s="19">
        <v>1.03</v>
      </c>
      <c r="N290" s="59">
        <f>SUM(L290*M290)</f>
        <v>618</v>
      </c>
      <c r="O290" s="67"/>
      <c r="P290" s="59">
        <f>SUM(G290+N290)</f>
        <v>618</v>
      </c>
      <c r="Q290" s="6">
        <v>0.5</v>
      </c>
      <c r="R290" s="9">
        <f t="shared" ref="R290:R297" si="99">P290*Q290</f>
        <v>309</v>
      </c>
    </row>
    <row r="291" spans="1:18" s="1" customFormat="1">
      <c r="A291" s="6" t="s">
        <v>952</v>
      </c>
      <c r="B291" s="6" t="s">
        <v>951</v>
      </c>
      <c r="C291" s="6">
        <v>18</v>
      </c>
      <c r="D291" s="6">
        <v>18</v>
      </c>
      <c r="E291" s="6">
        <f t="shared" ref="E291:E293" si="100">SUM(D291-C291)</f>
        <v>0</v>
      </c>
      <c r="F291" s="9">
        <v>9.5</v>
      </c>
      <c r="G291" s="6">
        <f t="shared" ref="G291:G293" si="101">E291*F291</f>
        <v>0</v>
      </c>
      <c r="H291" s="6">
        <v>84913</v>
      </c>
      <c r="I291" s="6">
        <v>90020</v>
      </c>
      <c r="J291" s="6">
        <f t="shared" si="98"/>
        <v>5107</v>
      </c>
      <c r="K291" s="6">
        <v>1</v>
      </c>
      <c r="L291" s="6">
        <f t="shared" ref="L291:L297" si="102">K291*J291</f>
        <v>5107</v>
      </c>
      <c r="M291" s="19">
        <v>1.03</v>
      </c>
      <c r="N291" s="20">
        <f t="shared" ref="N291:N298" si="103">M291*L291</f>
        <v>5260.21</v>
      </c>
      <c r="O291" s="6">
        <v>80</v>
      </c>
      <c r="P291" s="20">
        <f t="shared" ref="P291:P297" si="104">G291+N291+O291</f>
        <v>5340.21</v>
      </c>
      <c r="Q291" s="6">
        <v>1</v>
      </c>
      <c r="R291" s="9">
        <f t="shared" si="99"/>
        <v>5340.21</v>
      </c>
    </row>
    <row r="292" spans="1:18" s="1" customFormat="1">
      <c r="A292" s="6" t="s">
        <v>953</v>
      </c>
      <c r="B292" s="6" t="s">
        <v>951</v>
      </c>
      <c r="C292" s="6">
        <v>211</v>
      </c>
      <c r="D292" s="6">
        <v>211</v>
      </c>
      <c r="E292" s="6">
        <f t="shared" si="100"/>
        <v>0</v>
      </c>
      <c r="F292" s="9">
        <v>9.5</v>
      </c>
      <c r="G292" s="6">
        <f t="shared" si="101"/>
        <v>0</v>
      </c>
      <c r="H292" s="6">
        <v>47849</v>
      </c>
      <c r="I292" s="6">
        <v>52262</v>
      </c>
      <c r="J292" s="6">
        <f t="shared" si="98"/>
        <v>4413</v>
      </c>
      <c r="K292" s="6">
        <v>1</v>
      </c>
      <c r="L292" s="6">
        <f t="shared" si="102"/>
        <v>4413</v>
      </c>
      <c r="M292" s="19">
        <v>1.03</v>
      </c>
      <c r="N292" s="20">
        <f t="shared" si="103"/>
        <v>4545.3900000000003</v>
      </c>
      <c r="O292" s="6">
        <v>40</v>
      </c>
      <c r="P292" s="20">
        <f t="shared" si="104"/>
        <v>4585.3900000000003</v>
      </c>
      <c r="Q292" s="6">
        <v>1</v>
      </c>
      <c r="R292" s="9">
        <f t="shared" si="99"/>
        <v>4585.3900000000003</v>
      </c>
    </row>
    <row r="293" spans="1:18" s="1" customFormat="1">
      <c r="A293" s="6" t="s">
        <v>954</v>
      </c>
      <c r="B293" s="6" t="s">
        <v>951</v>
      </c>
      <c r="C293" s="6">
        <v>0</v>
      </c>
      <c r="D293" s="6">
        <v>0</v>
      </c>
      <c r="E293" s="6">
        <f t="shared" si="100"/>
        <v>0</v>
      </c>
      <c r="F293" s="9">
        <v>9.5</v>
      </c>
      <c r="G293" s="6">
        <f t="shared" si="101"/>
        <v>0</v>
      </c>
      <c r="H293" s="6">
        <v>6991</v>
      </c>
      <c r="I293" s="6">
        <v>7241</v>
      </c>
      <c r="J293" s="6">
        <f t="shared" si="98"/>
        <v>250</v>
      </c>
      <c r="K293" s="6">
        <v>1</v>
      </c>
      <c r="L293" s="6">
        <f t="shared" si="102"/>
        <v>250</v>
      </c>
      <c r="M293" s="19">
        <v>1.03</v>
      </c>
      <c r="N293" s="20">
        <f t="shared" si="103"/>
        <v>257.5</v>
      </c>
      <c r="O293" s="6">
        <v>40</v>
      </c>
      <c r="P293" s="20">
        <f t="shared" si="104"/>
        <v>297.5</v>
      </c>
      <c r="Q293" s="6">
        <v>1</v>
      </c>
      <c r="R293" s="9">
        <f t="shared" si="99"/>
        <v>297.5</v>
      </c>
    </row>
    <row r="294" spans="1:18" s="1" customFormat="1">
      <c r="A294" s="6" t="s">
        <v>955</v>
      </c>
      <c r="B294" s="6" t="s">
        <v>951</v>
      </c>
      <c r="C294" s="6"/>
      <c r="D294" s="6"/>
      <c r="E294" s="6"/>
      <c r="F294" s="9"/>
      <c r="G294" s="6"/>
      <c r="H294" s="6">
        <v>25386</v>
      </c>
      <c r="I294" s="6">
        <v>25416</v>
      </c>
      <c r="J294" s="6">
        <f t="shared" si="98"/>
        <v>30</v>
      </c>
      <c r="K294" s="6">
        <v>1</v>
      </c>
      <c r="L294" s="6">
        <f t="shared" si="102"/>
        <v>30</v>
      </c>
      <c r="M294" s="19">
        <v>1.03</v>
      </c>
      <c r="N294" s="20">
        <f t="shared" si="103"/>
        <v>30.9</v>
      </c>
      <c r="O294" s="6">
        <v>60</v>
      </c>
      <c r="P294" s="20">
        <f t="shared" si="104"/>
        <v>90.9</v>
      </c>
      <c r="Q294" s="6">
        <v>1</v>
      </c>
      <c r="R294" s="9">
        <f t="shared" si="99"/>
        <v>90.9</v>
      </c>
    </row>
    <row r="295" spans="1:18" s="1" customFormat="1">
      <c r="A295" s="6" t="s">
        <v>956</v>
      </c>
      <c r="B295" s="6" t="s">
        <v>951</v>
      </c>
      <c r="C295" s="6">
        <v>58</v>
      </c>
      <c r="D295" s="6">
        <v>58</v>
      </c>
      <c r="E295" s="6">
        <f>SUM(D295-C295)</f>
        <v>0</v>
      </c>
      <c r="F295" s="9">
        <v>9.5</v>
      </c>
      <c r="G295" s="6">
        <f t="shared" ref="G295:G298" si="105">E295*F295</f>
        <v>0</v>
      </c>
      <c r="H295" s="6">
        <v>240714</v>
      </c>
      <c r="I295" s="6">
        <v>249536</v>
      </c>
      <c r="J295" s="6">
        <f t="shared" si="98"/>
        <v>8822</v>
      </c>
      <c r="K295" s="6">
        <v>1</v>
      </c>
      <c r="L295" s="6">
        <f t="shared" si="102"/>
        <v>8822</v>
      </c>
      <c r="M295" s="19">
        <v>1.03</v>
      </c>
      <c r="N295" s="20">
        <f t="shared" si="103"/>
        <v>9086.66</v>
      </c>
      <c r="O295" s="6">
        <v>60</v>
      </c>
      <c r="P295" s="20">
        <f t="shared" si="104"/>
        <v>9146.66</v>
      </c>
      <c r="Q295" s="6">
        <v>1</v>
      </c>
      <c r="R295" s="9">
        <f t="shared" si="99"/>
        <v>9146.66</v>
      </c>
    </row>
    <row r="296" spans="1:18" s="1" customFormat="1">
      <c r="A296" s="6" t="s">
        <v>957</v>
      </c>
      <c r="B296" s="6" t="s">
        <v>951</v>
      </c>
      <c r="C296" s="6" t="s">
        <v>958</v>
      </c>
      <c r="D296" s="6"/>
      <c r="E296" s="6"/>
      <c r="F296" s="9">
        <v>9.5</v>
      </c>
      <c r="G296" s="6">
        <f t="shared" si="105"/>
        <v>0</v>
      </c>
      <c r="H296" s="6">
        <v>21384</v>
      </c>
      <c r="I296" s="6">
        <v>22182</v>
      </c>
      <c r="J296" s="6">
        <f t="shared" si="98"/>
        <v>798</v>
      </c>
      <c r="K296" s="6">
        <v>1</v>
      </c>
      <c r="L296" s="6">
        <f t="shared" si="102"/>
        <v>798</v>
      </c>
      <c r="M296" s="19">
        <v>1.03</v>
      </c>
      <c r="N296" s="20">
        <f t="shared" si="103"/>
        <v>821.94</v>
      </c>
      <c r="O296" s="6"/>
      <c r="P296" s="20">
        <f t="shared" si="104"/>
        <v>821.94</v>
      </c>
      <c r="Q296" s="6">
        <v>1</v>
      </c>
      <c r="R296" s="9">
        <f t="shared" si="99"/>
        <v>821.94</v>
      </c>
    </row>
    <row r="297" spans="1:18" s="1" customFormat="1">
      <c r="A297" s="6" t="s">
        <v>959</v>
      </c>
      <c r="B297" s="6" t="s">
        <v>951</v>
      </c>
      <c r="C297" s="6"/>
      <c r="D297" s="6"/>
      <c r="E297" s="6"/>
      <c r="F297" s="9"/>
      <c r="G297" s="6"/>
      <c r="H297" s="6">
        <v>41207</v>
      </c>
      <c r="I297" s="6">
        <v>48438</v>
      </c>
      <c r="J297" s="6">
        <f t="shared" si="98"/>
        <v>7231</v>
      </c>
      <c r="K297" s="6">
        <v>1</v>
      </c>
      <c r="L297" s="6">
        <f t="shared" si="102"/>
        <v>7231</v>
      </c>
      <c r="M297" s="19">
        <v>1.03</v>
      </c>
      <c r="N297" s="20">
        <f t="shared" si="103"/>
        <v>7447.93</v>
      </c>
      <c r="O297" s="6">
        <v>160</v>
      </c>
      <c r="P297" s="20">
        <f t="shared" si="104"/>
        <v>7607.93</v>
      </c>
      <c r="Q297" s="6">
        <v>0.5</v>
      </c>
      <c r="R297" s="9">
        <f t="shared" si="99"/>
        <v>3803.9650000000001</v>
      </c>
    </row>
    <row r="298" spans="1:18" s="1" customFormat="1">
      <c r="A298" s="6" t="s">
        <v>23</v>
      </c>
      <c r="B298" s="6" t="s">
        <v>951</v>
      </c>
      <c r="C298" s="6"/>
      <c r="D298" s="6"/>
      <c r="E298" s="6">
        <f>SUM(E257:E297)</f>
        <v>0</v>
      </c>
      <c r="F298" s="9">
        <v>9.5</v>
      </c>
      <c r="G298" s="6">
        <f t="shared" si="105"/>
        <v>0</v>
      </c>
      <c r="H298" s="6"/>
      <c r="I298" s="6"/>
      <c r="J298" s="6"/>
      <c r="K298" s="6"/>
      <c r="L298" s="6">
        <f>L290+L291+L292+L294+L295+L296+L297</f>
        <v>27001</v>
      </c>
      <c r="M298" s="19">
        <v>1.03</v>
      </c>
      <c r="N298" s="20">
        <f t="shared" si="103"/>
        <v>27811.03</v>
      </c>
      <c r="O298" s="6">
        <f>SUM(O257:O297)</f>
        <v>820</v>
      </c>
      <c r="P298" s="20">
        <f>O298+N298+G298</f>
        <v>28631.03</v>
      </c>
      <c r="Q298" s="6">
        <v>1</v>
      </c>
      <c r="R298" s="9">
        <f>SUM(R290:R297)</f>
        <v>24395.564999999999</v>
      </c>
    </row>
    <row r="299" spans="1:18" s="1" customFormat="1">
      <c r="A299" s="6"/>
      <c r="B299" s="6"/>
      <c r="C299" s="6"/>
      <c r="D299" s="6"/>
      <c r="E299" s="6"/>
      <c r="F299" s="9"/>
      <c r="G299" s="6"/>
      <c r="H299" s="6"/>
      <c r="I299" s="6"/>
      <c r="J299" s="6"/>
      <c r="K299" s="6"/>
      <c r="L299" s="21">
        <f>N299/M298</f>
        <v>27797.116504854399</v>
      </c>
      <c r="M299" s="19"/>
      <c r="N299" s="20">
        <f>N298+O298</f>
        <v>28631.03</v>
      </c>
      <c r="O299" s="6"/>
      <c r="P299" s="20"/>
      <c r="Q299" s="6"/>
      <c r="R299" s="9"/>
    </row>
    <row r="300" spans="1:18" s="1" customFormat="1">
      <c r="A300" s="12" t="s">
        <v>633</v>
      </c>
      <c r="B300" s="12"/>
      <c r="C300" s="12" t="s">
        <v>960</v>
      </c>
      <c r="D300" s="12"/>
      <c r="E300" s="12"/>
      <c r="F300" s="12"/>
      <c r="G300" s="12"/>
      <c r="H300" s="6"/>
      <c r="I300" s="6"/>
      <c r="J300" s="6"/>
      <c r="K300" s="6"/>
      <c r="L300" s="6"/>
      <c r="M300" s="19"/>
      <c r="N300" s="20"/>
      <c r="O300" s="12"/>
      <c r="P300" s="12"/>
      <c r="Q300" s="12"/>
      <c r="R300" s="27">
        <v>139999.66</v>
      </c>
    </row>
    <row r="301" spans="1:18" s="1" customFormat="1">
      <c r="A301" s="12" t="s">
        <v>474</v>
      </c>
      <c r="B301" s="12"/>
      <c r="C301" s="12" t="s">
        <v>475</v>
      </c>
      <c r="D301" s="12"/>
      <c r="E301" s="12"/>
      <c r="F301" s="12"/>
      <c r="G301" s="12"/>
      <c r="H301" s="6"/>
      <c r="I301" s="6"/>
      <c r="J301" s="6"/>
      <c r="K301" s="6"/>
      <c r="L301" s="6"/>
      <c r="M301" s="19"/>
      <c r="N301" s="20"/>
      <c r="O301" s="12"/>
      <c r="P301" s="12"/>
      <c r="Q301" s="12"/>
      <c r="R301" s="27">
        <f>R300-R298</f>
        <v>115604.095</v>
      </c>
    </row>
    <row r="302" spans="1:18" s="1" customFormat="1"/>
    <row r="303" spans="1:18" s="1" customFormat="1"/>
    <row r="304" spans="1:18" s="1" customFormat="1" ht="21.95" customHeight="1"/>
  </sheetData>
  <mergeCells count="2">
    <mergeCell ref="A1:R1"/>
    <mergeCell ref="A13:R13"/>
  </mergeCells>
  <phoneticPr fontId="47" type="noConversion"/>
  <pageMargins left="0.7" right="0.7" top="0.75" bottom="0.75" header="0.3" footer="0.3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R43"/>
  <sheetViews>
    <sheetView tabSelected="1" workbookViewId="0">
      <selection activeCell="T15" sqref="T15"/>
    </sheetView>
  </sheetViews>
  <sheetFormatPr defaultColWidth="8.75" defaultRowHeight="14.25"/>
  <cols>
    <col min="1" max="1" width="14.75" customWidth="1"/>
    <col min="2" max="2" width="11.125" customWidth="1"/>
    <col min="14" max="14" width="13.25" customWidth="1"/>
    <col min="16" max="16" width="13.75" customWidth="1"/>
    <col min="18" max="18" width="13.125" customWidth="1"/>
    <col min="19" max="19" width="11" customWidth="1"/>
  </cols>
  <sheetData>
    <row r="1" spans="1:18" s="26" customFormat="1" ht="25.5">
      <c r="A1" s="375" t="s">
        <v>961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</row>
    <row r="2" spans="1:18" s="26" customFormat="1" ht="28.5">
      <c r="A2" s="12" t="s">
        <v>1</v>
      </c>
      <c r="B2" s="44" t="s">
        <v>962</v>
      </c>
      <c r="C2" s="12" t="s">
        <v>28</v>
      </c>
      <c r="D2" s="12" t="s">
        <v>29</v>
      </c>
      <c r="E2" s="12" t="s">
        <v>6</v>
      </c>
      <c r="F2" s="71" t="s">
        <v>30</v>
      </c>
      <c r="G2" s="12" t="s">
        <v>31</v>
      </c>
      <c r="H2" s="12" t="s">
        <v>2</v>
      </c>
      <c r="I2" s="12" t="s">
        <v>3</v>
      </c>
      <c r="J2" s="12" t="s">
        <v>4</v>
      </c>
      <c r="K2" s="12" t="s">
        <v>5</v>
      </c>
      <c r="L2" s="12" t="s">
        <v>6</v>
      </c>
      <c r="M2" s="12"/>
      <c r="N2" s="30" t="s">
        <v>8</v>
      </c>
      <c r="O2" s="12" t="s">
        <v>35</v>
      </c>
      <c r="P2" s="30" t="s">
        <v>23</v>
      </c>
      <c r="Q2" s="12" t="s">
        <v>36</v>
      </c>
      <c r="R2" s="27" t="s">
        <v>37</v>
      </c>
    </row>
    <row r="3" spans="1:18" s="26" customFormat="1">
      <c r="A3" s="12" t="s">
        <v>963</v>
      </c>
      <c r="B3" s="12" t="s">
        <v>106</v>
      </c>
      <c r="C3" s="12"/>
      <c r="D3" s="12"/>
      <c r="E3" s="12"/>
      <c r="F3" s="71"/>
      <c r="G3" s="12"/>
      <c r="H3" s="12">
        <v>5852</v>
      </c>
      <c r="I3" s="12">
        <v>5938</v>
      </c>
      <c r="J3" s="12">
        <f t="shared" ref="J3:J19" si="0">I3-H3</f>
        <v>86</v>
      </c>
      <c r="K3" s="12">
        <v>60</v>
      </c>
      <c r="L3" s="12">
        <f t="shared" ref="L3:L16" si="1">K3*J3</f>
        <v>5160</v>
      </c>
      <c r="M3" s="12">
        <v>1.03</v>
      </c>
      <c r="N3" s="30">
        <f t="shared" ref="N3:N16" si="2">M3*L3</f>
        <v>5314.8</v>
      </c>
      <c r="O3" s="12"/>
      <c r="P3" s="30">
        <f t="shared" ref="P3:P16" si="3">G3+N3+O3</f>
        <v>5314.8</v>
      </c>
      <c r="Q3" s="12">
        <v>0.5</v>
      </c>
      <c r="R3" s="27">
        <f t="shared" ref="R3:R19" si="4">P3*Q3</f>
        <v>2657.4</v>
      </c>
    </row>
    <row r="4" spans="1:18" s="26" customFormat="1">
      <c r="A4" s="12" t="s">
        <v>964</v>
      </c>
      <c r="B4" s="12" t="s">
        <v>106</v>
      </c>
      <c r="C4" s="12"/>
      <c r="D4" s="12"/>
      <c r="E4" s="12"/>
      <c r="F4" s="71"/>
      <c r="G4" s="12"/>
      <c r="H4" s="12">
        <v>47979</v>
      </c>
      <c r="I4" s="12">
        <v>49377</v>
      </c>
      <c r="J4" s="12">
        <f t="shared" si="0"/>
        <v>1398</v>
      </c>
      <c r="K4" s="12">
        <v>30</v>
      </c>
      <c r="L4" s="12">
        <f t="shared" si="1"/>
        <v>41940</v>
      </c>
      <c r="M4" s="12">
        <v>1.03</v>
      </c>
      <c r="N4" s="30">
        <f t="shared" si="2"/>
        <v>43198.2</v>
      </c>
      <c r="O4" s="12"/>
      <c r="P4" s="30">
        <f t="shared" si="3"/>
        <v>43198.2</v>
      </c>
      <c r="Q4" s="12">
        <v>0.3</v>
      </c>
      <c r="R4" s="27">
        <f t="shared" si="4"/>
        <v>12959.46</v>
      </c>
    </row>
    <row r="5" spans="1:18" s="26" customFormat="1">
      <c r="A5" s="44" t="s">
        <v>965</v>
      </c>
      <c r="B5" s="44" t="s">
        <v>106</v>
      </c>
      <c r="C5" s="44"/>
      <c r="D5" s="44"/>
      <c r="E5" s="44"/>
      <c r="F5" s="72"/>
      <c r="G5" s="44"/>
      <c r="H5" s="44">
        <v>3624</v>
      </c>
      <c r="I5" s="44">
        <v>3624</v>
      </c>
      <c r="J5" s="44">
        <f t="shared" si="0"/>
        <v>0</v>
      </c>
      <c r="K5" s="44">
        <v>20</v>
      </c>
      <c r="L5" s="44">
        <f t="shared" si="1"/>
        <v>0</v>
      </c>
      <c r="M5" s="44">
        <v>1.03</v>
      </c>
      <c r="N5" s="87">
        <f t="shared" si="2"/>
        <v>0</v>
      </c>
      <c r="O5" s="44"/>
      <c r="P5" s="87">
        <f t="shared" si="3"/>
        <v>0</v>
      </c>
      <c r="Q5" s="44">
        <v>1</v>
      </c>
      <c r="R5" s="95">
        <f t="shared" si="4"/>
        <v>0</v>
      </c>
    </row>
    <row r="6" spans="1:18" s="26" customFormat="1">
      <c r="A6" s="12" t="s">
        <v>966</v>
      </c>
      <c r="B6" s="12" t="s">
        <v>106</v>
      </c>
      <c r="C6" s="12"/>
      <c r="D6" s="12"/>
      <c r="E6" s="12"/>
      <c r="F6" s="71"/>
      <c r="G6" s="12"/>
      <c r="H6" s="12">
        <v>68874</v>
      </c>
      <c r="I6" s="12">
        <v>68874</v>
      </c>
      <c r="J6" s="12">
        <f t="shared" si="0"/>
        <v>0</v>
      </c>
      <c r="K6" s="12">
        <v>1</v>
      </c>
      <c r="L6" s="12">
        <f t="shared" si="1"/>
        <v>0</v>
      </c>
      <c r="M6" s="12">
        <v>1.03</v>
      </c>
      <c r="N6" s="30">
        <f t="shared" si="2"/>
        <v>0</v>
      </c>
      <c r="O6" s="12"/>
      <c r="P6" s="30">
        <f t="shared" si="3"/>
        <v>0</v>
      </c>
      <c r="Q6" s="12">
        <v>0.5</v>
      </c>
      <c r="R6" s="27">
        <f t="shared" si="4"/>
        <v>0</v>
      </c>
    </row>
    <row r="7" spans="1:18" s="26" customFormat="1">
      <c r="A7" s="12" t="s">
        <v>967</v>
      </c>
      <c r="B7" s="12" t="s">
        <v>106</v>
      </c>
      <c r="C7" s="12"/>
      <c r="D7" s="12"/>
      <c r="E7" s="12"/>
      <c r="F7" s="71"/>
      <c r="G7" s="12"/>
      <c r="H7" s="12">
        <v>11737</v>
      </c>
      <c r="I7" s="12">
        <v>12407</v>
      </c>
      <c r="J7" s="12">
        <f t="shared" si="0"/>
        <v>670</v>
      </c>
      <c r="K7" s="12">
        <v>50</v>
      </c>
      <c r="L7" s="12">
        <f t="shared" si="1"/>
        <v>33500</v>
      </c>
      <c r="M7" s="12">
        <v>1.03</v>
      </c>
      <c r="N7" s="30">
        <f t="shared" si="2"/>
        <v>34505</v>
      </c>
      <c r="O7" s="12"/>
      <c r="P7" s="30">
        <f t="shared" si="3"/>
        <v>34505</v>
      </c>
      <c r="Q7" s="12">
        <v>0.5</v>
      </c>
      <c r="R7" s="27">
        <f t="shared" si="4"/>
        <v>17252.5</v>
      </c>
    </row>
    <row r="8" spans="1:18" s="26" customFormat="1">
      <c r="A8" s="12" t="s">
        <v>968</v>
      </c>
      <c r="B8" s="12" t="s">
        <v>106</v>
      </c>
      <c r="C8" s="12"/>
      <c r="D8" s="12"/>
      <c r="E8" s="12"/>
      <c r="F8" s="71"/>
      <c r="G8" s="12"/>
      <c r="H8" s="12">
        <v>0</v>
      </c>
      <c r="I8" s="12">
        <v>491</v>
      </c>
      <c r="J8" s="12">
        <f t="shared" si="0"/>
        <v>491</v>
      </c>
      <c r="K8" s="12">
        <v>1</v>
      </c>
      <c r="L8" s="12">
        <f t="shared" si="1"/>
        <v>491</v>
      </c>
      <c r="M8" s="12">
        <v>1.03</v>
      </c>
      <c r="N8" s="30">
        <f t="shared" si="2"/>
        <v>505.73</v>
      </c>
      <c r="O8" s="12"/>
      <c r="P8" s="30">
        <f t="shared" si="3"/>
        <v>505.73</v>
      </c>
      <c r="Q8" s="12">
        <v>0.5</v>
      </c>
      <c r="R8" s="27">
        <f t="shared" si="4"/>
        <v>252.86500000000001</v>
      </c>
    </row>
    <row r="9" spans="1:18" s="26" customFormat="1">
      <c r="A9" s="12" t="s">
        <v>969</v>
      </c>
      <c r="B9" s="12" t="s">
        <v>106</v>
      </c>
      <c r="C9" s="12"/>
      <c r="D9" s="12"/>
      <c r="E9" s="12"/>
      <c r="F9" s="71"/>
      <c r="G9" s="12"/>
      <c r="H9" s="12">
        <v>6873</v>
      </c>
      <c r="I9" s="12">
        <v>6876</v>
      </c>
      <c r="J9" s="12">
        <f t="shared" si="0"/>
        <v>3</v>
      </c>
      <c r="K9" s="12">
        <v>1</v>
      </c>
      <c r="L9" s="12">
        <f t="shared" si="1"/>
        <v>3</v>
      </c>
      <c r="M9" s="12">
        <v>1.03</v>
      </c>
      <c r="N9" s="30">
        <f t="shared" si="2"/>
        <v>3.09</v>
      </c>
      <c r="O9" s="12"/>
      <c r="P9" s="30">
        <f t="shared" si="3"/>
        <v>3.09</v>
      </c>
      <c r="Q9" s="12">
        <v>0.5</v>
      </c>
      <c r="R9" s="27">
        <f t="shared" si="4"/>
        <v>1.5449999999999999</v>
      </c>
    </row>
    <row r="10" spans="1:18" s="26" customFormat="1">
      <c r="A10" s="12" t="s">
        <v>970</v>
      </c>
      <c r="B10" s="12" t="s">
        <v>106</v>
      </c>
      <c r="C10" s="12"/>
      <c r="D10" s="12" t="s">
        <v>971</v>
      </c>
      <c r="E10" s="12"/>
      <c r="F10" s="71"/>
      <c r="G10" s="12"/>
      <c r="H10" s="12">
        <v>23842</v>
      </c>
      <c r="I10" s="12">
        <v>25222</v>
      </c>
      <c r="J10" s="12">
        <f t="shared" si="0"/>
        <v>1380</v>
      </c>
      <c r="K10" s="12">
        <v>60</v>
      </c>
      <c r="L10" s="12">
        <f t="shared" si="1"/>
        <v>82800</v>
      </c>
      <c r="M10" s="12">
        <v>1.03</v>
      </c>
      <c r="N10" s="30">
        <f t="shared" si="2"/>
        <v>85284</v>
      </c>
      <c r="O10" s="12"/>
      <c r="P10" s="30">
        <f t="shared" si="3"/>
        <v>85284</v>
      </c>
      <c r="Q10" s="12">
        <v>1</v>
      </c>
      <c r="R10" s="27">
        <f t="shared" si="4"/>
        <v>85284</v>
      </c>
    </row>
    <row r="11" spans="1:18" s="26" customFormat="1">
      <c r="A11" s="12" t="s">
        <v>972</v>
      </c>
      <c r="B11" s="12" t="s">
        <v>106</v>
      </c>
      <c r="C11" s="12"/>
      <c r="D11" s="12" t="s">
        <v>973</v>
      </c>
      <c r="E11" s="12"/>
      <c r="F11" s="71"/>
      <c r="G11" s="12"/>
      <c r="H11" s="12">
        <v>20527</v>
      </c>
      <c r="I11" s="12">
        <v>21727</v>
      </c>
      <c r="J11" s="12">
        <f t="shared" si="0"/>
        <v>1200</v>
      </c>
      <c r="K11" s="12">
        <v>60</v>
      </c>
      <c r="L11" s="12">
        <f t="shared" si="1"/>
        <v>72000</v>
      </c>
      <c r="M11" s="12">
        <v>1.03</v>
      </c>
      <c r="N11" s="30">
        <f t="shared" si="2"/>
        <v>74160</v>
      </c>
      <c r="O11" s="12"/>
      <c r="P11" s="30">
        <f t="shared" si="3"/>
        <v>74160</v>
      </c>
      <c r="Q11" s="12">
        <v>1</v>
      </c>
      <c r="R11" s="27">
        <f t="shared" si="4"/>
        <v>74160</v>
      </c>
    </row>
    <row r="12" spans="1:18" s="26" customFormat="1">
      <c r="A12" s="12" t="s">
        <v>974</v>
      </c>
      <c r="B12" s="12" t="s">
        <v>106</v>
      </c>
      <c r="C12" s="12"/>
      <c r="D12" s="12" t="s">
        <v>975</v>
      </c>
      <c r="E12" s="12"/>
      <c r="F12" s="71"/>
      <c r="G12" s="12"/>
      <c r="H12" s="12">
        <v>16302</v>
      </c>
      <c r="I12" s="12">
        <v>17198</v>
      </c>
      <c r="J12" s="12">
        <f t="shared" si="0"/>
        <v>896</v>
      </c>
      <c r="K12" s="12">
        <v>80</v>
      </c>
      <c r="L12" s="12">
        <f t="shared" si="1"/>
        <v>71680</v>
      </c>
      <c r="M12" s="12">
        <v>1.03</v>
      </c>
      <c r="N12" s="30">
        <f t="shared" si="2"/>
        <v>73830.399999999994</v>
      </c>
      <c r="O12" s="12"/>
      <c r="P12" s="30">
        <f t="shared" si="3"/>
        <v>73830.399999999994</v>
      </c>
      <c r="Q12" s="12">
        <v>1</v>
      </c>
      <c r="R12" s="27">
        <f t="shared" si="4"/>
        <v>73830.399999999994</v>
      </c>
    </row>
    <row r="13" spans="1:18" s="26" customFormat="1">
      <c r="A13" s="12" t="s">
        <v>976</v>
      </c>
      <c r="B13" s="12" t="s">
        <v>106</v>
      </c>
      <c r="C13" s="12"/>
      <c r="D13" s="12" t="s">
        <v>977</v>
      </c>
      <c r="E13" s="12"/>
      <c r="F13" s="71"/>
      <c r="G13" s="12"/>
      <c r="H13" s="12">
        <v>28690</v>
      </c>
      <c r="I13" s="12">
        <v>30675</v>
      </c>
      <c r="J13" s="12">
        <f t="shared" si="0"/>
        <v>1985</v>
      </c>
      <c r="K13" s="12">
        <v>80</v>
      </c>
      <c r="L13" s="12">
        <f t="shared" si="1"/>
        <v>158800</v>
      </c>
      <c r="M13" s="12">
        <v>1.03</v>
      </c>
      <c r="N13" s="30">
        <f t="shared" si="2"/>
        <v>163564</v>
      </c>
      <c r="O13" s="12"/>
      <c r="P13" s="30">
        <f t="shared" si="3"/>
        <v>163564</v>
      </c>
      <c r="Q13" s="12">
        <v>1</v>
      </c>
      <c r="R13" s="27">
        <f t="shared" si="4"/>
        <v>163564</v>
      </c>
    </row>
    <row r="14" spans="1:18" s="26" customFormat="1">
      <c r="A14" s="12" t="s">
        <v>978</v>
      </c>
      <c r="B14" s="12" t="s">
        <v>106</v>
      </c>
      <c r="C14" s="12"/>
      <c r="D14" s="12"/>
      <c r="E14" s="12"/>
      <c r="F14" s="71"/>
      <c r="G14" s="12"/>
      <c r="H14" s="12">
        <v>5082</v>
      </c>
      <c r="I14" s="12">
        <v>5354</v>
      </c>
      <c r="J14" s="12">
        <f t="shared" si="0"/>
        <v>272</v>
      </c>
      <c r="K14" s="12">
        <v>30</v>
      </c>
      <c r="L14" s="12">
        <f t="shared" si="1"/>
        <v>8160</v>
      </c>
      <c r="M14" s="12">
        <v>1.03</v>
      </c>
      <c r="N14" s="30">
        <f t="shared" si="2"/>
        <v>8404.7999999999993</v>
      </c>
      <c r="O14" s="12"/>
      <c r="P14" s="30">
        <f t="shared" si="3"/>
        <v>8404.7999999999993</v>
      </c>
      <c r="Q14" s="12">
        <v>1</v>
      </c>
      <c r="R14" s="27">
        <f t="shared" si="4"/>
        <v>8404.7999999999993</v>
      </c>
    </row>
    <row r="15" spans="1:18" s="26" customFormat="1">
      <c r="A15" s="12" t="s">
        <v>979</v>
      </c>
      <c r="B15" s="12" t="s">
        <v>106</v>
      </c>
      <c r="C15" s="12"/>
      <c r="D15" s="12"/>
      <c r="E15" s="12"/>
      <c r="F15" s="71"/>
      <c r="G15" s="12"/>
      <c r="H15" s="12">
        <v>0</v>
      </c>
      <c r="I15" s="12">
        <v>76</v>
      </c>
      <c r="J15" s="12">
        <f t="shared" si="0"/>
        <v>76</v>
      </c>
      <c r="K15" s="12">
        <v>8</v>
      </c>
      <c r="L15" s="12">
        <f t="shared" si="1"/>
        <v>608</v>
      </c>
      <c r="M15" s="12">
        <v>1.03</v>
      </c>
      <c r="N15" s="30">
        <f t="shared" si="2"/>
        <v>626.24</v>
      </c>
      <c r="O15" s="12"/>
      <c r="P15" s="30">
        <f t="shared" si="3"/>
        <v>626.24</v>
      </c>
      <c r="Q15" s="12">
        <v>1</v>
      </c>
      <c r="R15" s="27">
        <f t="shared" si="4"/>
        <v>626.24</v>
      </c>
    </row>
    <row r="16" spans="1:18" s="26" customFormat="1">
      <c r="A16" s="12" t="s">
        <v>980</v>
      </c>
      <c r="B16" s="12" t="s">
        <v>106</v>
      </c>
      <c r="C16" s="12"/>
      <c r="D16" s="12"/>
      <c r="E16" s="12"/>
      <c r="F16" s="71"/>
      <c r="G16" s="12"/>
      <c r="H16" s="12">
        <v>14544</v>
      </c>
      <c r="I16" s="12">
        <v>15641</v>
      </c>
      <c r="J16" s="12">
        <f t="shared" si="0"/>
        <v>1097</v>
      </c>
      <c r="K16" s="12">
        <v>50</v>
      </c>
      <c r="L16" s="12">
        <f t="shared" si="1"/>
        <v>54850</v>
      </c>
      <c r="M16" s="12">
        <v>1.03</v>
      </c>
      <c r="N16" s="30">
        <f t="shared" si="2"/>
        <v>56495.5</v>
      </c>
      <c r="O16" s="12"/>
      <c r="P16" s="30">
        <f t="shared" si="3"/>
        <v>56495.5</v>
      </c>
      <c r="Q16" s="12">
        <v>1</v>
      </c>
      <c r="R16" s="27">
        <f t="shared" si="4"/>
        <v>56495.5</v>
      </c>
    </row>
    <row r="17" spans="1:18" s="26" customFormat="1">
      <c r="A17" s="12" t="s">
        <v>642</v>
      </c>
      <c r="B17" s="12"/>
      <c r="C17" s="12"/>
      <c r="D17" s="12"/>
      <c r="E17" s="12"/>
      <c r="F17" s="71"/>
      <c r="G17" s="12"/>
      <c r="H17" s="12">
        <v>18914</v>
      </c>
      <c r="I17" s="12">
        <f>公寓等!C48</f>
        <v>20691</v>
      </c>
      <c r="J17" s="12">
        <f t="shared" si="0"/>
        <v>1777</v>
      </c>
      <c r="K17" s="12">
        <v>20</v>
      </c>
      <c r="L17" s="12">
        <f>J17*K17</f>
        <v>35540</v>
      </c>
      <c r="M17" s="12">
        <v>1.03</v>
      </c>
      <c r="N17" s="30">
        <f>L17*M17</f>
        <v>36606.199999999997</v>
      </c>
      <c r="O17" s="12"/>
      <c r="P17" s="30">
        <f>N17+O17</f>
        <v>36606.199999999997</v>
      </c>
      <c r="Q17" s="12">
        <v>0.119331742243437</v>
      </c>
      <c r="R17" s="29">
        <f t="shared" si="4"/>
        <v>4368.2816229116997</v>
      </c>
    </row>
    <row r="18" spans="1:18" s="26" customFormat="1">
      <c r="A18" s="73" t="s">
        <v>684</v>
      </c>
      <c r="B18" s="45" t="s">
        <v>668</v>
      </c>
      <c r="C18" s="12" t="s">
        <v>981</v>
      </c>
      <c r="D18" s="73"/>
      <c r="E18" s="73"/>
      <c r="F18" s="74"/>
      <c r="G18" s="73"/>
      <c r="H18" s="73">
        <v>22657</v>
      </c>
      <c r="I18" s="73">
        <v>22894</v>
      </c>
      <c r="J18" s="73">
        <f t="shared" si="0"/>
        <v>237</v>
      </c>
      <c r="K18" s="73">
        <v>40</v>
      </c>
      <c r="L18" s="73">
        <f>K18*J18</f>
        <v>9480</v>
      </c>
      <c r="M18" s="88">
        <v>1.03</v>
      </c>
      <c r="N18" s="89">
        <f>M18*L18</f>
        <v>9764.4</v>
      </c>
      <c r="O18" s="73"/>
      <c r="P18" s="89">
        <f>G18+N18+O18</f>
        <v>9764.4</v>
      </c>
      <c r="Q18" s="73">
        <v>-1</v>
      </c>
      <c r="R18" s="96">
        <f t="shared" si="4"/>
        <v>-9764.4</v>
      </c>
    </row>
    <row r="19" spans="1:18" s="26" customFormat="1">
      <c r="A19" s="12" t="s">
        <v>982</v>
      </c>
      <c r="B19" s="12" t="s">
        <v>983</v>
      </c>
      <c r="C19" s="12" t="s">
        <v>981</v>
      </c>
      <c r="D19" s="12"/>
      <c r="E19" s="12"/>
      <c r="F19" s="71"/>
      <c r="G19" s="12"/>
      <c r="H19" s="12">
        <v>1086</v>
      </c>
      <c r="I19" s="12">
        <v>1114</v>
      </c>
      <c r="J19" s="12">
        <f t="shared" si="0"/>
        <v>28</v>
      </c>
      <c r="K19" s="12">
        <v>1</v>
      </c>
      <c r="L19" s="12">
        <f>J19*K19</f>
        <v>28</v>
      </c>
      <c r="M19" s="12">
        <v>1.03</v>
      </c>
      <c r="N19" s="30">
        <f>L19*M19</f>
        <v>28.84</v>
      </c>
      <c r="O19" s="12"/>
      <c r="P19" s="30">
        <f>N19+O19</f>
        <v>28.84</v>
      </c>
      <c r="Q19" s="12">
        <v>-1</v>
      </c>
      <c r="R19" s="12">
        <f t="shared" si="4"/>
        <v>-28.84</v>
      </c>
    </row>
    <row r="20" spans="1:18" s="26" customFormat="1" ht="20.25">
      <c r="A20" s="75" t="s">
        <v>23</v>
      </c>
      <c r="B20" s="76" t="s">
        <v>106</v>
      </c>
      <c r="C20" s="76"/>
      <c r="D20" s="76"/>
      <c r="E20" s="76">
        <f>SUM(E2:E14)</f>
        <v>0</v>
      </c>
      <c r="F20" s="77">
        <v>9.5</v>
      </c>
      <c r="G20" s="76">
        <f>E20*F20</f>
        <v>0</v>
      </c>
      <c r="H20" s="76"/>
      <c r="I20" s="76"/>
      <c r="J20" s="76"/>
      <c r="K20" s="76"/>
      <c r="L20" s="76"/>
      <c r="M20" s="76">
        <v>1.03</v>
      </c>
      <c r="N20" s="90"/>
      <c r="O20" s="76"/>
      <c r="P20" s="90"/>
      <c r="Q20" s="76"/>
      <c r="R20" s="77">
        <f>SUM(R3:R19)</f>
        <v>490063.75162291201</v>
      </c>
    </row>
    <row r="21" spans="1:18" s="26" customFormat="1">
      <c r="A21" s="76" t="s">
        <v>984</v>
      </c>
      <c r="B21" s="76" t="s">
        <v>634</v>
      </c>
      <c r="C21" s="76"/>
      <c r="D21" s="76"/>
      <c r="E21" s="76"/>
      <c r="F21" s="77"/>
      <c r="G21" s="76"/>
      <c r="H21" s="76"/>
      <c r="I21" s="76"/>
      <c r="J21" s="76"/>
      <c r="K21" s="76"/>
      <c r="L21" s="76"/>
      <c r="M21" s="76"/>
      <c r="N21" s="90"/>
      <c r="O21" s="76"/>
      <c r="P21" s="90"/>
      <c r="Q21" s="77"/>
      <c r="R21" s="97">
        <v>183075.29</v>
      </c>
    </row>
    <row r="22" spans="1:18" s="26" customFormat="1">
      <c r="A22" s="76" t="s">
        <v>534</v>
      </c>
      <c r="B22" s="78" t="s">
        <v>985</v>
      </c>
      <c r="C22" s="78"/>
      <c r="D22" s="78"/>
      <c r="E22" s="78"/>
      <c r="F22" s="79"/>
      <c r="G22" s="78"/>
      <c r="H22" s="78"/>
      <c r="I22" s="78"/>
      <c r="J22" s="78"/>
      <c r="K22" s="78"/>
      <c r="L22" s="78"/>
      <c r="M22" s="78"/>
      <c r="N22" s="91"/>
      <c r="O22" s="78"/>
      <c r="P22" s="91"/>
      <c r="Q22" s="78"/>
      <c r="R22" s="77">
        <f>R21-R20</f>
        <v>-306988.46162291197</v>
      </c>
    </row>
    <row r="23" spans="1:18" s="26" customFormat="1"/>
    <row r="24" spans="1:18" s="26" customFormat="1"/>
    <row r="25" spans="1:18" s="26" customFormat="1" ht="28.5">
      <c r="A25" s="12" t="s">
        <v>1</v>
      </c>
      <c r="B25" s="80" t="s">
        <v>962</v>
      </c>
      <c r="C25" s="12" t="s">
        <v>28</v>
      </c>
      <c r="D25" s="12" t="s">
        <v>29</v>
      </c>
      <c r="E25" s="12" t="s">
        <v>6</v>
      </c>
      <c r="F25" s="71" t="s">
        <v>30</v>
      </c>
      <c r="G25" s="12" t="s">
        <v>31</v>
      </c>
      <c r="H25" s="12" t="s">
        <v>2</v>
      </c>
      <c r="I25" s="12" t="s">
        <v>3</v>
      </c>
      <c r="J25" s="12" t="s">
        <v>4</v>
      </c>
      <c r="K25" s="12" t="s">
        <v>5</v>
      </c>
      <c r="L25" s="12" t="s">
        <v>6</v>
      </c>
      <c r="M25" s="12"/>
      <c r="N25" s="30" t="s">
        <v>8</v>
      </c>
      <c r="O25" s="12" t="s">
        <v>35</v>
      </c>
      <c r="P25" s="30" t="s">
        <v>23</v>
      </c>
      <c r="Q25" s="12" t="s">
        <v>36</v>
      </c>
      <c r="R25" s="27" t="s">
        <v>37</v>
      </c>
    </row>
    <row r="26" spans="1:18" s="26" customFormat="1">
      <c r="A26" s="12" t="s">
        <v>986</v>
      </c>
      <c r="B26" s="12" t="s">
        <v>987</v>
      </c>
      <c r="C26" s="12">
        <v>17</v>
      </c>
      <c r="D26" s="12">
        <v>17</v>
      </c>
      <c r="E26" s="12">
        <f>SUM(D26-C26)</f>
        <v>0</v>
      </c>
      <c r="F26" s="27">
        <v>9.5</v>
      </c>
      <c r="G26" s="12">
        <f>E26*F26</f>
        <v>0</v>
      </c>
      <c r="H26" s="12">
        <v>23680</v>
      </c>
      <c r="I26" s="12">
        <v>26027</v>
      </c>
      <c r="J26" s="12">
        <f t="shared" ref="J26:J31" si="5">I26-H26</f>
        <v>2347</v>
      </c>
      <c r="K26" s="12">
        <v>1</v>
      </c>
      <c r="L26" s="12">
        <f t="shared" ref="L26:L31" si="6">K26*J26</f>
        <v>2347</v>
      </c>
      <c r="M26" s="12">
        <v>1.03</v>
      </c>
      <c r="N26" s="30">
        <f t="shared" ref="N26:N31" si="7">M26*L26</f>
        <v>2417.41</v>
      </c>
      <c r="O26" s="12"/>
      <c r="P26" s="30">
        <f t="shared" ref="P26:P31" si="8">G26+N26+O26</f>
        <v>2417.41</v>
      </c>
      <c r="Q26" s="12">
        <v>1</v>
      </c>
      <c r="R26" s="27">
        <f t="shared" ref="R26:R31" si="9">P26*Q26</f>
        <v>2417.41</v>
      </c>
    </row>
    <row r="27" spans="1:18" s="26" customFormat="1">
      <c r="A27" s="12" t="s">
        <v>988</v>
      </c>
      <c r="B27" s="12" t="s">
        <v>987</v>
      </c>
      <c r="C27" s="12"/>
      <c r="D27" s="12"/>
      <c r="E27" s="12"/>
      <c r="F27" s="71"/>
      <c r="G27" s="12"/>
      <c r="H27" s="12">
        <v>9016</v>
      </c>
      <c r="I27" s="12">
        <v>9140</v>
      </c>
      <c r="J27" s="12">
        <f t="shared" si="5"/>
        <v>124</v>
      </c>
      <c r="K27" s="12">
        <v>30</v>
      </c>
      <c r="L27" s="12">
        <f t="shared" si="6"/>
        <v>3720</v>
      </c>
      <c r="M27" s="12">
        <v>1.03</v>
      </c>
      <c r="N27" s="30">
        <f t="shared" si="7"/>
        <v>3831.6</v>
      </c>
      <c r="O27" s="12"/>
      <c r="P27" s="30">
        <f t="shared" si="8"/>
        <v>3831.6</v>
      </c>
      <c r="Q27" s="12">
        <v>1</v>
      </c>
      <c r="R27" s="27">
        <f t="shared" si="9"/>
        <v>3831.6</v>
      </c>
    </row>
    <row r="28" spans="1:18" s="26" customFormat="1">
      <c r="A28" s="12" t="s">
        <v>989</v>
      </c>
      <c r="B28" s="12" t="s">
        <v>987</v>
      </c>
      <c r="C28" s="12"/>
      <c r="D28" s="12"/>
      <c r="E28" s="12"/>
      <c r="F28" s="71"/>
      <c r="G28" s="12"/>
      <c r="H28" s="12">
        <v>849</v>
      </c>
      <c r="I28" s="12">
        <v>961</v>
      </c>
      <c r="J28" s="12">
        <f t="shared" si="5"/>
        <v>112</v>
      </c>
      <c r="K28" s="12">
        <v>40</v>
      </c>
      <c r="L28" s="12">
        <f t="shared" si="6"/>
        <v>4480</v>
      </c>
      <c r="M28" s="12">
        <v>1.03</v>
      </c>
      <c r="N28" s="30">
        <f t="shared" si="7"/>
        <v>4614.3999999999996</v>
      </c>
      <c r="O28" s="12"/>
      <c r="P28" s="30">
        <f t="shared" si="8"/>
        <v>4614.3999999999996</v>
      </c>
      <c r="Q28" s="12">
        <v>1</v>
      </c>
      <c r="R28" s="27">
        <f t="shared" si="9"/>
        <v>4614.3999999999996</v>
      </c>
    </row>
    <row r="29" spans="1:18" s="26" customFormat="1">
      <c r="A29" s="12" t="s">
        <v>964</v>
      </c>
      <c r="B29" s="12" t="s">
        <v>987</v>
      </c>
      <c r="C29" s="12"/>
      <c r="D29" s="12"/>
      <c r="E29" s="12"/>
      <c r="F29" s="71"/>
      <c r="G29" s="12"/>
      <c r="H29" s="12">
        <v>47979</v>
      </c>
      <c r="I29" s="12">
        <v>49377</v>
      </c>
      <c r="J29" s="12">
        <f t="shared" si="5"/>
        <v>1398</v>
      </c>
      <c r="K29" s="12">
        <v>30</v>
      </c>
      <c r="L29" s="12">
        <f t="shared" si="6"/>
        <v>41940</v>
      </c>
      <c r="M29" s="12">
        <v>1.03</v>
      </c>
      <c r="N29" s="30">
        <f t="shared" si="7"/>
        <v>43198.2</v>
      </c>
      <c r="O29" s="12"/>
      <c r="P29" s="30">
        <f t="shared" si="8"/>
        <v>43198.2</v>
      </c>
      <c r="Q29" s="12">
        <v>0.7</v>
      </c>
      <c r="R29" s="27">
        <f t="shared" si="9"/>
        <v>30238.74</v>
      </c>
    </row>
    <row r="30" spans="1:18" s="26" customFormat="1">
      <c r="A30" s="12" t="s">
        <v>963</v>
      </c>
      <c r="B30" s="12" t="s">
        <v>987</v>
      </c>
      <c r="C30" s="12"/>
      <c r="D30" s="12"/>
      <c r="E30" s="12"/>
      <c r="F30" s="71"/>
      <c r="G30" s="12"/>
      <c r="H30" s="12">
        <v>5852</v>
      </c>
      <c r="I30" s="12">
        <v>5938</v>
      </c>
      <c r="J30" s="12">
        <f t="shared" si="5"/>
        <v>86</v>
      </c>
      <c r="K30" s="12">
        <v>60</v>
      </c>
      <c r="L30" s="12">
        <f t="shared" si="6"/>
        <v>5160</v>
      </c>
      <c r="M30" s="12">
        <v>1.03</v>
      </c>
      <c r="N30" s="30">
        <f t="shared" si="7"/>
        <v>5314.8</v>
      </c>
      <c r="O30" s="12"/>
      <c r="P30" s="30">
        <f t="shared" si="8"/>
        <v>5314.8</v>
      </c>
      <c r="Q30" s="12">
        <v>0.5</v>
      </c>
      <c r="R30" s="27">
        <f t="shared" si="9"/>
        <v>2657.4</v>
      </c>
    </row>
    <row r="31" spans="1:18" s="26" customFormat="1">
      <c r="A31" s="12" t="s">
        <v>967</v>
      </c>
      <c r="B31" s="12" t="s">
        <v>987</v>
      </c>
      <c r="C31" s="12"/>
      <c r="D31" s="12"/>
      <c r="E31" s="12"/>
      <c r="F31" s="71"/>
      <c r="G31" s="12"/>
      <c r="H31" s="12">
        <v>11737</v>
      </c>
      <c r="I31" s="12">
        <v>12407</v>
      </c>
      <c r="J31" s="12">
        <f t="shared" si="5"/>
        <v>670</v>
      </c>
      <c r="K31" s="12">
        <v>50</v>
      </c>
      <c r="L31" s="12">
        <f t="shared" si="6"/>
        <v>33500</v>
      </c>
      <c r="M31" s="12">
        <v>1.03</v>
      </c>
      <c r="N31" s="30">
        <f t="shared" si="7"/>
        <v>34505</v>
      </c>
      <c r="O31" s="12"/>
      <c r="P31" s="30">
        <f t="shared" si="8"/>
        <v>34505</v>
      </c>
      <c r="Q31" s="12">
        <v>0.5</v>
      </c>
      <c r="R31" s="27">
        <f t="shared" si="9"/>
        <v>17252.5</v>
      </c>
    </row>
    <row r="32" spans="1:18" s="26" customFormat="1">
      <c r="A32" s="81" t="s">
        <v>990</v>
      </c>
      <c r="B32" s="81"/>
      <c r="C32" s="81"/>
      <c r="D32" s="81"/>
      <c r="E32" s="81"/>
      <c r="F32" s="82"/>
      <c r="G32" s="81"/>
      <c r="H32" s="81"/>
      <c r="I32" s="81"/>
      <c r="J32" s="81"/>
      <c r="K32" s="81"/>
      <c r="L32" s="81">
        <f>SUM(L26:L31)</f>
        <v>91147</v>
      </c>
      <c r="M32" s="81"/>
      <c r="N32" s="92"/>
      <c r="O32" s="81"/>
      <c r="P32" s="92"/>
      <c r="Q32" s="81"/>
      <c r="R32" s="86">
        <f>SUM(R26:R31)</f>
        <v>61012.05</v>
      </c>
    </row>
    <row r="33" spans="1:18" s="26" customFormat="1" ht="11.1" customHeight="1"/>
    <row r="34" spans="1:18" s="26" customFormat="1"/>
    <row r="35" spans="1:18" s="26" customFormat="1"/>
    <row r="36" spans="1:18" s="26" customFormat="1" ht="33" customHeight="1">
      <c r="A36" s="83" t="s">
        <v>1</v>
      </c>
      <c r="B36" s="80" t="s">
        <v>991</v>
      </c>
      <c r="C36" s="83" t="s">
        <v>28</v>
      </c>
      <c r="D36" s="83" t="s">
        <v>29</v>
      </c>
      <c r="E36" s="83" t="s">
        <v>6</v>
      </c>
      <c r="F36" s="84" t="s">
        <v>30</v>
      </c>
      <c r="G36" s="83" t="s">
        <v>31</v>
      </c>
      <c r="H36" s="83" t="s">
        <v>2</v>
      </c>
      <c r="I36" s="83" t="s">
        <v>3</v>
      </c>
      <c r="J36" s="83" t="s">
        <v>4</v>
      </c>
      <c r="K36" s="83" t="s">
        <v>5</v>
      </c>
      <c r="L36" s="83" t="s">
        <v>6</v>
      </c>
      <c r="M36" s="93"/>
      <c r="N36" s="94" t="s">
        <v>8</v>
      </c>
      <c r="O36" s="83" t="s">
        <v>35</v>
      </c>
      <c r="P36" s="94" t="s">
        <v>23</v>
      </c>
      <c r="Q36" s="83" t="s">
        <v>36</v>
      </c>
      <c r="R36" s="84" t="s">
        <v>37</v>
      </c>
    </row>
    <row r="37" spans="1:18" s="26" customFormat="1">
      <c r="A37" s="6" t="s">
        <v>63</v>
      </c>
      <c r="B37" s="12" t="s">
        <v>90</v>
      </c>
      <c r="C37" s="6">
        <v>4211</v>
      </c>
      <c r="D37" s="6"/>
      <c r="E37" s="58"/>
      <c r="F37" s="9"/>
      <c r="G37" s="59"/>
      <c r="H37" s="6">
        <v>18914</v>
      </c>
      <c r="I37" s="6">
        <f>公寓等!C48</f>
        <v>20691</v>
      </c>
      <c r="J37" s="6">
        <f>I37-H37</f>
        <v>1777</v>
      </c>
      <c r="K37" s="6">
        <v>20</v>
      </c>
      <c r="L37" s="6">
        <f>J37*K37</f>
        <v>35540</v>
      </c>
      <c r="M37" s="19">
        <v>1.03</v>
      </c>
      <c r="N37" s="59">
        <f>SUM(L37*M37)</f>
        <v>36606.199999999997</v>
      </c>
      <c r="O37" s="67"/>
      <c r="P37" s="59">
        <f>SUM(G37+N37)</f>
        <v>36606.199999999997</v>
      </c>
      <c r="Q37" s="6">
        <v>0.222</v>
      </c>
      <c r="R37" s="9">
        <f t="shared" ref="R37:R40" si="10">P37*Q37</f>
        <v>8126.5763999999999</v>
      </c>
    </row>
    <row r="38" spans="1:18" s="26" customFormat="1">
      <c r="A38" s="6"/>
      <c r="B38" s="6"/>
      <c r="C38" s="6" t="s">
        <v>992</v>
      </c>
      <c r="D38" s="6"/>
      <c r="E38" s="9"/>
      <c r="F38" s="9"/>
      <c r="G38" s="9"/>
      <c r="H38" s="9"/>
      <c r="I38" s="9"/>
      <c r="J38" s="9"/>
      <c r="K38" s="9"/>
      <c r="L38" s="9">
        <f>L37*Q37</f>
        <v>7889.88</v>
      </c>
      <c r="M38" s="19"/>
      <c r="N38" s="20">
        <f>Q37*N37</f>
        <v>8126.5763999999999</v>
      </c>
      <c r="O38" s="6"/>
      <c r="P38" s="20"/>
      <c r="Q38" s="6"/>
      <c r="R38" s="9">
        <f>N38+G38</f>
        <v>8126.5763999999999</v>
      </c>
    </row>
    <row r="39" spans="1:18" s="26" customFormat="1">
      <c r="A39" s="6" t="s">
        <v>993</v>
      </c>
      <c r="B39" s="12" t="s">
        <v>90</v>
      </c>
      <c r="C39" s="6"/>
      <c r="D39" s="6"/>
      <c r="E39" s="6"/>
      <c r="F39" s="8"/>
      <c r="G39" s="6"/>
      <c r="H39" s="6">
        <v>42729</v>
      </c>
      <c r="I39" s="6">
        <f>'5#楼'!I57</f>
        <v>46057</v>
      </c>
      <c r="J39" s="6">
        <f>I39-H39</f>
        <v>3328</v>
      </c>
      <c r="K39" s="6">
        <v>1</v>
      </c>
      <c r="L39" s="6">
        <f>K39*J39</f>
        <v>3328</v>
      </c>
      <c r="M39" s="19">
        <v>1.03</v>
      </c>
      <c r="N39" s="20">
        <f>M39*L39</f>
        <v>3427.84</v>
      </c>
      <c r="O39" s="6"/>
      <c r="P39" s="20">
        <f>G39+N39+O39</f>
        <v>3427.84</v>
      </c>
      <c r="Q39" s="6">
        <v>1</v>
      </c>
      <c r="R39" s="9">
        <f t="shared" si="10"/>
        <v>3427.84</v>
      </c>
    </row>
    <row r="40" spans="1:18" s="26" customFormat="1">
      <c r="A40" s="6" t="s">
        <v>306</v>
      </c>
      <c r="B40" s="12" t="s">
        <v>90</v>
      </c>
      <c r="C40" s="6"/>
      <c r="D40" s="6"/>
      <c r="E40" s="12" t="s">
        <v>193</v>
      </c>
      <c r="F40" s="9"/>
      <c r="G40" s="6"/>
      <c r="H40" s="6"/>
      <c r="I40" s="6"/>
      <c r="J40" s="6"/>
      <c r="K40" s="6"/>
      <c r="L40" s="6"/>
      <c r="M40" s="19"/>
      <c r="N40" s="20"/>
      <c r="O40" s="6"/>
      <c r="P40" s="20">
        <f>'5#楼'!P58</f>
        <v>20415.189999999999</v>
      </c>
      <c r="Q40" s="6">
        <v>0.06</v>
      </c>
      <c r="R40" s="9">
        <f t="shared" si="10"/>
        <v>1224.9114</v>
      </c>
    </row>
    <row r="41" spans="1:18" s="26" customFormat="1">
      <c r="A41" s="6" t="s">
        <v>23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27">
        <f>SUM(R38:R40)</f>
        <v>12779.327799999999</v>
      </c>
    </row>
    <row r="42" spans="1:18">
      <c r="A42" s="85" t="s">
        <v>492</v>
      </c>
      <c r="B42" s="81" t="s">
        <v>473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6">
        <v>15098.165000000001</v>
      </c>
    </row>
    <row r="43" spans="1:18">
      <c r="A43" s="85" t="s">
        <v>493</v>
      </c>
      <c r="B43" s="81" t="s">
        <v>475</v>
      </c>
      <c r="C43" s="81"/>
      <c r="D43" s="81"/>
      <c r="E43" s="81"/>
      <c r="F43" s="86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98">
        <f>R42-R41</f>
        <v>2318.8371999999999</v>
      </c>
    </row>
  </sheetData>
  <mergeCells count="1">
    <mergeCell ref="A1:R1"/>
  </mergeCells>
  <phoneticPr fontId="47" type="noConversion"/>
  <pageMargins left="0.75" right="0.75" top="1" bottom="1" header="0.5" footer="0.5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E45"/>
  <sheetViews>
    <sheetView workbookViewId="0">
      <selection activeCell="K21" sqref="K21"/>
    </sheetView>
  </sheetViews>
  <sheetFormatPr defaultColWidth="9" defaultRowHeight="14.25"/>
  <cols>
    <col min="1" max="1" width="15.375" style="5" customWidth="1"/>
    <col min="2" max="2" width="10.625" style="5" customWidth="1"/>
    <col min="3" max="3" width="13.625" style="5" customWidth="1"/>
    <col min="4" max="4" width="6.5" style="5" customWidth="1"/>
    <col min="5" max="5" width="7.375" style="5" customWidth="1"/>
    <col min="6" max="6" width="9.125" style="43" customWidth="1"/>
    <col min="7" max="7" width="10.375" style="5"/>
    <col min="8" max="8" width="10.625" style="5" customWidth="1"/>
    <col min="9" max="9" width="12" style="5" customWidth="1"/>
    <col min="10" max="10" width="6.25" style="5" customWidth="1"/>
    <col min="11" max="11" width="11.25" style="5" customWidth="1"/>
    <col min="12" max="12" width="12.125" style="5" customWidth="1"/>
    <col min="13" max="13" width="5.375" style="5" customWidth="1"/>
    <col min="14" max="14" width="11.875" style="5" customWidth="1"/>
    <col min="15" max="15" width="5.25" style="5" customWidth="1"/>
    <col min="16" max="16" width="11.75" style="5" customWidth="1"/>
    <col min="17" max="17" width="6.625" style="5" customWidth="1"/>
    <col min="18" max="18" width="11.875" style="5" customWidth="1"/>
    <col min="19" max="16384" width="9" style="5"/>
  </cols>
  <sheetData>
    <row r="1" spans="1:57" ht="36.950000000000003" customHeight="1">
      <c r="A1" s="377" t="s">
        <v>994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9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</row>
    <row r="2" spans="1:57" s="1" customFormat="1">
      <c r="B2" s="55" t="s">
        <v>995</v>
      </c>
      <c r="C2" s="55">
        <v>4572</v>
      </c>
      <c r="D2" s="55"/>
      <c r="E2" s="55"/>
      <c r="F2" s="56"/>
      <c r="G2" s="55"/>
      <c r="H2" s="55"/>
      <c r="I2" s="55"/>
      <c r="J2" s="55"/>
      <c r="K2" s="55"/>
      <c r="L2" s="55"/>
      <c r="M2" s="64"/>
      <c r="N2" s="65"/>
      <c r="O2" s="55"/>
      <c r="P2" s="65"/>
      <c r="Q2" s="55"/>
      <c r="R2" s="56"/>
    </row>
    <row r="3" spans="1:57" s="1" customFormat="1" ht="33" customHeight="1">
      <c r="A3" s="35" t="s">
        <v>1</v>
      </c>
      <c r="B3" s="57" t="s">
        <v>996</v>
      </c>
      <c r="C3" s="55" t="s">
        <v>28</v>
      </c>
      <c r="D3" s="55" t="s">
        <v>29</v>
      </c>
      <c r="E3" s="55" t="s">
        <v>6</v>
      </c>
      <c r="F3" s="56" t="s">
        <v>30</v>
      </c>
      <c r="G3" s="55" t="s">
        <v>31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64"/>
      <c r="N3" s="65" t="s">
        <v>8</v>
      </c>
      <c r="O3" s="55" t="s">
        <v>35</v>
      </c>
      <c r="P3" s="65" t="s">
        <v>23</v>
      </c>
      <c r="Q3" s="55" t="s">
        <v>36</v>
      </c>
      <c r="R3" s="56" t="s">
        <v>37</v>
      </c>
    </row>
    <row r="4" spans="1:57" s="4" customFormat="1">
      <c r="A4" s="6" t="s">
        <v>997</v>
      </c>
      <c r="B4" s="12" t="s">
        <v>82</v>
      </c>
      <c r="C4" s="6"/>
      <c r="D4" s="6"/>
      <c r="E4" s="6"/>
      <c r="F4" s="9"/>
      <c r="G4" s="6"/>
      <c r="H4" s="6">
        <v>25686</v>
      </c>
      <c r="I4" s="6">
        <v>37468</v>
      </c>
      <c r="J4" s="6">
        <f>I4-H4</f>
        <v>11782</v>
      </c>
      <c r="K4" s="6">
        <v>1</v>
      </c>
      <c r="L4" s="6">
        <f>K4*J4</f>
        <v>11782</v>
      </c>
      <c r="M4" s="19">
        <v>1.03</v>
      </c>
      <c r="N4" s="20">
        <f>M4*L4</f>
        <v>12135.46</v>
      </c>
      <c r="O4" s="66"/>
      <c r="P4" s="20">
        <f>G4+N4+O4</f>
        <v>12135.46</v>
      </c>
      <c r="Q4" s="6">
        <v>1</v>
      </c>
      <c r="R4" s="9">
        <f>P4*Q4</f>
        <v>12135.46</v>
      </c>
    </row>
    <row r="5" spans="1:57" s="4" customFormat="1">
      <c r="A5" s="6" t="s">
        <v>998</v>
      </c>
      <c r="B5" s="12" t="s">
        <v>82</v>
      </c>
      <c r="C5" s="6"/>
      <c r="D5" s="6"/>
      <c r="E5" s="6"/>
      <c r="F5" s="9"/>
      <c r="G5" s="6"/>
      <c r="H5" s="6">
        <v>95531</v>
      </c>
      <c r="I5" s="6">
        <v>98907</v>
      </c>
      <c r="J5" s="6">
        <f>I5-H5</f>
        <v>3376</v>
      </c>
      <c r="K5" s="6">
        <v>1</v>
      </c>
      <c r="L5" s="6">
        <f>K5*J5</f>
        <v>3376</v>
      </c>
      <c r="M5" s="19">
        <v>1.03</v>
      </c>
      <c r="N5" s="20">
        <f>M5*L5</f>
        <v>3477.28</v>
      </c>
      <c r="O5" s="66"/>
      <c r="P5" s="20">
        <f>G5+N5+O5</f>
        <v>3477.28</v>
      </c>
      <c r="Q5" s="6">
        <v>1</v>
      </c>
      <c r="R5" s="9">
        <f>P5*Q5</f>
        <v>3477.28</v>
      </c>
    </row>
    <row r="6" spans="1:57" s="4" customFormat="1">
      <c r="A6" s="6" t="s">
        <v>999</v>
      </c>
      <c r="B6" s="12" t="s">
        <v>82</v>
      </c>
      <c r="C6" s="6"/>
      <c r="D6" s="6"/>
      <c r="E6" s="6"/>
      <c r="F6" s="9"/>
      <c r="G6" s="6"/>
      <c r="H6" s="11">
        <v>64776</v>
      </c>
      <c r="I6" s="11">
        <v>67734</v>
      </c>
      <c r="J6" s="6">
        <f>I6-H6</f>
        <v>2958</v>
      </c>
      <c r="K6" s="6">
        <v>1</v>
      </c>
      <c r="L6" s="6">
        <f>K6*J6</f>
        <v>2958</v>
      </c>
      <c r="M6" s="19">
        <v>1.03</v>
      </c>
      <c r="N6" s="20">
        <f>M6*L6</f>
        <v>3046.74</v>
      </c>
      <c r="O6" s="66"/>
      <c r="P6" s="20">
        <f>G6+N6+O6</f>
        <v>3046.74</v>
      </c>
      <c r="Q6" s="6">
        <v>1</v>
      </c>
      <c r="R6" s="9">
        <f>P6*Q6</f>
        <v>3046.74</v>
      </c>
    </row>
    <row r="7" spans="1:57" s="4" customFormat="1">
      <c r="A7" s="6" t="s">
        <v>1000</v>
      </c>
      <c r="B7" s="12" t="s">
        <v>82</v>
      </c>
      <c r="C7" s="6">
        <v>9</v>
      </c>
      <c r="D7" s="6">
        <v>9</v>
      </c>
      <c r="E7" s="6">
        <f>SUM(D7-C7)</f>
        <v>0</v>
      </c>
      <c r="F7" s="9">
        <v>9.5</v>
      </c>
      <c r="G7" s="6">
        <f>E7*F7</f>
        <v>0</v>
      </c>
      <c r="H7" s="6">
        <v>20379</v>
      </c>
      <c r="I7" s="6">
        <v>22171</v>
      </c>
      <c r="J7" s="6">
        <f t="shared" ref="J7:J13" si="0">I7-H7</f>
        <v>1792</v>
      </c>
      <c r="K7" s="6">
        <v>1</v>
      </c>
      <c r="L7" s="6">
        <f t="shared" ref="L7:L12" si="1">K7*J7</f>
        <v>1792</v>
      </c>
      <c r="M7" s="19">
        <v>1.03</v>
      </c>
      <c r="N7" s="9">
        <v>8.15</v>
      </c>
      <c r="O7" s="66">
        <v>40</v>
      </c>
      <c r="P7" s="20">
        <f t="shared" ref="P7:P12" si="2">G7+N7+O7</f>
        <v>48.15</v>
      </c>
      <c r="Q7" s="6">
        <v>1</v>
      </c>
      <c r="R7" s="9">
        <f t="shared" ref="R7:R13" si="3">P7*Q7</f>
        <v>48.15</v>
      </c>
    </row>
    <row r="8" spans="1:57" s="4" customFormat="1">
      <c r="A8" s="6" t="s">
        <v>1001</v>
      </c>
      <c r="B8" s="12" t="s">
        <v>82</v>
      </c>
      <c r="C8" s="6"/>
      <c r="D8" s="6"/>
      <c r="E8" s="6"/>
      <c r="F8" s="9"/>
      <c r="G8" s="6"/>
      <c r="H8" s="6">
        <v>14713</v>
      </c>
      <c r="I8" s="6">
        <v>15826</v>
      </c>
      <c r="J8" s="6">
        <f t="shared" si="0"/>
        <v>1113</v>
      </c>
      <c r="K8" s="6">
        <v>1</v>
      </c>
      <c r="L8" s="6">
        <f t="shared" si="1"/>
        <v>1113</v>
      </c>
      <c r="M8" s="19">
        <v>1.03</v>
      </c>
      <c r="N8" s="20">
        <f t="shared" ref="N8:N12" si="4">M8*L8</f>
        <v>1146.3900000000001</v>
      </c>
      <c r="O8" s="66">
        <v>80</v>
      </c>
      <c r="P8" s="20">
        <f t="shared" si="2"/>
        <v>1226.3900000000001</v>
      </c>
      <c r="Q8" s="6">
        <v>1</v>
      </c>
      <c r="R8" s="9">
        <f t="shared" si="3"/>
        <v>1226.3900000000001</v>
      </c>
    </row>
    <row r="9" spans="1:57" s="4" customFormat="1">
      <c r="A9" s="6" t="s">
        <v>1002</v>
      </c>
      <c r="B9" s="12" t="s">
        <v>82</v>
      </c>
      <c r="C9" s="6">
        <v>53</v>
      </c>
      <c r="D9" s="6">
        <v>53</v>
      </c>
      <c r="E9" s="6">
        <f>D9-C9</f>
        <v>0</v>
      </c>
      <c r="F9" s="9">
        <v>9.5</v>
      </c>
      <c r="G9" s="6">
        <f>E9*F9</f>
        <v>0</v>
      </c>
      <c r="H9" s="6">
        <v>149</v>
      </c>
      <c r="I9" s="6">
        <v>850</v>
      </c>
      <c r="J9" s="6">
        <f t="shared" si="0"/>
        <v>701</v>
      </c>
      <c r="K9" s="6">
        <v>1</v>
      </c>
      <c r="L9" s="6">
        <f t="shared" si="1"/>
        <v>701</v>
      </c>
      <c r="M9" s="19">
        <v>1.03</v>
      </c>
      <c r="N9" s="20">
        <f t="shared" si="4"/>
        <v>722.03</v>
      </c>
      <c r="O9" s="66"/>
      <c r="P9" s="20">
        <f t="shared" si="2"/>
        <v>722.03</v>
      </c>
      <c r="Q9" s="6">
        <v>1</v>
      </c>
      <c r="R9" s="9">
        <f t="shared" si="3"/>
        <v>722.03</v>
      </c>
    </row>
    <row r="10" spans="1:57" s="4" customFormat="1">
      <c r="A10" s="6" t="s">
        <v>1003</v>
      </c>
      <c r="B10" s="12" t="s">
        <v>82</v>
      </c>
      <c r="C10" s="6" t="s">
        <v>1004</v>
      </c>
      <c r="D10" s="6"/>
      <c r="E10" s="6"/>
      <c r="F10" s="9">
        <v>9.5</v>
      </c>
      <c r="G10" s="6"/>
      <c r="H10" s="6">
        <v>5729</v>
      </c>
      <c r="I10" s="6">
        <v>5736</v>
      </c>
      <c r="J10" s="6">
        <f t="shared" si="0"/>
        <v>7</v>
      </c>
      <c r="K10" s="6">
        <v>1</v>
      </c>
      <c r="L10" s="6">
        <f t="shared" si="1"/>
        <v>7</v>
      </c>
      <c r="M10" s="19">
        <v>1.03</v>
      </c>
      <c r="N10" s="20">
        <f t="shared" si="4"/>
        <v>7.21</v>
      </c>
      <c r="O10" s="66">
        <v>60</v>
      </c>
      <c r="P10" s="20">
        <f t="shared" si="2"/>
        <v>67.209999999999994</v>
      </c>
      <c r="Q10" s="6">
        <v>1</v>
      </c>
      <c r="R10" s="9">
        <f t="shared" si="3"/>
        <v>67.209999999999994</v>
      </c>
    </row>
    <row r="11" spans="1:57" s="4" customFormat="1">
      <c r="A11" s="6" t="s">
        <v>1005</v>
      </c>
      <c r="B11" s="12" t="s">
        <v>82</v>
      </c>
      <c r="C11" s="6"/>
      <c r="D11" s="6"/>
      <c r="E11" s="6"/>
      <c r="F11" s="9"/>
      <c r="G11" s="6"/>
      <c r="H11" s="11">
        <v>957</v>
      </c>
      <c r="I11" s="11">
        <v>1198</v>
      </c>
      <c r="J11" s="6">
        <f t="shared" si="0"/>
        <v>241</v>
      </c>
      <c r="K11" s="6">
        <v>30</v>
      </c>
      <c r="L11" s="6">
        <f t="shared" si="1"/>
        <v>7230</v>
      </c>
      <c r="M11" s="19">
        <v>1.03</v>
      </c>
      <c r="N11" s="20">
        <f t="shared" si="4"/>
        <v>7446.9</v>
      </c>
      <c r="O11" s="66"/>
      <c r="P11" s="20">
        <f t="shared" si="2"/>
        <v>7446.9</v>
      </c>
      <c r="Q11" s="6">
        <v>1</v>
      </c>
      <c r="R11" s="9">
        <f t="shared" si="3"/>
        <v>7446.9</v>
      </c>
    </row>
    <row r="12" spans="1:57" s="4" customFormat="1">
      <c r="A12" s="6" t="s">
        <v>1006</v>
      </c>
      <c r="B12" s="12" t="s">
        <v>82</v>
      </c>
      <c r="C12" s="6">
        <v>6</v>
      </c>
      <c r="D12" s="6">
        <v>6</v>
      </c>
      <c r="E12" s="6">
        <f>SUM(D12-C12)</f>
        <v>0</v>
      </c>
      <c r="F12" s="9">
        <v>9.5</v>
      </c>
      <c r="G12" s="6">
        <f>E12*F12</f>
        <v>0</v>
      </c>
      <c r="H12" s="6">
        <v>4135</v>
      </c>
      <c r="I12" s="6">
        <v>4135</v>
      </c>
      <c r="J12" s="6">
        <f t="shared" si="0"/>
        <v>0</v>
      </c>
      <c r="K12" s="6">
        <v>1</v>
      </c>
      <c r="L12" s="6">
        <f t="shared" si="1"/>
        <v>0</v>
      </c>
      <c r="M12" s="19">
        <v>1.03</v>
      </c>
      <c r="N12" s="20">
        <f t="shared" si="4"/>
        <v>0</v>
      </c>
      <c r="O12" s="6">
        <v>120</v>
      </c>
      <c r="P12" s="20">
        <f t="shared" si="2"/>
        <v>120</v>
      </c>
      <c r="Q12" s="6">
        <v>1</v>
      </c>
      <c r="R12" s="9">
        <f t="shared" si="3"/>
        <v>120</v>
      </c>
    </row>
    <row r="13" spans="1:57" s="4" customFormat="1">
      <c r="A13" s="6" t="s">
        <v>1007</v>
      </c>
      <c r="B13" s="12"/>
      <c r="C13" s="6"/>
      <c r="D13" s="6"/>
      <c r="E13" s="58"/>
      <c r="F13" s="9"/>
      <c r="G13" s="6" t="s">
        <v>63</v>
      </c>
      <c r="H13" s="6">
        <v>18914</v>
      </c>
      <c r="I13" s="6">
        <f>公寓等!C48</f>
        <v>20691</v>
      </c>
      <c r="J13" s="6">
        <f t="shared" si="0"/>
        <v>1777</v>
      </c>
      <c r="K13" s="6">
        <v>20</v>
      </c>
      <c r="L13" s="6">
        <f>J13*K13</f>
        <v>35540</v>
      </c>
      <c r="M13" s="19">
        <v>1.03</v>
      </c>
      <c r="N13" s="59">
        <f>SUM(L13*M13)</f>
        <v>36606.199999999997</v>
      </c>
      <c r="O13" s="67"/>
      <c r="P13" s="59">
        <f>SUM(N13)</f>
        <v>36606.199999999997</v>
      </c>
      <c r="Q13" s="6">
        <v>7.8799999999999995E-2</v>
      </c>
      <c r="R13" s="9">
        <f t="shared" si="3"/>
        <v>2884.5685600000002</v>
      </c>
    </row>
    <row r="14" spans="1:57" s="4" customFormat="1">
      <c r="A14" s="6" t="s">
        <v>23</v>
      </c>
      <c r="B14" s="12"/>
      <c r="C14" s="12"/>
      <c r="D14" s="6"/>
      <c r="E14" s="6">
        <f>SUM(E4:E12)</f>
        <v>0</v>
      </c>
      <c r="F14" s="9">
        <v>9.5</v>
      </c>
      <c r="G14" s="59">
        <f>SUM(E14*F14)</f>
        <v>0</v>
      </c>
      <c r="H14" s="6"/>
      <c r="I14" s="6"/>
      <c r="J14" s="6"/>
      <c r="K14" s="6"/>
      <c r="L14" s="6"/>
      <c r="M14" s="19">
        <v>1.03</v>
      </c>
      <c r="N14" s="59">
        <f>N5+N6+N7+N8+N10+N11+N13</f>
        <v>51738.87</v>
      </c>
      <c r="O14" s="68">
        <f>SUM(O4:O12)</f>
        <v>300</v>
      </c>
      <c r="P14" s="59"/>
      <c r="Q14" s="6">
        <v>1</v>
      </c>
      <c r="R14" s="9">
        <f>G14+N14+O14</f>
        <v>52038.87</v>
      </c>
    </row>
    <row r="15" spans="1:57" s="4" customFormat="1">
      <c r="A15" s="12" t="s">
        <v>492</v>
      </c>
      <c r="B15" s="12"/>
      <c r="C15" s="12" t="s">
        <v>473</v>
      </c>
      <c r="D15" s="12"/>
      <c r="E15" s="12"/>
      <c r="F15" s="27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27">
        <v>681969.53</v>
      </c>
    </row>
    <row r="16" spans="1:57" s="4" customFormat="1">
      <c r="A16" s="35" t="s">
        <v>534</v>
      </c>
      <c r="B16" s="35"/>
      <c r="C16" s="35" t="s">
        <v>475</v>
      </c>
      <c r="D16" s="35"/>
      <c r="E16" s="35"/>
      <c r="F16" s="36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6">
        <f>R15-R14</f>
        <v>629930.66</v>
      </c>
    </row>
    <row r="17" spans="1:18" s="4" customFormat="1">
      <c r="A17" s="60"/>
      <c r="B17" s="60"/>
      <c r="C17" s="61"/>
      <c r="D17" s="61"/>
      <c r="E17" s="60"/>
      <c r="F17" s="62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3"/>
    </row>
    <row r="18" spans="1:18" s="4" customFormat="1">
      <c r="A18" s="60"/>
      <c r="B18" s="60"/>
      <c r="C18" s="61"/>
      <c r="D18" s="61"/>
      <c r="E18" s="60"/>
      <c r="F18" s="62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3"/>
    </row>
    <row r="19" spans="1:18" s="4" customFormat="1">
      <c r="A19" s="60"/>
      <c r="B19" s="60"/>
      <c r="C19" s="61"/>
      <c r="D19" s="61"/>
      <c r="E19" s="60"/>
      <c r="F19" s="62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3"/>
    </row>
    <row r="20" spans="1:18" s="4" customFormat="1" ht="24">
      <c r="A20" s="55" t="s">
        <v>1</v>
      </c>
      <c r="B20" s="57" t="s">
        <v>1008</v>
      </c>
      <c r="C20" s="55" t="s">
        <v>28</v>
      </c>
      <c r="D20" s="55" t="s">
        <v>29</v>
      </c>
      <c r="E20" s="55" t="s">
        <v>6</v>
      </c>
      <c r="F20" s="56" t="s">
        <v>30</v>
      </c>
      <c r="G20" s="55" t="s">
        <v>31</v>
      </c>
      <c r="H20" s="55" t="s">
        <v>2</v>
      </c>
      <c r="I20" s="55" t="s">
        <v>3</v>
      </c>
      <c r="J20" s="55" t="s">
        <v>4</v>
      </c>
      <c r="K20" s="55" t="s">
        <v>5</v>
      </c>
      <c r="L20" s="55" t="s">
        <v>6</v>
      </c>
      <c r="M20" s="64"/>
      <c r="N20" s="65" t="s">
        <v>8</v>
      </c>
      <c r="O20" s="55" t="s">
        <v>35</v>
      </c>
      <c r="P20" s="65" t="s">
        <v>23</v>
      </c>
      <c r="Q20" s="55" t="s">
        <v>36</v>
      </c>
      <c r="R20" s="56" t="s">
        <v>37</v>
      </c>
    </row>
    <row r="21" spans="1:18" s="4" customFormat="1">
      <c r="A21" s="6" t="s">
        <v>1009</v>
      </c>
      <c r="B21" s="6" t="s">
        <v>1010</v>
      </c>
      <c r="C21" s="6"/>
      <c r="D21" s="6"/>
      <c r="E21" s="6"/>
      <c r="F21" s="9"/>
      <c r="G21" s="6"/>
      <c r="H21" s="6">
        <v>23459</v>
      </c>
      <c r="I21" s="6">
        <v>31847</v>
      </c>
      <c r="J21" s="6">
        <f>I21-H21</f>
        <v>8388</v>
      </c>
      <c r="K21" s="6">
        <v>1</v>
      </c>
      <c r="L21" s="6">
        <f>K21*J21</f>
        <v>8388</v>
      </c>
      <c r="M21" s="19">
        <v>1.03</v>
      </c>
      <c r="N21" s="20">
        <f>M21*L21</f>
        <v>8639.64</v>
      </c>
      <c r="O21" s="6"/>
      <c r="P21" s="20">
        <f>G21+N21+O21</f>
        <v>8639.64</v>
      </c>
      <c r="Q21" s="6">
        <v>1</v>
      </c>
      <c r="R21" s="9">
        <f t="shared" ref="R21:R23" si="5">P21*Q21</f>
        <v>8639.64</v>
      </c>
    </row>
    <row r="22" spans="1:18" s="4" customFormat="1">
      <c r="A22" s="6" t="s">
        <v>1011</v>
      </c>
      <c r="B22" s="6"/>
      <c r="C22" s="6"/>
      <c r="D22" s="6"/>
      <c r="E22" s="6"/>
      <c r="F22" s="9"/>
      <c r="G22" s="6"/>
      <c r="H22" s="6">
        <v>44685</v>
      </c>
      <c r="I22" s="6">
        <v>66350</v>
      </c>
      <c r="J22" s="6">
        <f>I22-H22</f>
        <v>21665</v>
      </c>
      <c r="K22" s="6">
        <v>1</v>
      </c>
      <c r="L22" s="6">
        <f>K22*J22</f>
        <v>21665</v>
      </c>
      <c r="M22" s="19">
        <v>1.03</v>
      </c>
      <c r="N22" s="20">
        <f>M22*L22</f>
        <v>22314.95</v>
      </c>
      <c r="O22" s="6"/>
      <c r="P22" s="20">
        <f>G22+N22+O22</f>
        <v>22314.95</v>
      </c>
      <c r="Q22" s="6">
        <v>1</v>
      </c>
      <c r="R22" s="9">
        <f t="shared" si="5"/>
        <v>22314.95</v>
      </c>
    </row>
    <row r="23" spans="1:18" s="4" customFormat="1">
      <c r="A23" s="6" t="s">
        <v>23</v>
      </c>
      <c r="B23" s="6"/>
      <c r="C23" s="6"/>
      <c r="D23" s="6"/>
      <c r="E23" s="13">
        <v>0</v>
      </c>
      <c r="F23" s="9">
        <v>9.5</v>
      </c>
      <c r="G23" s="13">
        <f>E23*F23</f>
        <v>0</v>
      </c>
      <c r="H23" s="6"/>
      <c r="I23" s="6"/>
      <c r="J23" s="6"/>
      <c r="K23" s="6"/>
      <c r="L23" s="13">
        <f>SUM(L21:L22)</f>
        <v>30053</v>
      </c>
      <c r="M23" s="19">
        <v>1.03</v>
      </c>
      <c r="N23" s="20">
        <f>L23*M23</f>
        <v>30954.59</v>
      </c>
      <c r="O23" s="6">
        <v>0</v>
      </c>
      <c r="P23" s="20">
        <f>N23+O23</f>
        <v>30954.59</v>
      </c>
      <c r="Q23" s="6">
        <v>1</v>
      </c>
      <c r="R23" s="9">
        <f t="shared" si="5"/>
        <v>30954.59</v>
      </c>
    </row>
    <row r="24" spans="1:18" s="4" customFormat="1">
      <c r="A24" s="6" t="s">
        <v>1012</v>
      </c>
      <c r="B24" s="12"/>
      <c r="C24" s="12" t="s">
        <v>473</v>
      </c>
      <c r="D24" s="6"/>
      <c r="E24" s="6"/>
      <c r="F24" s="9"/>
      <c r="G24" s="6"/>
      <c r="H24" s="6"/>
      <c r="I24" s="6"/>
      <c r="J24" s="6"/>
      <c r="K24" s="6"/>
      <c r="L24" s="6"/>
      <c r="M24" s="19"/>
      <c r="N24" s="20"/>
      <c r="O24" s="6"/>
      <c r="P24" s="20"/>
      <c r="Q24" s="6"/>
      <c r="R24" s="9">
        <v>20133.599999999999</v>
      </c>
    </row>
    <row r="25" spans="1:18" s="4" customFormat="1">
      <c r="A25" s="61" t="s">
        <v>1013</v>
      </c>
      <c r="B25" s="60"/>
      <c r="C25" s="61" t="s">
        <v>475</v>
      </c>
      <c r="D25" s="61"/>
      <c r="E25" s="61"/>
      <c r="F25" s="63"/>
      <c r="G25" s="61"/>
      <c r="H25" s="61"/>
      <c r="I25" s="61"/>
      <c r="J25" s="61"/>
      <c r="K25" s="61"/>
      <c r="L25" s="61"/>
      <c r="M25" s="69"/>
      <c r="N25" s="70"/>
      <c r="O25" s="61"/>
      <c r="P25" s="70"/>
      <c r="Q25" s="61"/>
      <c r="R25" s="63">
        <f>R24-R23</f>
        <v>-10820.99</v>
      </c>
    </row>
    <row r="26" spans="1:18" s="4" customFormat="1">
      <c r="A26" s="60"/>
      <c r="B26" s="60"/>
      <c r="C26" s="61"/>
      <c r="D26" s="61"/>
      <c r="E26" s="60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3"/>
    </row>
    <row r="27" spans="1:18" s="4" customFormat="1">
      <c r="A27" s="60"/>
      <c r="B27" s="60"/>
      <c r="C27" s="61"/>
      <c r="D27" s="61"/>
      <c r="E27" s="60"/>
      <c r="F27" s="62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3"/>
    </row>
    <row r="28" spans="1:18" s="4" customFormat="1">
      <c r="A28" s="60"/>
      <c r="B28" s="60"/>
      <c r="C28" s="61"/>
      <c r="D28" s="61"/>
      <c r="E28" s="60"/>
      <c r="F28" s="62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3"/>
    </row>
    <row r="29" spans="1:18" s="4" customFormat="1">
      <c r="A29" s="60"/>
      <c r="B29" s="60"/>
      <c r="C29" s="61"/>
      <c r="D29" s="61"/>
      <c r="E29" s="60"/>
      <c r="F29" s="62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3"/>
    </row>
    <row r="30" spans="1:18" s="1" customFormat="1" ht="24">
      <c r="A30" s="55" t="s">
        <v>1</v>
      </c>
      <c r="B30" s="57" t="s">
        <v>1014</v>
      </c>
      <c r="C30" s="55" t="s">
        <v>28</v>
      </c>
      <c r="D30" s="55" t="s">
        <v>29</v>
      </c>
      <c r="E30" s="55" t="s">
        <v>6</v>
      </c>
      <c r="F30" s="56" t="s">
        <v>30</v>
      </c>
      <c r="G30" s="55" t="s">
        <v>31</v>
      </c>
      <c r="H30" s="55" t="s">
        <v>2</v>
      </c>
      <c r="I30" s="55" t="s">
        <v>3</v>
      </c>
      <c r="J30" s="55" t="s">
        <v>4</v>
      </c>
      <c r="K30" s="55" t="s">
        <v>5</v>
      </c>
      <c r="L30" s="55" t="s">
        <v>6</v>
      </c>
      <c r="M30" s="64"/>
      <c r="N30" s="65" t="s">
        <v>8</v>
      </c>
      <c r="O30" s="55" t="s">
        <v>35</v>
      </c>
      <c r="P30" s="65" t="s">
        <v>23</v>
      </c>
      <c r="Q30" s="55" t="s">
        <v>36</v>
      </c>
      <c r="R30" s="56" t="s">
        <v>37</v>
      </c>
    </row>
    <row r="31" spans="1:18" s="1" customFormat="1">
      <c r="A31" s="35" t="s">
        <v>1015</v>
      </c>
      <c r="B31" s="55"/>
      <c r="C31" s="55"/>
      <c r="D31" s="55"/>
      <c r="E31" s="55"/>
      <c r="F31" s="56"/>
      <c r="G31" s="55"/>
      <c r="H31" s="55"/>
      <c r="I31" s="55"/>
      <c r="J31" s="55"/>
      <c r="K31" s="55"/>
      <c r="L31" s="55"/>
      <c r="M31" s="64">
        <v>1.03</v>
      </c>
      <c r="N31" s="65"/>
      <c r="O31" s="55"/>
      <c r="P31" s="65"/>
      <c r="Q31" s="55"/>
      <c r="R31" s="56"/>
    </row>
    <row r="32" spans="1:18" s="4" customFormat="1">
      <c r="A32" s="6" t="s">
        <v>1016</v>
      </c>
      <c r="B32" s="12" t="s">
        <v>1017</v>
      </c>
      <c r="C32" s="6"/>
      <c r="D32" s="6"/>
      <c r="E32" s="6"/>
      <c r="F32" s="9"/>
      <c r="G32" s="6"/>
      <c r="H32" s="6">
        <v>54521</v>
      </c>
      <c r="I32" s="6">
        <v>54521</v>
      </c>
      <c r="J32" s="6">
        <f>I32-H32</f>
        <v>0</v>
      </c>
      <c r="K32" s="6">
        <v>1</v>
      </c>
      <c r="L32" s="6">
        <f t="shared" ref="L32:L38" si="6">K32*J32</f>
        <v>0</v>
      </c>
      <c r="M32" s="19">
        <v>1.03</v>
      </c>
      <c r="N32" s="20">
        <f t="shared" ref="N32:N38" si="7">M32*L32</f>
        <v>0</v>
      </c>
      <c r="O32" s="6">
        <v>40</v>
      </c>
      <c r="P32" s="20">
        <f t="shared" ref="P32:P38" si="8">G32+N32+O32</f>
        <v>40</v>
      </c>
      <c r="Q32" s="6">
        <v>1</v>
      </c>
      <c r="R32" s="9">
        <f t="shared" ref="R32:R38" si="9">P32*Q32</f>
        <v>40</v>
      </c>
    </row>
    <row r="33" spans="1:57" s="4" customFormat="1">
      <c r="A33" s="6" t="s">
        <v>1018</v>
      </c>
      <c r="B33" s="12" t="s">
        <v>1017</v>
      </c>
      <c r="C33" s="6"/>
      <c r="D33" s="6"/>
      <c r="E33" s="6"/>
      <c r="F33" s="9"/>
      <c r="G33" s="6"/>
      <c r="H33" s="6">
        <v>54908</v>
      </c>
      <c r="I33" s="6">
        <v>74646</v>
      </c>
      <c r="J33" s="6">
        <f>I33-H33</f>
        <v>19738</v>
      </c>
      <c r="K33" s="6">
        <v>1</v>
      </c>
      <c r="L33" s="6">
        <f t="shared" si="6"/>
        <v>19738</v>
      </c>
      <c r="M33" s="19">
        <v>1.03</v>
      </c>
      <c r="N33" s="20">
        <f t="shared" si="7"/>
        <v>20330.14</v>
      </c>
      <c r="O33" s="6">
        <v>40</v>
      </c>
      <c r="P33" s="20">
        <f t="shared" si="8"/>
        <v>20370.14</v>
      </c>
      <c r="Q33" s="6">
        <v>1</v>
      </c>
      <c r="R33" s="9">
        <f t="shared" si="9"/>
        <v>20370.14</v>
      </c>
    </row>
    <row r="34" spans="1:57" s="4" customFormat="1">
      <c r="A34" s="6" t="s">
        <v>1019</v>
      </c>
      <c r="B34" s="12" t="s">
        <v>1017</v>
      </c>
      <c r="C34" s="6"/>
      <c r="D34" s="6"/>
      <c r="E34" s="6"/>
      <c r="F34" s="9"/>
      <c r="G34" s="6"/>
      <c r="H34" s="6">
        <v>6009</v>
      </c>
      <c r="I34" s="6">
        <v>6535</v>
      </c>
      <c r="J34" s="6">
        <f>I34-H34</f>
        <v>526</v>
      </c>
      <c r="K34" s="6">
        <v>1</v>
      </c>
      <c r="L34" s="6">
        <f t="shared" si="6"/>
        <v>526</v>
      </c>
      <c r="M34" s="19">
        <v>1.03</v>
      </c>
      <c r="N34" s="20">
        <f t="shared" si="7"/>
        <v>541.78</v>
      </c>
      <c r="O34" s="6">
        <v>40</v>
      </c>
      <c r="P34" s="20">
        <f t="shared" si="8"/>
        <v>581.78</v>
      </c>
      <c r="Q34" s="6">
        <v>1</v>
      </c>
      <c r="R34" s="9">
        <f t="shared" si="9"/>
        <v>581.78</v>
      </c>
    </row>
    <row r="35" spans="1:57" s="4" customFormat="1">
      <c r="A35" s="6" t="s">
        <v>1020</v>
      </c>
      <c r="B35" s="12" t="s">
        <v>1017</v>
      </c>
      <c r="C35" s="6">
        <v>68</v>
      </c>
      <c r="D35" s="6">
        <v>68</v>
      </c>
      <c r="E35" s="6">
        <f>SUM(D35-C35)</f>
        <v>0</v>
      </c>
      <c r="F35" s="9">
        <v>9.5</v>
      </c>
      <c r="G35" s="6">
        <f>E35*F35</f>
        <v>0</v>
      </c>
      <c r="H35" s="6">
        <v>35351</v>
      </c>
      <c r="I35" s="6">
        <v>36662</v>
      </c>
      <c r="J35" s="6">
        <f>I35-H35</f>
        <v>1311</v>
      </c>
      <c r="K35" s="6">
        <v>1</v>
      </c>
      <c r="L35" s="6">
        <f t="shared" si="6"/>
        <v>1311</v>
      </c>
      <c r="M35" s="19">
        <v>1.03</v>
      </c>
      <c r="N35" s="20">
        <f t="shared" si="7"/>
        <v>1350.33</v>
      </c>
      <c r="O35" s="66">
        <v>40</v>
      </c>
      <c r="P35" s="20">
        <f t="shared" si="8"/>
        <v>1390.33</v>
      </c>
      <c r="Q35" s="6">
        <v>1</v>
      </c>
      <c r="R35" s="9">
        <f t="shared" si="9"/>
        <v>1390.33</v>
      </c>
    </row>
    <row r="36" spans="1:57" s="4" customFormat="1">
      <c r="A36" s="6" t="s">
        <v>1021</v>
      </c>
      <c r="B36" s="12" t="s">
        <v>1017</v>
      </c>
      <c r="C36" s="6">
        <v>127</v>
      </c>
      <c r="D36" s="6">
        <v>127</v>
      </c>
      <c r="E36" s="6">
        <f>SUM(D36-C36)</f>
        <v>0</v>
      </c>
      <c r="F36" s="9">
        <v>9.5</v>
      </c>
      <c r="G36" s="6">
        <f>E36*F36</f>
        <v>0</v>
      </c>
      <c r="H36" s="6">
        <v>13323</v>
      </c>
      <c r="I36" s="6">
        <v>14343</v>
      </c>
      <c r="J36" s="6">
        <v>2823</v>
      </c>
      <c r="K36" s="6">
        <v>1</v>
      </c>
      <c r="L36" s="6">
        <f t="shared" si="6"/>
        <v>2823</v>
      </c>
      <c r="M36" s="19">
        <v>1.03</v>
      </c>
      <c r="N36" s="20">
        <f t="shared" si="7"/>
        <v>2907.69</v>
      </c>
      <c r="O36" s="6">
        <v>40</v>
      </c>
      <c r="P36" s="20">
        <f t="shared" si="8"/>
        <v>2947.69</v>
      </c>
      <c r="Q36" s="6">
        <v>1</v>
      </c>
      <c r="R36" s="9">
        <f t="shared" si="9"/>
        <v>2947.69</v>
      </c>
    </row>
    <row r="37" spans="1:57" s="4" customFormat="1">
      <c r="A37" s="6" t="s">
        <v>1022</v>
      </c>
      <c r="B37" s="12" t="s">
        <v>1017</v>
      </c>
      <c r="C37" s="6"/>
      <c r="D37" s="6"/>
      <c r="E37" s="6"/>
      <c r="F37" s="9"/>
      <c r="G37" s="6"/>
      <c r="H37" s="6">
        <v>32591</v>
      </c>
      <c r="I37" s="6">
        <v>33354</v>
      </c>
      <c r="J37" s="6">
        <f>I37-H37</f>
        <v>763</v>
      </c>
      <c r="K37" s="6">
        <v>1</v>
      </c>
      <c r="L37" s="6">
        <f t="shared" si="6"/>
        <v>763</v>
      </c>
      <c r="M37" s="19">
        <v>1.03</v>
      </c>
      <c r="N37" s="20">
        <f t="shared" si="7"/>
        <v>785.89</v>
      </c>
      <c r="O37" s="6">
        <v>40</v>
      </c>
      <c r="P37" s="20">
        <f t="shared" si="8"/>
        <v>825.89</v>
      </c>
      <c r="Q37" s="6">
        <v>1</v>
      </c>
      <c r="R37" s="9">
        <f t="shared" si="9"/>
        <v>825.89</v>
      </c>
    </row>
    <row r="38" spans="1:57" s="4" customFormat="1">
      <c r="A38" s="6" t="s">
        <v>23</v>
      </c>
      <c r="B38" s="12" t="s">
        <v>1017</v>
      </c>
      <c r="C38" s="6"/>
      <c r="D38" s="6"/>
      <c r="E38" s="6">
        <f>SUM(E32:E37)</f>
        <v>0</v>
      </c>
      <c r="F38" s="9">
        <v>9.5</v>
      </c>
      <c r="G38" s="6">
        <f>E38*F38</f>
        <v>0</v>
      </c>
      <c r="H38" s="6"/>
      <c r="I38" s="6"/>
      <c r="J38" s="6">
        <f>SUM(J32:J37)</f>
        <v>25161</v>
      </c>
      <c r="K38" s="6">
        <v>1</v>
      </c>
      <c r="L38" s="6">
        <f t="shared" si="6"/>
        <v>25161</v>
      </c>
      <c r="M38" s="19">
        <v>1.03</v>
      </c>
      <c r="N38" s="20">
        <f t="shared" si="7"/>
        <v>25915.83</v>
      </c>
      <c r="O38" s="6">
        <f>SUM(O32:O37)</f>
        <v>240</v>
      </c>
      <c r="P38" s="20">
        <f t="shared" si="8"/>
        <v>26155.83</v>
      </c>
      <c r="Q38" s="6">
        <v>1</v>
      </c>
      <c r="R38" s="9">
        <f t="shared" si="9"/>
        <v>26155.83</v>
      </c>
    </row>
    <row r="39" spans="1:57" s="4" customFormat="1">
      <c r="A39" s="6" t="s">
        <v>492</v>
      </c>
      <c r="B39" s="12"/>
      <c r="C39" s="12" t="s">
        <v>473</v>
      </c>
      <c r="D39" s="12"/>
      <c r="E39" s="12"/>
      <c r="F39" s="27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27">
        <v>9606.9699999999993</v>
      </c>
    </row>
    <row r="40" spans="1:57" s="4" customFormat="1">
      <c r="A40" s="35" t="s">
        <v>534</v>
      </c>
      <c r="B40" s="35"/>
      <c r="C40" s="35" t="s">
        <v>475</v>
      </c>
      <c r="D40" s="35"/>
      <c r="E40" s="35"/>
      <c r="F40" s="36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6">
        <f>R39-R38</f>
        <v>-16548.86</v>
      </c>
    </row>
    <row r="41" spans="1:57">
      <c r="A41" s="2"/>
      <c r="B41" s="2"/>
      <c r="C41" s="2"/>
      <c r="D41" s="2"/>
      <c r="E41" s="2"/>
      <c r="F41" s="50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1:57">
      <c r="A42" s="2"/>
      <c r="B42" s="2"/>
      <c r="C42" s="2"/>
      <c r="D42" s="2"/>
      <c r="E42" s="2"/>
      <c r="F42" s="50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1:57"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1:57"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1:57"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</sheetData>
  <mergeCells count="1">
    <mergeCell ref="A1:R1"/>
  </mergeCells>
  <phoneticPr fontId="47" type="noConversion"/>
  <pageMargins left="0.75" right="0.75" top="1" bottom="1" header="0.5" footer="0.5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6">
    <comment s:ref="H8" rgbClr="61C778"/>
  </commentList>
  <commentList sheetStid="3"/>
  <commentList sheetStid="7">
    <comment s:ref="H27" rgbClr="61C778"/>
  </commentList>
  <commentList sheetStid="8">
    <comment s:ref="I19" rgbClr="61C1F4"/>
  </commentList>
  <commentList sheetStid="9">
    <comment s:ref="D5" rgbClr="0FC550"/>
    <comment s:ref="I5" rgbClr="0FC550"/>
    <comment s:ref="D7" rgbClr="0FC550"/>
    <comment s:ref="H7" rgbClr="0FC550"/>
    <comment s:ref="I7" rgbClr="0FC550"/>
    <comment s:ref="A8" rgbClr="0FC550"/>
    <comment s:ref="H15" rgbClr="0FC550"/>
    <comment s:ref="I15" rgbClr="0FC550"/>
    <comment s:ref="C16" rgbClr="0FC550"/>
    <comment s:ref="D16" rgbClr="0FC550"/>
    <comment s:ref="C17" rgbClr="0FC550"/>
    <comment s:ref="D17" rgbClr="0FC550"/>
    <comment s:ref="I18" rgbClr="0FC550"/>
    <comment s:ref="I19" rgbClr="0FC550"/>
    <comment s:ref="H33" rgbClr="0FC550"/>
    <comment s:ref="H83" rgbClr="2FC524"/>
    <comment s:ref="H127" rgbClr="2FC524"/>
    <comment s:ref="C160" rgbClr="7BC7E0"/>
  </commentList>
  <commentList sheetStid="27">
    <comment s:ref="D4" rgbClr="61C1F4"/>
    <comment s:ref="H4" rgbClr="61C1F4"/>
    <comment s:ref="I4" rgbClr="61C1F4"/>
    <comment s:ref="H5" rgbClr="7BC7E0"/>
    <comment s:ref="I5" rgbClr="7BC7E0"/>
  </commentList>
  <commentList sheetStid="10"/>
  <commentList sheetStid="12">
    <comment s:ref="H33" rgbClr="61C778"/>
    <comment s:ref="H40" rgbClr="61C778"/>
    <comment s:ref="H42" rgbClr="61C778"/>
    <comment s:ref="A45" rgbClr="0FC8D8"/>
    <comment s:ref="A51" rgbClr="EFC38C"/>
    <comment s:ref="H59" rgbClr="61C778"/>
    <comment s:ref="I59" rgbClr="61C778"/>
    <comment s:ref="H60" rgbClr="61C778"/>
    <comment s:ref="H63" rgbClr="61C778"/>
    <comment s:ref="I63" rgbClr="61C778"/>
    <comment s:ref="H98" rgbClr="61C778"/>
    <comment s:ref="A99" rgbClr="0FC8D8"/>
    <comment s:ref="H100" rgbClr="61C778"/>
    <comment s:ref="A128" rgbClr="0FC8D8"/>
    <comment s:ref="A143" rgbClr="0FC8D8"/>
    <comment s:ref="A154" rgbClr="0FC8D8"/>
    <comment s:ref="A186" rgbClr="61C1F4"/>
    <comment s:ref="A187" rgbClr="61C1F4"/>
    <comment s:ref="I187" rgbClr="61C1F4"/>
    <comment s:ref="D189" rgbClr="61C1F4"/>
  </commentList>
  <commentList sheetStid="13">
    <comment s:ref="C24" rgbClr="8FC05C"/>
    <comment s:ref="D24" rgbClr="8FC05C"/>
    <comment s:ref="D36" rgbClr="61C1F4"/>
    <comment s:ref="H54" rgbClr="61C778"/>
    <comment s:ref="H55" rgbClr="61C778"/>
    <comment s:ref="H83" rgbClr="61C778"/>
    <comment s:ref="H85" rgbClr="61C778"/>
    <comment s:ref="H86" rgbClr="61C778"/>
    <comment s:ref="A100" rgbClr="CFC128"/>
    <comment s:ref="H108" rgbClr="61C778"/>
    <comment s:ref="H110" rgbClr="61C778"/>
    <comment s:ref="H111" rgbClr="61C778"/>
    <comment s:ref="H112" rgbClr="61C778"/>
    <comment s:ref="H164" rgbClr="61C778"/>
    <comment s:ref="H227" rgbClr="61C778"/>
    <comment s:ref="H233" rgbClr="61C778"/>
  </commentList>
  <commentList sheetStid="14"/>
  <commentList sheetStid="24">
    <comment s:ref="B30" rgbClr="7BC7E0"/>
  </commentList>
</comment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5#楼水电公摊</vt:lpstr>
      <vt:lpstr>公寓等</vt:lpstr>
      <vt:lpstr>3#楼</vt:lpstr>
      <vt:lpstr>5#楼</vt:lpstr>
      <vt:lpstr>光电子材料与器件</vt:lpstr>
      <vt:lpstr>半导体物理实验室</vt:lpstr>
      <vt:lpstr>固态光电信息技术实验室</vt:lpstr>
      <vt:lpstr>纳米光电子</vt:lpstr>
      <vt:lpstr>人工智能与高速电路</vt:lpstr>
      <vt:lpstr>光电系统</vt:lpstr>
      <vt:lpstr>全固态</vt:lpstr>
      <vt:lpstr>宽禁带半导体研发中心</vt:lpstr>
      <vt:lpstr>光电子工程中心</vt:lpstr>
      <vt:lpstr>集成中心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WGR-AN19</dc:creator>
  <cp:lastModifiedBy>于</cp:lastModifiedBy>
  <dcterms:created xsi:type="dcterms:W3CDTF">1996-12-16T09:32:00Z</dcterms:created>
  <dcterms:modified xsi:type="dcterms:W3CDTF">2024-06-27T07:39:19Z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C684FBF52BE64AE7AC0020EF226C1A40_13</vt:lpwstr>
  </property>
</Properties>
</file>