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1970" tabRatio="892"/>
  </bookViews>
  <sheets>
    <sheet name="公寓等" sheetId="11" r:id="rId1"/>
    <sheet name="神经网络" sheetId="15" r:id="rId2"/>
    <sheet name="全固态" sheetId="6" r:id="rId3"/>
    <sheet name="3#楼" sheetId="3" r:id="rId4"/>
    <sheet name="纳米光电" sheetId="7" r:id="rId5"/>
    <sheet name="集成中心" sheetId="8" r:id="rId6"/>
    <sheet name="光电中心" sheetId="9" r:id="rId7"/>
    <sheet name="固态光电" sheetId="27" r:id="rId8"/>
    <sheet name="光电系统" sheetId="10" r:id="rId9"/>
    <sheet name=" 超晶格" sheetId="12" r:id="rId10"/>
    <sheet name="材料重点" sheetId="13" r:id="rId11"/>
    <sheet name="5#楼" sheetId="14" r:id="rId12"/>
    <sheet name="5#楼水电公摊" sheetId="24" r:id="rId13"/>
  </sheets>
  <externalReferences>
    <externalReference r:id="rId14"/>
  </externalReferences>
  <definedNames>
    <definedName name="_xlnm.Print_Area" localSheetId="10">材料重点!$A$143:$R$149</definedName>
    <definedName name="_xlnm.Print_Area" localSheetId="6">光电中心!$A$155:$R$180</definedName>
    <definedName name="_xlnm.Print_Area" localSheetId="5">集成中心!#REF!</definedName>
    <definedName name="_xlnm.Print_Area" localSheetId="4">纳米光电!$A$2:$R$16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H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更新为机械电度表</t>
        </r>
      </text>
    </comment>
    <comment ref="I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更新为机械电度表</t>
        </r>
      </text>
    </comment>
    <comment ref="I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电子计量表拆除</t>
        </r>
      </text>
    </comment>
    <comment ref="R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家委会与老干部处各占一半</t>
        </r>
      </text>
    </comment>
    <comment ref="K47" authorId="0">
      <text>
        <r>
          <rPr>
            <b/>
            <sz val="9"/>
            <rFont val="宋体"/>
            <charset val="134"/>
          </rPr>
          <t xml:space="preserve">作者:
</t>
        </r>
      </text>
    </comment>
    <comment ref="A1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无水电表
按每月每平米</t>
        </r>
        <r>
          <rPr>
            <sz val="9"/>
            <rFont val="Tahoma"/>
            <charset val="134"/>
          </rPr>
          <t>15</t>
        </r>
        <r>
          <rPr>
            <sz val="9"/>
            <rFont val="宋体"/>
            <charset val="134"/>
          </rPr>
          <t>元收动力费，此房间</t>
        </r>
        <r>
          <rPr>
            <sz val="9"/>
            <rFont val="Tahoma"/>
            <charset val="134"/>
          </rPr>
          <t>48</t>
        </r>
        <r>
          <rPr>
            <sz val="9"/>
            <rFont val="宋体"/>
            <charset val="134"/>
          </rPr>
          <t>平米
电表新装</t>
        </r>
      </text>
    </comment>
    <comment ref="A1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无水电表，按每月每平米</t>
        </r>
        <r>
          <rPr>
            <sz val="9"/>
            <rFont val="Tahoma"/>
            <charset val="134"/>
          </rPr>
          <t>15</t>
        </r>
        <r>
          <rPr>
            <sz val="9"/>
            <rFont val="宋体"/>
            <charset val="134"/>
          </rPr>
          <t>元收费，此房</t>
        </r>
        <r>
          <rPr>
            <sz val="9"/>
            <rFont val="Tahoma"/>
            <charset val="134"/>
          </rPr>
          <t>48</t>
        </r>
        <r>
          <rPr>
            <sz val="9"/>
            <rFont val="宋体"/>
            <charset val="134"/>
          </rPr>
          <t>平米
电表新装</t>
        </r>
      </text>
    </comment>
  </commentList>
</comments>
</file>

<file path=xl/comments10.xml><?xml version="1.0" encoding="utf-8"?>
<comments xmlns="http://schemas.openxmlformats.org/spreadsheetml/2006/main">
  <authors>
    <author>作者</author>
    <author>苗壮</author>
    <author>山水之问</author>
    <author>Administrator</author>
  </authors>
  <commentList>
    <comment ref="D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2015.11.1  5</t>
        </r>
      </text>
    </comment>
    <comment ref="H30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</t>
        </r>
        <r>
          <rPr>
            <sz val="9"/>
            <rFont val="宋体"/>
            <charset val="134"/>
          </rPr>
          <t>水电表已拆除</t>
        </r>
      </text>
    </comment>
    <comment ref="I30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</t>
        </r>
        <r>
          <rPr>
            <sz val="9"/>
            <rFont val="宋体"/>
            <charset val="134"/>
          </rPr>
          <t>水电表已拆除</t>
        </r>
      </text>
    </comment>
    <comment ref="H31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2019.7.4
934</t>
        </r>
      </text>
    </comment>
    <comment ref="I31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2019.7.4
934</t>
        </r>
      </text>
    </comment>
    <comment ref="A3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H36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
8039</t>
        </r>
      </text>
    </comment>
    <comment ref="I36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
8039</t>
        </r>
      </text>
    </comment>
    <comment ref="D3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2019.5.1
14</t>
        </r>
      </text>
    </comment>
    <comment ref="H3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2019.5.1
16369
</t>
        </r>
      </text>
    </comment>
    <comment ref="I3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2019.5.1
16369
</t>
        </r>
      </text>
    </comment>
    <comment ref="H39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2017.11.1
231</t>
        </r>
      </text>
    </comment>
    <comment ref="I39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2017.11.1
231</t>
        </r>
      </text>
    </comment>
    <comment ref="A5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此课题包括杨、张的费用</t>
        </r>
      </text>
    </comment>
    <comment ref="H5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I5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H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I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A57" authorId="1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2020年新装，2021年5.30第一次抄表
</t>
        </r>
      </text>
    </comment>
    <comment ref="H58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charset val="134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I58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charset val="134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D6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2015.11.1.44
2017.11.1
50</t>
        </r>
      </text>
    </comment>
    <comment ref="A6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2014.2.19退出电表底数30676</t>
        </r>
      </text>
    </comment>
    <comment ref="A6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此房间已改办公室。</t>
        </r>
      </text>
    </comment>
    <comment ref="I6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
2017.11.1
3144
2018.5.1
3144</t>
        </r>
      </text>
    </comment>
    <comment ref="A7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A7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A7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2015.1.29电表新装表底数0</t>
        </r>
      </text>
    </comment>
    <comment ref="D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21</t>
        </r>
      </text>
    </comment>
    <comment ref="A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与张新惠费用各半</t>
        </r>
      </text>
    </comment>
    <comment ref="D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16
2018.5.1
17</t>
        </r>
      </text>
    </comment>
    <comment ref="H98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charset val="134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I98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charset val="134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H99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charset val="134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I99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charset val="134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A10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与姬杨费用各半</t>
        </r>
      </text>
    </comment>
    <comment ref="D10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16</t>
        </r>
      </text>
    </comment>
    <comment ref="A1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李京波水电费计入武海滨课题账内
</t>
        </r>
      </text>
    </comment>
    <comment ref="A1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套间</t>
        </r>
      </text>
    </comment>
    <comment ref="A1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1间半</t>
        </r>
      </text>
    </comment>
    <comment ref="A1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2013年10月11日新装由5N2上线引进单独计量</t>
        </r>
      </text>
    </comment>
    <comment ref="A1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原机房装修改为办公室
</t>
        </r>
      </text>
    </comment>
    <comment ref="D1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D1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A14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此房间电费由魏大海和张俊平均分摊，现改为张弛
</t>
        </r>
      </text>
    </comment>
    <comment ref="Q155" authorId="2">
      <text>
        <r>
          <rPr>
            <b/>
            <sz val="9"/>
            <rFont val="宋体"/>
            <charset val="134"/>
          </rPr>
          <t>山水之问:</t>
        </r>
        <r>
          <rPr>
            <sz val="9"/>
            <rFont val="宋体"/>
            <charset val="134"/>
          </rPr>
          <t xml:space="preserve">
食堂三层按比例0.0573
</t>
        </r>
      </text>
    </comment>
    <comment ref="A16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2015.9.18新装
电表变比200/5</t>
        </r>
      </text>
    </comment>
    <comment ref="J178" authorId="1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减去417#用电量
</t>
        </r>
      </text>
    </comment>
    <comment ref="P178" authorId="3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已从前1项减去417电费</t>
        </r>
      </text>
    </comment>
  </commentList>
</comments>
</file>

<file path=xl/comments11.xml><?xml version="1.0" encoding="utf-8"?>
<comments xmlns="http://schemas.openxmlformats.org/spreadsheetml/2006/main">
  <authors>
    <author>作者</author>
  </authors>
  <commentList>
    <comment ref="C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2014.5.21更新</t>
        </r>
      </text>
    </comment>
    <comment ref="D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2014.5.21更新</t>
        </r>
      </text>
    </comment>
    <comment ref="C12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104</t>
        </r>
      </text>
    </comment>
    <comment ref="D12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104</t>
        </r>
      </text>
    </comment>
    <comment ref="I34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2016.11.7</t>
        </r>
        <r>
          <rPr>
            <sz val="9"/>
            <rFont val="宋体"/>
            <charset val="134"/>
          </rPr>
          <t>新装</t>
        </r>
      </text>
    </comment>
    <comment ref="D38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2017.11.1
158</t>
        </r>
      </text>
    </comment>
    <comment ref="A5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未用2017.11.1
</t>
        </r>
      </text>
    </comment>
    <comment ref="H5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I5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H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50136
2015.11.1此表底数50137
2016.7.1
50137
2017.6.20
50137
2017.10.20
50137
2018.5.30
50137</t>
        </r>
      </text>
    </comment>
    <comment ref="I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50136
2015.11.1此表底数50137
2016.7.1
50137
2017.6.20
50137
2017.10.20
50137
2018.5.30
50137</t>
        </r>
      </text>
    </comment>
    <comment ref="Q66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</t>
        </r>
        <r>
          <rPr>
            <sz val="9"/>
            <rFont val="宋体"/>
            <charset val="134"/>
          </rPr>
          <t>年下半年减一间房的面积比例变为</t>
        </r>
        <r>
          <rPr>
            <sz val="9"/>
            <rFont val="Tahoma"/>
            <charset val="134"/>
          </rPr>
          <t xml:space="preserve">0.1146
</t>
        </r>
      </text>
    </comment>
    <comment ref="H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charset val="134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charset val="134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I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charset val="134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charset val="134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H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I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H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I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H90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2016.9.8   15852</t>
        </r>
      </text>
    </comment>
    <comment ref="I90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2016.9.8   15852</t>
        </r>
      </text>
    </comment>
    <comment ref="Q9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王利军愿全部承担
</t>
        </r>
      </text>
    </comment>
    <comment ref="H10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未查，2017.6.20数；
2018.11.27为8437。
</t>
        </r>
      </text>
    </comment>
    <comment ref="I10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未查，2017.6.20数；
2018.11.27为8437。
</t>
        </r>
      </text>
    </comment>
    <comment ref="H10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I10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H1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I1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H108" authorId="0">
      <text>
        <r>
          <rPr>
            <sz val="9"/>
            <rFont val="Tahoma"/>
            <charset val="134"/>
          </rPr>
          <t>2018.11.6
16238</t>
        </r>
      </text>
    </comment>
    <comment ref="I108" authorId="0">
      <text>
        <r>
          <rPr>
            <sz val="9"/>
            <rFont val="Tahoma"/>
            <charset val="134"/>
          </rPr>
          <t>2018.11.6
16238</t>
        </r>
      </text>
    </comment>
    <comment ref="A12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4568刘孔</t>
        </r>
      </text>
    </comment>
    <comment ref="A1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2014.12.25转给杨涛近办个月</t>
        </r>
      </text>
    </comment>
    <comment ref="A15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2014.12.25转给杨涛近半个月</t>
        </r>
      </text>
    </comment>
    <comment ref="H161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2017.11.3
346
2018.5.1
376</t>
        </r>
      </text>
    </comment>
    <comment ref="I161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2017.11.3
346
2018.5.1
376</t>
        </r>
      </text>
    </comment>
    <comment ref="A17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2014.2.19退房电表底数44335，水表底数43</t>
        </r>
      </text>
    </comment>
    <comment ref="A18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2014.2.19退房电表底数44335，水表底数43</t>
        </r>
      </text>
    </comment>
    <comment ref="I1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3236</t>
        </r>
      </text>
    </comment>
    <comment ref="H22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2017.6.1
40287</t>
        </r>
      </text>
    </comment>
    <comment ref="I22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2017.6.1
40287</t>
        </r>
      </text>
    </comment>
    <comment ref="A23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此表在</t>
        </r>
        <r>
          <rPr>
            <sz val="9"/>
            <rFont val="Tahoma"/>
            <charset val="134"/>
          </rPr>
          <t>7#</t>
        </r>
        <r>
          <rPr>
            <sz val="9"/>
            <rFont val="宋体"/>
            <charset val="134"/>
          </rPr>
          <t>配电室原为</t>
        </r>
        <r>
          <rPr>
            <sz val="9"/>
            <rFont val="Tahoma"/>
            <charset val="134"/>
          </rPr>
          <t>2#</t>
        </r>
        <r>
          <rPr>
            <sz val="9"/>
            <rFont val="宋体"/>
            <charset val="134"/>
          </rPr>
          <t xml:space="preserve">冷机
</t>
        </r>
      </text>
    </comment>
    <comment ref="I231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2019.5.1
10337</t>
        </r>
      </text>
    </comment>
    <comment ref="H23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未走
2016.1.20更新
2017.6.1
2684</t>
        </r>
      </text>
    </comment>
    <comment ref="I23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未走
2016.1.20更新
2017.6.1
2684</t>
        </r>
      </text>
    </comment>
  </commentList>
</comments>
</file>

<file path=xl/comments12.xml><?xml version="1.0" encoding="utf-8"?>
<comments xmlns="http://schemas.openxmlformats.org/spreadsheetml/2006/main">
  <authors>
    <author>作者</author>
  </authors>
  <commentList>
    <comment ref="I7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57
2017011.1
2#配电室电表
575</t>
        </r>
      </text>
    </comment>
  </commentList>
</comments>
</file>

<file path=xl/comments13.xml><?xml version="1.0" encoding="utf-8"?>
<comments xmlns="http://schemas.openxmlformats.org/spreadsheetml/2006/main">
  <authors>
    <author>作者</author>
  </authors>
  <commentList>
    <comment ref="C14" authorId="0">
      <text>
        <r>
          <rPr>
            <sz val="9"/>
            <rFont val="宋体"/>
            <charset val="134"/>
          </rPr>
          <t xml:space="preserve">此表底数为旧表与新表相加：426170.72+7051.28
</t>
        </r>
      </text>
    </comment>
    <comment ref="B30" authorId="0">
      <text>
        <r>
          <rPr>
            <sz val="9"/>
            <rFont val="宋体"/>
            <charset val="134"/>
          </rPr>
          <t xml:space="preserve">此表底数为旧表与新表相加：426170.72+7051.28
</t>
        </r>
      </text>
    </comment>
    <comment ref="C30" authorId="0">
      <text>
        <r>
          <rPr>
            <sz val="9"/>
            <rFont val="宋体"/>
            <charset val="134"/>
          </rPr>
          <t xml:space="preserve">此表底数为旧表与新表相加：426170.72+7051.28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C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109
2016.11.1新装</t>
        </r>
      </text>
    </comment>
    <comment ref="D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109
2016.11.1新装</t>
        </r>
      </text>
    </comment>
    <comment ref="I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2015.11.1表底数3402
2016.7.11表底数3402
2018.11.12
4135
2019.11.18
4135</t>
        </r>
      </text>
    </comment>
    <comment ref="A2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2015年7月-11月</t>
        </r>
      </text>
    </comment>
    <comment ref="Q2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按所占比例分摊水电费
分摊比例为0.079
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I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
6197
2017.6.20
6197
2017.11.1
6197</t>
        </r>
      </text>
    </comment>
    <comment ref="A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4683</t>
        </r>
      </text>
    </comment>
    <comment ref="H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
4573</t>
        </r>
      </text>
    </comment>
    <comment ref="I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
4573</t>
        </r>
      </text>
    </comment>
  </commentList>
</comments>
</file>

<file path=xl/comments4.xml><?xml version="1.0" encoding="utf-8"?>
<comments xmlns="http://schemas.openxmlformats.org/spreadsheetml/2006/main">
  <authors>
    <author>作者</author>
  </authors>
  <commentList>
    <comment ref="I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2011.9.20新装</t>
        </r>
      </text>
    </comment>
    <comment ref="I5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I6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  <comment ref="D99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2017.6.29
2</t>
        </r>
      </text>
    </comment>
    <comment ref="I99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2017.6.29
139
2017.11.1
139</t>
        </r>
      </text>
    </comment>
    <comment ref="D10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2014.5.16新装</t>
        </r>
      </text>
    </comment>
    <comment ref="H101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2017.6.29
23506
2017.11.1
23562</t>
        </r>
      </text>
    </comment>
    <comment ref="I101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2017.6.29
23506
2017.11.1
23562</t>
        </r>
      </text>
    </comment>
    <comment ref="A10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与赵玲娟各一办</t>
        </r>
      </text>
    </comment>
    <comment ref="H109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30189</t>
        </r>
      </text>
    </comment>
    <comment ref="I109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30189</t>
        </r>
      </text>
    </comment>
    <comment ref="C1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D1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C1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D1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I112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16597</t>
        </r>
      </text>
    </comment>
    <comment ref="I113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15530</t>
        </r>
      </text>
    </comment>
  </commentList>
</comments>
</file>

<file path=xl/comments5.xml><?xml version="1.0" encoding="utf-8"?>
<comments xmlns="http://schemas.openxmlformats.org/spreadsheetml/2006/main">
  <authors>
    <author>山水之问</author>
    <author>作者</author>
  </authors>
  <commentList>
    <comment ref="Q15" authorId="0">
      <text>
        <r>
          <rPr>
            <b/>
            <sz val="9"/>
            <rFont val="宋体"/>
            <charset val="134"/>
          </rPr>
          <t>山水之问:</t>
        </r>
        <r>
          <rPr>
            <sz val="9"/>
            <rFont val="宋体"/>
            <charset val="134"/>
          </rPr>
          <t xml:space="preserve">
食堂三层313、315按比例0.11933
</t>
        </r>
      </text>
    </comment>
    <comment ref="H26" authorId="1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2017.11.1
12218</t>
        </r>
      </text>
    </comment>
    <comment ref="I26" authorId="1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2017.11.1
12218</t>
        </r>
      </text>
    </comment>
    <comment ref="D34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</commentList>
</comments>
</file>

<file path=xl/comments6.xml><?xml version="1.0" encoding="utf-8"?>
<comments xmlns="http://schemas.openxmlformats.org/spreadsheetml/2006/main">
  <authors>
    <author>作者</author>
  </authors>
  <commentList>
    <comment ref="I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57
2017011.1
2#配电室电表
575</t>
        </r>
      </text>
    </comment>
  </commentList>
</comments>
</file>

<file path=xl/comments7.xml><?xml version="1.0" encoding="utf-8"?>
<comments xmlns="http://schemas.openxmlformats.org/spreadsheetml/2006/main">
  <authors>
    <author>作者</author>
    <author>Administrator</author>
    <author>苗壮</author>
  </authors>
  <commentList>
    <comment ref="D5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2017.6.29
2</t>
        </r>
      </text>
    </comment>
    <comment ref="I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2017.6.29
139
2017.11.1
139</t>
        </r>
      </text>
    </comment>
    <comment ref="D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2014.5.16新装</t>
        </r>
      </text>
    </comment>
    <comment ref="H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2017.6.29
23506
2017.11.1
23562</t>
        </r>
      </text>
    </comment>
    <comment ref="I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2017.6.29
23506
2017.11.1
23562</t>
        </r>
      </text>
    </comment>
    <comment ref="A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与赵玲娟各一办</t>
        </r>
      </text>
    </comment>
    <comment ref="H15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30189</t>
        </r>
      </text>
    </comment>
    <comment ref="I15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30189</t>
        </r>
      </text>
    </comment>
    <comment ref="C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D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C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D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I18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16597</t>
        </r>
      </text>
    </comment>
    <comment ref="I19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15530</t>
        </r>
      </text>
    </comment>
    <comment ref="D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H3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2016.11.11
14416
2017.6.20  
15503</t>
        </r>
      </text>
    </comment>
    <comment ref="I3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2016.11.11
14416
2017.6.20  
15503</t>
        </r>
      </text>
    </comment>
    <comment ref="I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H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09年5月电表底数</t>
        </r>
      </text>
    </comment>
    <comment ref="I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J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按0.33计算</t>
        </r>
      </text>
    </comment>
    <comment ref="A5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到</t>
        </r>
        <r>
          <rPr>
            <sz val="9"/>
            <rFont val="Tahoma"/>
            <charset val="134"/>
          </rPr>
          <t>2020</t>
        </r>
        <r>
          <rPr>
            <sz val="9"/>
            <rFont val="宋体"/>
            <charset val="134"/>
          </rPr>
          <t>年都可用此课题号</t>
        </r>
      </text>
    </comment>
    <comment ref="C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18810490158覃
没有所里固定电话</t>
        </r>
      </text>
    </comment>
    <comment ref="Q52" authorId="2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以后和Q组均分2021.6
</t>
        </r>
      </text>
    </comment>
    <comment ref="Q53" authorId="2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以后和Q组均分2021.6</t>
        </r>
      </text>
    </comment>
    <comment ref="H55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2018.6.12
29428</t>
        </r>
      </text>
    </comment>
    <comment ref="I55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2018.6.12
29428</t>
        </r>
      </text>
    </comment>
    <comment ref="I64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2018.6.12
24765</t>
        </r>
        <r>
          <rPr>
            <sz val="9"/>
            <rFont val="宋体"/>
            <charset val="134"/>
          </rPr>
          <t>未走字</t>
        </r>
      </text>
    </comment>
    <comment ref="A7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2012年9月此房间与527A合并，装修为超净实验室，水电表已更新</t>
        </r>
      </text>
    </comment>
    <comment ref="A7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实际发生的水电费</t>
        </r>
      </text>
    </comment>
    <comment ref="H8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987反转？</t>
        </r>
      </text>
    </comment>
    <comment ref="I8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987反转？</t>
        </r>
      </text>
    </comment>
    <comment ref="A9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2013.10.18交房转杨林</t>
        </r>
      </text>
    </comment>
    <comment ref="A9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2013.10.18交房转杨林</t>
        </r>
      </text>
    </comment>
    <comment ref="A9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此风机未用，此房间改为办公室。</t>
        </r>
      </text>
    </comment>
    <comment ref="I9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181
2017.6.20
197</t>
        </r>
      </text>
    </comment>
    <comment ref="I9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587
2017.6.20
507</t>
        </r>
      </text>
    </comment>
    <comment ref="O1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20W*48,40W*6,核算40W灯管30支，因新装核算按一支灯管算电费</t>
        </r>
      </text>
    </comment>
    <comment ref="C111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2018.6.12
6.8</t>
        </r>
      </text>
    </comment>
    <comment ref="D111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2018.6.12
6.8</t>
        </r>
      </text>
    </comment>
    <comment ref="H111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2018.6.12
72939</t>
        </r>
      </text>
    </comment>
    <comment ref="I111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2018.6.12
72939</t>
        </r>
      </text>
    </comment>
    <comment ref="A1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与黄永箴各一半
原301#房间</t>
        </r>
      </text>
    </comment>
    <comment ref="C1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17
2015.11.1  19</t>
        </r>
      </text>
    </comment>
    <comment ref="D1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17
2015.11.1  19</t>
        </r>
      </text>
    </comment>
    <comment ref="A1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2013.11.11新装修</t>
        </r>
      </text>
    </comment>
    <comment ref="H1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1250
2016.11.11
1507
2017.11.1
1721</t>
        </r>
      </text>
    </comment>
    <comment ref="I1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1250
2016.11.11
1507
2017.11.1
1721</t>
        </r>
      </text>
    </comment>
    <comment ref="I13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2016.11.11
6772
2017.11.1
6774</t>
        </r>
      </text>
    </comment>
    <comment ref="H13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2017.11.1
14004
2019.5.1
13018
</t>
        </r>
      </text>
    </comment>
    <comment ref="I13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2017.11.1
14004
2019.5.1
13018
</t>
        </r>
      </text>
    </comment>
    <comment ref="A14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以后归陈少武</t>
        </r>
      </text>
    </comment>
    <comment ref="O14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6条20瓦日光灯，</t>
        </r>
      </text>
    </comment>
    <comment ref="H1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2013年12月25日交房，电表底数9935</t>
        </r>
      </text>
    </comment>
    <comment ref="I1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2013年12月25日交房，电表底数9935</t>
        </r>
      </text>
    </comment>
    <comment ref="A16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与507相通</t>
        </r>
      </text>
    </comment>
    <comment ref="Q162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305#</t>
        </r>
        <r>
          <rPr>
            <sz val="9"/>
            <rFont val="宋体"/>
            <charset val="134"/>
          </rPr>
          <t>房间面积比例为</t>
        </r>
        <r>
          <rPr>
            <sz val="9"/>
            <rFont val="Tahoma"/>
            <charset val="134"/>
          </rPr>
          <t xml:space="preserve">0.057279
</t>
        </r>
      </text>
    </comment>
    <comment ref="C16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133</t>
        </r>
      </text>
    </comment>
    <comment ref="D16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133</t>
        </r>
      </text>
    </comment>
    <comment ref="A16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2013.10.18交房转俞育德</t>
        </r>
      </text>
    </comment>
    <comment ref="A16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2013.10.18交房转俞育德</t>
        </r>
      </text>
    </comment>
    <comment ref="A17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找611#房间，5342孙</t>
        </r>
      </text>
    </comment>
    <comment ref="D1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35
2017.6.20
36</t>
        </r>
      </text>
    </comment>
    <comment ref="D1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9</t>
        </r>
      </text>
    </comment>
    <comment ref="I18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49382</t>
        </r>
      </text>
    </comment>
    <comment ref="A1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找218
4473</t>
        </r>
      </text>
    </comment>
    <comment ref="D19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30
2015.11.1  30
转祝宁华2019.6.14
46</t>
        </r>
      </text>
    </comment>
    <comment ref="I19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2293
2015.11.1  22936
2019.6.14  22938转祝宁华</t>
        </r>
      </text>
    </comment>
    <comment ref="A19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2014年由韩勤转祝宁华</t>
        </r>
      </text>
    </comment>
    <comment ref="A19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下次转祝宁华</t>
        </r>
      </text>
    </comment>
    <comment ref="D19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51</t>
        </r>
      </text>
    </comment>
    <comment ref="A2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下次转祝宁华</t>
        </r>
      </text>
    </comment>
    <comment ref="H22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
3314
2017.6.20
3579</t>
        </r>
      </text>
    </comment>
    <comment ref="I22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
3314
2017.6.20
3579</t>
        </r>
      </text>
    </comment>
    <comment ref="A2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原机房装修改为办公室
</t>
        </r>
      </text>
    </comment>
  </commentList>
</comments>
</file>

<file path=xl/comments8.xml><?xml version="1.0" encoding="utf-8"?>
<comments xmlns="http://schemas.openxmlformats.org/spreadsheetml/2006/main">
  <authors>
    <author>作者</author>
  </authors>
  <commentList>
    <comment ref="D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H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2010.10新装</t>
        </r>
      </text>
    </comment>
    <comment ref="I4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2019.11.18
1202</t>
        </r>
      </text>
    </comment>
    <comment ref="H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I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A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3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3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电话：4117   3#楼三层
         4228   1#楼四层
         田</t>
        </r>
      </text>
    </comment>
  </commentList>
</comments>
</file>

<file path=xl/comments9.xml><?xml version="1.0" encoding="utf-8"?>
<comments xmlns="http://schemas.openxmlformats.org/spreadsheetml/2006/main">
  <authors>
    <author>作者</author>
  </authors>
  <commentList>
    <comment ref="D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水表在</t>
        </r>
        <r>
          <rPr>
            <sz val="9"/>
            <rFont val="Tahoma"/>
            <charset val="134"/>
          </rPr>
          <t xml:space="preserve">204
</t>
        </r>
        <r>
          <rPr>
            <sz val="9"/>
            <rFont val="宋体"/>
            <charset val="134"/>
          </rPr>
          <t>电表在</t>
        </r>
        <r>
          <rPr>
            <sz val="9"/>
            <rFont val="Tahoma"/>
            <charset val="134"/>
          </rPr>
          <t xml:space="preserve">206A
</t>
        </r>
        <r>
          <rPr>
            <sz val="9"/>
            <rFont val="宋体"/>
            <charset val="134"/>
          </rPr>
          <t>水电费与安俊明平分</t>
        </r>
      </text>
    </comment>
    <comment ref="Q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0.5</t>
        </r>
      </text>
    </comment>
    <comment ref="A2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2015年7月-11月</t>
        </r>
      </text>
    </comment>
    <comment ref="Q2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按所占比例分摊水电费
分摊比例为0.0788
</t>
        </r>
      </text>
    </comment>
  </commentList>
</comments>
</file>

<file path=xl/sharedStrings.xml><?xml version="1.0" encoding="utf-8"?>
<sst xmlns="http://schemas.openxmlformats.org/spreadsheetml/2006/main" count="3213" uniqueCount="999">
  <si>
    <t xml:space="preserve">                                                                </t>
  </si>
  <si>
    <t>5#-网络机房南</t>
  </si>
  <si>
    <t>张棣</t>
  </si>
  <si>
    <t>5#-机房空调</t>
  </si>
  <si>
    <t>新表2018.5.5更新</t>
  </si>
  <si>
    <t>5#-网络机房北</t>
  </si>
  <si>
    <t>17#-机房UPS</t>
  </si>
  <si>
    <t>新表2018.12.15</t>
  </si>
  <si>
    <t>17#-机房空调</t>
  </si>
  <si>
    <t>17#-网络机房</t>
  </si>
  <si>
    <t>17#104#</t>
  </si>
  <si>
    <t>合计</t>
  </si>
  <si>
    <t>E17X013001</t>
  </si>
  <si>
    <t>刘力源</t>
  </si>
  <si>
    <t>（超晶格刘剑代付）</t>
  </si>
  <si>
    <t>房间号</t>
  </si>
  <si>
    <t>上次水表底数</t>
  </si>
  <si>
    <t>本次水表底数</t>
  </si>
  <si>
    <t>实用量</t>
  </si>
  <si>
    <t>元/吨</t>
  </si>
  <si>
    <t>水费</t>
  </si>
  <si>
    <t>上次电表底数</t>
  </si>
  <si>
    <t>本次电表底数</t>
  </si>
  <si>
    <t xml:space="preserve">字数 </t>
  </si>
  <si>
    <t>倍率</t>
  </si>
  <si>
    <t>电费</t>
  </si>
  <si>
    <t>照明</t>
  </si>
  <si>
    <t>比例</t>
  </si>
  <si>
    <t>应交金额</t>
  </si>
  <si>
    <t>博士生公寓</t>
  </si>
  <si>
    <t>研究生公寓</t>
  </si>
  <si>
    <t>青年公寓</t>
  </si>
  <si>
    <t>绿化年用水量</t>
  </si>
  <si>
    <t>上半年</t>
  </si>
  <si>
    <t>家委会外（新）</t>
  </si>
  <si>
    <t>家委会内</t>
  </si>
  <si>
    <t>核算电量</t>
  </si>
  <si>
    <t>家委会</t>
  </si>
  <si>
    <t>+</t>
  </si>
  <si>
    <t>离退办</t>
  </si>
  <si>
    <t>医务室</t>
  </si>
  <si>
    <t>2022年上半年水电费</t>
  </si>
  <si>
    <t>2#楼水站</t>
  </si>
  <si>
    <t>蒋立东</t>
  </si>
  <si>
    <t>物业办公室</t>
  </si>
  <si>
    <t>物业合计</t>
  </si>
  <si>
    <t>核减</t>
  </si>
  <si>
    <t>21、11/1</t>
  </si>
  <si>
    <t>职工餐厅三层</t>
  </si>
  <si>
    <t>单位</t>
  </si>
  <si>
    <t>负责人</t>
  </si>
  <si>
    <t>面积</t>
  </si>
  <si>
    <t>餐厅</t>
  </si>
  <si>
    <t>三层</t>
  </si>
  <si>
    <t>超晶格A</t>
  </si>
  <si>
    <t>赵建华</t>
  </si>
  <si>
    <t>309#</t>
  </si>
  <si>
    <t>占有率</t>
  </si>
  <si>
    <t>超晶格I</t>
  </si>
  <si>
    <t>沈国震</t>
  </si>
  <si>
    <t>311#</t>
  </si>
  <si>
    <t>超晶格C</t>
  </si>
  <si>
    <t>常凯</t>
  </si>
  <si>
    <t>314#</t>
  </si>
  <si>
    <t>神经网络</t>
  </si>
  <si>
    <t>鲁华祥</t>
  </si>
  <si>
    <t>308#</t>
  </si>
  <si>
    <t>材料中心</t>
  </si>
  <si>
    <t>汪连山</t>
  </si>
  <si>
    <t>301#</t>
  </si>
  <si>
    <t>Y48a070000</t>
  </si>
  <si>
    <t>303#</t>
  </si>
  <si>
    <t>Y38a040000</t>
  </si>
  <si>
    <t>刘建国</t>
  </si>
  <si>
    <t>310#</t>
  </si>
  <si>
    <t>光电中心D</t>
  </si>
  <si>
    <t>316#</t>
  </si>
  <si>
    <t>304#</t>
  </si>
  <si>
    <t>于丽娟</t>
  </si>
  <si>
    <t>光电系统C</t>
  </si>
  <si>
    <t>李冬梅</t>
  </si>
  <si>
    <t>306#</t>
  </si>
  <si>
    <t>高瑀含</t>
  </si>
  <si>
    <t>光电中心E</t>
  </si>
  <si>
    <t>李智勇</t>
  </si>
  <si>
    <t>305#</t>
  </si>
  <si>
    <t>固态光电B</t>
  </si>
  <si>
    <t>郑婉华</t>
  </si>
  <si>
    <t>307#</t>
  </si>
  <si>
    <t>纳米光电</t>
  </si>
  <si>
    <t>徐云</t>
  </si>
  <si>
    <t>313#</t>
  </si>
  <si>
    <t>315#</t>
  </si>
  <si>
    <t>3#楼三层电费统计表</t>
  </si>
  <si>
    <t>陈弘达</t>
  </si>
  <si>
    <t>314A#a东</t>
  </si>
  <si>
    <t>张弛</t>
  </si>
  <si>
    <t>归属待定下半年收取6.30</t>
  </si>
  <si>
    <t>314B#b西</t>
  </si>
  <si>
    <t>牛智川</t>
  </si>
  <si>
    <t>315#北</t>
  </si>
  <si>
    <t>李文昌</t>
  </si>
  <si>
    <t>315B#南</t>
  </si>
  <si>
    <t>周燕</t>
  </si>
  <si>
    <t>9#-113-120/157#</t>
  </si>
  <si>
    <t>李卫军</t>
  </si>
  <si>
    <t>1#-434#</t>
  </si>
  <si>
    <t>上次剩余</t>
  </si>
  <si>
    <t>2020.11.28</t>
  </si>
  <si>
    <t>E07X013001</t>
  </si>
  <si>
    <t>Y9M1070000</t>
  </si>
  <si>
    <t>本次剩余</t>
  </si>
  <si>
    <t>2021.11.18</t>
  </si>
  <si>
    <t>边昳</t>
  </si>
  <si>
    <t>1#-401A#</t>
  </si>
  <si>
    <t>1#-401B#</t>
  </si>
  <si>
    <t>1#-402A#</t>
  </si>
  <si>
    <t>1#-426#</t>
  </si>
  <si>
    <t>1#-429#</t>
  </si>
  <si>
    <t>2016.11.1拆除</t>
  </si>
  <si>
    <t>1#-430#</t>
  </si>
  <si>
    <t>1#-432A#</t>
  </si>
  <si>
    <t>1#-703#-705#</t>
  </si>
  <si>
    <t>4#-201</t>
  </si>
  <si>
    <t>职工餐厅308</t>
  </si>
  <si>
    <t>龚国梁</t>
  </si>
  <si>
    <t>E07X020001</t>
  </si>
  <si>
    <t>上次余额</t>
  </si>
  <si>
    <t>本次余额</t>
  </si>
  <si>
    <t>Y776010000</t>
  </si>
  <si>
    <t>1#-501#</t>
  </si>
  <si>
    <t>曹晓东</t>
  </si>
  <si>
    <t>1#-510</t>
  </si>
  <si>
    <t>1#-511#</t>
  </si>
  <si>
    <t>1#-513#</t>
  </si>
  <si>
    <t>1#-614#</t>
  </si>
  <si>
    <t>1#-419#</t>
  </si>
  <si>
    <t>林学春</t>
  </si>
  <si>
    <t>1#-420#</t>
  </si>
  <si>
    <t>1#-425#</t>
  </si>
  <si>
    <t>1#-428#</t>
  </si>
  <si>
    <t>4#-104</t>
  </si>
  <si>
    <t>4#-105B</t>
  </si>
  <si>
    <t>锅炉房西</t>
  </si>
  <si>
    <t>Y48a080000</t>
  </si>
  <si>
    <t>Y58a050000</t>
  </si>
  <si>
    <t xml:space="preserve"> </t>
  </si>
  <si>
    <t>Y41810000</t>
  </si>
  <si>
    <t>Y51816000</t>
  </si>
  <si>
    <t>Y51818000</t>
  </si>
  <si>
    <t>3#楼和1#楼等合计</t>
  </si>
  <si>
    <t>单价</t>
  </si>
  <si>
    <t>424#</t>
  </si>
  <si>
    <t>3#楼总表1</t>
  </si>
  <si>
    <t>412#</t>
  </si>
  <si>
    <t>3#楼总表2</t>
  </si>
  <si>
    <t>3#楼电费总计</t>
  </si>
  <si>
    <t>3#楼东水表</t>
  </si>
  <si>
    <t>3#楼西水表</t>
  </si>
  <si>
    <t>3#楼水电费合计</t>
  </si>
  <si>
    <t>1P1-27新</t>
  </si>
  <si>
    <t>杨富华</t>
  </si>
  <si>
    <t>1P5新</t>
  </si>
  <si>
    <t>1P11</t>
  </si>
  <si>
    <t>1P12</t>
  </si>
  <si>
    <t>1P13</t>
  </si>
  <si>
    <t>0975</t>
  </si>
  <si>
    <t>1555</t>
  </si>
  <si>
    <t>1P14</t>
  </si>
  <si>
    <t>1P15</t>
  </si>
  <si>
    <t>1P16</t>
  </si>
  <si>
    <t>1P17</t>
  </si>
  <si>
    <t>2P-东墙</t>
  </si>
  <si>
    <t>2P-南墙</t>
  </si>
  <si>
    <t>3#楼合计</t>
  </si>
  <si>
    <t>2Pj1</t>
  </si>
  <si>
    <t>王军喜</t>
  </si>
  <si>
    <t>2Pj2</t>
  </si>
  <si>
    <t>2Pj4</t>
  </si>
  <si>
    <t>2Pj5</t>
  </si>
  <si>
    <t>2Pj7</t>
  </si>
  <si>
    <t>UPS</t>
  </si>
  <si>
    <t>高英</t>
  </si>
  <si>
    <t>2AP1</t>
  </si>
  <si>
    <t>谭满清</t>
  </si>
  <si>
    <t>2AP2</t>
  </si>
  <si>
    <t>2AP3</t>
  </si>
  <si>
    <t>2AN1</t>
  </si>
  <si>
    <t>2层东照明</t>
  </si>
  <si>
    <t>各课题电费合计</t>
  </si>
  <si>
    <t>公共费用合计</t>
  </si>
  <si>
    <t>集成中心公共费用分摊</t>
  </si>
  <si>
    <t>全固态公共费用分摊</t>
  </si>
  <si>
    <t>集成2021年下半年水电费课题明细表</t>
  </si>
  <si>
    <t>照明中心公共费用分摊</t>
  </si>
  <si>
    <t>序号</t>
  </si>
  <si>
    <t>课题负责人</t>
  </si>
  <si>
    <t>支出金额（万元）</t>
  </si>
  <si>
    <t>课题号</t>
  </si>
  <si>
    <t>备注</t>
  </si>
  <si>
    <t>光电子中心公共费用分摊</t>
  </si>
  <si>
    <t>王晓东</t>
  </si>
  <si>
    <t>E07X025001</t>
  </si>
  <si>
    <t>Y679010000</t>
  </si>
  <si>
    <t>Y74JJC0043</t>
  </si>
  <si>
    <t>集成中心自用与分摊部分合计</t>
  </si>
  <si>
    <t>Y879010000</t>
  </si>
  <si>
    <t>1#-417#</t>
  </si>
  <si>
    <t>Y97X043002</t>
  </si>
  <si>
    <t>1#-417#F</t>
  </si>
  <si>
    <t>P4-5</t>
  </si>
  <si>
    <t>E075010001</t>
  </si>
  <si>
    <t>4#-101#新</t>
  </si>
  <si>
    <t>李建明</t>
  </si>
  <si>
    <t>E076070001</t>
  </si>
  <si>
    <t>4#-101F#</t>
  </si>
  <si>
    <t>4P10</t>
  </si>
  <si>
    <t>张明亮</t>
  </si>
  <si>
    <t>E177030001</t>
  </si>
  <si>
    <t>4#-102#</t>
  </si>
  <si>
    <t>E177010001</t>
  </si>
  <si>
    <t>17#-西南外（室内）</t>
  </si>
  <si>
    <t>刘雯</t>
  </si>
  <si>
    <t>Y8FY210000</t>
  </si>
  <si>
    <t>2#-105</t>
  </si>
  <si>
    <t>曾一平</t>
  </si>
  <si>
    <t>Y8HZ210000</t>
  </si>
  <si>
    <t>5#-地下室质量处</t>
  </si>
  <si>
    <t>颜伟</t>
  </si>
  <si>
    <t>Y8HZ100000</t>
  </si>
  <si>
    <t>1#和3#楼合计</t>
  </si>
  <si>
    <t>韩国威</t>
  </si>
  <si>
    <t>E177020001</t>
  </si>
  <si>
    <t>E177040001</t>
  </si>
  <si>
    <t>预存</t>
  </si>
  <si>
    <t>2020.12.13</t>
  </si>
  <si>
    <t>含2#楼105房间</t>
  </si>
  <si>
    <t>3#楼照明中心自用与分摊合计</t>
  </si>
  <si>
    <t>5#楼合计</t>
  </si>
  <si>
    <t>明细见5#楼栏</t>
  </si>
  <si>
    <t>3#和5#楼合计</t>
  </si>
  <si>
    <t>核算账号</t>
  </si>
  <si>
    <t>核算账号名称</t>
  </si>
  <si>
    <t>金额</t>
  </si>
  <si>
    <t>南传达室</t>
  </si>
  <si>
    <t>左侧表</t>
  </si>
  <si>
    <t>右侧表</t>
  </si>
  <si>
    <t>3#和5#楼及南传达室合计</t>
  </si>
  <si>
    <t>3#楼全固态自用与分摊合计</t>
  </si>
  <si>
    <t>1#楼等合计</t>
  </si>
  <si>
    <t>Y7FY470000</t>
  </si>
  <si>
    <t>3#楼光电子中心自用与分摊部分合计</t>
  </si>
  <si>
    <t>上次水</t>
  </si>
  <si>
    <t>本次</t>
  </si>
  <si>
    <t>3#楼40%</t>
  </si>
  <si>
    <t>1#-514</t>
  </si>
  <si>
    <t>1#+3#楼40%</t>
  </si>
  <si>
    <t>Y8J4011000</t>
  </si>
  <si>
    <t>Y7J2141000</t>
  </si>
  <si>
    <t>2020.11.30</t>
  </si>
  <si>
    <t>预存余额</t>
  </si>
  <si>
    <t>2021.7.1</t>
  </si>
  <si>
    <t>3#楼60%</t>
  </si>
  <si>
    <t>杜云</t>
  </si>
  <si>
    <t>1#楼合计</t>
  </si>
  <si>
    <t>Y775010000</t>
  </si>
  <si>
    <t>1#+3#楼60%</t>
  </si>
  <si>
    <t>1#-110A</t>
  </si>
  <si>
    <t>1#-211</t>
  </si>
  <si>
    <t>1#-221A</t>
  </si>
  <si>
    <t>1#-230</t>
  </si>
  <si>
    <t>1#-303A</t>
  </si>
  <si>
    <t>P3-16</t>
  </si>
  <si>
    <t>P3-17</t>
  </si>
  <si>
    <t>1#-305</t>
  </si>
  <si>
    <t>1#-305F</t>
  </si>
  <si>
    <t>P3-12</t>
  </si>
  <si>
    <t>1#-310L</t>
  </si>
  <si>
    <t>1#-310C</t>
  </si>
  <si>
    <t>1#-324</t>
  </si>
  <si>
    <t>1#-321</t>
  </si>
  <si>
    <t>1#-325</t>
  </si>
  <si>
    <t>1#-327</t>
  </si>
  <si>
    <t>1#-330</t>
  </si>
  <si>
    <t>1#-317</t>
  </si>
  <si>
    <t>2021年上半年水电费</t>
  </si>
  <si>
    <t>1#-410#</t>
  </si>
  <si>
    <t>2#-118A#</t>
  </si>
  <si>
    <t>韦欣</t>
  </si>
  <si>
    <t>2#-4N3-2</t>
  </si>
  <si>
    <t>宋国峰</t>
  </si>
  <si>
    <t>2#-4N1</t>
  </si>
  <si>
    <t>2#-4N2</t>
  </si>
  <si>
    <t>2#-4N4</t>
  </si>
  <si>
    <t>7#-冷机</t>
  </si>
  <si>
    <t>WP1</t>
  </si>
  <si>
    <t>7#-风机</t>
  </si>
  <si>
    <t>WP2</t>
  </si>
  <si>
    <t>7#-一层东照</t>
  </si>
  <si>
    <t>WP3</t>
  </si>
  <si>
    <t>7#-一层西</t>
  </si>
  <si>
    <t>D1</t>
  </si>
  <si>
    <t>7#-一层南</t>
  </si>
  <si>
    <t>17#-105</t>
  </si>
  <si>
    <t>食堂三层</t>
  </si>
  <si>
    <t>2021年上半年</t>
  </si>
  <si>
    <t>财务已扣款徐云</t>
  </si>
  <si>
    <t>财务已扣款韦欣</t>
  </si>
  <si>
    <t>余额合计</t>
  </si>
  <si>
    <t>21年下半年应缴金额</t>
  </si>
  <si>
    <t>扣款课题号</t>
  </si>
  <si>
    <t>扣款金额</t>
  </si>
  <si>
    <t>E0JZ030001</t>
  </si>
  <si>
    <t>E0JZ020003</t>
  </si>
  <si>
    <t>预存余额扣款</t>
  </si>
  <si>
    <t>-</t>
  </si>
  <si>
    <t>7#-二层</t>
  </si>
  <si>
    <t>郭纯英</t>
  </si>
  <si>
    <t>Y9FYia0203</t>
  </si>
  <si>
    <t>苏艳梅</t>
  </si>
  <si>
    <t>1#-403#</t>
  </si>
  <si>
    <t>张冶金</t>
  </si>
  <si>
    <t>1#-404N#</t>
  </si>
  <si>
    <t>1#-406A#</t>
  </si>
  <si>
    <t>2#-224#</t>
  </si>
  <si>
    <t>2#-209N#</t>
  </si>
  <si>
    <t>计算用电量</t>
  </si>
  <si>
    <t>Y74jj00043</t>
  </si>
  <si>
    <t>1#-427</t>
  </si>
  <si>
    <t>杨晋玲</t>
  </si>
  <si>
    <t>未收，2022年上半年和沈清统一征收</t>
  </si>
  <si>
    <t>已收，以后和沈清统一征收</t>
  </si>
  <si>
    <t>1#-436#</t>
  </si>
  <si>
    <t>.</t>
  </si>
  <si>
    <t>毛旭</t>
  </si>
  <si>
    <t>总合计</t>
  </si>
  <si>
    <t>1#-101#</t>
  </si>
  <si>
    <t>赵德刚</t>
  </si>
  <si>
    <t>1#-105#A</t>
  </si>
  <si>
    <t>1#-105#B</t>
  </si>
  <si>
    <t>1#-107#</t>
  </si>
  <si>
    <t>1#-107A#</t>
  </si>
  <si>
    <t>1#-207A#</t>
  </si>
  <si>
    <t>1#-209#</t>
  </si>
  <si>
    <t>1#-214#</t>
  </si>
  <si>
    <t>4#-204#</t>
  </si>
  <si>
    <t>4#-206#</t>
  </si>
  <si>
    <t>4#-207</t>
  </si>
  <si>
    <t>4#-208A#</t>
  </si>
  <si>
    <t>E113070001</t>
  </si>
  <si>
    <t>E161010001</t>
  </si>
  <si>
    <t>E112010001</t>
  </si>
  <si>
    <t>]C组
黄北举 各老师分摊情况:
陈雄斌
陈雄斌 陈雄斌: 632.94元;
黄北举 黄北举: 4549.66元;
黄北举 刘鸣: 5588.74元
黄北举
黄北举
刘鸣
Q组</t>
  </si>
  <si>
    <t>1101032C01</t>
  </si>
  <si>
    <t>C组</t>
  </si>
  <si>
    <t>1#-326</t>
  </si>
  <si>
    <t>Y74JJ00002</t>
  </si>
  <si>
    <t>覃冰玉</t>
  </si>
  <si>
    <t>1#122</t>
  </si>
  <si>
    <t>黄北举</t>
  </si>
  <si>
    <t>1#-303南</t>
  </si>
  <si>
    <t>陈雄斌</t>
  </si>
  <si>
    <t>1#-303电</t>
  </si>
  <si>
    <t>1#-320外</t>
  </si>
  <si>
    <t>1#-320内</t>
  </si>
  <si>
    <t>1#-517</t>
  </si>
  <si>
    <t>3#-311</t>
  </si>
  <si>
    <t>刘鸣</t>
  </si>
  <si>
    <t>共计支出</t>
  </si>
  <si>
    <t>并负担Q组50%（11177.48/2）</t>
  </si>
  <si>
    <t>Y74JY00048</t>
  </si>
  <si>
    <t>鲁琳4416</t>
  </si>
  <si>
    <t>Q组</t>
  </si>
  <si>
    <t>1#-315</t>
  </si>
  <si>
    <t>张旭</t>
  </si>
  <si>
    <t>1#-316</t>
  </si>
  <si>
    <t>1#-334</t>
  </si>
  <si>
    <t>3#-307#</t>
  </si>
  <si>
    <t>实际支出</t>
  </si>
  <si>
    <t>Y74JY00047</t>
  </si>
  <si>
    <t>杨晓伟5009</t>
  </si>
  <si>
    <t>P组</t>
  </si>
  <si>
    <t>裴为华</t>
  </si>
  <si>
    <t>1#-323</t>
  </si>
  <si>
    <t>1#-523</t>
  </si>
  <si>
    <t>1#-524A</t>
  </si>
  <si>
    <t>1#-525</t>
  </si>
  <si>
    <t>1#-525F</t>
  </si>
  <si>
    <t>P5-3</t>
  </si>
  <si>
    <t>3#-309</t>
  </si>
  <si>
    <t>Y712020000</t>
  </si>
  <si>
    <t>2021.12.1</t>
  </si>
  <si>
    <t>Y7FY010000</t>
  </si>
  <si>
    <t>E17X030001</t>
  </si>
  <si>
    <t>2021.12.10</t>
  </si>
  <si>
    <t>1#-302A</t>
  </si>
  <si>
    <t>许兴胜</t>
  </si>
  <si>
    <t>1#-307</t>
  </si>
  <si>
    <t>1#-307F</t>
  </si>
  <si>
    <t>P3-10</t>
  </si>
  <si>
    <t>1#-308</t>
  </si>
  <si>
    <t>1#-308F</t>
  </si>
  <si>
    <t>P3-8</t>
  </si>
  <si>
    <t>2021.6.21</t>
  </si>
  <si>
    <t>此次剩余金额</t>
  </si>
  <si>
    <t>1#-613外</t>
  </si>
  <si>
    <t>杨林</t>
  </si>
  <si>
    <t>1#-613内</t>
  </si>
  <si>
    <t>1#-613F</t>
  </si>
  <si>
    <t>P6-12</t>
  </si>
  <si>
    <t>1#-605#</t>
  </si>
  <si>
    <t>1#-605F#</t>
  </si>
  <si>
    <t>P6-17</t>
  </si>
  <si>
    <t>1#607A</t>
  </si>
  <si>
    <t>1#-608#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</si>
  <si>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</si>
  <si>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上次预付余额</t>
  </si>
  <si>
    <t>韩勤</t>
  </si>
  <si>
    <t>2020.8.6</t>
  </si>
  <si>
    <t>1#-210</t>
  </si>
  <si>
    <t>储涛</t>
  </si>
  <si>
    <t>1101132m01</t>
  </si>
  <si>
    <t>1#-111A</t>
  </si>
  <si>
    <t>1#-301F</t>
  </si>
  <si>
    <t>1#-312</t>
  </si>
  <si>
    <t>2021.7.5</t>
  </si>
  <si>
    <t>本次预支余额</t>
  </si>
  <si>
    <t>1#-520#</t>
  </si>
  <si>
    <t>1#-522#</t>
  </si>
  <si>
    <t>1#-526#上</t>
  </si>
  <si>
    <t>1#-528#中</t>
  </si>
  <si>
    <t>1#-526#下</t>
  </si>
  <si>
    <t>1#-527#</t>
  </si>
  <si>
    <t>1#-527F#</t>
  </si>
  <si>
    <t>P5-2</t>
  </si>
  <si>
    <t>1#-616#</t>
  </si>
  <si>
    <t>1#-617#</t>
  </si>
  <si>
    <t>1#-618#</t>
  </si>
  <si>
    <t>1#-620#</t>
  </si>
  <si>
    <t>1#-621#西</t>
  </si>
  <si>
    <t>1#-621#东</t>
  </si>
  <si>
    <t>1#-622#</t>
  </si>
  <si>
    <t>1#-624#</t>
  </si>
  <si>
    <t>1#-626#东</t>
  </si>
  <si>
    <t>1#-626#西</t>
  </si>
  <si>
    <t>1#-503</t>
  </si>
  <si>
    <t>陈少武</t>
  </si>
  <si>
    <t>1#-506A</t>
  </si>
  <si>
    <t>Y17e010000</t>
  </si>
  <si>
    <t>E0FY030001</t>
  </si>
  <si>
    <t>1#-202</t>
  </si>
  <si>
    <t>杨晓红</t>
  </si>
  <si>
    <t>1#-207</t>
  </si>
  <si>
    <t>2#-太阳能</t>
  </si>
  <si>
    <t>李运涛</t>
  </si>
  <si>
    <t>1#-507A</t>
  </si>
  <si>
    <t>1#-508</t>
  </si>
  <si>
    <t>1#-509</t>
  </si>
  <si>
    <t>Y9FYia0501</t>
  </si>
  <si>
    <t>李钊</t>
  </si>
  <si>
    <t>1#-602</t>
  </si>
  <si>
    <t>1#-603</t>
  </si>
  <si>
    <t>1#-604</t>
  </si>
  <si>
    <t>1#-604F</t>
  </si>
  <si>
    <t>P6-13</t>
  </si>
  <si>
    <t>1#-607</t>
  </si>
  <si>
    <t>1#-609</t>
  </si>
  <si>
    <t>1#-609外</t>
  </si>
  <si>
    <t>1#-609西</t>
  </si>
  <si>
    <t>1#-609A</t>
  </si>
  <si>
    <t>新</t>
  </si>
  <si>
    <t>1#-610</t>
  </si>
  <si>
    <t>1#-611</t>
  </si>
  <si>
    <t>1#-623</t>
  </si>
  <si>
    <t>E1SEBB0201</t>
  </si>
  <si>
    <t>1#-218</t>
  </si>
  <si>
    <t>安俊明</t>
  </si>
  <si>
    <t>1#-318</t>
  </si>
  <si>
    <t>1#-204</t>
  </si>
  <si>
    <t>1#-322</t>
  </si>
  <si>
    <t>1#-420A</t>
  </si>
  <si>
    <t>4#-106</t>
  </si>
  <si>
    <t>Y74JJ00034</t>
  </si>
  <si>
    <t>李明</t>
  </si>
  <si>
    <t>朱晓宏</t>
  </si>
  <si>
    <t>1#-212</t>
  </si>
  <si>
    <t>1#-213</t>
  </si>
  <si>
    <t>1#-215</t>
  </si>
  <si>
    <t>1#-217</t>
  </si>
  <si>
    <t>1#-219</t>
  </si>
  <si>
    <t>1#-220</t>
  </si>
  <si>
    <t>1#-221</t>
  </si>
  <si>
    <t>05年堵</t>
  </si>
  <si>
    <t>1#-225</t>
  </si>
  <si>
    <t>1#-226</t>
  </si>
  <si>
    <t>1#-228</t>
  </si>
  <si>
    <t>1#-230A</t>
  </si>
  <si>
    <t>与226、228共用</t>
  </si>
  <si>
    <t>1#-409#</t>
  </si>
  <si>
    <t>2#-4层西南</t>
  </si>
  <si>
    <t>2#-4层西北</t>
  </si>
  <si>
    <t>1#-614A</t>
  </si>
  <si>
    <t>谢亮</t>
  </si>
  <si>
    <t>1#-208</t>
  </si>
  <si>
    <t>9#-138/146</t>
  </si>
  <si>
    <t>9#-141/151</t>
  </si>
  <si>
    <t>1#-707-9</t>
  </si>
  <si>
    <t>上次预交余额</t>
  </si>
  <si>
    <t>1#-201</t>
  </si>
  <si>
    <t>成步文</t>
  </si>
  <si>
    <t>1#-203南</t>
  </si>
  <si>
    <t>1#-203东</t>
  </si>
  <si>
    <t>1#-203F</t>
  </si>
  <si>
    <t>P2-7</t>
  </si>
  <si>
    <t>P2-8</t>
  </si>
  <si>
    <t>1#-203A</t>
  </si>
  <si>
    <t>1#-205</t>
  </si>
  <si>
    <t>1#-205F</t>
  </si>
  <si>
    <t>P2-6</t>
  </si>
  <si>
    <t>1#-216</t>
  </si>
  <si>
    <t>1#-332</t>
  </si>
  <si>
    <t>1#-503A</t>
  </si>
  <si>
    <t>1#-504新</t>
  </si>
  <si>
    <t>1#-506</t>
  </si>
  <si>
    <t>2#-209W#</t>
  </si>
  <si>
    <t>1#-301A</t>
  </si>
  <si>
    <t>1#-502</t>
  </si>
  <si>
    <t>2#-209南#</t>
  </si>
  <si>
    <t>2#-209外#</t>
  </si>
  <si>
    <t>上次预支余额</t>
  </si>
  <si>
    <t>Y9JK080001</t>
  </si>
  <si>
    <t>此一课题号预存已经从财务扣除</t>
  </si>
  <si>
    <t>2020.12.8</t>
  </si>
  <si>
    <t>Y713130000</t>
  </si>
  <si>
    <t>2020.12.17</t>
  </si>
  <si>
    <t>Y976030000</t>
  </si>
  <si>
    <t>2021.6.2</t>
  </si>
  <si>
    <t>E0FY090001</t>
  </si>
  <si>
    <t>Y9J3021001</t>
  </si>
  <si>
    <t>合并余额</t>
  </si>
  <si>
    <t>0000000000</t>
  </si>
  <si>
    <t>5#-四层南（大屏）</t>
  </si>
  <si>
    <t>1#-505</t>
  </si>
  <si>
    <t>2022年上半年计入</t>
  </si>
  <si>
    <t>E0JK160002</t>
  </si>
  <si>
    <t>2020.11.23</t>
  </si>
  <si>
    <t>E0JK140001</t>
  </si>
  <si>
    <t>总计结余</t>
  </si>
  <si>
    <t>1#-432#</t>
  </si>
  <si>
    <t>薛春来</t>
  </si>
  <si>
    <t>1#-102F#</t>
  </si>
  <si>
    <t>P1-8</t>
  </si>
  <si>
    <t>4#-208#</t>
  </si>
  <si>
    <t>吴南健</t>
  </si>
  <si>
    <t>1#-101A#</t>
  </si>
  <si>
    <t>1#-102#</t>
  </si>
  <si>
    <t>1#-104#</t>
  </si>
  <si>
    <t>1#-313</t>
  </si>
  <si>
    <t>1#-313F</t>
  </si>
  <si>
    <t>P3-4</t>
  </si>
  <si>
    <t>1#-424#</t>
  </si>
  <si>
    <t>5#-2AP1</t>
  </si>
  <si>
    <t>5#-2AP2</t>
  </si>
  <si>
    <t>5#-2AP3</t>
  </si>
  <si>
    <t>5#-2AP4</t>
  </si>
  <si>
    <t>5#-2AP5照明</t>
  </si>
  <si>
    <t>5#-二层水表</t>
  </si>
  <si>
    <t>5#-101</t>
  </si>
  <si>
    <t>单晶楼西</t>
  </si>
  <si>
    <t>2020.12.8预存合计</t>
  </si>
  <si>
    <t>上次预存</t>
  </si>
  <si>
    <t>E17J010001</t>
  </si>
  <si>
    <t>本次预存</t>
  </si>
  <si>
    <t>Y9JK020001</t>
  </si>
  <si>
    <t>Y9JK020002</t>
  </si>
  <si>
    <t>Y9FYia0401</t>
  </si>
  <si>
    <t>Y9J3040001</t>
  </si>
  <si>
    <t>田雪薇</t>
  </si>
  <si>
    <t>1#-212#</t>
  </si>
  <si>
    <t>1#-411#</t>
  </si>
  <si>
    <t>1#-413</t>
  </si>
  <si>
    <t>1#-415#外</t>
  </si>
  <si>
    <t>1#-415#内</t>
  </si>
  <si>
    <t>1#-414#</t>
  </si>
  <si>
    <t>1#-418A</t>
  </si>
  <si>
    <t>3#-315#水房南</t>
  </si>
  <si>
    <t>2#-101A</t>
  </si>
  <si>
    <t>李响</t>
  </si>
  <si>
    <t>Y3x0210001</t>
  </si>
  <si>
    <t>孟</t>
  </si>
  <si>
    <t>9#-102/106#</t>
  </si>
  <si>
    <t>李芳</t>
  </si>
  <si>
    <t>9#-101-111</t>
  </si>
  <si>
    <t>1#-106#F</t>
  </si>
  <si>
    <t>P1-7</t>
  </si>
  <si>
    <t>1#-206A#</t>
  </si>
  <si>
    <t>Y913230000</t>
  </si>
  <si>
    <t>2021.12.5</t>
  </si>
  <si>
    <t>Y74JY00037</t>
  </si>
  <si>
    <t>1#-516#</t>
  </si>
  <si>
    <t>刘育梁</t>
  </si>
  <si>
    <t>2#-304A</t>
  </si>
  <si>
    <t>3#-315#B</t>
  </si>
  <si>
    <t>7#-西外水槽</t>
  </si>
  <si>
    <t>2020.11.27</t>
  </si>
  <si>
    <t>此次预付余额</t>
  </si>
  <si>
    <t>Y913280000</t>
  </si>
  <si>
    <t>王新伟</t>
  </si>
  <si>
    <t>Y4h1080000</t>
  </si>
  <si>
    <t>2#-5层西5N2</t>
  </si>
  <si>
    <t>E1H1070M00</t>
  </si>
  <si>
    <t>职工餐厅306</t>
  </si>
  <si>
    <t>高瑀含Y5H2090M00</t>
  </si>
  <si>
    <t>Y675020001</t>
  </si>
  <si>
    <t>郑老师的也从此出</t>
  </si>
  <si>
    <t>2#-303A#</t>
  </si>
  <si>
    <t>2#-314#</t>
  </si>
  <si>
    <t>2#-319#</t>
  </si>
  <si>
    <t>2#-321-3#</t>
  </si>
  <si>
    <t>2#-325#</t>
  </si>
  <si>
    <t>2#-326#</t>
  </si>
  <si>
    <t>2#-305#</t>
  </si>
  <si>
    <t>2#-318#</t>
  </si>
  <si>
    <t>2#-229</t>
  </si>
  <si>
    <t>7#-二层热水器</t>
  </si>
  <si>
    <t>减去热水器后金额</t>
  </si>
  <si>
    <t>郑厚植</t>
  </si>
  <si>
    <t>2#-302#</t>
  </si>
  <si>
    <t>2#-306#</t>
  </si>
  <si>
    <t>2#-320#</t>
  </si>
  <si>
    <t>2#-321#A</t>
  </si>
  <si>
    <t>2#-108#</t>
  </si>
  <si>
    <t>2#-114#</t>
  </si>
  <si>
    <t>2#-115#外新</t>
  </si>
  <si>
    <t>2#-115#里</t>
  </si>
  <si>
    <t>2#-113-5F</t>
  </si>
  <si>
    <t>P-2</t>
  </si>
  <si>
    <t>2#-116外#</t>
  </si>
  <si>
    <t>2#-118内</t>
  </si>
  <si>
    <t>2#-118F</t>
  </si>
  <si>
    <t>P-3</t>
  </si>
  <si>
    <t>2#-208A#</t>
  </si>
  <si>
    <t>2#-312#</t>
  </si>
  <si>
    <t>2#-407#</t>
  </si>
  <si>
    <t>2#-508#</t>
  </si>
  <si>
    <t>3#-314B#</t>
  </si>
  <si>
    <t>2#-413#</t>
  </si>
  <si>
    <t>张宇</t>
  </si>
  <si>
    <t>2#-413#B</t>
  </si>
  <si>
    <t>牛智川+张宇合计</t>
  </si>
  <si>
    <t>2#-329w#</t>
  </si>
  <si>
    <t>骆军委</t>
  </si>
  <si>
    <t>2#-329n#</t>
  </si>
  <si>
    <t>2#-505#A西</t>
  </si>
  <si>
    <t>2#-507#</t>
  </si>
  <si>
    <t>5#-424#</t>
  </si>
  <si>
    <t>2#-五层东501-2</t>
  </si>
  <si>
    <t>2#-六层东机房</t>
  </si>
  <si>
    <t>12#原物业</t>
  </si>
  <si>
    <t>上次剩余金额</t>
  </si>
  <si>
    <t>2021.7.4</t>
  </si>
  <si>
    <t>本次不动</t>
  </si>
  <si>
    <t>E17X011001</t>
  </si>
  <si>
    <t>本次剩余金额</t>
  </si>
  <si>
    <t>1#-405AN</t>
  </si>
  <si>
    <t>1#-405AW</t>
  </si>
  <si>
    <t>1#-306#</t>
  </si>
  <si>
    <t>1#-306F</t>
  </si>
  <si>
    <t>P3-11</t>
  </si>
  <si>
    <t>2#-113#</t>
  </si>
  <si>
    <t>2#-111#北</t>
  </si>
  <si>
    <t>2#-111#南</t>
  </si>
  <si>
    <t>2#-220#</t>
  </si>
  <si>
    <t>2#-231W</t>
  </si>
  <si>
    <t>2#231N</t>
  </si>
  <si>
    <t>2#-231F#</t>
  </si>
  <si>
    <t>P25</t>
  </si>
  <si>
    <t>2#-515#</t>
  </si>
  <si>
    <t>2#-4N3-1</t>
  </si>
  <si>
    <t>2#-417-419#</t>
  </si>
  <si>
    <t>3#-101#</t>
  </si>
  <si>
    <t>以上合计</t>
  </si>
  <si>
    <t>2#-304#</t>
  </si>
  <si>
    <t>姬扬</t>
  </si>
  <si>
    <t>2#-310#</t>
  </si>
  <si>
    <t>2#-317-3-5#</t>
  </si>
  <si>
    <t>Y77X020003</t>
  </si>
  <si>
    <t>17#-106#</t>
  </si>
  <si>
    <t>王开友</t>
  </si>
  <si>
    <t>2#-218#</t>
  </si>
  <si>
    <t>2#-504D</t>
  </si>
  <si>
    <t>2#-503B#</t>
  </si>
  <si>
    <t>物业东原工厂</t>
  </si>
  <si>
    <t>Y7FY240001</t>
  </si>
  <si>
    <t>2#-301#</t>
  </si>
  <si>
    <t>张新惠</t>
  </si>
  <si>
    <t>2#-216#</t>
  </si>
  <si>
    <t>2#-317#</t>
  </si>
  <si>
    <t>2#-503A#</t>
  </si>
  <si>
    <t>上次</t>
  </si>
  <si>
    <r>
      <rPr>
        <sz val="10"/>
        <rFont val="宋体"/>
        <charset val="134"/>
      </rPr>
      <t>Y</t>
    </r>
    <r>
      <rPr>
        <sz val="10"/>
        <rFont val="宋体"/>
        <charset val="134"/>
      </rPr>
      <t>97X033001</t>
    </r>
  </si>
  <si>
    <t>夏建白</t>
  </si>
  <si>
    <t>2#-303B#左</t>
  </si>
  <si>
    <t>武海斌</t>
  </si>
  <si>
    <t>2#-303B#中</t>
  </si>
  <si>
    <t>2@-303B#右</t>
  </si>
  <si>
    <t>2#-308#</t>
  </si>
  <si>
    <t>2#-510A#内</t>
  </si>
  <si>
    <t>2#-510A#外</t>
  </si>
  <si>
    <t>2#-514-18#</t>
  </si>
  <si>
    <t>Y6FY020000</t>
  </si>
  <si>
    <t>2#-220A#</t>
  </si>
  <si>
    <t>1#-311A</t>
  </si>
  <si>
    <t>Y972020002</t>
  </si>
  <si>
    <t>Y6FY020002</t>
  </si>
  <si>
    <t>此次合并剩余金额</t>
  </si>
  <si>
    <t>Y912010000</t>
  </si>
  <si>
    <t>2#-231A#新</t>
  </si>
  <si>
    <t>孙宝权</t>
  </si>
  <si>
    <t>2#-310A#</t>
  </si>
  <si>
    <t>Y271010000</t>
  </si>
  <si>
    <t>2#-510#</t>
  </si>
  <si>
    <t xml:space="preserve">常凯 </t>
  </si>
  <si>
    <t>3#-314A#</t>
  </si>
  <si>
    <t>娄文凯</t>
  </si>
  <si>
    <t>E07RQC0201</t>
  </si>
  <si>
    <t>2#-328#</t>
  </si>
  <si>
    <t>2#-502B#</t>
  </si>
  <si>
    <t>2#-504#</t>
  </si>
  <si>
    <t>2#-307#</t>
  </si>
  <si>
    <t>谭平恒</t>
  </si>
  <si>
    <t>2#-311#</t>
  </si>
  <si>
    <t>2#-410</t>
  </si>
  <si>
    <t>2#-417</t>
  </si>
  <si>
    <t>刘雪璐</t>
  </si>
  <si>
    <t>2#-509</t>
  </si>
  <si>
    <t>史衍猛</t>
  </si>
  <si>
    <t>2#-511</t>
  </si>
  <si>
    <t>张昕</t>
  </si>
  <si>
    <t>2#-513</t>
  </si>
  <si>
    <t>Y7FY060001</t>
  </si>
  <si>
    <t>张俊</t>
  </si>
  <si>
    <t>2#-二层东水站北</t>
  </si>
  <si>
    <t>2#-414#</t>
  </si>
  <si>
    <t>扣除415房间</t>
  </si>
  <si>
    <t>2#-418、419#</t>
  </si>
  <si>
    <t>Y87Q010003</t>
  </si>
  <si>
    <t>张东</t>
  </si>
  <si>
    <t>2#-415#A</t>
  </si>
  <si>
    <t>扣除417房间</t>
  </si>
  <si>
    <t>2#-120西</t>
  </si>
  <si>
    <t>张兴旺</t>
  </si>
  <si>
    <t>2#-120东</t>
  </si>
  <si>
    <t>2#-120F</t>
  </si>
  <si>
    <t>P-4</t>
  </si>
  <si>
    <t>2#-221</t>
  </si>
  <si>
    <t>2#-223</t>
  </si>
  <si>
    <t>2#-225</t>
  </si>
  <si>
    <t>2#-226#</t>
  </si>
  <si>
    <t>2#-228</t>
  </si>
  <si>
    <t>2#-228F</t>
  </si>
  <si>
    <t>P-6</t>
  </si>
  <si>
    <t>2#-230W</t>
  </si>
  <si>
    <t>5#-地下室（原全固态）</t>
  </si>
  <si>
    <t>上次预存余额</t>
  </si>
  <si>
    <t>本次预存余额</t>
  </si>
  <si>
    <t>Y8FY070000</t>
  </si>
  <si>
    <t>2020.12.18预支</t>
  </si>
  <si>
    <t>Y6FY340002</t>
  </si>
  <si>
    <t>Y8FY170000</t>
  </si>
  <si>
    <t>余额汇总</t>
  </si>
  <si>
    <t>1#-625</t>
  </si>
  <si>
    <t>游经碧</t>
  </si>
  <si>
    <t>1#-627</t>
  </si>
  <si>
    <t>Y8FY200000</t>
  </si>
  <si>
    <t>1#-单晶楼3（东）</t>
  </si>
  <si>
    <t>赵有文</t>
  </si>
  <si>
    <t>1#-111</t>
  </si>
  <si>
    <t>1#-111F</t>
  </si>
  <si>
    <t>P1-6</t>
  </si>
  <si>
    <t>1#-115N</t>
  </si>
  <si>
    <t>1#-116</t>
  </si>
  <si>
    <t>1#-117</t>
  </si>
  <si>
    <t>1#-115#西</t>
  </si>
  <si>
    <t>1#-115F</t>
  </si>
  <si>
    <t>P1-4</t>
  </si>
  <si>
    <t>2021年上半年一起算（电表被遮挡）</t>
  </si>
  <si>
    <t>1#-117F</t>
  </si>
  <si>
    <t>P1-3</t>
  </si>
  <si>
    <t>1#-118</t>
  </si>
  <si>
    <t>1#-120</t>
  </si>
  <si>
    <t>1#-120F</t>
  </si>
  <si>
    <t>P1-5</t>
  </si>
  <si>
    <t>1#-120A</t>
  </si>
  <si>
    <t>1#-124W</t>
  </si>
  <si>
    <t>1#-126F</t>
  </si>
  <si>
    <t>P1-1-2</t>
  </si>
  <si>
    <t>16#-03W</t>
  </si>
  <si>
    <t>16#-02W</t>
  </si>
  <si>
    <t>E1H1110000</t>
  </si>
  <si>
    <t>杨少延</t>
  </si>
  <si>
    <t>4#-103</t>
  </si>
  <si>
    <t>4#-203</t>
  </si>
  <si>
    <t>4#-202新</t>
  </si>
  <si>
    <t>17#-103</t>
  </si>
  <si>
    <t>Y812050000</t>
  </si>
  <si>
    <t>5#-3AP1</t>
  </si>
  <si>
    <t>王智杰</t>
  </si>
  <si>
    <t>5#-3AP2</t>
  </si>
  <si>
    <t>杨涛</t>
  </si>
  <si>
    <t>5#-3AP3</t>
  </si>
  <si>
    <t>陈涌海</t>
  </si>
  <si>
    <t>5#-3AP4</t>
  </si>
  <si>
    <t>赵玲娟</t>
  </si>
  <si>
    <t>5#-3AP5</t>
  </si>
  <si>
    <t>刘峰奇</t>
  </si>
  <si>
    <t>5#-3AN2风机</t>
  </si>
  <si>
    <t>共用</t>
  </si>
  <si>
    <t>5#-3AM照明</t>
  </si>
  <si>
    <t>5#-3层水</t>
  </si>
  <si>
    <t>2#-103</t>
  </si>
  <si>
    <t>2#-104</t>
  </si>
  <si>
    <t>2#-110</t>
  </si>
  <si>
    <t>2#-117-9西</t>
  </si>
  <si>
    <t>2#-117-9东</t>
  </si>
  <si>
    <t>2#-117F</t>
  </si>
  <si>
    <t>P-1</t>
  </si>
  <si>
    <t>2#-219</t>
  </si>
  <si>
    <t>5#楼-公共费用</t>
  </si>
  <si>
    <t>风机</t>
  </si>
  <si>
    <t>水</t>
  </si>
  <si>
    <t>2#楼和5#楼合计</t>
  </si>
  <si>
    <t>E0FY370001</t>
  </si>
  <si>
    <t>E07X031001</t>
  </si>
  <si>
    <t>Y9FY150001</t>
  </si>
  <si>
    <t>2#-102</t>
  </si>
  <si>
    <t>徐波</t>
  </si>
  <si>
    <t>2#-112</t>
  </si>
  <si>
    <t>2#-233</t>
  </si>
  <si>
    <t>Y518180000</t>
  </si>
  <si>
    <t>刘雨已调离</t>
  </si>
  <si>
    <t>1#-427A</t>
  </si>
  <si>
    <t>2#-235</t>
  </si>
  <si>
    <t>2#-237</t>
  </si>
  <si>
    <t>·</t>
  </si>
  <si>
    <t>202.6.21</t>
  </si>
  <si>
    <t>Y775020001</t>
  </si>
  <si>
    <t>王智杰与徐波各半</t>
  </si>
  <si>
    <t>Y7FY050000</t>
  </si>
  <si>
    <t>刘孔</t>
  </si>
  <si>
    <t>1#-612</t>
  </si>
  <si>
    <t>1#-612F</t>
  </si>
  <si>
    <t>P6-14</t>
  </si>
  <si>
    <t>1#-615</t>
  </si>
  <si>
    <t>1#-615F</t>
  </si>
  <si>
    <t>P6-11</t>
  </si>
  <si>
    <t>2#-227</t>
  </si>
  <si>
    <t xml:space="preserve"> 电费 </t>
  </si>
  <si>
    <t xml:space="preserve"> 合计 </t>
  </si>
  <si>
    <t>4#-105A</t>
  </si>
  <si>
    <t>金鹏</t>
  </si>
  <si>
    <t>4#-107</t>
  </si>
  <si>
    <t>4#-209</t>
  </si>
  <si>
    <t>4#-210</t>
  </si>
  <si>
    <t>Y777080000</t>
  </si>
  <si>
    <t>Y6FY130001</t>
  </si>
  <si>
    <t>2021年下半年水电费</t>
  </si>
  <si>
    <t>1#-402B#</t>
  </si>
  <si>
    <t>1#-407B</t>
  </si>
  <si>
    <t>1#-409</t>
  </si>
  <si>
    <t>1#-412</t>
  </si>
  <si>
    <t>本次应交</t>
  </si>
  <si>
    <t>2020年预存余额46732.05元，2021年上半年水电费实际发生105044.04元因故未交，2021年下半年水电费实际发生113817.01元，合并应交113817.01+105044.04-46732.05=172129元。</t>
  </si>
  <si>
    <t>本次准备预存184000元，抵扣应交水电费后剩余11871元。</t>
  </si>
  <si>
    <t>课题号Y777080000  金鹏</t>
  </si>
  <si>
    <t>Y6fy120001</t>
  </si>
  <si>
    <t>1#-102A</t>
  </si>
  <si>
    <t>潘教清</t>
  </si>
  <si>
    <t>1#-108#新</t>
  </si>
  <si>
    <t>1#-109N</t>
  </si>
  <si>
    <t>1#-109外#</t>
  </si>
  <si>
    <t>1#-326A</t>
  </si>
  <si>
    <t>1#-328</t>
  </si>
  <si>
    <t>1#-515</t>
  </si>
  <si>
    <t>1#-110</t>
  </si>
  <si>
    <t>刘俊岐</t>
  </si>
  <si>
    <t>1#-110#外</t>
  </si>
  <si>
    <t>1#-302</t>
  </si>
  <si>
    <t>1#-302F</t>
  </si>
  <si>
    <t>P3-14</t>
  </si>
  <si>
    <t>1#-304#</t>
  </si>
  <si>
    <t>1#-309W</t>
  </si>
  <si>
    <t>1#-309I</t>
  </si>
  <si>
    <t>1#-309F</t>
  </si>
  <si>
    <t>P3-7</t>
  </si>
  <si>
    <t>P3-9</t>
  </si>
  <si>
    <t>1#-418#</t>
  </si>
  <si>
    <t>1#-311#</t>
  </si>
  <si>
    <t>1#楼和5#楼合计</t>
  </si>
  <si>
    <t>2021年下半年材料中心水电费</t>
  </si>
  <si>
    <t>元/度</t>
  </si>
  <si>
    <t>Y6FY050000</t>
  </si>
  <si>
    <t>王欣</t>
  </si>
  <si>
    <t>北方基地外</t>
  </si>
  <si>
    <t>刘兴昉</t>
  </si>
  <si>
    <t>2#-101</t>
  </si>
  <si>
    <t>2#-107</t>
  </si>
  <si>
    <t>2#-208</t>
  </si>
  <si>
    <t>2#-211</t>
  </si>
  <si>
    <t>2#-212</t>
  </si>
  <si>
    <t>2#-214</t>
  </si>
  <si>
    <t>2#-217</t>
  </si>
  <si>
    <t>2#-232</t>
  </si>
  <si>
    <t>16#-04柜外挂</t>
  </si>
  <si>
    <t>16#-04内上S</t>
  </si>
  <si>
    <t>2#-210</t>
  </si>
  <si>
    <t>本次不走预支</t>
  </si>
  <si>
    <t>2020.11.25</t>
  </si>
  <si>
    <t>闫果果</t>
  </si>
  <si>
    <t>2#-北方L内</t>
  </si>
  <si>
    <t>王哓亮</t>
  </si>
  <si>
    <t>不用预支2018.12.3</t>
  </si>
  <si>
    <t>2#-213新表</t>
  </si>
  <si>
    <t>2#-401南</t>
  </si>
  <si>
    <t>2#-401北</t>
  </si>
  <si>
    <t>2#-4层东</t>
  </si>
  <si>
    <t>1#-601</t>
  </si>
  <si>
    <t>1#-606</t>
  </si>
  <si>
    <t>1#608A</t>
  </si>
  <si>
    <t>1#-616A</t>
  </si>
  <si>
    <t>Y7J2151000</t>
  </si>
  <si>
    <t>本次不走剩余</t>
  </si>
  <si>
    <t>、</t>
  </si>
  <si>
    <t>Y7FY060004</t>
  </si>
  <si>
    <t>张艳华</t>
  </si>
  <si>
    <t>马文全</t>
  </si>
  <si>
    <t>1#-406B#</t>
  </si>
  <si>
    <t>21年上半年应缴金额</t>
  </si>
  <si>
    <t>21年上半年预存金额</t>
  </si>
  <si>
    <t>2021年上半年结余</t>
  </si>
  <si>
    <t>累积预存结余</t>
  </si>
  <si>
    <t>1#-407A#</t>
  </si>
  <si>
    <t>工艺设备用电</t>
  </si>
  <si>
    <t>5#-6AP1</t>
  </si>
  <si>
    <t>马骁宇</t>
  </si>
  <si>
    <t>5#-6AP2</t>
  </si>
  <si>
    <t>5#-6AP3</t>
  </si>
  <si>
    <t>5#-6AP4</t>
  </si>
  <si>
    <t>5#-6AP5</t>
  </si>
  <si>
    <t>5#-六层照明</t>
  </si>
  <si>
    <t>5#-六层送风</t>
  </si>
  <si>
    <t>5#-六层排风</t>
  </si>
  <si>
    <t>5#-二层照明</t>
  </si>
  <si>
    <t>5#-东2AP1</t>
  </si>
  <si>
    <t>5#-东2AP2</t>
  </si>
  <si>
    <t>合计支出337916.80元。</t>
  </si>
  <si>
    <t>1110002A01</t>
  </si>
  <si>
    <t>Y5H1130000</t>
  </si>
  <si>
    <t>Y7j2021000</t>
  </si>
  <si>
    <t>Y7j2011000</t>
  </si>
  <si>
    <t>Y4jz011000</t>
  </si>
  <si>
    <t>5#-五层照明西5AP2</t>
  </si>
  <si>
    <t>5#-五层照明北</t>
  </si>
  <si>
    <t>5#-五层动力</t>
  </si>
  <si>
    <t>5#-四层照明西4AP2</t>
  </si>
  <si>
    <t>5#-四层照明北</t>
  </si>
  <si>
    <t>5#-四层动力4AP1</t>
  </si>
  <si>
    <t>5#-1AP1</t>
  </si>
  <si>
    <t>5#-1AP2</t>
  </si>
  <si>
    <t>5#-1AP3</t>
  </si>
  <si>
    <t>5#-1AN</t>
  </si>
  <si>
    <t>5#-1层照明</t>
  </si>
  <si>
    <t>5#地下室1-7</t>
  </si>
  <si>
    <t>5#地下室1-6</t>
  </si>
  <si>
    <t>5#楼研发中心2017年总用电量统计表</t>
  </si>
  <si>
    <t>5#-1#总表</t>
  </si>
  <si>
    <t>5#-2#总表</t>
  </si>
  <si>
    <t>5#-上半年合计</t>
  </si>
  <si>
    <t>5#-下半年合计</t>
  </si>
  <si>
    <t>5#楼研发中心2017年上半年公共用费用分摊统计表</t>
  </si>
  <si>
    <t>5#-1#冷机</t>
  </si>
  <si>
    <t>5#-2#冷机</t>
  </si>
  <si>
    <t>5#-小冷机</t>
  </si>
  <si>
    <t>5#-1#水泵</t>
  </si>
  <si>
    <t>5#-2#水泵</t>
  </si>
  <si>
    <t>5#-冷却塔等</t>
  </si>
  <si>
    <t>冷站用电量合计</t>
  </si>
  <si>
    <t>5#-水站用水量</t>
  </si>
  <si>
    <t>5#-冷站用水量</t>
  </si>
  <si>
    <t>注：没有总水表</t>
  </si>
  <si>
    <t>水电合计</t>
  </si>
  <si>
    <t>5#楼研发中心2022年上半年公共用费用分摊统计表</t>
  </si>
  <si>
    <t>冷却水塔</t>
  </si>
  <si>
    <t>分摊电费2021年应该计入2020年下半年水电费因超收预存水电费</t>
  </si>
  <si>
    <t>暂时扣下少上报的100000元，2021年因所里要求提前上报水电费</t>
  </si>
  <si>
    <t>而未加入；计划2022年上下半年各加入50000元因此电费为952911.71</t>
  </si>
  <si>
    <t>加50000=1012911.71元。</t>
  </si>
  <si>
    <t>水电合计（实际）</t>
  </si>
  <si>
    <t>上报水电费合计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</si>
</sst>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_);[Red]\(0.0\)"/>
    <numFmt numFmtId="178" formatCode="0.00_ "/>
    <numFmt numFmtId="179" formatCode="0.0000_ "/>
    <numFmt numFmtId="180" formatCode="0_ "/>
    <numFmt numFmtId="181" formatCode="#,##0.00_ "/>
    <numFmt numFmtId="182" formatCode="0_);[Red]\(0\)"/>
    <numFmt numFmtId="183" formatCode="#,##0.0_ "/>
    <numFmt numFmtId="184" formatCode="0.000"/>
  </numFmts>
  <fonts count="71">
    <font>
      <sz val="12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10"/>
      <color theme="1"/>
      <name val="宋体"/>
      <charset val="134"/>
    </font>
    <font>
      <sz val="8"/>
      <color theme="1"/>
      <name val="宋体"/>
      <charset val="134"/>
    </font>
    <font>
      <sz val="10"/>
      <color rgb="FF0070C0"/>
      <name val="宋体"/>
      <charset val="134"/>
    </font>
    <font>
      <sz val="12"/>
      <color rgb="FFFF0000"/>
      <name val="宋体"/>
      <charset val="134"/>
    </font>
    <font>
      <sz val="12"/>
      <color rgb="FF0070C0"/>
      <name val="宋体"/>
      <charset val="134"/>
    </font>
    <font>
      <sz val="20"/>
      <name val="宋体"/>
      <charset val="134"/>
    </font>
    <font>
      <sz val="18"/>
      <name val="宋体"/>
      <charset val="134"/>
    </font>
    <font>
      <sz val="11"/>
      <color theme="1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8"/>
      <color rgb="FF000000"/>
      <name val="宋体"/>
      <charset val="134"/>
    </font>
    <font>
      <sz val="9"/>
      <color theme="1"/>
      <name val="宋体"/>
      <charset val="134"/>
    </font>
    <font>
      <b/>
      <sz val="10"/>
      <color rgb="FFFF0000"/>
      <name val="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i/>
      <sz val="10"/>
      <name val="宋体"/>
      <charset val="134"/>
    </font>
    <font>
      <i/>
      <sz val="8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4"/>
      <name val="宋体"/>
      <charset val="134"/>
    </font>
    <font>
      <sz val="9"/>
      <color rgb="FF000000"/>
      <name val="宋体"/>
      <charset val="134"/>
    </font>
    <font>
      <u/>
      <sz val="9"/>
      <color theme="1"/>
      <name val="宋体"/>
      <charset val="134"/>
    </font>
    <font>
      <sz val="10"/>
      <color theme="4"/>
      <name val="宋体"/>
      <charset val="134"/>
    </font>
    <font>
      <sz val="8"/>
      <color theme="4"/>
      <name val="宋体"/>
      <charset val="134"/>
    </font>
    <font>
      <sz val="12"/>
      <color indexed="10"/>
      <name val="宋体"/>
      <charset val="134"/>
    </font>
    <font>
      <sz val="10"/>
      <color theme="9"/>
      <name val="宋体"/>
      <charset val="134"/>
    </font>
    <font>
      <sz val="9"/>
      <color theme="9"/>
      <name val="宋体"/>
      <charset val="134"/>
    </font>
    <font>
      <sz val="9"/>
      <name val="宋体"/>
      <charset val="134"/>
    </font>
    <font>
      <sz val="12"/>
      <color theme="9"/>
      <name val="宋体"/>
      <charset val="134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2"/>
      <color rgb="FFFF0000"/>
      <name val="宋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6"/>
      <name val="宋体"/>
      <charset val="134"/>
      <scheme val="minor"/>
    </font>
    <font>
      <sz val="10"/>
      <name val="Arial"/>
      <charset val="0"/>
    </font>
    <font>
      <sz val="12"/>
      <color theme="0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9"/>
      <name val="Tahoma"/>
      <charset val="134"/>
    </font>
    <font>
      <b/>
      <sz val="9"/>
      <name val="Tahoma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49" fillId="11" borderId="21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51" fillId="1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0" fillId="15" borderId="22" applyNumberFormat="0" applyFon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23" applyNumberFormat="0" applyFill="0" applyAlignment="0" applyProtection="0">
      <alignment vertical="center"/>
    </xf>
    <xf numFmtId="0" fontId="59" fillId="0" borderId="24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60" fillId="19" borderId="26" applyNumberFormat="0" applyAlignment="0" applyProtection="0">
      <alignment vertical="center"/>
    </xf>
    <xf numFmtId="0" fontId="61" fillId="19" borderId="21" applyNumberFormat="0" applyAlignment="0" applyProtection="0">
      <alignment vertical="center"/>
    </xf>
    <xf numFmtId="0" fontId="62" fillId="20" borderId="27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63" fillId="0" borderId="28" applyNumberFormat="0" applyFill="0" applyAlignment="0" applyProtection="0">
      <alignment vertical="center"/>
    </xf>
    <xf numFmtId="0" fontId="64" fillId="0" borderId="29" applyNumberFormat="0" applyFill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/>
  </cellStyleXfs>
  <cellXfs count="734">
    <xf numFmtId="0" fontId="0" fillId="0" borderId="0" xfId="0"/>
    <xf numFmtId="0" fontId="1" fillId="2" borderId="0" xfId="0" applyFont="1" applyFill="1"/>
    <xf numFmtId="0" fontId="0" fillId="0" borderId="0" xfId="0" applyFont="1"/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0" fontId="4" fillId="0" borderId="1" xfId="0" applyFont="1" applyBorder="1"/>
    <xf numFmtId="43" fontId="3" fillId="0" borderId="1" xfId="8" applyFont="1" applyBorder="1"/>
    <xf numFmtId="0" fontId="3" fillId="0" borderId="2" xfId="0" applyFont="1" applyFill="1" applyBorder="1"/>
    <xf numFmtId="0" fontId="3" fillId="0" borderId="0" xfId="0" applyFont="1" applyFill="1" applyBorder="1"/>
    <xf numFmtId="43" fontId="0" fillId="0" borderId="0" xfId="0" applyNumberFormat="1" applyFont="1"/>
    <xf numFmtId="0" fontId="5" fillId="3" borderId="1" xfId="0" applyFont="1" applyFill="1" applyBorder="1"/>
    <xf numFmtId="0" fontId="6" fillId="3" borderId="1" xfId="0" applyFont="1" applyFill="1" applyBorder="1"/>
    <xf numFmtId="43" fontId="5" fillId="3" borderId="1" xfId="8" applyFont="1" applyFill="1" applyBorder="1"/>
    <xf numFmtId="0" fontId="5" fillId="3" borderId="2" xfId="0" applyFont="1" applyFill="1" applyBorder="1"/>
    <xf numFmtId="0" fontId="1" fillId="3" borderId="0" xfId="0" applyFont="1" applyFill="1"/>
    <xf numFmtId="0" fontId="5" fillId="3" borderId="0" xfId="0" applyFont="1" applyFill="1" applyBorder="1"/>
    <xf numFmtId="43" fontId="1" fillId="3" borderId="0" xfId="0" applyNumberFormat="1" applyFont="1" applyFill="1"/>
    <xf numFmtId="0" fontId="0" fillId="3" borderId="0" xfId="0" applyFont="1" applyFill="1"/>
    <xf numFmtId="0" fontId="0" fillId="4" borderId="0" xfId="0" applyFont="1" applyFill="1"/>
    <xf numFmtId="0" fontId="7" fillId="0" borderId="1" xfId="0" applyFont="1" applyBorder="1"/>
    <xf numFmtId="0" fontId="1" fillId="0" borderId="0" xfId="0" applyFont="1" applyBorder="1"/>
    <xf numFmtId="0" fontId="8" fillId="0" borderId="0" xfId="0" applyFont="1"/>
    <xf numFmtId="0" fontId="1" fillId="5" borderId="0" xfId="0" applyFont="1" applyFill="1"/>
    <xf numFmtId="0" fontId="9" fillId="5" borderId="0" xfId="0" applyFont="1" applyFill="1"/>
    <xf numFmtId="0" fontId="1" fillId="4" borderId="0" xfId="0" applyFont="1" applyFill="1"/>
    <xf numFmtId="0" fontId="0" fillId="2" borderId="0" xfId="0" applyFont="1" applyFill="1"/>
    <xf numFmtId="0" fontId="10" fillId="2" borderId="3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3" fillId="4" borderId="1" xfId="0" applyFont="1" applyFill="1" applyBorder="1"/>
    <xf numFmtId="0" fontId="3" fillId="2" borderId="1" xfId="0" applyFont="1" applyFill="1" applyBorder="1"/>
    <xf numFmtId="176" fontId="3" fillId="2" borderId="1" xfId="0" applyNumberFormat="1" applyFont="1" applyFill="1" applyBorder="1"/>
    <xf numFmtId="0" fontId="11" fillId="2" borderId="5" xfId="0" applyFont="1" applyFill="1" applyBorder="1"/>
    <xf numFmtId="0" fontId="0" fillId="2" borderId="5" xfId="0" applyFont="1" applyFill="1" applyBorder="1"/>
    <xf numFmtId="0" fontId="3" fillId="2" borderId="5" xfId="0" applyFont="1" applyFill="1" applyBorder="1"/>
    <xf numFmtId="177" fontId="3" fillId="2" borderId="5" xfId="0" applyNumberFormat="1" applyFont="1" applyFill="1" applyBorder="1"/>
    <xf numFmtId="0" fontId="1" fillId="3" borderId="1" xfId="0" applyFont="1" applyFill="1" applyBorder="1"/>
    <xf numFmtId="176" fontId="5" fillId="3" borderId="1" xfId="0" applyNumberFormat="1" applyFont="1" applyFill="1" applyBorder="1"/>
    <xf numFmtId="177" fontId="5" fillId="3" borderId="1" xfId="0" applyNumberFormat="1" applyFont="1" applyFill="1" applyBorder="1"/>
    <xf numFmtId="0" fontId="12" fillId="2" borderId="0" xfId="0" applyFont="1" applyFill="1"/>
    <xf numFmtId="0" fontId="1" fillId="2" borderId="0" xfId="0" applyFont="1" applyFill="1" applyBorder="1"/>
    <xf numFmtId="0" fontId="5" fillId="2" borderId="0" xfId="0" applyFont="1" applyFill="1" applyBorder="1"/>
    <xf numFmtId="176" fontId="5" fillId="2" borderId="0" xfId="0" applyNumberFormat="1" applyFont="1" applyFill="1" applyBorder="1"/>
    <xf numFmtId="0" fontId="10" fillId="2" borderId="6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3" fillId="2" borderId="3" xfId="0" applyFont="1" applyFill="1" applyBorder="1"/>
    <xf numFmtId="0" fontId="0" fillId="2" borderId="4" xfId="0" applyFont="1" applyFill="1" applyBorder="1"/>
    <xf numFmtId="0" fontId="5" fillId="3" borderId="3" xfId="0" applyFont="1" applyFill="1" applyBorder="1"/>
    <xf numFmtId="0" fontId="13" fillId="2" borderId="1" xfId="0" applyFont="1" applyFill="1" applyBorder="1" applyAlignment="1"/>
    <xf numFmtId="176" fontId="13" fillId="2" borderId="1" xfId="0" applyNumberFormat="1" applyFont="1" applyFill="1" applyBorder="1" applyAlignment="1"/>
    <xf numFmtId="0" fontId="5" fillId="3" borderId="1" xfId="0" applyFont="1" applyFill="1" applyBorder="1" applyAlignment="1"/>
    <xf numFmtId="0" fontId="1" fillId="3" borderId="1" xfId="0" applyFont="1" applyFill="1" applyBorder="1" applyAlignment="1"/>
    <xf numFmtId="176" fontId="5" fillId="3" borderId="1" xfId="0" applyNumberFormat="1" applyFont="1" applyFill="1" applyBorder="1" applyAlignment="1"/>
    <xf numFmtId="177" fontId="5" fillId="3" borderId="1" xfId="0" applyNumberFormat="1" applyFont="1" applyFill="1" applyBorder="1" applyAlignment="1"/>
    <xf numFmtId="0" fontId="4" fillId="2" borderId="1" xfId="0" applyFont="1" applyFill="1" applyBorder="1"/>
    <xf numFmtId="43" fontId="3" fillId="2" borderId="1" xfId="8" applyFont="1" applyFill="1" applyBorder="1"/>
    <xf numFmtId="0" fontId="4" fillId="2" borderId="5" xfId="0" applyFont="1" applyFill="1" applyBorder="1"/>
    <xf numFmtId="43" fontId="3" fillId="2" borderId="5" xfId="8" applyFont="1" applyFill="1" applyBorder="1"/>
    <xf numFmtId="0" fontId="6" fillId="2" borderId="0" xfId="0" applyFont="1" applyFill="1" applyBorder="1"/>
    <xf numFmtId="43" fontId="5" fillId="2" borderId="0" xfId="8" applyFont="1" applyFill="1" applyBorder="1"/>
    <xf numFmtId="43" fontId="5" fillId="2" borderId="0" xfId="0" applyNumberFormat="1" applyFont="1" applyFill="1" applyBorder="1"/>
    <xf numFmtId="0" fontId="4" fillId="2" borderId="4" xfId="0" applyFont="1" applyFill="1" applyBorder="1"/>
    <xf numFmtId="0" fontId="14" fillId="2" borderId="1" xfId="0" applyFont="1" applyFill="1" applyBorder="1" applyAlignment="1"/>
    <xf numFmtId="43" fontId="13" fillId="2" borderId="1" xfId="8" applyFont="1" applyFill="1" applyBorder="1" applyAlignment="1"/>
    <xf numFmtId="0" fontId="6" fillId="3" borderId="1" xfId="0" applyFont="1" applyFill="1" applyBorder="1" applyAlignment="1"/>
    <xf numFmtId="43" fontId="5" fillId="3" borderId="1" xfId="8" applyFont="1" applyFill="1" applyBorder="1" applyAlignment="1"/>
    <xf numFmtId="0" fontId="10" fillId="2" borderId="7" xfId="0" applyFont="1" applyFill="1" applyBorder="1" applyAlignment="1">
      <alignment horizontal="center"/>
    </xf>
    <xf numFmtId="0" fontId="3" fillId="2" borderId="0" xfId="0" applyFont="1" applyFill="1" applyBorder="1"/>
    <xf numFmtId="176" fontId="3" fillId="2" borderId="0" xfId="0" applyNumberFormat="1" applyFont="1" applyFill="1" applyBorder="1"/>
    <xf numFmtId="0" fontId="10" fillId="2" borderId="8" xfId="0" applyFont="1" applyFill="1" applyBorder="1" applyAlignment="1">
      <alignment horizontal="center"/>
    </xf>
    <xf numFmtId="0" fontId="3" fillId="2" borderId="4" xfId="0" applyFont="1" applyFill="1" applyBorder="1"/>
    <xf numFmtId="176" fontId="3" fillId="2" borderId="7" xfId="0" applyNumberFormat="1" applyFont="1" applyFill="1" applyBorder="1"/>
    <xf numFmtId="0" fontId="8" fillId="2" borderId="0" xfId="0" applyFont="1" applyFill="1"/>
    <xf numFmtId="0" fontId="1" fillId="2" borderId="1" xfId="0" applyFont="1" applyFill="1" applyBorder="1"/>
    <xf numFmtId="176" fontId="1" fillId="2" borderId="1" xfId="0" applyNumberFormat="1" applyFont="1" applyFill="1" applyBorder="1"/>
    <xf numFmtId="0" fontId="1" fillId="6" borderId="1" xfId="0" applyFont="1" applyFill="1" applyBorder="1"/>
    <xf numFmtId="0" fontId="1" fillId="4" borderId="1" xfId="0" applyFont="1" applyFill="1" applyBorder="1"/>
    <xf numFmtId="0" fontId="0" fillId="6" borderId="1" xfId="0" applyFont="1" applyFill="1" applyBorder="1" applyAlignment="1"/>
    <xf numFmtId="0" fontId="0" fillId="6" borderId="1" xfId="0" applyNumberFormat="1" applyFont="1" applyFill="1" applyBorder="1" applyAlignment="1" applyProtection="1"/>
    <xf numFmtId="0" fontId="0" fillId="2" borderId="3" xfId="0" applyFont="1" applyFill="1" applyBorder="1"/>
    <xf numFmtId="176" fontId="0" fillId="2" borderId="4" xfId="0" applyNumberFormat="1" applyFont="1" applyFill="1" applyBorder="1"/>
    <xf numFmtId="0" fontId="5" fillId="2" borderId="1" xfId="0" applyFont="1" applyFill="1" applyBorder="1"/>
    <xf numFmtId="0" fontId="6" fillId="4" borderId="1" xfId="0" applyFont="1" applyFill="1" applyBorder="1" applyAlignment="1"/>
    <xf numFmtId="176" fontId="1" fillId="4" borderId="1" xfId="0" applyNumberFormat="1" applyFont="1" applyFill="1" applyBorder="1"/>
    <xf numFmtId="0" fontId="6" fillId="6" borderId="1" xfId="0" applyFont="1" applyFill="1" applyBorder="1" applyAlignment="1"/>
    <xf numFmtId="176" fontId="1" fillId="6" borderId="1" xfId="0" applyNumberFormat="1" applyFont="1" applyFill="1" applyBorder="1"/>
    <xf numFmtId="0" fontId="6" fillId="2" borderId="1" xfId="0" applyFont="1" applyFill="1" applyBorder="1"/>
    <xf numFmtId="43" fontId="5" fillId="2" borderId="1" xfId="8" applyFont="1" applyFill="1" applyBorder="1"/>
    <xf numFmtId="43" fontId="1" fillId="2" borderId="1" xfId="0" applyNumberFormat="1" applyFont="1" applyFill="1" applyBorder="1"/>
    <xf numFmtId="43" fontId="0" fillId="2" borderId="0" xfId="0" applyNumberFormat="1" applyFont="1" applyFill="1"/>
    <xf numFmtId="0" fontId="9" fillId="2" borderId="0" xfId="0" applyFont="1" applyFill="1"/>
    <xf numFmtId="176" fontId="0" fillId="6" borderId="1" xfId="0" applyNumberFormat="1" applyFont="1" applyFill="1" applyBorder="1" applyAlignment="1" applyProtection="1"/>
    <xf numFmtId="176" fontId="0" fillId="2" borderId="7" xfId="0" applyNumberFormat="1" applyFont="1" applyFill="1" applyBorder="1"/>
    <xf numFmtId="0" fontId="15" fillId="4" borderId="0" xfId="0" applyFont="1" applyFill="1"/>
    <xf numFmtId="0" fontId="16" fillId="4" borderId="0" xfId="0" applyFont="1" applyFill="1" applyAlignment="1">
      <alignment vertical="center"/>
    </xf>
    <xf numFmtId="0" fontId="16" fillId="6" borderId="0" xfId="0" applyFont="1" applyFill="1" applyAlignment="1">
      <alignment vertical="center"/>
    </xf>
    <xf numFmtId="0" fontId="15" fillId="5" borderId="0" xfId="0" applyFont="1" applyFill="1"/>
    <xf numFmtId="0" fontId="15" fillId="2" borderId="0" xfId="0" applyFont="1" applyFill="1"/>
    <xf numFmtId="0" fontId="0" fillId="6" borderId="0" xfId="0" applyFont="1" applyFill="1"/>
    <xf numFmtId="0" fontId="0" fillId="2" borderId="1" xfId="0" applyFont="1" applyFill="1" applyBorder="1"/>
    <xf numFmtId="0" fontId="0" fillId="0" borderId="0" xfId="0" applyFont="1" applyFill="1"/>
    <xf numFmtId="0" fontId="1" fillId="0" borderId="0" xfId="0" applyFont="1"/>
    <xf numFmtId="0" fontId="12" fillId="4" borderId="0" xfId="0" applyFont="1" applyFill="1"/>
    <xf numFmtId="0" fontId="9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/>
    <xf numFmtId="0" fontId="1" fillId="6" borderId="0" xfId="0" applyFont="1" applyFill="1"/>
    <xf numFmtId="0" fontId="9" fillId="0" borderId="0" xfId="0" applyFont="1"/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177" fontId="5" fillId="2" borderId="1" xfId="0" applyNumberFormat="1" applyFont="1" applyFill="1" applyBorder="1"/>
    <xf numFmtId="0" fontId="17" fillId="3" borderId="1" xfId="0" applyFont="1" applyFill="1" applyBorder="1"/>
    <xf numFmtId="176" fontId="17" fillId="3" borderId="1" xfId="0" applyNumberFormat="1" applyFont="1" applyFill="1" applyBorder="1"/>
    <xf numFmtId="0" fontId="17" fillId="4" borderId="1" xfId="0" applyFont="1" applyFill="1" applyBorder="1"/>
    <xf numFmtId="176" fontId="17" fillId="4" borderId="1" xfId="0" applyNumberFormat="1" applyFont="1" applyFill="1" applyBorder="1"/>
    <xf numFmtId="0" fontId="16" fillId="4" borderId="1" xfId="0" applyFont="1" applyFill="1" applyBorder="1" applyAlignment="1">
      <alignment vertical="center"/>
    </xf>
    <xf numFmtId="0" fontId="17" fillId="4" borderId="1" xfId="0" applyFont="1" applyFill="1" applyBorder="1" applyAlignment="1"/>
    <xf numFmtId="0" fontId="16" fillId="6" borderId="1" xfId="0" applyFont="1" applyFill="1" applyBorder="1" applyAlignment="1">
      <alignment vertical="center"/>
    </xf>
    <xf numFmtId="0" fontId="17" fillId="6" borderId="1" xfId="0" applyFont="1" applyFill="1" applyBorder="1"/>
    <xf numFmtId="0" fontId="17" fillId="5" borderId="1" xfId="0" applyFont="1" applyFill="1" applyBorder="1"/>
    <xf numFmtId="176" fontId="17" fillId="5" borderId="1" xfId="0" applyNumberFormat="1" applyFont="1" applyFill="1" applyBorder="1"/>
    <xf numFmtId="0" fontId="17" fillId="2" borderId="1" xfId="0" applyFont="1" applyFill="1" applyBorder="1"/>
    <xf numFmtId="176" fontId="17" fillId="2" borderId="1" xfId="0" applyNumberFormat="1" applyFont="1" applyFill="1" applyBorder="1"/>
    <xf numFmtId="176" fontId="5" fillId="2" borderId="1" xfId="0" applyNumberFormat="1" applyFont="1" applyFill="1" applyBorder="1"/>
    <xf numFmtId="0" fontId="5" fillId="3" borderId="0" xfId="0" applyFont="1" applyFill="1"/>
    <xf numFmtId="0" fontId="3" fillId="3" borderId="9" xfId="0" applyFont="1" applyFill="1" applyBorder="1"/>
    <xf numFmtId="176" fontId="3" fillId="3" borderId="9" xfId="0" applyNumberFormat="1" applyFont="1" applyFill="1" applyBorder="1"/>
    <xf numFmtId="0" fontId="3" fillId="2" borderId="9" xfId="0" applyFont="1" applyFill="1" applyBorder="1"/>
    <xf numFmtId="176" fontId="3" fillId="2" borderId="9" xfId="0" applyNumberFormat="1" applyFont="1" applyFill="1" applyBorder="1"/>
    <xf numFmtId="0" fontId="3" fillId="0" borderId="10" xfId="0" applyFont="1" applyFill="1" applyBorder="1"/>
    <xf numFmtId="176" fontId="3" fillId="0" borderId="10" xfId="0" applyNumberFormat="1" applyFont="1" applyFill="1" applyBorder="1"/>
    <xf numFmtId="0" fontId="3" fillId="6" borderId="1" xfId="0" applyFont="1" applyFill="1" applyBorder="1"/>
    <xf numFmtId="0" fontId="3" fillId="0" borderId="1" xfId="0" applyFont="1" applyFill="1" applyBorder="1"/>
    <xf numFmtId="176" fontId="3" fillId="0" borderId="1" xfId="0" applyNumberFormat="1" applyFont="1" applyFill="1" applyBorder="1"/>
    <xf numFmtId="0" fontId="1" fillId="6" borderId="0" xfId="0" applyFont="1" applyFill="1" applyAlignment="1"/>
    <xf numFmtId="0" fontId="5" fillId="5" borderId="1" xfId="0" applyFont="1" applyFill="1" applyBorder="1"/>
    <xf numFmtId="176" fontId="5" fillId="5" borderId="1" xfId="0" applyNumberFormat="1" applyFont="1" applyFill="1" applyBorder="1"/>
    <xf numFmtId="0" fontId="5" fillId="0" borderId="1" xfId="0" applyFont="1" applyBorder="1"/>
    <xf numFmtId="176" fontId="5" fillId="0" borderId="1" xfId="0" applyNumberFormat="1" applyFont="1" applyBorder="1"/>
    <xf numFmtId="176" fontId="3" fillId="0" borderId="1" xfId="0" applyNumberFormat="1" applyFont="1" applyBorder="1"/>
    <xf numFmtId="0" fontId="18" fillId="3" borderId="1" xfId="0" applyFont="1" applyFill="1" applyBorder="1"/>
    <xf numFmtId="43" fontId="17" fillId="3" borderId="1" xfId="8" applyFont="1" applyFill="1" applyBorder="1"/>
    <xf numFmtId="0" fontId="18" fillId="4" borderId="1" xfId="0" applyFont="1" applyFill="1" applyBorder="1"/>
    <xf numFmtId="43" fontId="17" fillId="4" borderId="1" xfId="8" applyFont="1" applyFill="1" applyBorder="1"/>
    <xf numFmtId="0" fontId="18" fillId="5" borderId="1" xfId="0" applyFont="1" applyFill="1" applyBorder="1"/>
    <xf numFmtId="43" fontId="17" fillId="5" borderId="1" xfId="8" applyFont="1" applyFill="1" applyBorder="1"/>
    <xf numFmtId="0" fontId="18" fillId="2" borderId="1" xfId="0" applyFont="1" applyFill="1" applyBorder="1"/>
    <xf numFmtId="43" fontId="17" fillId="2" borderId="1" xfId="8" applyFont="1" applyFill="1" applyBorder="1"/>
    <xf numFmtId="0" fontId="4" fillId="3" borderId="9" xfId="0" applyFont="1" applyFill="1" applyBorder="1"/>
    <xf numFmtId="43" fontId="3" fillId="3" borderId="9" xfId="8" applyFont="1" applyFill="1" applyBorder="1"/>
    <xf numFmtId="0" fontId="4" fillId="2" borderId="9" xfId="0" applyFont="1" applyFill="1" applyBorder="1"/>
    <xf numFmtId="43" fontId="3" fillId="2" borderId="9" xfId="8" applyFont="1" applyFill="1" applyBorder="1"/>
    <xf numFmtId="43" fontId="3" fillId="2" borderId="1" xfId="0" applyNumberFormat="1" applyFont="1" applyFill="1" applyBorder="1"/>
    <xf numFmtId="43" fontId="0" fillId="2" borderId="1" xfId="0" applyNumberFormat="1" applyFont="1" applyFill="1" applyBorder="1"/>
    <xf numFmtId="0" fontId="4" fillId="0" borderId="10" xfId="0" applyFont="1" applyFill="1" applyBorder="1"/>
    <xf numFmtId="43" fontId="3" fillId="0" borderId="10" xfId="8" applyFont="1" applyFill="1" applyBorder="1"/>
    <xf numFmtId="0" fontId="4" fillId="0" borderId="1" xfId="0" applyFont="1" applyFill="1" applyBorder="1"/>
    <xf numFmtId="43" fontId="3" fillId="0" borderId="1" xfId="8" applyFont="1" applyFill="1" applyBorder="1"/>
    <xf numFmtId="0" fontId="6" fillId="5" borderId="1" xfId="0" applyFont="1" applyFill="1" applyBorder="1"/>
    <xf numFmtId="43" fontId="5" fillId="5" borderId="1" xfId="8" applyFont="1" applyFill="1" applyBorder="1"/>
    <xf numFmtId="178" fontId="5" fillId="0" borderId="1" xfId="0" applyNumberFormat="1" applyFont="1" applyBorder="1"/>
    <xf numFmtId="0" fontId="6" fillId="0" borderId="1" xfId="0" applyFont="1" applyBorder="1"/>
    <xf numFmtId="43" fontId="5" fillId="0" borderId="1" xfId="8" applyFont="1" applyBorder="1"/>
    <xf numFmtId="178" fontId="3" fillId="0" borderId="1" xfId="0" applyNumberFormat="1" applyFont="1" applyBorder="1"/>
    <xf numFmtId="0" fontId="10" fillId="0" borderId="7" xfId="0" applyFont="1" applyBorder="1" applyAlignment="1">
      <alignment horizontal="center"/>
    </xf>
    <xf numFmtId="178" fontId="16" fillId="6" borderId="1" xfId="0" applyNumberFormat="1" applyFont="1" applyFill="1" applyBorder="1" applyAlignment="1">
      <alignment vertical="center"/>
    </xf>
    <xf numFmtId="0" fontId="0" fillId="6" borderId="0" xfId="0" applyFont="1" applyFill="1" applyBorder="1"/>
    <xf numFmtId="0" fontId="0" fillId="2" borderId="0" xfId="0" applyFont="1" applyFill="1" applyBorder="1"/>
    <xf numFmtId="0" fontId="0" fillId="2" borderId="7" xfId="0" applyFont="1" applyFill="1" applyBorder="1"/>
    <xf numFmtId="176" fontId="3" fillId="0" borderId="6" xfId="0" applyNumberFormat="1" applyFont="1" applyFill="1" applyBorder="1"/>
    <xf numFmtId="0" fontId="0" fillId="4" borderId="0" xfId="0" applyFont="1" applyFill="1" applyBorder="1"/>
    <xf numFmtId="0" fontId="5" fillId="6" borderId="1" xfId="0" applyFont="1" applyFill="1" applyBorder="1"/>
    <xf numFmtId="178" fontId="5" fillId="5" borderId="1" xfId="0" applyNumberFormat="1" applyFont="1" applyFill="1" applyBorder="1"/>
    <xf numFmtId="180" fontId="5" fillId="3" borderId="1" xfId="0" applyNumberFormat="1" applyFont="1" applyFill="1" applyBorder="1"/>
    <xf numFmtId="181" fontId="5" fillId="3" borderId="1" xfId="4" applyNumberFormat="1" applyFont="1" applyFill="1" applyBorder="1"/>
    <xf numFmtId="181" fontId="19" fillId="3" borderId="1" xfId="4" applyNumberFormat="1" applyFont="1" applyFill="1" applyBorder="1"/>
    <xf numFmtId="181" fontId="5" fillId="3" borderId="1" xfId="0" applyNumberFormat="1" applyFont="1" applyFill="1" applyBorder="1"/>
    <xf numFmtId="0" fontId="13" fillId="6" borderId="1" xfId="0" applyFont="1" applyFill="1" applyBorder="1"/>
    <xf numFmtId="0" fontId="5" fillId="6" borderId="4" xfId="0" applyFont="1" applyFill="1" applyBorder="1"/>
    <xf numFmtId="176" fontId="5" fillId="6" borderId="4" xfId="0" applyNumberFormat="1" applyFont="1" applyFill="1" applyBorder="1"/>
    <xf numFmtId="0" fontId="3" fillId="0" borderId="3" xfId="0" applyFont="1" applyBorder="1"/>
    <xf numFmtId="177" fontId="3" fillId="0" borderId="1" xfId="0" applyNumberFormat="1" applyFont="1" applyBorder="1"/>
    <xf numFmtId="0" fontId="12" fillId="3" borderId="1" xfId="0" applyFont="1" applyFill="1" applyBorder="1"/>
    <xf numFmtId="176" fontId="12" fillId="3" borderId="1" xfId="0" applyNumberFormat="1" applyFont="1" applyFill="1" applyBorder="1"/>
    <xf numFmtId="178" fontId="12" fillId="3" borderId="1" xfId="0" applyNumberFormat="1" applyFont="1" applyFill="1" applyBorder="1"/>
    <xf numFmtId="0" fontId="13" fillId="6" borderId="8" xfId="0" applyFont="1" applyFill="1" applyBorder="1"/>
    <xf numFmtId="0" fontId="5" fillId="6" borderId="10" xfId="0" applyFont="1" applyFill="1" applyBorder="1"/>
    <xf numFmtId="176" fontId="5" fillId="6" borderId="10" xfId="0" applyNumberFormat="1" applyFont="1" applyFill="1" applyBorder="1"/>
    <xf numFmtId="0" fontId="20" fillId="4" borderId="7" xfId="0" applyFont="1" applyFill="1" applyBorder="1"/>
    <xf numFmtId="0" fontId="5" fillId="4" borderId="1" xfId="0" applyFont="1" applyFill="1" applyBorder="1"/>
    <xf numFmtId="0" fontId="21" fillId="4" borderId="1" xfId="0" applyFont="1" applyFill="1" applyBorder="1"/>
    <xf numFmtId="176" fontId="5" fillId="4" borderId="1" xfId="0" applyNumberFormat="1" applyFont="1" applyFill="1" applyBorder="1"/>
    <xf numFmtId="0" fontId="5" fillId="2" borderId="11" xfId="0" applyFont="1" applyFill="1" applyBorder="1"/>
    <xf numFmtId="0" fontId="5" fillId="5" borderId="10" xfId="0" applyFont="1" applyFill="1" applyBorder="1"/>
    <xf numFmtId="176" fontId="5" fillId="5" borderId="10" xfId="0" applyNumberFormat="1" applyFont="1" applyFill="1" applyBorder="1"/>
    <xf numFmtId="0" fontId="5" fillId="3" borderId="12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176" fontId="5" fillId="3" borderId="1" xfId="0" applyNumberFormat="1" applyFont="1" applyFill="1" applyBorder="1" applyAlignment="1">
      <alignment vertical="center"/>
    </xf>
    <xf numFmtId="0" fontId="5" fillId="3" borderId="12" xfId="0" applyFont="1" applyFill="1" applyBorder="1"/>
    <xf numFmtId="0" fontId="21" fillId="3" borderId="12" xfId="0" applyFont="1" applyFill="1" applyBorder="1"/>
    <xf numFmtId="0" fontId="21" fillId="3" borderId="1" xfId="0" applyFont="1" applyFill="1" applyBorder="1"/>
    <xf numFmtId="0" fontId="22" fillId="0" borderId="13" xfId="0" applyFont="1" applyFill="1" applyBorder="1"/>
    <xf numFmtId="0" fontId="3" fillId="0" borderId="14" xfId="0" applyFont="1" applyFill="1" applyBorder="1"/>
    <xf numFmtId="0" fontId="22" fillId="0" borderId="14" xfId="0" applyFont="1" applyFill="1" applyBorder="1"/>
    <xf numFmtId="176" fontId="3" fillId="0" borderId="14" xfId="0" applyNumberFormat="1" applyFont="1" applyFill="1" applyBorder="1"/>
    <xf numFmtId="0" fontId="3" fillId="0" borderId="14" xfId="0" applyNumberFormat="1" applyFont="1" applyBorder="1"/>
    <xf numFmtId="0" fontId="5" fillId="5" borderId="0" xfId="0" applyFont="1" applyFill="1"/>
    <xf numFmtId="0" fontId="3" fillId="3" borderId="1" xfId="0" applyFont="1" applyFill="1" applyBorder="1"/>
    <xf numFmtId="176" fontId="3" fillId="3" borderId="1" xfId="0" applyNumberFormat="1" applyFont="1" applyFill="1" applyBorder="1"/>
    <xf numFmtId="44" fontId="5" fillId="3" borderId="1" xfId="4" applyFont="1" applyFill="1" applyBorder="1"/>
    <xf numFmtId="0" fontId="6" fillId="6" borderId="4" xfId="0" applyFont="1" applyFill="1" applyBorder="1"/>
    <xf numFmtId="43" fontId="5" fillId="6" borderId="4" xfId="8" applyFont="1" applyFill="1" applyBorder="1"/>
    <xf numFmtId="177" fontId="12" fillId="3" borderId="1" xfId="0" applyNumberFormat="1" applyFont="1" applyFill="1" applyBorder="1"/>
    <xf numFmtId="0" fontId="6" fillId="6" borderId="10" xfId="0" applyFont="1" applyFill="1" applyBorder="1"/>
    <xf numFmtId="43" fontId="5" fillId="6" borderId="10" xfId="8" applyFont="1" applyFill="1" applyBorder="1"/>
    <xf numFmtId="0" fontId="6" fillId="4" borderId="1" xfId="0" applyFont="1" applyFill="1" applyBorder="1"/>
    <xf numFmtId="43" fontId="21" fillId="4" borderId="1" xfId="8" applyFont="1" applyFill="1" applyBorder="1"/>
    <xf numFmtId="0" fontId="6" fillId="5" borderId="10" xfId="0" applyFont="1" applyFill="1" applyBorder="1"/>
    <xf numFmtId="43" fontId="5" fillId="5" borderId="10" xfId="8" applyFont="1" applyFill="1" applyBorder="1"/>
    <xf numFmtId="0" fontId="6" fillId="3" borderId="1" xfId="0" applyFont="1" applyFill="1" applyBorder="1" applyAlignment="1">
      <alignment vertical="center"/>
    </xf>
    <xf numFmtId="43" fontId="5" fillId="3" borderId="1" xfId="8" applyFont="1" applyFill="1" applyBorder="1" applyAlignment="1">
      <alignment vertical="center"/>
    </xf>
    <xf numFmtId="43" fontId="21" fillId="3" borderId="1" xfId="8" applyFont="1" applyFill="1" applyBorder="1"/>
    <xf numFmtId="43" fontId="23" fillId="0" borderId="14" xfId="0" applyNumberFormat="1" applyFont="1" applyBorder="1"/>
    <xf numFmtId="0" fontId="24" fillId="0" borderId="14" xfId="0" applyFont="1" applyBorder="1"/>
    <xf numFmtId="43" fontId="23" fillId="0" borderId="14" xfId="8" applyFont="1" applyBorder="1"/>
    <xf numFmtId="43" fontId="22" fillId="0" borderId="14" xfId="8" applyFont="1" applyFill="1" applyBorder="1"/>
    <xf numFmtId="43" fontId="5" fillId="2" borderId="1" xfId="0" applyNumberFormat="1" applyFont="1" applyFill="1" applyBorder="1"/>
    <xf numFmtId="43" fontId="5" fillId="3" borderId="1" xfId="0" applyNumberFormat="1" applyFont="1" applyFill="1" applyBorder="1"/>
    <xf numFmtId="43" fontId="3" fillId="0" borderId="1" xfId="0" applyNumberFormat="1" applyFont="1" applyBorder="1"/>
    <xf numFmtId="0" fontId="4" fillId="3" borderId="1" xfId="0" applyFont="1" applyFill="1" applyBorder="1"/>
    <xf numFmtId="43" fontId="3" fillId="3" borderId="1" xfId="8" applyFont="1" applyFill="1" applyBorder="1"/>
    <xf numFmtId="176" fontId="5" fillId="6" borderId="1" xfId="0" applyNumberFormat="1" applyFont="1" applyFill="1" applyBorder="1"/>
    <xf numFmtId="0" fontId="12" fillId="4" borderId="1" xfId="0" applyFont="1" applyFill="1" applyBorder="1"/>
    <xf numFmtId="43" fontId="12" fillId="4" borderId="1" xfId="8" applyFont="1" applyFill="1" applyBorder="1"/>
    <xf numFmtId="176" fontId="21" fillId="5" borderId="15" xfId="0" applyNumberFormat="1" applyFont="1" applyFill="1" applyBorder="1"/>
    <xf numFmtId="176" fontId="5" fillId="5" borderId="16" xfId="0" applyNumberFormat="1" applyFont="1" applyFill="1" applyBorder="1"/>
    <xf numFmtId="176" fontId="5" fillId="3" borderId="15" xfId="0" applyNumberFormat="1" applyFont="1" applyFill="1" applyBorder="1" applyAlignment="1">
      <alignment vertical="center"/>
    </xf>
    <xf numFmtId="176" fontId="5" fillId="3" borderId="15" xfId="0" applyNumberFormat="1" applyFont="1" applyFill="1" applyBorder="1"/>
    <xf numFmtId="176" fontId="21" fillId="3" borderId="15" xfId="0" applyNumberFormat="1" applyFont="1" applyFill="1" applyBorder="1"/>
    <xf numFmtId="43" fontId="3" fillId="0" borderId="17" xfId="0" applyNumberFormat="1" applyFont="1" applyFill="1" applyBorder="1"/>
    <xf numFmtId="176" fontId="12" fillId="4" borderId="1" xfId="0" applyNumberFormat="1" applyFont="1" applyFill="1" applyBorder="1"/>
    <xf numFmtId="0" fontId="3" fillId="0" borderId="4" xfId="0" applyFont="1" applyBorder="1"/>
    <xf numFmtId="178" fontId="3" fillId="0" borderId="4" xfId="0" applyNumberFormat="1" applyFont="1" applyBorder="1"/>
    <xf numFmtId="176" fontId="3" fillId="0" borderId="4" xfId="0" applyNumberFormat="1" applyFont="1" applyBorder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5" fillId="3" borderId="9" xfId="0" applyFont="1" applyFill="1" applyBorder="1"/>
    <xf numFmtId="0" fontId="0" fillId="4" borderId="1" xfId="0" applyFont="1" applyFill="1" applyBorder="1"/>
    <xf numFmtId="176" fontId="3" fillId="4" borderId="1" xfId="0" applyNumberFormat="1" applyFont="1" applyFill="1" applyBorder="1"/>
    <xf numFmtId="0" fontId="0" fillId="6" borderId="1" xfId="0" applyFont="1" applyFill="1" applyBorder="1"/>
    <xf numFmtId="176" fontId="3" fillId="6" borderId="1" xfId="0" applyNumberFormat="1" applyFont="1" applyFill="1" applyBorder="1"/>
    <xf numFmtId="0" fontId="0" fillId="0" borderId="1" xfId="0" applyFont="1" applyBorder="1"/>
    <xf numFmtId="178" fontId="17" fillId="3" borderId="1" xfId="0" applyNumberFormat="1" applyFont="1" applyFill="1" applyBorder="1"/>
    <xf numFmtId="178" fontId="17" fillId="4" borderId="1" xfId="0" applyNumberFormat="1" applyFont="1" applyFill="1" applyBorder="1"/>
    <xf numFmtId="178" fontId="3" fillId="4" borderId="1" xfId="0" applyNumberFormat="1" applyFont="1" applyFill="1" applyBorder="1"/>
    <xf numFmtId="0" fontId="3" fillId="0" borderId="2" xfId="0" applyFont="1" applyBorder="1"/>
    <xf numFmtId="0" fontId="3" fillId="0" borderId="0" xfId="0" applyFont="1" applyBorder="1"/>
    <xf numFmtId="176" fontId="3" fillId="0" borderId="0" xfId="0" applyNumberFormat="1" applyFont="1" applyBorder="1"/>
    <xf numFmtId="43" fontId="3" fillId="0" borderId="4" xfId="0" applyNumberFormat="1" applyFont="1" applyBorder="1"/>
    <xf numFmtId="0" fontId="4" fillId="0" borderId="4" xfId="0" applyFont="1" applyBorder="1"/>
    <xf numFmtId="43" fontId="3" fillId="0" borderId="4" xfId="8" applyFont="1" applyBorder="1"/>
    <xf numFmtId="0" fontId="6" fillId="3" borderId="9" xfId="0" applyFont="1" applyFill="1" applyBorder="1"/>
    <xf numFmtId="43" fontId="5" fillId="3" borderId="9" xfId="8" applyFont="1" applyFill="1" applyBorder="1"/>
    <xf numFmtId="43" fontId="0" fillId="4" borderId="1" xfId="0" applyNumberFormat="1" applyFont="1" applyFill="1" applyBorder="1"/>
    <xf numFmtId="176" fontId="0" fillId="4" borderId="1" xfId="0" applyNumberFormat="1" applyFont="1" applyFill="1" applyBorder="1"/>
    <xf numFmtId="43" fontId="0" fillId="6" borderId="1" xfId="0" applyNumberFormat="1" applyFont="1" applyFill="1" applyBorder="1"/>
    <xf numFmtId="176" fontId="0" fillId="6" borderId="1" xfId="0" applyNumberFormat="1" applyFont="1" applyFill="1" applyBorder="1"/>
    <xf numFmtId="43" fontId="17" fillId="3" borderId="1" xfId="0" applyNumberFormat="1" applyFont="1" applyFill="1" applyBorder="1"/>
    <xf numFmtId="0" fontId="4" fillId="4" borderId="1" xfId="0" applyFont="1" applyFill="1" applyBorder="1"/>
    <xf numFmtId="43" fontId="3" fillId="4" borderId="1" xfId="8" applyFont="1" applyFill="1" applyBorder="1"/>
    <xf numFmtId="0" fontId="4" fillId="0" borderId="0" xfId="0" applyFont="1" applyBorder="1"/>
    <xf numFmtId="43" fontId="3" fillId="0" borderId="0" xfId="8" applyFont="1" applyBorder="1"/>
    <xf numFmtId="176" fontId="3" fillId="0" borderId="7" xfId="0" applyNumberFormat="1" applyFont="1" applyBorder="1"/>
    <xf numFmtId="0" fontId="3" fillId="0" borderId="7" xfId="0" applyFont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center"/>
    </xf>
    <xf numFmtId="0" fontId="3" fillId="6" borderId="1" xfId="0" applyFont="1" applyFill="1" applyBorder="1" applyAlignment="1"/>
    <xf numFmtId="176" fontId="3" fillId="6" borderId="1" xfId="0" applyNumberFormat="1" applyFont="1" applyFill="1" applyBorder="1" applyAlignment="1"/>
    <xf numFmtId="0" fontId="5" fillId="6" borderId="1" xfId="0" applyFont="1" applyFill="1" applyBorder="1" applyAlignment="1"/>
    <xf numFmtId="176" fontId="5" fillId="6" borderId="1" xfId="0" applyNumberFormat="1" applyFont="1" applyFill="1" applyBorder="1" applyAlignment="1"/>
    <xf numFmtId="176" fontId="5" fillId="3" borderId="9" xfId="0" applyNumberFormat="1" applyFont="1" applyFill="1" applyBorder="1"/>
    <xf numFmtId="0" fontId="5" fillId="6" borderId="9" xfId="0" applyFont="1" applyFill="1" applyBorder="1" applyAlignment="1"/>
    <xf numFmtId="176" fontId="13" fillId="4" borderId="1" xfId="0" applyNumberFormat="1" applyFont="1" applyFill="1" applyBorder="1" applyAlignment="1"/>
    <xf numFmtId="176" fontId="13" fillId="6" borderId="1" xfId="0" applyNumberFormat="1" applyFont="1" applyFill="1" applyBorder="1" applyAlignment="1"/>
    <xf numFmtId="0" fontId="25" fillId="6" borderId="0" xfId="0" applyFont="1" applyFill="1" applyAlignment="1">
      <alignment vertical="center"/>
    </xf>
    <xf numFmtId="176" fontId="0" fillId="0" borderId="1" xfId="0" applyNumberFormat="1" applyFont="1" applyBorder="1"/>
    <xf numFmtId="0" fontId="25" fillId="0" borderId="0" xfId="0" applyFont="1" applyFill="1" applyAlignment="1">
      <alignment vertical="center"/>
    </xf>
    <xf numFmtId="0" fontId="9" fillId="4" borderId="0" xfId="0" applyFont="1" applyFill="1" applyAlignment="1">
      <alignment vertical="center"/>
    </xf>
    <xf numFmtId="0" fontId="8" fillId="4" borderId="0" xfId="0" applyFont="1" applyFill="1" applyAlignment="1">
      <alignment vertical="center"/>
    </xf>
    <xf numFmtId="0" fontId="0" fillId="4" borderId="0" xfId="0" applyFont="1" applyFill="1" applyAlignment="1">
      <alignment vertical="center"/>
    </xf>
    <xf numFmtId="0" fontId="4" fillId="6" borderId="1" xfId="0" applyFont="1" applyFill="1" applyBorder="1" applyAlignment="1"/>
    <xf numFmtId="43" fontId="3" fillId="6" borderId="1" xfId="8" applyFont="1" applyFill="1" applyBorder="1" applyAlignment="1"/>
    <xf numFmtId="43" fontId="5" fillId="6" borderId="1" xfId="8" applyFont="1" applyFill="1" applyBorder="1" applyAlignment="1"/>
    <xf numFmtId="0" fontId="6" fillId="6" borderId="9" xfId="0" applyFont="1" applyFill="1" applyBorder="1" applyAlignment="1"/>
    <xf numFmtId="43" fontId="5" fillId="6" borderId="9" xfId="8" applyFont="1" applyFill="1" applyBorder="1" applyAlignment="1"/>
    <xf numFmtId="43" fontId="0" fillId="6" borderId="1" xfId="0" applyNumberFormat="1" applyFont="1" applyFill="1" applyBorder="1" applyAlignment="1"/>
    <xf numFmtId="0" fontId="3" fillId="6" borderId="7" xfId="0" applyFont="1" applyFill="1" applyBorder="1" applyAlignment="1">
      <alignment horizontal="center"/>
    </xf>
    <xf numFmtId="0" fontId="0" fillId="4" borderId="0" xfId="0" applyFont="1" applyFill="1" applyAlignment="1"/>
    <xf numFmtId="0" fontId="8" fillId="2" borderId="0" xfId="0" applyFont="1" applyFill="1" applyAlignment="1"/>
    <xf numFmtId="0" fontId="8" fillId="4" borderId="0" xfId="0" applyFont="1" applyFill="1"/>
    <xf numFmtId="0" fontId="1" fillId="2" borderId="0" xfId="0" applyFont="1" applyFill="1" applyAlignment="1"/>
    <xf numFmtId="176" fontId="5" fillId="6" borderId="9" xfId="0" applyNumberFormat="1" applyFont="1" applyFill="1" applyBorder="1" applyAlignment="1"/>
    <xf numFmtId="176" fontId="0" fillId="6" borderId="1" xfId="0" applyNumberFormat="1" applyFont="1" applyFill="1" applyBorder="1" applyAlignment="1"/>
    <xf numFmtId="0" fontId="0" fillId="2" borderId="0" xfId="0" applyFont="1" applyFill="1" applyAlignment="1"/>
    <xf numFmtId="0" fontId="25" fillId="2" borderId="0" xfId="0" applyFont="1" applyFill="1" applyAlignment="1">
      <alignment vertical="center"/>
    </xf>
    <xf numFmtId="0" fontId="8" fillId="4" borderId="0" xfId="0" applyFont="1" applyFill="1" applyAlignment="1"/>
    <xf numFmtId="178" fontId="5" fillId="3" borderId="1" xfId="0" applyNumberFormat="1" applyFont="1" applyFill="1" applyBorder="1"/>
    <xf numFmtId="0" fontId="7" fillId="0" borderId="9" xfId="0" applyFont="1" applyBorder="1"/>
    <xf numFmtId="0" fontId="0" fillId="0" borderId="0" xfId="50" applyFont="1" applyAlignment="1"/>
    <xf numFmtId="176" fontId="0" fillId="0" borderId="0" xfId="50" applyNumberFormat="1" applyFont="1" applyAlignment="1"/>
    <xf numFmtId="0" fontId="3" fillId="0" borderId="1" xfId="50" applyFont="1" applyBorder="1" applyAlignment="1"/>
    <xf numFmtId="176" fontId="3" fillId="0" borderId="1" xfId="50" applyNumberFormat="1" applyFont="1" applyBorder="1" applyAlignment="1"/>
    <xf numFmtId="0" fontId="3" fillId="0" borderId="1" xfId="50" applyFont="1" applyFill="1" applyBorder="1" applyAlignment="1"/>
    <xf numFmtId="176" fontId="3" fillId="0" borderId="1" xfId="50" applyNumberFormat="1" applyFont="1" applyFill="1" applyBorder="1" applyAlignment="1"/>
    <xf numFmtId="0" fontId="5" fillId="3" borderId="1" xfId="50" applyFont="1" applyFill="1" applyBorder="1" applyAlignment="1"/>
    <xf numFmtId="176" fontId="5" fillId="3" borderId="1" xfId="50" applyNumberFormat="1" applyFont="1" applyFill="1" applyBorder="1" applyAlignment="1"/>
    <xf numFmtId="0" fontId="5" fillId="4" borderId="1" xfId="50" applyFont="1" applyFill="1" applyBorder="1"/>
    <xf numFmtId="176" fontId="5" fillId="4" borderId="1" xfId="50" applyNumberFormat="1" applyFont="1" applyFill="1" applyBorder="1"/>
    <xf numFmtId="0" fontId="5" fillId="6" borderId="3" xfId="0" applyFont="1" applyFill="1" applyBorder="1"/>
    <xf numFmtId="0" fontId="5" fillId="6" borderId="1" xfId="50" applyFont="1" applyFill="1" applyBorder="1"/>
    <xf numFmtId="176" fontId="5" fillId="6" borderId="1" xfId="50" applyNumberFormat="1" applyFont="1" applyFill="1" applyBorder="1"/>
    <xf numFmtId="0" fontId="0" fillId="0" borderId="1" xfId="0" applyBorder="1" applyAlignment="1">
      <alignment vertical="center"/>
    </xf>
    <xf numFmtId="0" fontId="0" fillId="0" borderId="0" xfId="0" applyFont="1" applyAlignment="1"/>
    <xf numFmtId="176" fontId="0" fillId="0" borderId="0" xfId="0" applyNumberFormat="1" applyFont="1" applyAlignment="1"/>
    <xf numFmtId="0" fontId="3" fillId="2" borderId="1" xfId="0" applyFont="1" applyFill="1" applyBorder="1" applyAlignment="1"/>
    <xf numFmtId="0" fontId="3" fillId="0" borderId="1" xfId="0" applyFont="1" applyBorder="1" applyAlignment="1"/>
    <xf numFmtId="176" fontId="3" fillId="0" borderId="1" xfId="0" applyNumberFormat="1" applyFont="1" applyBorder="1" applyAlignment="1"/>
    <xf numFmtId="0" fontId="3" fillId="2" borderId="3" xfId="0" applyFont="1" applyFill="1" applyBorder="1" applyAlignment="1"/>
    <xf numFmtId="0" fontId="3" fillId="0" borderId="7" xfId="0" applyFont="1" applyBorder="1" applyAlignment="1"/>
    <xf numFmtId="0" fontId="5" fillId="3" borderId="7" xfId="0" applyFont="1" applyFill="1" applyBorder="1"/>
    <xf numFmtId="0" fontId="5" fillId="2" borderId="3" xfId="0" applyFont="1" applyFill="1" applyBorder="1"/>
    <xf numFmtId="0" fontId="5" fillId="4" borderId="3" xfId="0" applyFont="1" applyFill="1" applyBorder="1"/>
    <xf numFmtId="0" fontId="5" fillId="4" borderId="7" xfId="0" applyFont="1" applyFill="1" applyBorder="1"/>
    <xf numFmtId="177" fontId="5" fillId="4" borderId="1" xfId="0" applyNumberFormat="1" applyFont="1" applyFill="1" applyBorder="1"/>
    <xf numFmtId="0" fontId="1" fillId="6" borderId="1" xfId="0" applyFont="1" applyFill="1" applyBorder="1" applyAlignment="1"/>
    <xf numFmtId="177" fontId="5" fillId="5" borderId="1" xfId="0" applyNumberFormat="1" applyFont="1" applyFill="1" applyBorder="1"/>
    <xf numFmtId="178" fontId="5" fillId="6" borderId="1" xfId="0" applyNumberFormat="1" applyFont="1" applyFill="1" applyBorder="1"/>
    <xf numFmtId="0" fontId="6" fillId="6" borderId="1" xfId="0" applyFont="1" applyFill="1" applyBorder="1"/>
    <xf numFmtId="43" fontId="5" fillId="6" borderId="1" xfId="8" applyFont="1" applyFill="1" applyBorder="1"/>
    <xf numFmtId="178" fontId="3" fillId="0" borderId="0" xfId="0" applyNumberFormat="1" applyFont="1" applyBorder="1"/>
    <xf numFmtId="43" fontId="0" fillId="0" borderId="0" xfId="51" applyFont="1" applyAlignment="1"/>
    <xf numFmtId="0" fontId="4" fillId="0" borderId="1" xfId="50" applyFont="1" applyBorder="1" applyAlignment="1"/>
    <xf numFmtId="43" fontId="3" fillId="0" borderId="1" xfId="51" applyFont="1" applyBorder="1" applyAlignment="1"/>
    <xf numFmtId="0" fontId="4" fillId="0" borderId="1" xfId="50" applyFont="1" applyFill="1" applyBorder="1" applyAlignment="1"/>
    <xf numFmtId="43" fontId="3" fillId="0" borderId="1" xfId="51" applyFont="1" applyFill="1" applyBorder="1" applyAlignment="1"/>
    <xf numFmtId="0" fontId="6" fillId="3" borderId="1" xfId="50" applyFont="1" applyFill="1" applyBorder="1" applyAlignment="1"/>
    <xf numFmtId="43" fontId="5" fillId="3" borderId="1" xfId="51" applyFont="1" applyFill="1" applyBorder="1" applyAlignment="1"/>
    <xf numFmtId="0" fontId="6" fillId="4" borderId="1" xfId="50" applyFont="1" applyFill="1" applyBorder="1"/>
    <xf numFmtId="43" fontId="5" fillId="4" borderId="1" xfId="51" applyFont="1" applyFill="1" applyBorder="1"/>
    <xf numFmtId="0" fontId="6" fillId="6" borderId="1" xfId="50" applyFont="1" applyFill="1" applyBorder="1"/>
    <xf numFmtId="43" fontId="5" fillId="6" borderId="1" xfId="51" applyFont="1" applyFill="1" applyBorder="1"/>
    <xf numFmtId="43" fontId="0" fillId="0" borderId="0" xfId="8" applyFont="1" applyAlignment="1"/>
    <xf numFmtId="0" fontId="4" fillId="0" borderId="1" xfId="0" applyFont="1" applyBorder="1" applyAlignment="1"/>
    <xf numFmtId="43" fontId="3" fillId="0" borderId="1" xfId="8" applyFont="1" applyBorder="1" applyAlignment="1"/>
    <xf numFmtId="43" fontId="5" fillId="4" borderId="1" xfId="8" applyFont="1" applyFill="1" applyBorder="1"/>
    <xf numFmtId="178" fontId="5" fillId="2" borderId="1" xfId="0" applyNumberFormat="1" applyFont="1" applyFill="1" applyBorder="1"/>
    <xf numFmtId="0" fontId="0" fillId="0" borderId="0" xfId="50" applyFont="1"/>
    <xf numFmtId="0" fontId="0" fillId="4" borderId="0" xfId="0" applyFill="1" applyAlignment="1">
      <alignment vertical="center"/>
    </xf>
    <xf numFmtId="176" fontId="5" fillId="2" borderId="0" xfId="50" applyNumberFormat="1" applyFont="1" applyFill="1" applyBorder="1" applyAlignment="1"/>
    <xf numFmtId="0" fontId="1" fillId="4" borderId="0" xfId="0" applyFont="1" applyFill="1" applyAlignment="1">
      <alignment vertical="center"/>
    </xf>
    <xf numFmtId="0" fontId="0" fillId="4" borderId="1" xfId="0" applyNumberFormat="1" applyFont="1" applyFill="1" applyBorder="1" applyAlignment="1" applyProtection="1"/>
    <xf numFmtId="0" fontId="1" fillId="6" borderId="0" xfId="0" applyFont="1" applyFill="1" applyAlignment="1">
      <alignment vertical="center"/>
    </xf>
    <xf numFmtId="0" fontId="0" fillId="6" borderId="0" xfId="0" applyNumberFormat="1" applyFont="1" applyFill="1" applyAlignment="1" applyProtection="1"/>
    <xf numFmtId="0" fontId="0" fillId="4" borderId="0" xfId="0" applyNumberFormat="1" applyFont="1" applyFill="1" applyAlignment="1" applyProtection="1"/>
    <xf numFmtId="0" fontId="9" fillId="4" borderId="0" xfId="0" applyFont="1" applyFill="1"/>
    <xf numFmtId="176" fontId="3" fillId="0" borderId="10" xfId="0" applyNumberFormat="1" applyFont="1" applyBorder="1"/>
    <xf numFmtId="0" fontId="0" fillId="0" borderId="1" xfId="0" applyFont="1" applyFill="1" applyBorder="1"/>
    <xf numFmtId="176" fontId="5" fillId="5" borderId="0" xfId="0" applyNumberFormat="1" applyFont="1" applyFill="1" applyBorder="1"/>
    <xf numFmtId="176" fontId="5" fillId="5" borderId="0" xfId="0" applyNumberFormat="1" applyFont="1" applyFill="1"/>
    <xf numFmtId="176" fontId="5" fillId="2" borderId="0" xfId="0" applyNumberFormat="1" applyFont="1" applyFill="1"/>
    <xf numFmtId="0" fontId="5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4" fontId="26" fillId="2" borderId="1" xfId="0" applyNumberFormat="1" applyFont="1" applyFill="1" applyBorder="1" applyAlignment="1">
      <alignment vertical="center"/>
    </xf>
    <xf numFmtId="0" fontId="3" fillId="0" borderId="3" xfId="0" applyFont="1" applyFill="1" applyBorder="1"/>
    <xf numFmtId="0" fontId="27" fillId="2" borderId="0" xfId="0" applyFont="1" applyFill="1"/>
    <xf numFmtId="0" fontId="0" fillId="7" borderId="0" xfId="0" applyFont="1" applyFill="1"/>
    <xf numFmtId="0" fontId="19" fillId="2" borderId="0" xfId="0" applyFont="1" applyFill="1"/>
    <xf numFmtId="0" fontId="28" fillId="4" borderId="0" xfId="0" applyFont="1" applyFill="1"/>
    <xf numFmtId="0" fontId="27" fillId="7" borderId="0" xfId="0" applyFont="1" applyFill="1"/>
    <xf numFmtId="0" fontId="15" fillId="4" borderId="1" xfId="0" applyFont="1" applyFill="1" applyBorder="1"/>
    <xf numFmtId="0" fontId="1" fillId="8" borderId="0" xfId="0" applyFont="1" applyFill="1"/>
    <xf numFmtId="0" fontId="12" fillId="6" borderId="0" xfId="0" applyFont="1" applyFill="1"/>
    <xf numFmtId="0" fontId="9" fillId="7" borderId="0" xfId="0" applyFont="1" applyFill="1"/>
    <xf numFmtId="176" fontId="0" fillId="0" borderId="0" xfId="0" applyNumberFormat="1" applyFont="1"/>
    <xf numFmtId="176" fontId="1" fillId="3" borderId="1" xfId="0" applyNumberFormat="1" applyFont="1" applyFill="1" applyBorder="1"/>
    <xf numFmtId="0" fontId="5" fillId="3" borderId="1" xfId="0" applyNumberFormat="1" applyFont="1" applyFill="1" applyBorder="1"/>
    <xf numFmtId="0" fontId="1" fillId="3" borderId="0" xfId="0" applyFont="1" applyFill="1" applyBorder="1"/>
    <xf numFmtId="176" fontId="5" fillId="3" borderId="0" xfId="0" applyNumberFormat="1" applyFont="1" applyFill="1" applyBorder="1"/>
    <xf numFmtId="0" fontId="0" fillId="2" borderId="0" xfId="0" applyFill="1"/>
    <xf numFmtId="0" fontId="13" fillId="4" borderId="1" xfId="0" applyFont="1" applyFill="1" applyBorder="1"/>
    <xf numFmtId="43" fontId="5" fillId="3" borderId="2" xfId="8" applyFont="1" applyFill="1" applyBorder="1"/>
    <xf numFmtId="43" fontId="1" fillId="3" borderId="1" xfId="0" applyNumberFormat="1" applyFont="1" applyFill="1" applyBorder="1"/>
    <xf numFmtId="0" fontId="6" fillId="3" borderId="0" xfId="0" applyFont="1" applyFill="1" applyBorder="1"/>
    <xf numFmtId="43" fontId="5" fillId="3" borderId="0" xfId="8" applyFont="1" applyFill="1" applyBorder="1"/>
    <xf numFmtId="0" fontId="1" fillId="3" borderId="10" xfId="0" applyFont="1" applyFill="1" applyBorder="1"/>
    <xf numFmtId="0" fontId="5" fillId="3" borderId="10" xfId="0" applyFont="1" applyFill="1" applyBorder="1"/>
    <xf numFmtId="176" fontId="5" fillId="3" borderId="10" xfId="0" applyNumberFormat="1" applyFont="1" applyFill="1" applyBorder="1"/>
    <xf numFmtId="0" fontId="1" fillId="3" borderId="9" xfId="0" applyFont="1" applyFill="1" applyBorder="1"/>
    <xf numFmtId="0" fontId="3" fillId="2" borderId="10" xfId="0" applyFont="1" applyFill="1" applyBorder="1"/>
    <xf numFmtId="176" fontId="3" fillId="2" borderId="10" xfId="0" applyNumberFormat="1" applyFont="1" applyFill="1" applyBorder="1"/>
    <xf numFmtId="0" fontId="8" fillId="2" borderId="1" xfId="0" applyNumberFormat="1" applyFont="1" applyFill="1" applyBorder="1" applyAlignment="1" applyProtection="1"/>
    <xf numFmtId="0" fontId="19" fillId="3" borderId="1" xfId="0" applyFont="1" applyFill="1" applyBorder="1"/>
    <xf numFmtId="176" fontId="19" fillId="3" borderId="1" xfId="0" applyNumberFormat="1" applyFont="1" applyFill="1" applyBorder="1"/>
    <xf numFmtId="0" fontId="29" fillId="3" borderId="1" xfId="10" applyFont="1" applyFill="1" applyBorder="1" applyAlignment="1" applyProtection="1"/>
    <xf numFmtId="0" fontId="28" fillId="4" borderId="1" xfId="0" applyFont="1" applyFill="1" applyBorder="1"/>
    <xf numFmtId="176" fontId="28" fillId="4" borderId="1" xfId="0" applyNumberFormat="1" applyFont="1" applyFill="1" applyBorder="1"/>
    <xf numFmtId="0" fontId="27" fillId="2" borderId="1" xfId="0" applyFont="1" applyFill="1" applyBorder="1"/>
    <xf numFmtId="0" fontId="30" fillId="2" borderId="1" xfId="0" applyFont="1" applyFill="1" applyBorder="1"/>
    <xf numFmtId="176" fontId="30" fillId="2" borderId="1" xfId="0" applyNumberFormat="1" applyFont="1" applyFill="1" applyBorder="1"/>
    <xf numFmtId="0" fontId="6" fillId="3" borderId="10" xfId="0" applyFont="1" applyFill="1" applyBorder="1"/>
    <xf numFmtId="43" fontId="5" fillId="3" borderId="10" xfId="8" applyFont="1" applyFill="1" applyBorder="1"/>
    <xf numFmtId="0" fontId="4" fillId="2" borderId="10" xfId="0" applyFont="1" applyFill="1" applyBorder="1"/>
    <xf numFmtId="43" fontId="3" fillId="2" borderId="10" xfId="8" applyFont="1" applyFill="1" applyBorder="1"/>
    <xf numFmtId="43" fontId="19" fillId="3" borderId="1" xfId="8" applyFont="1" applyFill="1" applyBorder="1"/>
    <xf numFmtId="43" fontId="28" fillId="4" borderId="1" xfId="8" applyFont="1" applyFill="1" applyBorder="1"/>
    <xf numFmtId="0" fontId="31" fillId="2" borderId="1" xfId="0" applyFont="1" applyFill="1" applyBorder="1"/>
    <xf numFmtId="43" fontId="30" fillId="2" borderId="1" xfId="8" applyFont="1" applyFill="1" applyBorder="1"/>
    <xf numFmtId="0" fontId="27" fillId="4" borderId="0" xfId="0" applyFont="1" applyFill="1"/>
    <xf numFmtId="0" fontId="17" fillId="4" borderId="9" xfId="0" applyFont="1" applyFill="1" applyBorder="1"/>
    <xf numFmtId="176" fontId="17" fillId="4" borderId="9" xfId="0" applyNumberFormat="1" applyFont="1" applyFill="1" applyBorder="1"/>
    <xf numFmtId="0" fontId="32" fillId="9" borderId="0" xfId="0" applyFont="1" applyFill="1" applyBorder="1"/>
    <xf numFmtId="0" fontId="0" fillId="0" borderId="0" xfId="0" applyFont="1" applyBorder="1"/>
    <xf numFmtId="0" fontId="15" fillId="3" borderId="1" xfId="0" applyFont="1" applyFill="1" applyBorder="1"/>
    <xf numFmtId="0" fontId="13" fillId="0" borderId="1" xfId="0" applyFont="1" applyBorder="1"/>
    <xf numFmtId="0" fontId="33" fillId="8" borderId="1" xfId="0" applyFont="1" applyFill="1" applyBorder="1"/>
    <xf numFmtId="0" fontId="5" fillId="8" borderId="1" xfId="0" applyFont="1" applyFill="1" applyBorder="1"/>
    <xf numFmtId="176" fontId="5" fillId="8" borderId="1" xfId="0" applyNumberFormat="1" applyFont="1" applyFill="1" applyBorder="1"/>
    <xf numFmtId="176" fontId="3" fillId="0" borderId="0" xfId="0" applyNumberFormat="1" applyFont="1" applyFill="1" applyBorder="1"/>
    <xf numFmtId="0" fontId="34" fillId="6" borderId="1" xfId="0" applyFont="1" applyFill="1" applyBorder="1"/>
    <xf numFmtId="0" fontId="19" fillId="6" borderId="1" xfId="0" applyFont="1" applyFill="1" applyBorder="1"/>
    <xf numFmtId="0" fontId="35" fillId="6" borderId="1" xfId="0" applyFont="1" applyFill="1" applyBorder="1"/>
    <xf numFmtId="177" fontId="35" fillId="6" borderId="1" xfId="0" applyNumberFormat="1" applyFont="1" applyFill="1" applyBorder="1"/>
    <xf numFmtId="176" fontId="0" fillId="6" borderId="0" xfId="0" applyNumberFormat="1" applyFont="1" applyFill="1"/>
    <xf numFmtId="43" fontId="17" fillId="4" borderId="9" xfId="0" applyNumberFormat="1" applyFont="1" applyFill="1" applyBorder="1"/>
    <xf numFmtId="0" fontId="18" fillId="4" borderId="9" xfId="0" applyFont="1" applyFill="1" applyBorder="1"/>
    <xf numFmtId="43" fontId="17" fillId="4" borderId="9" xfId="8" applyFont="1" applyFill="1" applyBorder="1"/>
    <xf numFmtId="43" fontId="17" fillId="4" borderId="1" xfId="0" applyNumberFormat="1" applyFont="1" applyFill="1" applyBorder="1"/>
    <xf numFmtId="0" fontId="14" fillId="0" borderId="1" xfId="0" applyFont="1" applyBorder="1"/>
    <xf numFmtId="43" fontId="13" fillId="0" borderId="1" xfId="8" applyFont="1" applyBorder="1"/>
    <xf numFmtId="0" fontId="6" fillId="8" borderId="1" xfId="0" applyFont="1" applyFill="1" applyBorder="1"/>
    <xf numFmtId="43" fontId="5" fillId="8" borderId="1" xfId="8" applyFont="1" applyFill="1" applyBorder="1"/>
    <xf numFmtId="43" fontId="12" fillId="3" borderId="1" xfId="8" applyFont="1" applyFill="1" applyBorder="1"/>
    <xf numFmtId="43" fontId="3" fillId="0" borderId="0" xfId="0" applyNumberFormat="1" applyFont="1" applyBorder="1"/>
    <xf numFmtId="43" fontId="35" fillId="6" borderId="1" xfId="8" applyFont="1" applyFill="1" applyBorder="1"/>
    <xf numFmtId="176" fontId="32" fillId="9" borderId="10" xfId="0" applyNumberFormat="1" applyFont="1" applyFill="1" applyBorder="1"/>
    <xf numFmtId="176" fontId="13" fillId="0" borderId="1" xfId="0" applyNumberFormat="1" applyFont="1" applyBorder="1"/>
    <xf numFmtId="176" fontId="35" fillId="6" borderId="1" xfId="0" applyNumberFormat="1" applyFont="1" applyFill="1" applyBorder="1"/>
    <xf numFmtId="0" fontId="5" fillId="2" borderId="0" xfId="0" applyFont="1" applyFill="1"/>
    <xf numFmtId="0" fontId="3" fillId="2" borderId="0" xfId="0" applyFont="1" applyFill="1"/>
    <xf numFmtId="176" fontId="0" fillId="2" borderId="1" xfId="0" applyNumberFormat="1" applyFont="1" applyFill="1" applyBorder="1"/>
    <xf numFmtId="0" fontId="0" fillId="0" borderId="10" xfId="0" applyFont="1" applyBorder="1"/>
    <xf numFmtId="0" fontId="3" fillId="0" borderId="10" xfId="0" applyFont="1" applyBorder="1"/>
    <xf numFmtId="181" fontId="3" fillId="0" borderId="10" xfId="4" applyNumberFormat="1" applyFont="1" applyBorder="1"/>
    <xf numFmtId="0" fontId="4" fillId="6" borderId="1" xfId="0" applyFont="1" applyFill="1" applyBorder="1"/>
    <xf numFmtId="43" fontId="3" fillId="6" borderId="1" xfId="8" applyFont="1" applyFill="1" applyBorder="1"/>
    <xf numFmtId="0" fontId="4" fillId="0" borderId="10" xfId="0" applyFont="1" applyBorder="1"/>
    <xf numFmtId="44" fontId="3" fillId="0" borderId="10" xfId="4" applyFont="1" applyBorder="1"/>
    <xf numFmtId="176" fontId="3" fillId="4" borderId="0" xfId="0" applyNumberFormat="1" applyFont="1" applyFill="1"/>
    <xf numFmtId="0" fontId="9" fillId="0" borderId="0" xfId="0" applyFont="1" applyFill="1"/>
    <xf numFmtId="0" fontId="27" fillId="0" borderId="0" xfId="0" applyFont="1"/>
    <xf numFmtId="0" fontId="9" fillId="6" borderId="0" xfId="0" applyFont="1" applyFill="1"/>
    <xf numFmtId="0" fontId="5" fillId="5" borderId="1" xfId="0" applyFont="1" applyFill="1" applyBorder="1" applyAlignment="1"/>
    <xf numFmtId="0" fontId="1" fillId="5" borderId="5" xfId="0" applyFont="1" applyFill="1" applyBorder="1" applyAlignment="1"/>
    <xf numFmtId="0" fontId="5" fillId="5" borderId="5" xfId="0" applyFont="1" applyFill="1" applyBorder="1" applyAlignment="1"/>
    <xf numFmtId="177" fontId="5" fillId="5" borderId="5" xfId="0" applyNumberFormat="1" applyFont="1" applyFill="1" applyBorder="1" applyAlignment="1"/>
    <xf numFmtId="0" fontId="0" fillId="0" borderId="3" xfId="0" applyBorder="1"/>
    <xf numFmtId="0" fontId="0" fillId="0" borderId="4" xfId="0" applyBorder="1"/>
    <xf numFmtId="0" fontId="0" fillId="0" borderId="4" xfId="0" applyFont="1" applyBorder="1"/>
    <xf numFmtId="0" fontId="3" fillId="2" borderId="10" xfId="0" applyNumberFormat="1" applyFont="1" applyFill="1" applyBorder="1" applyAlignment="1" applyProtection="1"/>
    <xf numFmtId="0" fontId="3" fillId="0" borderId="10" xfId="0" applyNumberFormat="1" applyFont="1" applyFill="1" applyBorder="1" applyAlignment="1" applyProtection="1"/>
    <xf numFmtId="176" fontId="3" fillId="0" borderId="10" xfId="0" applyNumberFormat="1" applyFont="1" applyFill="1" applyBorder="1" applyAlignment="1" applyProtection="1"/>
    <xf numFmtId="0" fontId="36" fillId="0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176" fontId="0" fillId="0" borderId="0" xfId="0" applyNumberFormat="1" applyFont="1" applyFill="1" applyBorder="1" applyAlignment="1" applyProtection="1"/>
    <xf numFmtId="0" fontId="5" fillId="3" borderId="1" xfId="0" applyNumberFormat="1" applyFont="1" applyFill="1" applyBorder="1" applyAlignment="1" applyProtection="1"/>
    <xf numFmtId="0" fontId="1" fillId="3" borderId="1" xfId="0" applyNumberFormat="1" applyFont="1" applyFill="1" applyBorder="1" applyAlignment="1" applyProtection="1"/>
    <xf numFmtId="176" fontId="5" fillId="3" borderId="1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/>
    <xf numFmtId="0" fontId="6" fillId="5" borderId="5" xfId="0" applyFont="1" applyFill="1" applyBorder="1" applyAlignment="1"/>
    <xf numFmtId="43" fontId="5" fillId="5" borderId="5" xfId="8" applyFont="1" applyFill="1" applyBorder="1" applyAlignment="1"/>
    <xf numFmtId="0" fontId="4" fillId="0" borderId="4" xfId="0" applyFont="1" applyBorder="1" applyAlignment="1"/>
    <xf numFmtId="176" fontId="0" fillId="0" borderId="4" xfId="0" applyNumberFormat="1" applyFont="1" applyBorder="1"/>
    <xf numFmtId="0" fontId="4" fillId="0" borderId="10" xfId="0" applyNumberFormat="1" applyFont="1" applyFill="1" applyBorder="1" applyAlignment="1" applyProtection="1"/>
    <xf numFmtId="43" fontId="3" fillId="0" borderId="10" xfId="0" applyNumberFormat="1" applyFont="1" applyFill="1" applyBorder="1" applyAlignment="1" applyProtection="1"/>
    <xf numFmtId="0" fontId="6" fillId="3" borderId="1" xfId="0" applyNumberFormat="1" applyFont="1" applyFill="1" applyBorder="1" applyAlignment="1" applyProtection="1"/>
    <xf numFmtId="43" fontId="5" fillId="3" borderId="1" xfId="0" applyNumberFormat="1" applyFont="1" applyFill="1" applyBorder="1" applyAlignment="1" applyProtection="1"/>
    <xf numFmtId="43" fontId="0" fillId="2" borderId="0" xfId="0" applyNumberFormat="1" applyFont="1" applyFill="1" applyBorder="1" applyAlignment="1" applyProtection="1"/>
    <xf numFmtId="0" fontId="5" fillId="5" borderId="0" xfId="0" applyFont="1" applyFill="1" applyBorder="1" applyAlignment="1"/>
    <xf numFmtId="176" fontId="5" fillId="5" borderId="0" xfId="0" applyNumberFormat="1" applyFont="1" applyFill="1" applyBorder="1" applyAlignment="1"/>
    <xf numFmtId="176" fontId="5" fillId="6" borderId="0" xfId="0" applyNumberFormat="1" applyFont="1" applyFill="1" applyBorder="1" applyAlignment="1"/>
    <xf numFmtId="176" fontId="0" fillId="0" borderId="7" xfId="0" applyNumberFormat="1" applyFont="1" applyBorder="1"/>
    <xf numFmtId="0" fontId="8" fillId="5" borderId="0" xfId="0" applyFont="1" applyFill="1"/>
    <xf numFmtId="0" fontId="8" fillId="4" borderId="1" xfId="0" applyFont="1" applyFill="1" applyBorder="1"/>
    <xf numFmtId="0" fontId="25" fillId="4" borderId="1" xfId="0" applyFont="1" applyFill="1" applyBorder="1" applyAlignment="1">
      <alignment vertical="center"/>
    </xf>
    <xf numFmtId="0" fontId="13" fillId="5" borderId="1" xfId="0" applyFont="1" applyFill="1" applyBorder="1"/>
    <xf numFmtId="0" fontId="5" fillId="5" borderId="2" xfId="0" applyFont="1" applyFill="1" applyBorder="1"/>
    <xf numFmtId="178" fontId="1" fillId="3" borderId="1" xfId="0" applyNumberFormat="1" applyFont="1" applyFill="1" applyBorder="1"/>
    <xf numFmtId="0" fontId="1" fillId="3" borderId="2" xfId="0" applyFont="1" applyFill="1" applyBorder="1"/>
    <xf numFmtId="176" fontId="1" fillId="5" borderId="0" xfId="0" applyNumberFormat="1" applyFont="1" applyFill="1"/>
    <xf numFmtId="0" fontId="8" fillId="2" borderId="1" xfId="0" applyFont="1" applyFill="1" applyBorder="1"/>
    <xf numFmtId="0" fontId="33" fillId="2" borderId="1" xfId="0" applyFont="1" applyFill="1" applyBorder="1"/>
    <xf numFmtId="0" fontId="36" fillId="2" borderId="1" xfId="0" applyFont="1" applyFill="1" applyBorder="1"/>
    <xf numFmtId="0" fontId="0" fillId="3" borderId="1" xfId="0" applyFont="1" applyFill="1" applyBorder="1"/>
    <xf numFmtId="0" fontId="33" fillId="6" borderId="1" xfId="0" applyFont="1" applyFill="1" applyBorder="1"/>
    <xf numFmtId="0" fontId="37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/>
    <xf numFmtId="0" fontId="37" fillId="3" borderId="1" xfId="0" applyFont="1" applyFill="1" applyBorder="1" applyAlignment="1"/>
    <xf numFmtId="0" fontId="37" fillId="4" borderId="1" xfId="0" applyFont="1" applyFill="1" applyBorder="1" applyAlignment="1"/>
    <xf numFmtId="182" fontId="5" fillId="3" borderId="1" xfId="0" applyNumberFormat="1" applyFont="1" applyFill="1" applyBorder="1"/>
    <xf numFmtId="0" fontId="5" fillId="4" borderId="9" xfId="0" applyFont="1" applyFill="1" applyBorder="1"/>
    <xf numFmtId="176" fontId="5" fillId="4" borderId="9" xfId="0" applyNumberFormat="1" applyFont="1" applyFill="1" applyBorder="1"/>
    <xf numFmtId="0" fontId="6" fillId="4" borderId="9" xfId="0" applyFont="1" applyFill="1" applyBorder="1"/>
    <xf numFmtId="43" fontId="5" fillId="4" borderId="9" xfId="8" applyFont="1" applyFill="1" applyBorder="1"/>
    <xf numFmtId="43" fontId="5" fillId="2" borderId="1" xfId="8" applyFont="1" applyFill="1" applyBorder="1" applyAlignment="1"/>
    <xf numFmtId="0" fontId="33" fillId="2" borderId="2" xfId="0" applyFont="1" applyFill="1" applyBorder="1"/>
    <xf numFmtId="176" fontId="0" fillId="2" borderId="0" xfId="0" applyNumberFormat="1" applyFont="1" applyFill="1"/>
    <xf numFmtId="176" fontId="1" fillId="2" borderId="0" xfId="0" applyNumberFormat="1" applyFont="1" applyFill="1"/>
    <xf numFmtId="0" fontId="38" fillId="5" borderId="3" xfId="0" applyFont="1" applyFill="1" applyBorder="1" applyAlignment="1">
      <alignment horizontal="center"/>
    </xf>
    <xf numFmtId="0" fontId="38" fillId="5" borderId="4" xfId="0" applyFont="1" applyFill="1" applyBorder="1" applyAlignment="1">
      <alignment horizontal="center"/>
    </xf>
    <xf numFmtId="0" fontId="8" fillId="6" borderId="1" xfId="0" applyFont="1" applyFill="1" applyBorder="1"/>
    <xf numFmtId="176" fontId="13" fillId="4" borderId="1" xfId="0" applyNumberFormat="1" applyFont="1" applyFill="1" applyBorder="1"/>
    <xf numFmtId="0" fontId="13" fillId="3" borderId="1" xfId="0" applyFont="1" applyFill="1" applyBorder="1"/>
    <xf numFmtId="43" fontId="7" fillId="0" borderId="1" xfId="8" applyFont="1" applyBorder="1"/>
    <xf numFmtId="43" fontId="5" fillId="6" borderId="1" xfId="0" applyNumberFormat="1" applyFont="1" applyFill="1" applyBorder="1"/>
    <xf numFmtId="0" fontId="14" fillId="4" borderId="1" xfId="0" applyFont="1" applyFill="1" applyBorder="1"/>
    <xf numFmtId="43" fontId="13" fillId="4" borderId="1" xfId="8" applyFont="1" applyFill="1" applyBorder="1"/>
    <xf numFmtId="178" fontId="1" fillId="4" borderId="0" xfId="0" applyNumberFormat="1" applyFont="1" applyFill="1"/>
    <xf numFmtId="0" fontId="38" fillId="5" borderId="7" xfId="0" applyFont="1" applyFill="1" applyBorder="1" applyAlignment="1">
      <alignment horizontal="center"/>
    </xf>
    <xf numFmtId="176" fontId="13" fillId="5" borderId="1" xfId="0" applyNumberFormat="1" applyFont="1" applyFill="1" applyBorder="1"/>
    <xf numFmtId="0" fontId="5" fillId="7" borderId="1" xfId="0" applyFont="1" applyFill="1" applyBorder="1" applyAlignment="1"/>
    <xf numFmtId="176" fontId="5" fillId="5" borderId="1" xfId="0" applyNumberFormat="1" applyFont="1" applyFill="1" applyBorder="1" applyAlignment="1"/>
    <xf numFmtId="0" fontId="5" fillId="2" borderId="1" xfId="0" applyFont="1" applyFill="1" applyBorder="1" applyAlignment="1"/>
    <xf numFmtId="176" fontId="5" fillId="2" borderId="1" xfId="0" applyNumberFormat="1" applyFont="1" applyFill="1" applyBorder="1" applyAlignment="1"/>
    <xf numFmtId="0" fontId="5" fillId="4" borderId="1" xfId="0" applyFont="1" applyFill="1" applyBorder="1" applyAlignment="1"/>
    <xf numFmtId="176" fontId="5" fillId="4" borderId="1" xfId="0" applyNumberFormat="1" applyFont="1" applyFill="1" applyBorder="1" applyAlignment="1"/>
    <xf numFmtId="0" fontId="39" fillId="4" borderId="1" xfId="0" applyFont="1" applyFill="1" applyBorder="1" applyAlignment="1">
      <alignment vertical="center"/>
    </xf>
    <xf numFmtId="0" fontId="3" fillId="0" borderId="9" xfId="0" applyFont="1" applyBorder="1"/>
    <xf numFmtId="176" fontId="3" fillId="0" borderId="9" xfId="0" applyNumberFormat="1" applyFont="1" applyBorder="1"/>
    <xf numFmtId="0" fontId="14" fillId="5" borderId="1" xfId="0" applyFont="1" applyFill="1" applyBorder="1"/>
    <xf numFmtId="43" fontId="13" fillId="5" borderId="1" xfId="8" applyFont="1" applyFill="1" applyBorder="1"/>
    <xf numFmtId="43" fontId="5" fillId="4" borderId="1" xfId="0" applyNumberFormat="1" applyFont="1" applyFill="1" applyBorder="1"/>
    <xf numFmtId="0" fontId="6" fillId="5" borderId="1" xfId="0" applyFont="1" applyFill="1" applyBorder="1" applyAlignment="1"/>
    <xf numFmtId="43" fontId="5" fillId="5" borderId="1" xfId="8" applyFont="1" applyFill="1" applyBorder="1" applyAlignment="1"/>
    <xf numFmtId="0" fontId="6" fillId="2" borderId="1" xfId="0" applyFont="1" applyFill="1" applyBorder="1" applyAlignment="1"/>
    <xf numFmtId="43" fontId="5" fillId="4" borderId="1" xfId="8" applyFont="1" applyFill="1" applyBorder="1" applyAlignment="1"/>
    <xf numFmtId="43" fontId="13" fillId="4" borderId="1" xfId="0" applyNumberFormat="1" applyFont="1" applyFill="1" applyBorder="1"/>
    <xf numFmtId="0" fontId="4" fillId="0" borderId="9" xfId="0" applyFont="1" applyBorder="1"/>
    <xf numFmtId="43" fontId="3" fillId="0" borderId="9" xfId="8" applyFont="1" applyBorder="1"/>
    <xf numFmtId="43" fontId="3" fillId="4" borderId="1" xfId="8" applyFont="1" applyFill="1" applyBorder="1" applyAlignment="1"/>
    <xf numFmtId="0" fontId="8" fillId="4" borderId="0" xfId="0" applyFont="1" applyFill="1" applyBorder="1"/>
    <xf numFmtId="0" fontId="8" fillId="4" borderId="7" xfId="0" applyFont="1" applyFill="1" applyBorder="1"/>
    <xf numFmtId="0" fontId="1" fillId="4" borderId="1" xfId="0" applyFont="1" applyFill="1" applyBorder="1" applyAlignment="1"/>
    <xf numFmtId="177" fontId="3" fillId="4" borderId="1" xfId="0" applyNumberFormat="1" applyFont="1" applyFill="1" applyBorder="1"/>
    <xf numFmtId="183" fontId="5" fillId="2" borderId="1" xfId="0" applyNumberFormat="1" applyFont="1" applyFill="1" applyBorder="1"/>
    <xf numFmtId="183" fontId="3" fillId="0" borderId="1" xfId="0" applyNumberFormat="1" applyFont="1" applyBorder="1"/>
    <xf numFmtId="0" fontId="0" fillId="5" borderId="1" xfId="0" applyFont="1" applyFill="1" applyBorder="1"/>
    <xf numFmtId="0" fontId="10" fillId="0" borderId="18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8" fillId="7" borderId="1" xfId="0" applyFont="1" applyFill="1" applyBorder="1"/>
    <xf numFmtId="0" fontId="8" fillId="0" borderId="1" xfId="0" applyFont="1" applyBorder="1"/>
    <xf numFmtId="177" fontId="8" fillId="0" borderId="1" xfId="0" applyNumberFormat="1" applyFont="1" applyBorder="1"/>
    <xf numFmtId="177" fontId="1" fillId="3" borderId="1" xfId="0" applyNumberFormat="1" applyFont="1" applyFill="1" applyBorder="1"/>
    <xf numFmtId="176" fontId="0" fillId="5" borderId="1" xfId="0" applyNumberFormat="1" applyFont="1" applyFill="1" applyBorder="1"/>
    <xf numFmtId="0" fontId="8" fillId="5" borderId="1" xfId="0" applyFont="1" applyFill="1" applyBorder="1"/>
    <xf numFmtId="0" fontId="0" fillId="2" borderId="10" xfId="0" applyFont="1" applyFill="1" applyBorder="1"/>
    <xf numFmtId="176" fontId="0" fillId="2" borderId="10" xfId="0" applyNumberFormat="1" applyFont="1" applyFill="1" applyBorder="1"/>
    <xf numFmtId="0" fontId="36" fillId="6" borderId="0" xfId="0" applyFont="1" applyFill="1"/>
    <xf numFmtId="177" fontId="3" fillId="6" borderId="1" xfId="0" applyNumberFormat="1" applyFont="1" applyFill="1" applyBorder="1"/>
    <xf numFmtId="0" fontId="36" fillId="0" borderId="0" xfId="0" applyFont="1"/>
    <xf numFmtId="43" fontId="8" fillId="0" borderId="1" xfId="8" applyFont="1" applyBorder="1"/>
    <xf numFmtId="43" fontId="1" fillId="3" borderId="1" xfId="8" applyFont="1" applyFill="1" applyBorder="1"/>
    <xf numFmtId="43" fontId="1" fillId="2" borderId="1" xfId="8" applyFont="1" applyFill="1" applyBorder="1"/>
    <xf numFmtId="43" fontId="0" fillId="5" borderId="1" xfId="8" applyFont="1" applyFill="1" applyBorder="1"/>
    <xf numFmtId="43" fontId="0" fillId="2" borderId="1" xfId="8" applyFont="1" applyFill="1" applyBorder="1"/>
    <xf numFmtId="43" fontId="0" fillId="2" borderId="10" xfId="8" applyFont="1" applyFill="1" applyBorder="1"/>
    <xf numFmtId="0" fontId="10" fillId="0" borderId="20" xfId="0" applyFont="1" applyBorder="1" applyAlignment="1">
      <alignment horizontal="center"/>
    </xf>
    <xf numFmtId="0" fontId="40" fillId="2" borderId="0" xfId="0" applyFont="1" applyFill="1" applyAlignment="1">
      <alignment horizontal="center"/>
    </xf>
    <xf numFmtId="176" fontId="8" fillId="0" borderId="1" xfId="0" applyNumberFormat="1" applyFont="1" applyBorder="1"/>
    <xf numFmtId="176" fontId="41" fillId="2" borderId="1" xfId="0" applyNumberFormat="1" applyFont="1" applyFill="1" applyBorder="1"/>
    <xf numFmtId="0" fontId="0" fillId="0" borderId="1" xfId="0" applyFont="1" applyBorder="1" applyAlignment="1">
      <alignment horizontal="center"/>
    </xf>
    <xf numFmtId="176" fontId="42" fillId="2" borderId="1" xfId="0" applyNumberFormat="1" applyFont="1" applyFill="1" applyBorder="1"/>
    <xf numFmtId="176" fontId="43" fillId="2" borderId="1" xfId="0" applyNumberFormat="1" applyFont="1" applyFill="1" applyBorder="1"/>
    <xf numFmtId="4" fontId="37" fillId="5" borderId="1" xfId="0" applyNumberFormat="1" applyFont="1" applyFill="1" applyBorder="1" applyAlignment="1">
      <alignment vertical="center"/>
    </xf>
    <xf numFmtId="4" fontId="44" fillId="2" borderId="1" xfId="0" applyNumberFormat="1" applyFont="1" applyFill="1" applyBorder="1" applyAlignment="1">
      <alignment vertical="center"/>
    </xf>
    <xf numFmtId="0" fontId="1" fillId="0" borderId="1" xfId="0" applyFont="1" applyFill="1" applyBorder="1"/>
    <xf numFmtId="0" fontId="25" fillId="6" borderId="1" xfId="0" applyFont="1" applyFill="1" applyBorder="1" applyAlignment="1">
      <alignment vertical="center"/>
    </xf>
    <xf numFmtId="0" fontId="25" fillId="6" borderId="1" xfId="0" applyFont="1" applyFill="1" applyBorder="1" applyAlignment="1">
      <alignment horizontal="center" vertical="center"/>
    </xf>
    <xf numFmtId="0" fontId="1" fillId="0" borderId="10" xfId="0" applyFont="1" applyFill="1" applyBorder="1"/>
    <xf numFmtId="0" fontId="25" fillId="6" borderId="9" xfId="0" applyFont="1" applyFill="1" applyBorder="1" applyAlignment="1">
      <alignment horizontal="center" vertical="center"/>
    </xf>
    <xf numFmtId="0" fontId="25" fillId="6" borderId="10" xfId="0" applyFont="1" applyFill="1" applyBorder="1" applyAlignment="1">
      <alignment horizontal="center" vertical="center"/>
    </xf>
    <xf numFmtId="176" fontId="22" fillId="2" borderId="0" xfId="0" applyNumberFormat="1" applyFont="1" applyFill="1"/>
    <xf numFmtId="176" fontId="3" fillId="0" borderId="0" xfId="0" applyNumberFormat="1" applyFont="1"/>
    <xf numFmtId="176" fontId="3" fillId="2" borderId="0" xfId="0" applyNumberFormat="1" applyFont="1" applyFill="1"/>
    <xf numFmtId="176" fontId="3" fillId="3" borderId="0" xfId="0" applyNumberFormat="1" applyFont="1" applyFill="1"/>
    <xf numFmtId="176" fontId="5" fillId="3" borderId="0" xfId="0" applyNumberFormat="1" applyFont="1" applyFill="1"/>
    <xf numFmtId="177" fontId="8" fillId="2" borderId="1" xfId="0" applyNumberFormat="1" applyFont="1" applyFill="1" applyBorder="1"/>
    <xf numFmtId="177" fontId="1" fillId="2" borderId="1" xfId="0" applyNumberFormat="1" applyFont="1" applyFill="1" applyBorder="1"/>
    <xf numFmtId="177" fontId="1" fillId="0" borderId="1" xfId="0" applyNumberFormat="1" applyFont="1" applyFill="1" applyBorder="1"/>
    <xf numFmtId="176" fontId="1" fillId="0" borderId="1" xfId="0" applyNumberFormat="1" applyFont="1" applyFill="1" applyBorder="1"/>
    <xf numFmtId="176" fontId="1" fillId="0" borderId="10" xfId="0" applyNumberFormat="1" applyFont="1" applyFill="1" applyBorder="1"/>
    <xf numFmtId="43" fontId="8" fillId="2" borderId="1" xfId="8" applyFont="1" applyFill="1" applyBorder="1"/>
    <xf numFmtId="176" fontId="8" fillId="2" borderId="1" xfId="0" applyNumberFormat="1" applyFont="1" applyFill="1" applyBorder="1"/>
    <xf numFmtId="43" fontId="1" fillId="0" borderId="1" xfId="8" applyFont="1" applyFill="1" applyBorder="1"/>
    <xf numFmtId="43" fontId="1" fillId="0" borderId="10" xfId="8" applyFont="1" applyFill="1" applyBorder="1"/>
    <xf numFmtId="0" fontId="1" fillId="0" borderId="6" xfId="0" applyFont="1" applyFill="1" applyBorder="1"/>
    <xf numFmtId="0" fontId="27" fillId="4" borderId="0" xfId="0" applyFont="1" applyFill="1" applyBorder="1" applyAlignment="1"/>
    <xf numFmtId="0" fontId="3" fillId="0" borderId="1" xfId="0" applyNumberFormat="1" applyFont="1" applyBorder="1"/>
    <xf numFmtId="49" fontId="5" fillId="3" borderId="1" xfId="0" applyNumberFormat="1" applyFont="1" applyFill="1" applyBorder="1"/>
    <xf numFmtId="0" fontId="5" fillId="2" borderId="1" xfId="0" applyNumberFormat="1" applyFont="1" applyFill="1" applyBorder="1"/>
    <xf numFmtId="0" fontId="3" fillId="2" borderId="1" xfId="0" applyNumberFormat="1" applyFont="1" applyFill="1" applyBorder="1"/>
    <xf numFmtId="43" fontId="6" fillId="3" borderId="1" xfId="8" applyFont="1" applyFill="1" applyBorder="1"/>
    <xf numFmtId="43" fontId="4" fillId="0" borderId="1" xfId="8" applyFont="1" applyBorder="1"/>
    <xf numFmtId="41" fontId="5" fillId="3" borderId="1" xfId="0" applyNumberFormat="1" applyFont="1" applyFill="1" applyBorder="1"/>
    <xf numFmtId="0" fontId="45" fillId="0" borderId="5" xfId="0" applyFont="1" applyFill="1" applyBorder="1" applyAlignment="1">
      <alignment horizontal="center" vertical="center"/>
    </xf>
    <xf numFmtId="0" fontId="46" fillId="0" borderId="5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vertical="center"/>
    </xf>
    <xf numFmtId="0" fontId="25" fillId="0" borderId="1" xfId="0" applyFont="1" applyFill="1" applyBorder="1" applyAlignment="1">
      <alignment vertical="center"/>
    </xf>
    <xf numFmtId="4" fontId="25" fillId="0" borderId="1" xfId="0" applyNumberFormat="1" applyFont="1" applyFill="1" applyBorder="1" applyAlignment="1">
      <alignment vertical="center"/>
    </xf>
    <xf numFmtId="0" fontId="25" fillId="2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vertical="center"/>
    </xf>
    <xf numFmtId="0" fontId="39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/>
    <xf numFmtId="176" fontId="1" fillId="4" borderId="1" xfId="0" applyNumberFormat="1" applyFont="1" applyFill="1" applyBorder="1" applyAlignment="1"/>
    <xf numFmtId="0" fontId="1" fillId="4" borderId="1" xfId="0" applyNumberFormat="1" applyFont="1" applyFill="1" applyBorder="1" applyAlignment="1"/>
    <xf numFmtId="0" fontId="3" fillId="4" borderId="1" xfId="0" applyNumberFormat="1" applyFont="1" applyFill="1" applyBorder="1"/>
    <xf numFmtId="0" fontId="1" fillId="3" borderId="1" xfId="0" applyNumberFormat="1" applyFont="1" applyFill="1" applyBorder="1"/>
    <xf numFmtId="0" fontId="0" fillId="3" borderId="1" xfId="0" applyNumberFormat="1" applyFont="1" applyFill="1" applyBorder="1"/>
    <xf numFmtId="0" fontId="5" fillId="4" borderId="1" xfId="0" applyNumberFormat="1" applyFont="1" applyFill="1" applyBorder="1"/>
    <xf numFmtId="0" fontId="1" fillId="4" borderId="2" xfId="0" applyFont="1" applyFill="1" applyBorder="1"/>
    <xf numFmtId="178" fontId="1" fillId="4" borderId="1" xfId="0" applyNumberFormat="1" applyFont="1" applyFill="1" applyBorder="1"/>
    <xf numFmtId="177" fontId="1" fillId="4" borderId="1" xfId="0" applyNumberFormat="1" applyFont="1" applyFill="1" applyBorder="1"/>
    <xf numFmtId="0" fontId="5" fillId="4" borderId="2" xfId="0" applyFont="1" applyFill="1" applyBorder="1"/>
    <xf numFmtId="43" fontId="1" fillId="4" borderId="1" xfId="8" applyFont="1" applyFill="1" applyBorder="1"/>
    <xf numFmtId="176" fontId="0" fillId="3" borderId="1" xfId="0" applyNumberFormat="1" applyFont="1" applyFill="1" applyBorder="1"/>
    <xf numFmtId="43" fontId="1" fillId="4" borderId="0" xfId="0" applyNumberFormat="1" applyFont="1" applyFill="1"/>
    <xf numFmtId="178" fontId="1" fillId="2" borderId="1" xfId="0" applyNumberFormat="1" applyFont="1" applyFill="1" applyBorder="1"/>
    <xf numFmtId="0" fontId="25" fillId="2" borderId="3" xfId="0" applyFont="1" applyFill="1" applyBorder="1" applyAlignment="1">
      <alignment horizontal="center" vertical="center"/>
    </xf>
    <xf numFmtId="0" fontId="25" fillId="2" borderId="7" xfId="0" applyFont="1" applyFill="1" applyBorder="1" applyAlignment="1">
      <alignment horizontal="center" vertical="center"/>
    </xf>
    <xf numFmtId="0" fontId="43" fillId="6" borderId="1" xfId="0" applyFont="1" applyFill="1" applyBorder="1" applyAlignment="1">
      <alignment horizontal="center"/>
    </xf>
    <xf numFmtId="184" fontId="43" fillId="6" borderId="1" xfId="0" applyNumberFormat="1" applyFont="1" applyFill="1" applyBorder="1" applyAlignment="1">
      <alignment horizontal="center"/>
    </xf>
    <xf numFmtId="176" fontId="3" fillId="6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/>
    <xf numFmtId="0" fontId="47" fillId="0" borderId="0" xfId="0" applyFont="1" applyFill="1" applyBorder="1" applyAlignment="1"/>
    <xf numFmtId="0" fontId="17" fillId="3" borderId="0" xfId="0" applyFont="1" applyFill="1"/>
    <xf numFmtId="0" fontId="15" fillId="3" borderId="0" xfId="0" applyFont="1" applyFill="1"/>
    <xf numFmtId="0" fontId="28" fillId="3" borderId="1" xfId="0" applyFont="1" applyFill="1" applyBorder="1"/>
    <xf numFmtId="0" fontId="35" fillId="0" borderId="1" xfId="0" applyFont="1" applyBorder="1"/>
    <xf numFmtId="0" fontId="0" fillId="0" borderId="0" xfId="0" applyFont="1" applyFill="1" applyBorder="1"/>
    <xf numFmtId="0" fontId="5" fillId="2" borderId="2" xfId="0" applyFont="1" applyFill="1" applyBorder="1"/>
    <xf numFmtId="178" fontId="0" fillId="6" borderId="1" xfId="0" applyNumberFormat="1" applyFont="1" applyFill="1" applyBorder="1" applyAlignment="1" applyProtection="1"/>
    <xf numFmtId="0" fontId="5" fillId="6" borderId="2" xfId="0" applyFont="1" applyFill="1" applyBorder="1"/>
    <xf numFmtId="0" fontId="0" fillId="2" borderId="3" xfId="0" applyNumberFormat="1" applyFont="1" applyFill="1" applyBorder="1" applyAlignment="1" applyProtection="1"/>
    <xf numFmtId="0" fontId="0" fillId="2" borderId="4" xfId="0" applyNumberFormat="1" applyFont="1" applyFill="1" applyBorder="1" applyAlignment="1" applyProtection="1"/>
    <xf numFmtId="178" fontId="0" fillId="2" borderId="4" xfId="0" applyNumberFormat="1" applyFont="1" applyFill="1" applyBorder="1" applyAlignment="1" applyProtection="1"/>
    <xf numFmtId="176" fontId="0" fillId="2" borderId="4" xfId="0" applyNumberFormat="1" applyFont="1" applyFill="1" applyBorder="1" applyAlignment="1" applyProtection="1"/>
    <xf numFmtId="176" fontId="3" fillId="0" borderId="1" xfId="0" applyNumberFormat="1" applyFont="1" applyFill="1" applyBorder="1" applyAlignment="1"/>
    <xf numFmtId="0" fontId="0" fillId="0" borderId="1" xfId="0" applyFont="1" applyBorder="1" applyAlignment="1"/>
    <xf numFmtId="0" fontId="5" fillId="3" borderId="1" xfId="0" applyNumberFormat="1" applyFont="1" applyFill="1" applyBorder="1" applyAlignment="1"/>
    <xf numFmtId="181" fontId="5" fillId="3" borderId="1" xfId="4" applyNumberFormat="1" applyFont="1" applyFill="1" applyBorder="1" applyAlignment="1"/>
    <xf numFmtId="0" fontId="15" fillId="5" borderId="9" xfId="0" applyFont="1" applyFill="1" applyBorder="1" applyAlignment="1"/>
    <xf numFmtId="0" fontId="17" fillId="5" borderId="9" xfId="0" applyFont="1" applyFill="1" applyBorder="1" applyAlignment="1"/>
    <xf numFmtId="176" fontId="15" fillId="5" borderId="0" xfId="0" applyNumberFormat="1" applyFont="1" applyFill="1"/>
    <xf numFmtId="0" fontId="1" fillId="5" borderId="1" xfId="0" applyFont="1" applyFill="1" applyBorder="1"/>
    <xf numFmtId="0" fontId="15" fillId="5" borderId="1" xfId="0" applyFont="1" applyFill="1" applyBorder="1" applyAlignment="1"/>
    <xf numFmtId="0" fontId="17" fillId="5" borderId="1" xfId="0" applyFont="1" applyFill="1" applyBorder="1" applyAlignment="1"/>
    <xf numFmtId="0" fontId="15" fillId="5" borderId="1" xfId="0" applyFont="1" applyFill="1" applyBorder="1"/>
    <xf numFmtId="176" fontId="15" fillId="5" borderId="1" xfId="0" applyNumberFormat="1" applyFont="1" applyFill="1" applyBorder="1"/>
    <xf numFmtId="176" fontId="1" fillId="5" borderId="1" xfId="0" applyNumberFormat="1" applyFont="1" applyFill="1" applyBorder="1"/>
    <xf numFmtId="0" fontId="0" fillId="6" borderId="3" xfId="0" applyNumberFormat="1" applyFont="1" applyFill="1" applyBorder="1" applyAlignment="1" applyProtection="1"/>
    <xf numFmtId="182" fontId="5" fillId="3" borderId="1" xfId="0" applyNumberFormat="1" applyFont="1" applyFill="1" applyBorder="1" applyAlignment="1"/>
    <xf numFmtId="182" fontId="5" fillId="3" borderId="1" xfId="4" applyNumberFormat="1" applyFont="1" applyFill="1" applyBorder="1" applyAlignment="1"/>
    <xf numFmtId="182" fontId="17" fillId="3" borderId="1" xfId="0" applyNumberFormat="1" applyFont="1" applyFill="1" applyBorder="1"/>
    <xf numFmtId="176" fontId="17" fillId="5" borderId="1" xfId="0" applyNumberFormat="1" applyFont="1" applyFill="1" applyBorder="1"/>
    <xf numFmtId="0" fontId="27" fillId="3" borderId="0" xfId="0" applyFont="1" applyFill="1"/>
    <xf numFmtId="0" fontId="8" fillId="3" borderId="0" xfId="0" applyFont="1" applyFill="1"/>
    <xf numFmtId="0" fontId="32" fillId="3" borderId="1" xfId="0" applyFont="1" applyFill="1" applyBorder="1"/>
    <xf numFmtId="0" fontId="9" fillId="3" borderId="1" xfId="0" applyFont="1" applyFill="1" applyBorder="1"/>
    <xf numFmtId="0" fontId="0" fillId="3" borderId="9" xfId="0" applyFont="1" applyFill="1" applyBorder="1"/>
    <xf numFmtId="0" fontId="5" fillId="8" borderId="2" xfId="0" applyFont="1" applyFill="1" applyBorder="1"/>
    <xf numFmtId="177" fontId="17" fillId="3" borderId="1" xfId="0" applyNumberFormat="1" applyFont="1" applyFill="1" applyBorder="1"/>
    <xf numFmtId="0" fontId="15" fillId="6" borderId="1" xfId="0" applyFont="1" applyFill="1" applyBorder="1"/>
    <xf numFmtId="177" fontId="3" fillId="3" borderId="1" xfId="0" applyNumberFormat="1" applyFont="1" applyFill="1" applyBorder="1"/>
    <xf numFmtId="0" fontId="30" fillId="3" borderId="1" xfId="0" applyFont="1" applyFill="1" applyBorder="1"/>
    <xf numFmtId="177" fontId="30" fillId="3" borderId="1" xfId="0" applyNumberFormat="1" applyFont="1" applyFill="1" applyBorder="1"/>
    <xf numFmtId="177" fontId="3" fillId="2" borderId="1" xfId="0" applyNumberFormat="1" applyFont="1" applyFill="1" applyBorder="1"/>
    <xf numFmtId="0" fontId="15" fillId="2" borderId="1" xfId="0" applyFont="1" applyFill="1" applyBorder="1"/>
    <xf numFmtId="178" fontId="17" fillId="2" borderId="1" xfId="0" applyNumberFormat="1" applyFont="1" applyFill="1" applyBorder="1"/>
    <xf numFmtId="178" fontId="3" fillId="2" borderId="1" xfId="0" applyNumberFormat="1" applyFont="1" applyFill="1" applyBorder="1"/>
    <xf numFmtId="0" fontId="8" fillId="3" borderId="1" xfId="0" applyFont="1" applyFill="1" applyBorder="1"/>
    <xf numFmtId="177" fontId="13" fillId="3" borderId="1" xfId="0" applyNumberFormat="1" applyFont="1" applyFill="1" applyBorder="1"/>
    <xf numFmtId="176" fontId="13" fillId="3" borderId="1" xfId="0" applyNumberFormat="1" applyFont="1" applyFill="1" applyBorder="1"/>
    <xf numFmtId="0" fontId="27" fillId="0" borderId="1" xfId="0" applyFont="1" applyBorder="1"/>
    <xf numFmtId="0" fontId="30" fillId="0" borderId="1" xfId="0" applyFont="1" applyBorder="1"/>
    <xf numFmtId="58" fontId="3" fillId="3" borderId="1" xfId="0" applyNumberFormat="1" applyFont="1" applyFill="1" applyBorder="1"/>
    <xf numFmtId="181" fontId="17" fillId="3" borderId="1" xfId="4" applyNumberFormat="1" applyFont="1" applyFill="1" applyBorder="1"/>
    <xf numFmtId="0" fontId="3" fillId="3" borderId="2" xfId="0" applyFont="1" applyFill="1" applyBorder="1"/>
    <xf numFmtId="0" fontId="3" fillId="3" borderId="0" xfId="0" applyFont="1" applyFill="1" applyBorder="1"/>
    <xf numFmtId="0" fontId="0" fillId="3" borderId="0" xfId="0" applyFont="1" applyFill="1" applyBorder="1"/>
    <xf numFmtId="178" fontId="3" fillId="3" borderId="0" xfId="0" applyNumberFormat="1" applyFont="1" applyFill="1" applyBorder="1"/>
    <xf numFmtId="176" fontId="3" fillId="3" borderId="0" xfId="0" applyNumberFormat="1" applyFont="1" applyFill="1" applyBorder="1"/>
    <xf numFmtId="181" fontId="3" fillId="3" borderId="0" xfId="4" applyNumberFormat="1" applyFont="1" applyFill="1" applyBorder="1"/>
    <xf numFmtId="178" fontId="0" fillId="3" borderId="1" xfId="0" applyNumberFormat="1" applyFont="1" applyFill="1" applyBorder="1"/>
    <xf numFmtId="179" fontId="0" fillId="3" borderId="1" xfId="0" applyNumberFormat="1" applyFont="1" applyFill="1" applyBorder="1"/>
    <xf numFmtId="0" fontId="18" fillId="3" borderId="7" xfId="0" applyFont="1" applyFill="1" applyBorder="1"/>
    <xf numFmtId="0" fontId="18" fillId="6" borderId="1" xfId="0" applyFont="1" applyFill="1" applyBorder="1"/>
    <xf numFmtId="43" fontId="17" fillId="6" borderId="1" xfId="8" applyFont="1" applyFill="1" applyBorder="1"/>
    <xf numFmtId="0" fontId="31" fillId="3" borderId="1" xfId="0" applyFont="1" applyFill="1" applyBorder="1"/>
    <xf numFmtId="43" fontId="30" fillId="3" borderId="1" xfId="8" applyFont="1" applyFill="1" applyBorder="1"/>
    <xf numFmtId="0" fontId="17" fillId="3" borderId="1" xfId="0" applyNumberFormat="1" applyFont="1" applyFill="1" applyBorder="1"/>
    <xf numFmtId="0" fontId="14" fillId="3" borderId="1" xfId="0" applyFont="1" applyFill="1" applyBorder="1"/>
    <xf numFmtId="43" fontId="13" fillId="3" borderId="1" xfId="8" applyFont="1" applyFill="1" applyBorder="1"/>
    <xf numFmtId="0" fontId="31" fillId="0" borderId="1" xfId="0" applyFont="1" applyBorder="1"/>
    <xf numFmtId="43" fontId="30" fillId="0" borderId="1" xfId="8" applyFont="1" applyBorder="1"/>
    <xf numFmtId="44" fontId="17" fillId="3" borderId="1" xfId="4" applyFont="1" applyFill="1" applyBorder="1"/>
    <xf numFmtId="0" fontId="4" fillId="3" borderId="0" xfId="0" applyFont="1" applyFill="1" applyBorder="1"/>
    <xf numFmtId="176" fontId="1" fillId="8" borderId="0" xfId="0" applyNumberFormat="1" applyFont="1" applyFill="1"/>
    <xf numFmtId="176" fontId="17" fillId="6" borderId="1" xfId="0" applyNumberFormat="1" applyFont="1" applyFill="1" applyBorder="1"/>
    <xf numFmtId="176" fontId="30" fillId="3" borderId="1" xfId="0" applyNumberFormat="1" applyFont="1" applyFill="1" applyBorder="1"/>
    <xf numFmtId="0" fontId="48" fillId="2" borderId="0" xfId="0" applyFont="1" applyFill="1"/>
    <xf numFmtId="0" fontId="0" fillId="3" borderId="3" xfId="0" applyFont="1" applyFill="1" applyBorder="1"/>
    <xf numFmtId="0" fontId="32" fillId="3" borderId="0" xfId="0" applyFont="1" applyFill="1" applyBorder="1"/>
    <xf numFmtId="0" fontId="48" fillId="0" borderId="0" xfId="0" applyFont="1"/>
    <xf numFmtId="0" fontId="0" fillId="3" borderId="7" xfId="0" applyFont="1" applyFill="1" applyBorder="1"/>
    <xf numFmtId="0" fontId="32" fillId="3" borderId="7" xfId="0" applyFont="1" applyFill="1" applyBorder="1"/>
    <xf numFmtId="0" fontId="0" fillId="3" borderId="1" xfId="0" applyFont="1" applyFill="1" applyBorder="1" applyAlignment="1">
      <alignment horizontal="left"/>
    </xf>
    <xf numFmtId="0" fontId="17" fillId="2" borderId="0" xfId="0" applyFont="1" applyFill="1" applyBorder="1"/>
    <xf numFmtId="0" fontId="9" fillId="3" borderId="0" xfId="0" applyFont="1" applyFill="1" applyBorder="1"/>
    <xf numFmtId="0" fontId="0" fillId="3" borderId="18" xfId="0" applyFont="1" applyFill="1" applyBorder="1"/>
    <xf numFmtId="0" fontId="9" fillId="3" borderId="7" xfId="0" applyFont="1" applyFill="1" applyBorder="1"/>
    <xf numFmtId="0" fontId="0" fillId="3" borderId="20" xfId="0" applyFont="1" applyFill="1" applyBorder="1"/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千位分隔 2" xfId="51"/>
  </cellStyles>
  <tableStyles count="0" defaultTableStyle="TableStyleMedium9" defaultPivotStyle="PivotStyleLight16"/>
  <colors>
    <mruColors>
      <color rgb="000066CC"/>
      <color rgb="004F81BD"/>
      <color rgb="000070C0"/>
      <color rgb="00FF0000"/>
      <color rgb="00000000"/>
      <color rgb="007030A0"/>
      <color rgb="00FFFF00"/>
      <color rgb="00FFFFFF"/>
      <color rgb="0092D050"/>
      <color rgb="00C5D9F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customXml" Target="../customXml/item1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295910</xdr:colOff>
      <xdr:row>95</xdr:row>
      <xdr:rowOff>22225</xdr:rowOff>
    </xdr:from>
    <xdr:to>
      <xdr:col>7</xdr:col>
      <xdr:colOff>372110</xdr:colOff>
      <xdr:row>96</xdr:row>
      <xdr:rowOff>79375</xdr:rowOff>
    </xdr:to>
    <xdr:sp>
      <xdr:nvSpPr>
        <xdr:cNvPr id="175693" name="Text Box 46"/>
        <xdr:cNvSpPr txBox="1"/>
      </xdr:nvSpPr>
      <xdr:spPr>
        <a:xfrm>
          <a:off x="4806315" y="18570575"/>
          <a:ext cx="76200" cy="2222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&#24180;&#25991;&#20214;&#22841;\&#25910;&#36153;\2020&#24180;&#19979;&#21322;&#24180;&#27700;&#30005;&#36153;.20201117134325566.2020112511410253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报表"/>
      <sheetName val="公寓等"/>
      <sheetName val="神经网络"/>
      <sheetName val="全固态"/>
      <sheetName val="3#楼"/>
      <sheetName val="纳米光电"/>
      <sheetName val="集成中心"/>
      <sheetName val="光电中心"/>
      <sheetName val="固态光电"/>
      <sheetName val="光电系统"/>
      <sheetName val=" 超晶格"/>
      <sheetName val="材料重点"/>
      <sheetName val="5#楼"/>
      <sheetName val="5#楼水电公摊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8">
          <cell r="R58">
            <v>52977.27</v>
          </cell>
        </row>
      </sheetData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mailto:2@-303B#&#21491;" TargetMode="External"/><Relationship Id="rId2" Type="http://schemas.openxmlformats.org/officeDocument/2006/relationships/vmlDrawing" Target="../drawings/vmlDrawing10.vml"/><Relationship Id="rId1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comments" Target="../comments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comments" Target="../comments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BI162"/>
  <sheetViews>
    <sheetView tabSelected="1" workbookViewId="0">
      <selection activeCell="F120" sqref="F120"/>
    </sheetView>
  </sheetViews>
  <sheetFormatPr defaultColWidth="9" defaultRowHeight="14.25"/>
  <cols>
    <col min="1" max="1" width="11.3833333333333" style="2" customWidth="1"/>
    <col min="2" max="2" width="6" style="2" customWidth="1"/>
    <col min="3" max="3" width="9.38333333333333" style="2" customWidth="1"/>
    <col min="4" max="4" width="9.21666666666667" style="2" customWidth="1"/>
    <col min="5" max="5" width="10.45" style="2" customWidth="1"/>
    <col min="6" max="6" width="6.5" style="2" customWidth="1"/>
    <col min="7" max="7" width="9.5" style="2" customWidth="1"/>
    <col min="8" max="8" width="10" style="2" customWidth="1"/>
    <col min="9" max="9" width="16.3833333333333" style="2" customWidth="1"/>
    <col min="10" max="10" width="10.5" style="2" customWidth="1"/>
    <col min="11" max="11" width="4.71666666666667" style="2" customWidth="1"/>
    <col min="12" max="12" width="10.3833333333333" style="2" customWidth="1"/>
    <col min="13" max="13" width="3.88333333333333" style="2" customWidth="1"/>
    <col min="14" max="14" width="14.3833333333333" style="2" customWidth="1"/>
    <col min="15" max="15" width="4.10833333333333" style="2" customWidth="1"/>
    <col min="16" max="16" width="12.2166666666667" style="2"/>
    <col min="17" max="17" width="3.71666666666667" style="2" customWidth="1"/>
    <col min="18" max="18" width="10.5" style="2"/>
    <col min="19" max="16384" width="9" style="2"/>
  </cols>
  <sheetData>
    <row r="1" spans="1:35">
      <c r="A1" s="7"/>
      <c r="R1" s="38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</row>
    <row r="2" ht="25.5" spans="1:35">
      <c r="A2" s="109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6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</row>
    <row r="3" s="382" customFormat="1" spans="1:18">
      <c r="A3" s="682">
        <v>11850000001</v>
      </c>
      <c r="R3" s="719"/>
    </row>
    <row r="4" s="96" customFormat="1" spans="1:18">
      <c r="A4" s="112" t="s">
        <v>1</v>
      </c>
      <c r="B4" s="424" t="s">
        <v>2</v>
      </c>
      <c r="C4" s="112"/>
      <c r="D4" s="112"/>
      <c r="E4" s="112"/>
      <c r="F4" s="683"/>
      <c r="G4" s="112"/>
      <c r="H4" s="112">
        <v>361263</v>
      </c>
      <c r="I4" s="112">
        <v>378404</v>
      </c>
      <c r="J4" s="112">
        <f t="shared" ref="J4:J9" si="0">I4-H4</f>
        <v>17141</v>
      </c>
      <c r="K4" s="112">
        <v>1</v>
      </c>
      <c r="L4" s="112">
        <f>J4*K4</f>
        <v>17141</v>
      </c>
      <c r="M4" s="141">
        <v>1.03</v>
      </c>
      <c r="N4" s="142">
        <f t="shared" ref="N4:N10" si="1">M4*L4</f>
        <v>17655.23</v>
      </c>
      <c r="O4" s="112"/>
      <c r="P4" s="142">
        <f t="shared" ref="P4:P10" si="2">G4+N4+O4</f>
        <v>17655.23</v>
      </c>
      <c r="Q4" s="112">
        <v>1</v>
      </c>
      <c r="R4" s="113">
        <f t="shared" ref="R4:R10" si="3">P4*Q4</f>
        <v>17655.23</v>
      </c>
    </row>
    <row r="5" s="96" customFormat="1" spans="1:18">
      <c r="A5" s="112" t="s">
        <v>3</v>
      </c>
      <c r="B5" s="424" t="s">
        <v>2</v>
      </c>
      <c r="C5" s="112" t="s">
        <v>4</v>
      </c>
      <c r="D5" s="112"/>
      <c r="E5" s="112"/>
      <c r="F5" s="683"/>
      <c r="G5" s="112"/>
      <c r="H5" s="112">
        <v>718</v>
      </c>
      <c r="I5" s="112">
        <v>876</v>
      </c>
      <c r="J5" s="112">
        <f t="shared" si="0"/>
        <v>158</v>
      </c>
      <c r="K5" s="112">
        <v>1</v>
      </c>
      <c r="L5" s="112">
        <f>J5*K5</f>
        <v>158</v>
      </c>
      <c r="M5" s="141">
        <v>1.03</v>
      </c>
      <c r="N5" s="142">
        <f t="shared" si="1"/>
        <v>162.74</v>
      </c>
      <c r="O5" s="112"/>
      <c r="P5" s="142">
        <f t="shared" si="2"/>
        <v>162.74</v>
      </c>
      <c r="Q5" s="112">
        <v>1</v>
      </c>
      <c r="R5" s="113">
        <f t="shared" si="3"/>
        <v>162.74</v>
      </c>
    </row>
    <row r="6" s="96" customFormat="1" spans="1:18">
      <c r="A6" s="112" t="s">
        <v>5</v>
      </c>
      <c r="B6" s="424" t="s">
        <v>2</v>
      </c>
      <c r="C6" s="112"/>
      <c r="D6" s="112"/>
      <c r="E6" s="112"/>
      <c r="F6" s="683"/>
      <c r="G6" s="112"/>
      <c r="H6" s="112">
        <v>310956</v>
      </c>
      <c r="I6" s="112">
        <v>324337</v>
      </c>
      <c r="J6" s="112">
        <f t="shared" si="0"/>
        <v>13381</v>
      </c>
      <c r="K6" s="112">
        <v>1</v>
      </c>
      <c r="L6" s="112">
        <f>J6*K6</f>
        <v>13381</v>
      </c>
      <c r="M6" s="141">
        <v>1.03</v>
      </c>
      <c r="N6" s="142">
        <f t="shared" si="1"/>
        <v>13782.43</v>
      </c>
      <c r="O6" s="112"/>
      <c r="P6" s="142">
        <f t="shared" si="2"/>
        <v>13782.43</v>
      </c>
      <c r="Q6" s="112">
        <v>1</v>
      </c>
      <c r="R6" s="113">
        <f t="shared" si="3"/>
        <v>13782.43</v>
      </c>
    </row>
    <row r="7" s="96" customFormat="1" spans="1:18">
      <c r="A7" s="112" t="s">
        <v>6</v>
      </c>
      <c r="B7" s="424" t="s">
        <v>2</v>
      </c>
      <c r="C7" s="112" t="s">
        <v>7</v>
      </c>
      <c r="D7" s="112"/>
      <c r="E7" s="112"/>
      <c r="F7" s="683"/>
      <c r="G7" s="112"/>
      <c r="H7" s="112">
        <v>5841</v>
      </c>
      <c r="I7" s="112">
        <v>6986</v>
      </c>
      <c r="J7" s="112">
        <f t="shared" si="0"/>
        <v>1145</v>
      </c>
      <c r="K7" s="112">
        <v>1</v>
      </c>
      <c r="L7" s="112">
        <f>K7*J7</f>
        <v>1145</v>
      </c>
      <c r="M7" s="141">
        <v>1.03</v>
      </c>
      <c r="N7" s="142">
        <f t="shared" si="1"/>
        <v>1179.35</v>
      </c>
      <c r="O7" s="112"/>
      <c r="P7" s="142">
        <f t="shared" si="2"/>
        <v>1179.35</v>
      </c>
      <c r="Q7" s="112">
        <v>1</v>
      </c>
      <c r="R7" s="113">
        <f t="shared" si="3"/>
        <v>1179.35</v>
      </c>
    </row>
    <row r="8" s="96" customFormat="1" spans="1:18">
      <c r="A8" s="112" t="s">
        <v>8</v>
      </c>
      <c r="B8" s="424" t="s">
        <v>2</v>
      </c>
      <c r="C8" s="112"/>
      <c r="D8" s="112"/>
      <c r="E8" s="112"/>
      <c r="F8" s="683"/>
      <c r="G8" s="112"/>
      <c r="H8" s="112">
        <v>7897</v>
      </c>
      <c r="I8" s="112">
        <v>8574</v>
      </c>
      <c r="J8" s="112">
        <f t="shared" si="0"/>
        <v>677</v>
      </c>
      <c r="K8" s="112">
        <v>40</v>
      </c>
      <c r="L8" s="112">
        <f>K8*J8</f>
        <v>27080</v>
      </c>
      <c r="M8" s="141">
        <v>1.03</v>
      </c>
      <c r="N8" s="142">
        <f t="shared" si="1"/>
        <v>27892.4</v>
      </c>
      <c r="O8" s="112"/>
      <c r="P8" s="142">
        <f t="shared" si="2"/>
        <v>27892.4</v>
      </c>
      <c r="Q8" s="112">
        <v>1</v>
      </c>
      <c r="R8" s="113">
        <f t="shared" si="3"/>
        <v>27892.4</v>
      </c>
    </row>
    <row r="9" s="96" customFormat="1" spans="1:18">
      <c r="A9" s="112" t="s">
        <v>9</v>
      </c>
      <c r="B9" s="424" t="s">
        <v>2</v>
      </c>
      <c r="C9" s="112" t="s">
        <v>10</v>
      </c>
      <c r="D9" s="112"/>
      <c r="E9" s="112"/>
      <c r="F9" s="683"/>
      <c r="G9" s="112"/>
      <c r="H9" s="112">
        <v>17154</v>
      </c>
      <c r="I9" s="112">
        <v>17444</v>
      </c>
      <c r="J9" s="112">
        <f t="shared" si="0"/>
        <v>290</v>
      </c>
      <c r="K9" s="112">
        <v>50</v>
      </c>
      <c r="L9" s="112">
        <f>K9*J9</f>
        <v>14500</v>
      </c>
      <c r="M9" s="141">
        <v>1.03</v>
      </c>
      <c r="N9" s="142">
        <f t="shared" si="1"/>
        <v>14935</v>
      </c>
      <c r="O9" s="112"/>
      <c r="P9" s="142">
        <f t="shared" si="2"/>
        <v>14935</v>
      </c>
      <c r="Q9" s="112">
        <v>1</v>
      </c>
      <c r="R9" s="113">
        <f t="shared" si="3"/>
        <v>14935</v>
      </c>
    </row>
    <row r="10" s="96" customFormat="1" spans="1:18">
      <c r="A10" s="112" t="s">
        <v>11</v>
      </c>
      <c r="B10" s="424"/>
      <c r="C10" s="424"/>
      <c r="D10" s="424"/>
      <c r="E10" s="424"/>
      <c r="F10" s="424"/>
      <c r="G10" s="424"/>
      <c r="H10" s="424"/>
      <c r="I10" s="424"/>
      <c r="J10" s="424"/>
      <c r="K10" s="424"/>
      <c r="L10" s="112">
        <f>SUM(L4:L9)</f>
        <v>73405</v>
      </c>
      <c r="M10" s="707">
        <v>1.03</v>
      </c>
      <c r="N10" s="142">
        <f t="shared" si="1"/>
        <v>75607.15</v>
      </c>
      <c r="O10" s="112"/>
      <c r="P10" s="142">
        <f t="shared" si="2"/>
        <v>75607.15</v>
      </c>
      <c r="Q10" s="112">
        <v>1</v>
      </c>
      <c r="R10" s="113">
        <f t="shared" si="3"/>
        <v>75607.15</v>
      </c>
    </row>
    <row r="11" s="96" customFormat="1" spans="1:18">
      <c r="A11" s="119" t="s">
        <v>12</v>
      </c>
      <c r="B11" s="119" t="s">
        <v>13</v>
      </c>
      <c r="C11" s="684" t="s">
        <v>14</v>
      </c>
      <c r="D11" s="684"/>
      <c r="E11" s="684"/>
      <c r="F11" s="684"/>
      <c r="G11" s="684"/>
      <c r="H11" s="684"/>
      <c r="I11" s="684"/>
      <c r="J11" s="684"/>
      <c r="K11" s="684"/>
      <c r="L11" s="119"/>
      <c r="M11" s="708"/>
      <c r="N11" s="709"/>
      <c r="O11" s="119"/>
      <c r="P11" s="709"/>
      <c r="Q11" s="119"/>
      <c r="R11" s="720">
        <v>44000</v>
      </c>
    </row>
    <row r="12" s="96" customFormat="1" spans="1:18">
      <c r="A12" s="119"/>
      <c r="B12" s="684"/>
      <c r="C12" s="684"/>
      <c r="D12" s="684"/>
      <c r="E12" s="684"/>
      <c r="F12" s="684"/>
      <c r="G12" s="684"/>
      <c r="H12" s="684"/>
      <c r="I12" s="684"/>
      <c r="J12" s="684"/>
      <c r="K12" s="684"/>
      <c r="L12" s="119"/>
      <c r="M12" s="708"/>
      <c r="N12" s="709"/>
      <c r="O12" s="119"/>
      <c r="P12" s="709"/>
      <c r="Q12" s="119"/>
      <c r="R12" s="720">
        <f>R10-R11</f>
        <v>31607.15</v>
      </c>
    </row>
    <row r="13" spans="1:35">
      <c r="A13" s="133"/>
      <c r="B13" s="252"/>
      <c r="C13" s="252"/>
      <c r="D13" s="252"/>
      <c r="E13" s="252"/>
      <c r="F13" s="252"/>
      <c r="G13" s="252"/>
      <c r="H13" s="252"/>
      <c r="I13" s="252"/>
      <c r="J13" s="252"/>
      <c r="K13" s="252"/>
      <c r="L13" s="252"/>
      <c r="M13" s="252"/>
      <c r="N13" s="252"/>
      <c r="O13" s="252"/>
      <c r="P13" s="252"/>
      <c r="Q13" s="252"/>
      <c r="R13" s="286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</row>
    <row r="14" s="17" customFormat="1" spans="1:18">
      <c r="A14" s="208" t="s">
        <v>15</v>
      </c>
      <c r="B14" s="208"/>
      <c r="C14" s="208" t="s">
        <v>16</v>
      </c>
      <c r="D14" s="208" t="s">
        <v>17</v>
      </c>
      <c r="E14" s="208" t="s">
        <v>18</v>
      </c>
      <c r="F14" s="685" t="s">
        <v>19</v>
      </c>
      <c r="G14" s="208" t="s">
        <v>20</v>
      </c>
      <c r="H14" s="208" t="s">
        <v>21</v>
      </c>
      <c r="I14" s="208" t="s">
        <v>22</v>
      </c>
      <c r="J14" s="208" t="s">
        <v>23</v>
      </c>
      <c r="K14" s="208" t="s">
        <v>24</v>
      </c>
      <c r="L14" s="208" t="s">
        <v>18</v>
      </c>
      <c r="M14" s="230"/>
      <c r="N14" s="231" t="s">
        <v>25</v>
      </c>
      <c r="O14" s="208" t="s">
        <v>26</v>
      </c>
      <c r="P14" s="231" t="s">
        <v>11</v>
      </c>
      <c r="Q14" s="208" t="s">
        <v>27</v>
      </c>
      <c r="R14" s="209" t="s">
        <v>28</v>
      </c>
    </row>
    <row r="15" s="17" customFormat="1" spans="1:18">
      <c r="A15" s="208">
        <v>1184065001</v>
      </c>
      <c r="B15" s="208"/>
      <c r="C15" s="208"/>
      <c r="D15" s="208"/>
      <c r="E15" s="208"/>
      <c r="F15" s="685"/>
      <c r="G15" s="208"/>
      <c r="H15" s="208"/>
      <c r="I15" s="208"/>
      <c r="J15" s="208"/>
      <c r="K15" s="208"/>
      <c r="L15" s="208"/>
      <c r="M15" s="230"/>
      <c r="N15" s="231"/>
      <c r="O15" s="208"/>
      <c r="P15" s="231"/>
      <c r="Q15" s="208"/>
      <c r="R15" s="209"/>
    </row>
    <row r="16" s="648" customFormat="1" spans="1:18">
      <c r="A16" s="112" t="s">
        <v>29</v>
      </c>
      <c r="B16" s="112"/>
      <c r="C16" s="112">
        <v>18579</v>
      </c>
      <c r="D16" s="112">
        <v>26434</v>
      </c>
      <c r="E16" s="112">
        <f>SUM(D16-C16)</f>
        <v>7855</v>
      </c>
      <c r="F16" s="683">
        <v>5</v>
      </c>
      <c r="G16" s="112">
        <f t="shared" ref="G16:G22" si="4">E16*F16</f>
        <v>39275</v>
      </c>
      <c r="H16" s="112">
        <v>23215</v>
      </c>
      <c r="I16" s="112">
        <v>24407</v>
      </c>
      <c r="J16" s="112">
        <f>I16-H16</f>
        <v>1192</v>
      </c>
      <c r="K16" s="112">
        <v>120</v>
      </c>
      <c r="L16" s="112">
        <f>K16*J16</f>
        <v>143040</v>
      </c>
      <c r="M16" s="141">
        <v>0.48</v>
      </c>
      <c r="N16" s="142">
        <f>M16*L16</f>
        <v>68659.2</v>
      </c>
      <c r="O16" s="112"/>
      <c r="P16" s="142">
        <f>G16+N16+O16</f>
        <v>107934.2</v>
      </c>
      <c r="Q16" s="112">
        <v>1</v>
      </c>
      <c r="R16" s="113">
        <f>P16*Q16</f>
        <v>107934.2</v>
      </c>
    </row>
    <row r="17" s="677" customFormat="1" spans="1:18">
      <c r="A17" s="686"/>
      <c r="B17" s="686"/>
      <c r="C17" s="686">
        <v>0</v>
      </c>
      <c r="D17" s="686"/>
      <c r="E17" s="686"/>
      <c r="F17" s="687"/>
      <c r="G17" s="686"/>
      <c r="H17" s="686"/>
      <c r="I17" s="686"/>
      <c r="J17" s="686"/>
      <c r="K17" s="686"/>
      <c r="L17" s="686"/>
      <c r="M17" s="710"/>
      <c r="N17" s="711"/>
      <c r="O17" s="686"/>
      <c r="P17" s="711"/>
      <c r="Q17" s="686"/>
      <c r="R17" s="721"/>
    </row>
    <row r="18" s="648" customFormat="1" spans="1:18">
      <c r="A18" s="112" t="s">
        <v>30</v>
      </c>
      <c r="B18" s="112"/>
      <c r="C18" s="112">
        <v>19692</v>
      </c>
      <c r="D18" s="112">
        <v>20069</v>
      </c>
      <c r="E18" s="112">
        <f>SUM(D18-C18)</f>
        <v>377</v>
      </c>
      <c r="F18" s="683">
        <v>5</v>
      </c>
      <c r="G18" s="112">
        <f t="shared" si="4"/>
        <v>1885</v>
      </c>
      <c r="H18" s="112">
        <v>15989</v>
      </c>
      <c r="I18" s="112">
        <v>17434</v>
      </c>
      <c r="J18" s="112">
        <f>I18-H18</f>
        <v>1445</v>
      </c>
      <c r="K18" s="112">
        <v>40</v>
      </c>
      <c r="L18" s="112">
        <f>K18*J18</f>
        <v>57800</v>
      </c>
      <c r="M18" s="141">
        <v>0.48</v>
      </c>
      <c r="N18" s="142">
        <f>M18*L18</f>
        <v>27744</v>
      </c>
      <c r="O18" s="112"/>
      <c r="P18" s="142">
        <f>G19+N18+O18</f>
        <v>27744</v>
      </c>
      <c r="Q18" s="112">
        <v>1</v>
      </c>
      <c r="R18" s="113">
        <f>P18*Q18</f>
        <v>27744</v>
      </c>
    </row>
    <row r="19" s="677" customFormat="1" spans="1:7">
      <c r="A19" s="686"/>
      <c r="B19" s="686"/>
      <c r="C19" s="686">
        <v>0</v>
      </c>
      <c r="D19" s="686"/>
      <c r="E19" s="686"/>
      <c r="F19" s="687"/>
      <c r="G19" s="686"/>
    </row>
    <row r="20" s="648" customFormat="1" spans="1:18">
      <c r="A20" s="112" t="s">
        <v>31</v>
      </c>
      <c r="B20" s="112"/>
      <c r="C20" s="112">
        <v>9095</v>
      </c>
      <c r="D20" s="112">
        <v>9594</v>
      </c>
      <c r="E20" s="112">
        <f>SUM(D20-C20)</f>
        <v>499</v>
      </c>
      <c r="F20" s="683">
        <v>5</v>
      </c>
      <c r="G20" s="112">
        <f t="shared" si="4"/>
        <v>2495</v>
      </c>
      <c r="H20" s="112">
        <v>6512</v>
      </c>
      <c r="I20" s="112">
        <v>7556</v>
      </c>
      <c r="J20" s="112">
        <f>I20-H20</f>
        <v>1044</v>
      </c>
      <c r="K20" s="112">
        <v>50</v>
      </c>
      <c r="L20" s="112">
        <f>K20*J20</f>
        <v>52200</v>
      </c>
      <c r="M20" s="141">
        <v>0.48</v>
      </c>
      <c r="N20" s="142">
        <f>M20*L20</f>
        <v>25056</v>
      </c>
      <c r="O20" s="112"/>
      <c r="P20" s="142">
        <f>G20+N20+O20</f>
        <v>27551</v>
      </c>
      <c r="Q20" s="112">
        <v>1</v>
      </c>
      <c r="R20" s="113">
        <f>P20*Q20</f>
        <v>27551</v>
      </c>
    </row>
    <row r="21" s="17" customFormat="1" spans="1:18">
      <c r="A21" s="208"/>
      <c r="B21" s="208"/>
      <c r="C21" s="208">
        <v>0</v>
      </c>
      <c r="D21" s="208"/>
      <c r="E21" s="208"/>
      <c r="F21" s="685"/>
      <c r="G21" s="208"/>
      <c r="H21" s="208"/>
      <c r="I21" s="208"/>
      <c r="J21" s="208"/>
      <c r="K21" s="208"/>
      <c r="L21" s="208"/>
      <c r="M21" s="230"/>
      <c r="N21" s="231"/>
      <c r="O21" s="208"/>
      <c r="P21" s="231"/>
      <c r="Q21" s="208"/>
      <c r="R21" s="209"/>
    </row>
    <row r="22" s="648" customFormat="1" spans="1:18">
      <c r="A22" s="112" t="s">
        <v>11</v>
      </c>
      <c r="B22" s="112"/>
      <c r="C22" s="112"/>
      <c r="D22" s="112"/>
      <c r="E22" s="112">
        <f>SUM(E16:E21)</f>
        <v>8731</v>
      </c>
      <c r="F22" s="683">
        <v>5</v>
      </c>
      <c r="G22" s="112">
        <f t="shared" si="4"/>
        <v>43655</v>
      </c>
      <c r="H22" s="112"/>
      <c r="I22" s="112"/>
      <c r="J22" s="112"/>
      <c r="K22" s="112"/>
      <c r="L22" s="112">
        <f>SUM(L16:L21)</f>
        <v>253040</v>
      </c>
      <c r="M22" s="141">
        <v>0.48</v>
      </c>
      <c r="N22" s="142">
        <f>L22*M22</f>
        <v>121459.2</v>
      </c>
      <c r="O22" s="112"/>
      <c r="P22" s="142">
        <f>G22+N22+O22</f>
        <v>165114.2</v>
      </c>
      <c r="Q22" s="112">
        <v>1</v>
      </c>
      <c r="R22" s="113">
        <f>P22*Q22</f>
        <v>165114.2</v>
      </c>
    </row>
    <row r="23" s="25" customFormat="1" spans="1:18">
      <c r="A23" s="29"/>
      <c r="B23" s="29"/>
      <c r="C23" s="29"/>
      <c r="D23" s="29"/>
      <c r="E23" s="29"/>
      <c r="F23" s="688"/>
      <c r="G23" s="29"/>
      <c r="H23" s="29"/>
      <c r="I23" s="29"/>
      <c r="J23" s="29"/>
      <c r="K23" s="29"/>
      <c r="L23" s="29"/>
      <c r="M23" s="53"/>
      <c r="N23" s="54"/>
      <c r="O23" s="29"/>
      <c r="P23" s="54"/>
      <c r="Q23" s="29"/>
      <c r="R23" s="30"/>
    </row>
    <row r="24" s="96" customFormat="1" spans="1:18">
      <c r="A24" s="689" t="s">
        <v>32</v>
      </c>
      <c r="B24" s="689" t="s">
        <v>33</v>
      </c>
      <c r="C24" s="122">
        <v>39565</v>
      </c>
      <c r="D24" s="122">
        <v>39882</v>
      </c>
      <c r="E24" s="122">
        <f>SUM(D24-C24)</f>
        <v>317</v>
      </c>
      <c r="F24" s="123">
        <v>9.5</v>
      </c>
      <c r="G24" s="690">
        <f>E24*F24</f>
        <v>3011.5</v>
      </c>
      <c r="H24" s="122"/>
      <c r="I24" s="122"/>
      <c r="J24" s="122"/>
      <c r="K24" s="122"/>
      <c r="L24" s="122"/>
      <c r="M24" s="147"/>
      <c r="N24" s="148"/>
      <c r="O24" s="122"/>
      <c r="P24" s="148">
        <f>G24+N24+O24</f>
        <v>3011.5</v>
      </c>
      <c r="Q24" s="122">
        <v>1</v>
      </c>
      <c r="R24" s="123">
        <f>P24*Q24</f>
        <v>3011.5</v>
      </c>
    </row>
    <row r="25" s="25" customFormat="1" spans="1:18">
      <c r="A25" s="98"/>
      <c r="B25" s="98"/>
      <c r="C25" s="29"/>
      <c r="D25" s="29"/>
      <c r="E25" s="29"/>
      <c r="F25" s="30"/>
      <c r="G25" s="691"/>
      <c r="H25" s="29"/>
      <c r="I25" s="29"/>
      <c r="J25" s="29"/>
      <c r="K25" s="29"/>
      <c r="L25" s="29"/>
      <c r="M25" s="53"/>
      <c r="N25" s="54"/>
      <c r="O25" s="29"/>
      <c r="P25" s="54"/>
      <c r="Q25" s="29"/>
      <c r="R25" s="30"/>
    </row>
    <row r="26" s="25" customFormat="1" spans="1:18">
      <c r="A26" s="29" t="s">
        <v>15</v>
      </c>
      <c r="B26" s="29"/>
      <c r="C26" s="29" t="s">
        <v>16</v>
      </c>
      <c r="D26" s="29" t="s">
        <v>17</v>
      </c>
      <c r="E26" s="29" t="s">
        <v>18</v>
      </c>
      <c r="F26" s="688" t="s">
        <v>19</v>
      </c>
      <c r="G26" s="29" t="s">
        <v>20</v>
      </c>
      <c r="H26" s="29" t="s">
        <v>21</v>
      </c>
      <c r="I26" s="29" t="s">
        <v>22</v>
      </c>
      <c r="J26" s="29" t="s">
        <v>23</v>
      </c>
      <c r="K26" s="29" t="s">
        <v>24</v>
      </c>
      <c r="L26" s="29" t="s">
        <v>18</v>
      </c>
      <c r="M26" s="53"/>
      <c r="N26" s="54" t="s">
        <v>25</v>
      </c>
      <c r="O26" s="29" t="s">
        <v>26</v>
      </c>
      <c r="P26" s="54" t="s">
        <v>11</v>
      </c>
      <c r="Q26" s="29" t="s">
        <v>27</v>
      </c>
      <c r="R26" s="30" t="s">
        <v>28</v>
      </c>
    </row>
    <row r="27" s="648" customFormat="1" spans="1:18">
      <c r="A27" s="424" t="s">
        <v>34</v>
      </c>
      <c r="B27" s="424"/>
      <c r="C27" s="112">
        <v>1649</v>
      </c>
      <c r="D27" s="112">
        <v>1702</v>
      </c>
      <c r="E27" s="112">
        <f>SUM(D27-C27)</f>
        <v>53</v>
      </c>
      <c r="F27" s="683">
        <v>5</v>
      </c>
      <c r="G27" s="112">
        <f>E27*F27</f>
        <v>265</v>
      </c>
      <c r="H27" s="112">
        <v>35333</v>
      </c>
      <c r="I27" s="112">
        <v>42465</v>
      </c>
      <c r="J27" s="112">
        <f>I27-H27</f>
        <v>7132</v>
      </c>
      <c r="K27" s="112">
        <v>1</v>
      </c>
      <c r="L27" s="112">
        <f>K27*J27</f>
        <v>7132</v>
      </c>
      <c r="M27" s="141">
        <v>0.48</v>
      </c>
      <c r="N27" s="142">
        <f>M27*L27</f>
        <v>3423.36</v>
      </c>
      <c r="O27" s="112"/>
      <c r="P27" s="142">
        <f>G27+N27+O27</f>
        <v>3688.36</v>
      </c>
      <c r="Q27" s="112">
        <v>1</v>
      </c>
      <c r="R27" s="113">
        <f>P27*Q27</f>
        <v>3688.36</v>
      </c>
    </row>
    <row r="28" s="648" customFormat="1" spans="1:18">
      <c r="A28" s="424"/>
      <c r="B28" s="424"/>
      <c r="C28" s="112">
        <v>0</v>
      </c>
      <c r="D28" s="112"/>
      <c r="E28" s="112"/>
      <c r="F28" s="683"/>
      <c r="G28" s="112"/>
      <c r="H28" s="112"/>
      <c r="I28" s="112"/>
      <c r="J28" s="112"/>
      <c r="K28" s="112"/>
      <c r="L28" s="112"/>
      <c r="M28" s="141"/>
      <c r="N28" s="142"/>
      <c r="O28" s="112"/>
      <c r="P28" s="142"/>
      <c r="Q28" s="112"/>
      <c r="R28" s="113"/>
    </row>
    <row r="29" s="648" customFormat="1" spans="1:18">
      <c r="A29" s="424" t="s">
        <v>35</v>
      </c>
      <c r="B29" s="424"/>
      <c r="C29" s="424"/>
      <c r="D29" s="424"/>
      <c r="E29" s="112"/>
      <c r="F29" s="683"/>
      <c r="G29" s="112"/>
      <c r="H29" s="112">
        <v>57595</v>
      </c>
      <c r="I29" s="112">
        <v>64458</v>
      </c>
      <c r="J29" s="112">
        <f>I29-H29</f>
        <v>6863</v>
      </c>
      <c r="K29" s="112">
        <v>1</v>
      </c>
      <c r="L29" s="112">
        <f>K29*J29</f>
        <v>6863</v>
      </c>
      <c r="M29" s="141">
        <v>0.48</v>
      </c>
      <c r="N29" s="142">
        <f>M29*L29</f>
        <v>3294.24</v>
      </c>
      <c r="O29" s="112"/>
      <c r="P29" s="142">
        <f>G29+N29+O29</f>
        <v>3294.24</v>
      </c>
      <c r="Q29" s="112">
        <v>1</v>
      </c>
      <c r="R29" s="113">
        <f>P29*Q29</f>
        <v>3294.24</v>
      </c>
    </row>
    <row r="30" s="648" customFormat="1" spans="1:18">
      <c r="A30" s="424" t="s">
        <v>11</v>
      </c>
      <c r="B30" s="424"/>
      <c r="C30" s="424"/>
      <c r="D30" s="424"/>
      <c r="E30" s="112">
        <f>SUM(E27:E29)</f>
        <v>53</v>
      </c>
      <c r="F30" s="683"/>
      <c r="G30" s="112">
        <f>SUM(G27:G29)</f>
        <v>265</v>
      </c>
      <c r="H30" s="112"/>
      <c r="I30" s="112"/>
      <c r="J30" s="112">
        <f>L30*K30</f>
        <v>13995</v>
      </c>
      <c r="K30" s="112">
        <v>1</v>
      </c>
      <c r="L30" s="112">
        <f>SUM(L27:L29)</f>
        <v>13995</v>
      </c>
      <c r="M30" s="141">
        <v>0.48</v>
      </c>
      <c r="N30" s="142">
        <f>L30*M30</f>
        <v>6717.6</v>
      </c>
      <c r="O30" s="112"/>
      <c r="P30" s="142">
        <f>SUM(P27:P29)</f>
        <v>6982.6</v>
      </c>
      <c r="Q30" s="112">
        <v>0.33</v>
      </c>
      <c r="R30" s="113">
        <f>Q30*P30</f>
        <v>2304.258</v>
      </c>
    </row>
    <row r="31" s="648" customFormat="1" spans="1:18">
      <c r="A31" s="424" t="s">
        <v>36</v>
      </c>
      <c r="B31" s="424"/>
      <c r="C31" s="424"/>
      <c r="D31" s="424"/>
      <c r="E31" s="112"/>
      <c r="F31" s="683"/>
      <c r="G31" s="112"/>
      <c r="H31" s="112"/>
      <c r="I31" s="112"/>
      <c r="J31" s="112"/>
      <c r="K31" s="112">
        <v>0.5</v>
      </c>
      <c r="L31" s="712">
        <f>J30*K31</f>
        <v>6997.5</v>
      </c>
      <c r="M31" s="141"/>
      <c r="N31" s="142"/>
      <c r="O31" s="112"/>
      <c r="P31" s="142"/>
      <c r="Q31" s="112"/>
      <c r="R31" s="113"/>
    </row>
    <row r="32" s="678" customFormat="1" spans="2:18">
      <c r="B32" s="692"/>
      <c r="C32" s="692"/>
      <c r="D32" s="692"/>
      <c r="E32" s="523"/>
      <c r="F32" s="693"/>
      <c r="G32" s="523"/>
      <c r="H32" s="523"/>
      <c r="I32" s="523"/>
      <c r="J32" s="523"/>
      <c r="K32" s="523"/>
      <c r="L32" s="523"/>
      <c r="M32" s="713"/>
      <c r="N32" s="714"/>
      <c r="O32" s="523"/>
      <c r="P32" s="714"/>
      <c r="Q32" s="523"/>
      <c r="R32" s="694"/>
    </row>
    <row r="33" s="648" customFormat="1" spans="1:18">
      <c r="A33" s="424" t="s">
        <v>37</v>
      </c>
      <c r="B33" s="112"/>
      <c r="C33" s="112">
        <v>1100005007</v>
      </c>
      <c r="D33" s="424"/>
      <c r="E33" s="112">
        <f>E30*Q30</f>
        <v>17.49</v>
      </c>
      <c r="F33" s="683">
        <v>5</v>
      </c>
      <c r="G33" s="112">
        <f>E33*F33</f>
        <v>87.45</v>
      </c>
      <c r="H33" s="112"/>
      <c r="I33" s="112"/>
      <c r="J33" s="112"/>
      <c r="K33" s="112"/>
      <c r="L33" s="112">
        <f>L31</f>
        <v>6997.5</v>
      </c>
      <c r="M33" s="141">
        <v>0.48</v>
      </c>
      <c r="N33" s="142">
        <f>L33*M33</f>
        <v>3358.8</v>
      </c>
      <c r="O33" s="112"/>
      <c r="P33" s="142"/>
      <c r="Q33" s="112"/>
      <c r="R33" s="113">
        <f>N33+G33</f>
        <v>3446.25</v>
      </c>
    </row>
    <row r="34" s="678" customFormat="1" spans="1:18">
      <c r="A34" s="692"/>
      <c r="B34" s="692"/>
      <c r="C34" s="692"/>
      <c r="D34" s="692" t="s">
        <v>38</v>
      </c>
      <c r="E34" s="523"/>
      <c r="F34" s="694"/>
      <c r="G34" s="523"/>
      <c r="H34" s="523"/>
      <c r="I34" s="523"/>
      <c r="J34" s="523"/>
      <c r="K34" s="523"/>
      <c r="L34" s="523"/>
      <c r="M34" s="713"/>
      <c r="N34" s="714"/>
      <c r="O34" s="523"/>
      <c r="P34" s="714"/>
      <c r="Q34" s="523"/>
      <c r="R34" s="694"/>
    </row>
    <row r="35" s="648" customFormat="1" spans="1:18">
      <c r="A35" s="424" t="s">
        <v>39</v>
      </c>
      <c r="B35" s="424"/>
      <c r="C35" s="112">
        <v>1188020001</v>
      </c>
      <c r="D35" s="424"/>
      <c r="E35" s="112">
        <f>E30*Q30</f>
        <v>17.49</v>
      </c>
      <c r="F35" s="683">
        <v>5</v>
      </c>
      <c r="G35" s="112">
        <f>E35*F35</f>
        <v>87.45</v>
      </c>
      <c r="H35" s="112"/>
      <c r="I35" s="112"/>
      <c r="J35" s="112"/>
      <c r="K35" s="112"/>
      <c r="L35" s="112">
        <f>L31</f>
        <v>6997.5</v>
      </c>
      <c r="M35" s="141">
        <v>0.48</v>
      </c>
      <c r="N35" s="142">
        <f>L35*M35</f>
        <v>3358.8</v>
      </c>
      <c r="O35" s="112"/>
      <c r="P35" s="142"/>
      <c r="Q35" s="112"/>
      <c r="R35" s="113">
        <f>N35+G35</f>
        <v>3446.25</v>
      </c>
    </row>
    <row r="36" s="678" customFormat="1"/>
    <row r="37" s="648" customFormat="1" spans="1:18">
      <c r="A37" s="424" t="s">
        <v>40</v>
      </c>
      <c r="B37" s="424"/>
      <c r="C37" s="424"/>
      <c r="D37" s="424"/>
      <c r="E37" s="112">
        <f>E30*Q30</f>
        <v>17.49</v>
      </c>
      <c r="F37" s="683">
        <v>5</v>
      </c>
      <c r="G37" s="112">
        <f>E37*F37</f>
        <v>87.45</v>
      </c>
      <c r="H37" s="112">
        <v>27354</v>
      </c>
      <c r="I37" s="112">
        <v>34479</v>
      </c>
      <c r="J37" s="112">
        <f>I37-H37</f>
        <v>7125</v>
      </c>
      <c r="K37" s="112">
        <v>1</v>
      </c>
      <c r="L37" s="112">
        <f>K37*J37</f>
        <v>7125</v>
      </c>
      <c r="M37" s="141">
        <v>0.48</v>
      </c>
      <c r="N37" s="142">
        <f>M37*L37</f>
        <v>3420</v>
      </c>
      <c r="O37" s="112"/>
      <c r="P37" s="142">
        <f>G37+N37+O37</f>
        <v>3507.45</v>
      </c>
      <c r="Q37" s="112">
        <v>1</v>
      </c>
      <c r="R37" s="113">
        <f>P37*Q37</f>
        <v>3507.45</v>
      </c>
    </row>
    <row r="38" ht="25.5" spans="1:35">
      <c r="A38" s="109" t="s">
        <v>41</v>
      </c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6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</row>
    <row r="39" ht="15" customHeight="1" spans="1:35">
      <c r="A39" s="4" t="s">
        <v>15</v>
      </c>
      <c r="B39" s="4"/>
      <c r="C39" s="4" t="s">
        <v>16</v>
      </c>
      <c r="D39" s="4" t="s">
        <v>17</v>
      </c>
      <c r="E39" s="4" t="s">
        <v>18</v>
      </c>
      <c r="F39" s="182" t="s">
        <v>19</v>
      </c>
      <c r="G39" s="4" t="s">
        <v>20</v>
      </c>
      <c r="H39" s="4" t="s">
        <v>21</v>
      </c>
      <c r="I39" s="4" t="s">
        <v>22</v>
      </c>
      <c r="J39" s="4" t="s">
        <v>23</v>
      </c>
      <c r="K39" s="4" t="s">
        <v>24</v>
      </c>
      <c r="L39" s="4" t="s">
        <v>18</v>
      </c>
      <c r="M39" s="5"/>
      <c r="N39" s="6" t="s">
        <v>25</v>
      </c>
      <c r="O39" s="4"/>
      <c r="P39" s="6"/>
      <c r="Q39" s="4"/>
      <c r="R39" s="14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</row>
    <row r="40" s="96" customFormat="1" spans="1:18">
      <c r="A40" s="424" t="s">
        <v>42</v>
      </c>
      <c r="B40" s="424" t="s">
        <v>43</v>
      </c>
      <c r="C40" s="112">
        <v>0</v>
      </c>
      <c r="D40" s="112">
        <v>3327</v>
      </c>
      <c r="E40" s="112">
        <f>SUM(D40-C40)</f>
        <v>3327</v>
      </c>
      <c r="F40" s="113">
        <v>9.5</v>
      </c>
      <c r="G40" s="253">
        <f>E40*F40</f>
        <v>31606.5</v>
      </c>
      <c r="H40" s="112">
        <v>2541291</v>
      </c>
      <c r="I40" s="112">
        <v>2707263</v>
      </c>
      <c r="J40" s="112">
        <f>I40-H40</f>
        <v>165972</v>
      </c>
      <c r="K40" s="112">
        <v>1</v>
      </c>
      <c r="L40" s="112">
        <f>K40*J40</f>
        <v>165972</v>
      </c>
      <c r="M40" s="141">
        <v>1.03</v>
      </c>
      <c r="N40" s="142">
        <f>M40*L40</f>
        <v>170951.16</v>
      </c>
      <c r="O40" s="112"/>
      <c r="P40" s="142">
        <f>N40+G40</f>
        <v>202557.66</v>
      </c>
      <c r="Q40" s="122"/>
      <c r="R40" s="123"/>
    </row>
    <row r="41" spans="1:36">
      <c r="A41" s="252"/>
      <c r="B41" s="252"/>
      <c r="C41" s="4"/>
      <c r="D41" s="4"/>
      <c r="E41" s="4"/>
      <c r="F41" s="140"/>
      <c r="G41" s="164"/>
      <c r="H41" s="4"/>
      <c r="I41" s="4"/>
      <c r="J41" s="4"/>
      <c r="K41" s="4"/>
      <c r="L41" s="4"/>
      <c r="M41" s="5"/>
      <c r="N41" s="6"/>
      <c r="O41" s="4"/>
      <c r="P41" s="6"/>
      <c r="Q41" s="4"/>
      <c r="R41" s="140"/>
      <c r="S41" s="722"/>
      <c r="T41" s="722"/>
      <c r="U41" s="722"/>
      <c r="V41" s="722"/>
      <c r="W41" s="722"/>
      <c r="X41" s="722"/>
      <c r="Y41" s="722"/>
      <c r="Z41" s="722"/>
      <c r="AA41" s="722"/>
      <c r="AB41" s="722"/>
      <c r="AC41" s="722"/>
      <c r="AD41" s="722"/>
      <c r="AE41" s="722"/>
      <c r="AF41" s="722"/>
      <c r="AG41" s="722"/>
      <c r="AH41" s="722"/>
      <c r="AI41" s="722"/>
      <c r="AJ41" s="725"/>
    </row>
    <row r="42" spans="1:36">
      <c r="A42" s="252"/>
      <c r="B42" s="252"/>
      <c r="C42" s="4"/>
      <c r="D42" s="4"/>
      <c r="E42" s="4"/>
      <c r="F42" s="140"/>
      <c r="G42" s="164"/>
      <c r="H42" s="4"/>
      <c r="I42" s="4"/>
      <c r="J42" s="4"/>
      <c r="K42" s="4"/>
      <c r="L42" s="4"/>
      <c r="M42" s="5"/>
      <c r="N42" s="6"/>
      <c r="O42" s="4" t="s">
        <v>26</v>
      </c>
      <c r="P42" s="6" t="s">
        <v>11</v>
      </c>
      <c r="Q42" s="4" t="s">
        <v>27</v>
      </c>
      <c r="R42" s="140" t="s">
        <v>28</v>
      </c>
      <c r="S42" s="722"/>
      <c r="T42" s="722"/>
      <c r="U42" s="722"/>
      <c r="V42" s="722"/>
      <c r="W42" s="722"/>
      <c r="X42" s="722"/>
      <c r="Y42" s="722"/>
      <c r="Z42" s="722"/>
      <c r="AA42" s="722"/>
      <c r="AB42" s="722"/>
      <c r="AC42" s="722"/>
      <c r="AD42" s="722"/>
      <c r="AE42" s="722"/>
      <c r="AF42" s="722"/>
      <c r="AG42" s="722"/>
      <c r="AH42" s="722"/>
      <c r="AI42" s="722"/>
      <c r="AJ42" s="725"/>
    </row>
    <row r="43" spans="1:36">
      <c r="A43" s="252"/>
      <c r="B43" s="252"/>
      <c r="C43" s="4"/>
      <c r="D43" s="4"/>
      <c r="E43" s="4"/>
      <c r="F43" s="140"/>
      <c r="G43" s="164"/>
      <c r="H43" s="4"/>
      <c r="I43" s="4"/>
      <c r="J43" s="4"/>
      <c r="K43" s="4"/>
      <c r="L43" s="4"/>
      <c r="M43" s="5"/>
      <c r="N43" s="6"/>
      <c r="O43" s="252"/>
      <c r="P43" s="252"/>
      <c r="Q43" s="252"/>
      <c r="R43" s="252"/>
      <c r="S43" s="722"/>
      <c r="T43" s="722"/>
      <c r="U43" s="722"/>
      <c r="V43" s="722"/>
      <c r="W43" s="722"/>
      <c r="X43" s="722"/>
      <c r="Y43" s="722"/>
      <c r="Z43" s="722"/>
      <c r="AA43" s="722"/>
      <c r="AB43" s="722"/>
      <c r="AC43" s="722"/>
      <c r="AD43" s="722"/>
      <c r="AE43" s="722"/>
      <c r="AF43" s="722"/>
      <c r="AG43" s="722"/>
      <c r="AH43" s="722"/>
      <c r="AI43" s="722"/>
      <c r="AJ43" s="725"/>
    </row>
    <row r="44" spans="1:35">
      <c r="A44" s="4" t="s">
        <v>15</v>
      </c>
      <c r="B44" s="4"/>
      <c r="C44" s="4" t="s">
        <v>16</v>
      </c>
      <c r="D44" s="4" t="s">
        <v>17</v>
      </c>
      <c r="E44" s="4" t="s">
        <v>18</v>
      </c>
      <c r="F44" s="182" t="s">
        <v>19</v>
      </c>
      <c r="G44" s="4" t="s">
        <v>20</v>
      </c>
      <c r="H44" s="4" t="s">
        <v>21</v>
      </c>
      <c r="I44" s="4" t="s">
        <v>22</v>
      </c>
      <c r="J44" s="4" t="s">
        <v>23</v>
      </c>
      <c r="K44" s="4" t="s">
        <v>24</v>
      </c>
      <c r="L44" s="4" t="s">
        <v>18</v>
      </c>
      <c r="M44" s="5"/>
      <c r="N44" s="6" t="s">
        <v>25</v>
      </c>
      <c r="O44" s="252"/>
      <c r="P44" s="252"/>
      <c r="Q44" s="252"/>
      <c r="R44" s="252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</row>
    <row r="45" s="96" customFormat="1" spans="1:18">
      <c r="A45" s="689" t="s">
        <v>44</v>
      </c>
      <c r="B45" s="689"/>
      <c r="C45" s="689"/>
      <c r="D45" s="689"/>
      <c r="E45" s="689"/>
      <c r="F45" s="689"/>
      <c r="G45" s="689"/>
      <c r="H45" s="122">
        <v>60119</v>
      </c>
      <c r="I45" s="122">
        <v>60119</v>
      </c>
      <c r="J45" s="122">
        <f>I45-H45</f>
        <v>0</v>
      </c>
      <c r="K45" s="122">
        <v>1</v>
      </c>
      <c r="L45" s="122">
        <f>K45*J45</f>
        <v>0</v>
      </c>
      <c r="M45" s="147">
        <v>1.03</v>
      </c>
      <c r="N45" s="148">
        <f>M45*L45</f>
        <v>0</v>
      </c>
      <c r="O45" s="689"/>
      <c r="P45" s="689"/>
      <c r="Q45" s="689"/>
      <c r="R45" s="689"/>
    </row>
    <row r="46" s="96" customFormat="1" spans="1:18">
      <c r="A46" s="689" t="s">
        <v>45</v>
      </c>
      <c r="B46" s="689"/>
      <c r="C46" s="689"/>
      <c r="D46" s="689"/>
      <c r="E46" s="689"/>
      <c r="F46" s="689"/>
      <c r="G46" s="689"/>
      <c r="H46" s="122"/>
      <c r="I46" s="122"/>
      <c r="J46" s="122">
        <f>SUM(J45:J45)</f>
        <v>0</v>
      </c>
      <c r="K46" s="122">
        <v>1</v>
      </c>
      <c r="L46" s="122">
        <f>K46*J46</f>
        <v>0</v>
      </c>
      <c r="M46" s="147">
        <v>1.03</v>
      </c>
      <c r="N46" s="148">
        <f>M46*L46</f>
        <v>0</v>
      </c>
      <c r="O46" s="689"/>
      <c r="P46" s="689"/>
      <c r="Q46" s="689"/>
      <c r="R46" s="689"/>
    </row>
    <row r="47" s="96" customFormat="1" spans="1:18">
      <c r="A47" s="689" t="s">
        <v>46</v>
      </c>
      <c r="B47" s="689"/>
      <c r="C47" s="689"/>
      <c r="D47" s="689"/>
      <c r="E47" s="689"/>
      <c r="F47" s="689"/>
      <c r="G47" s="689"/>
      <c r="H47" s="122">
        <v>1200</v>
      </c>
      <c r="I47" s="122">
        <v>1200</v>
      </c>
      <c r="J47" s="122">
        <f>I47-H47</f>
        <v>0</v>
      </c>
      <c r="K47" s="122">
        <v>6</v>
      </c>
      <c r="L47" s="122">
        <f>K47*J47</f>
        <v>0</v>
      </c>
      <c r="M47" s="147">
        <v>1.03</v>
      </c>
      <c r="N47" s="148">
        <f>M47*L47</f>
        <v>0</v>
      </c>
      <c r="O47" s="689"/>
      <c r="P47" s="689"/>
      <c r="Q47" s="689"/>
      <c r="R47" s="689"/>
    </row>
    <row r="48" s="96" customFormat="1" spans="1:18">
      <c r="A48" s="689" t="s">
        <v>28</v>
      </c>
      <c r="B48" s="689"/>
      <c r="C48" s="689"/>
      <c r="D48" s="689"/>
      <c r="E48" s="689"/>
      <c r="F48" s="689"/>
      <c r="G48" s="689"/>
      <c r="H48" s="122"/>
      <c r="I48" s="122"/>
      <c r="J48" s="122"/>
      <c r="K48" s="122"/>
      <c r="L48" s="122">
        <f>L46-L47</f>
        <v>0</v>
      </c>
      <c r="M48" s="147">
        <v>1.03</v>
      </c>
      <c r="N48" s="148">
        <f>M48*L48</f>
        <v>0</v>
      </c>
      <c r="O48" s="689"/>
      <c r="P48" s="689"/>
      <c r="Q48" s="689"/>
      <c r="R48" s="689"/>
    </row>
    <row r="49" s="461" customFormat="1" spans="1:35">
      <c r="A49" s="695"/>
      <c r="B49" s="695"/>
      <c r="C49" s="695"/>
      <c r="D49" s="695"/>
      <c r="E49" s="695"/>
      <c r="F49" s="695"/>
      <c r="G49" s="695"/>
      <c r="H49" s="696"/>
      <c r="I49" s="696"/>
      <c r="J49" s="696"/>
      <c r="K49" s="696"/>
      <c r="L49" s="696"/>
      <c r="M49" s="715"/>
      <c r="N49" s="716"/>
      <c r="O49" s="695"/>
      <c r="P49" s="695"/>
      <c r="Q49" s="695"/>
      <c r="R49" s="695"/>
      <c r="S49" s="376"/>
      <c r="T49" s="376"/>
      <c r="U49" s="376"/>
      <c r="V49" s="376"/>
      <c r="W49" s="376"/>
      <c r="X49" s="376"/>
      <c r="Y49" s="376"/>
      <c r="Z49" s="376"/>
      <c r="AA49" s="376"/>
      <c r="AB49" s="376"/>
      <c r="AC49" s="376"/>
      <c r="AD49" s="376"/>
      <c r="AE49" s="376"/>
      <c r="AF49" s="376"/>
      <c r="AG49" s="376"/>
      <c r="AH49" s="376"/>
      <c r="AI49" s="376"/>
    </row>
    <row r="50" s="461" customFormat="1" spans="1:35">
      <c r="A50" s="695"/>
      <c r="B50" s="695"/>
      <c r="C50" s="695"/>
      <c r="D50" s="695"/>
      <c r="E50" s="695"/>
      <c r="F50" s="695"/>
      <c r="G50" s="695"/>
      <c r="H50" s="696"/>
      <c r="I50" s="696"/>
      <c r="J50" s="696"/>
      <c r="K50" s="696"/>
      <c r="L50" s="696"/>
      <c r="M50" s="715"/>
      <c r="N50" s="716"/>
      <c r="O50" s="695"/>
      <c r="P50" s="695"/>
      <c r="Q50" s="695"/>
      <c r="R50" s="695"/>
      <c r="S50" s="376"/>
      <c r="T50" s="376"/>
      <c r="U50" s="376"/>
      <c r="V50" s="376"/>
      <c r="W50" s="376"/>
      <c r="X50" s="376"/>
      <c r="Y50" s="376"/>
      <c r="Z50" s="376"/>
      <c r="AA50" s="376"/>
      <c r="AB50" s="376"/>
      <c r="AC50" s="376"/>
      <c r="AD50" s="376"/>
      <c r="AE50" s="376"/>
      <c r="AF50" s="376"/>
      <c r="AG50" s="376"/>
      <c r="AH50" s="376"/>
      <c r="AI50" s="376"/>
    </row>
    <row r="51" spans="1:35">
      <c r="A51" s="252"/>
      <c r="B51" s="252"/>
      <c r="C51" s="252"/>
      <c r="D51" s="252"/>
      <c r="E51" s="252"/>
      <c r="F51" s="252"/>
      <c r="G51" s="252"/>
      <c r="H51" s="4"/>
      <c r="I51" s="4"/>
      <c r="J51" s="4"/>
      <c r="K51" s="4"/>
      <c r="L51" s="4"/>
      <c r="M51" s="5"/>
      <c r="N51" s="6"/>
      <c r="O51" s="4"/>
      <c r="P51" s="6"/>
      <c r="Q51" s="4"/>
      <c r="R51" s="140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</row>
    <row r="52" spans="19:35"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</row>
    <row r="53" s="17" customFormat="1" spans="1:12">
      <c r="A53" s="208" t="s">
        <v>15</v>
      </c>
      <c r="B53" s="208" t="s">
        <v>21</v>
      </c>
      <c r="C53" s="208" t="s">
        <v>22</v>
      </c>
      <c r="D53" s="208" t="s">
        <v>23</v>
      </c>
      <c r="E53" s="208" t="s">
        <v>24</v>
      </c>
      <c r="F53" s="208" t="s">
        <v>18</v>
      </c>
      <c r="G53" s="230"/>
      <c r="H53" s="231" t="s">
        <v>25</v>
      </c>
      <c r="I53" s="208" t="s">
        <v>26</v>
      </c>
      <c r="J53" s="231" t="s">
        <v>11</v>
      </c>
      <c r="K53" s="208" t="s">
        <v>27</v>
      </c>
      <c r="L53" s="209" t="s">
        <v>28</v>
      </c>
    </row>
    <row r="54" s="17" customFormat="1" spans="1:12">
      <c r="A54" s="208"/>
      <c r="B54" s="697" t="s">
        <v>47</v>
      </c>
      <c r="C54" s="697">
        <v>44713</v>
      </c>
      <c r="E54" s="208"/>
      <c r="F54" s="208"/>
      <c r="G54" s="230"/>
      <c r="H54" s="231"/>
      <c r="I54" s="208"/>
      <c r="J54" s="231"/>
      <c r="K54" s="208"/>
      <c r="L54" s="209"/>
    </row>
    <row r="55" s="648" customFormat="1" spans="1:12">
      <c r="A55" s="112" t="s">
        <v>48</v>
      </c>
      <c r="B55" s="112">
        <v>13040</v>
      </c>
      <c r="C55" s="112">
        <v>14240</v>
      </c>
      <c r="D55" s="112">
        <f>C55-B55</f>
        <v>1200</v>
      </c>
      <c r="E55" s="112">
        <v>20</v>
      </c>
      <c r="F55" s="112">
        <f>D55*E55</f>
        <v>24000</v>
      </c>
      <c r="G55" s="141">
        <v>1.03</v>
      </c>
      <c r="H55" s="698">
        <f>SUM(F55*G55)</f>
        <v>24720</v>
      </c>
      <c r="I55" s="717"/>
      <c r="J55" s="698">
        <f>SUM(H55)</f>
        <v>24720</v>
      </c>
      <c r="K55" s="112">
        <v>1</v>
      </c>
      <c r="L55" s="113">
        <f>J55</f>
        <v>24720</v>
      </c>
    </row>
    <row r="56" s="17" customFormat="1" spans="1:14">
      <c r="A56" s="699"/>
      <c r="B56" s="504"/>
      <c r="C56" s="504"/>
      <c r="D56" s="504"/>
      <c r="E56" s="208"/>
      <c r="F56" s="685"/>
      <c r="G56" s="208"/>
      <c r="H56" s="208"/>
      <c r="I56" s="208"/>
      <c r="J56" s="208"/>
      <c r="K56" s="208"/>
      <c r="L56" s="208"/>
      <c r="M56" s="230"/>
      <c r="N56" s="231"/>
    </row>
    <row r="57" s="17" customFormat="1" spans="1:60">
      <c r="A57" s="700"/>
      <c r="B57" s="701"/>
      <c r="C57" s="700"/>
      <c r="D57" s="700"/>
      <c r="E57" s="702"/>
      <c r="F57" s="703"/>
      <c r="G57" s="704"/>
      <c r="H57" s="700"/>
      <c r="I57" s="700"/>
      <c r="J57" s="700"/>
      <c r="K57" s="700"/>
      <c r="L57" s="700"/>
      <c r="M57" s="718"/>
      <c r="N57" s="704"/>
      <c r="S57" s="701"/>
      <c r="T57" s="701"/>
      <c r="U57" s="701"/>
      <c r="V57" s="701"/>
      <c r="W57" s="701"/>
      <c r="X57" s="701"/>
      <c r="Y57" s="701"/>
      <c r="Z57" s="701"/>
      <c r="AA57" s="701"/>
      <c r="AB57" s="701"/>
      <c r="AC57" s="701"/>
      <c r="AD57" s="701"/>
      <c r="AE57" s="701"/>
      <c r="AF57" s="701"/>
      <c r="AG57" s="701"/>
      <c r="AH57" s="701"/>
      <c r="AI57" s="701"/>
      <c r="AJ57" s="701"/>
      <c r="AK57" s="701"/>
      <c r="AL57" s="701"/>
      <c r="AM57" s="701"/>
      <c r="AN57" s="701"/>
      <c r="AO57" s="701"/>
      <c r="AP57" s="701"/>
      <c r="AQ57" s="701"/>
      <c r="AR57" s="701"/>
      <c r="AS57" s="701"/>
      <c r="AT57" s="701"/>
      <c r="AU57" s="701"/>
      <c r="AV57" s="701"/>
      <c r="AW57" s="701"/>
      <c r="AX57" s="701"/>
      <c r="AY57" s="701"/>
      <c r="AZ57" s="701"/>
      <c r="BA57" s="701"/>
      <c r="BB57" s="701"/>
      <c r="BC57" s="701"/>
      <c r="BD57" s="701"/>
      <c r="BE57" s="701"/>
      <c r="BF57" s="701"/>
      <c r="BG57" s="701"/>
      <c r="BH57" s="701"/>
    </row>
    <row r="58" s="504" customFormat="1" spans="1:61">
      <c r="A58" s="504" t="s">
        <v>49</v>
      </c>
      <c r="B58" s="504" t="s">
        <v>50</v>
      </c>
      <c r="C58" s="504" t="s">
        <v>15</v>
      </c>
      <c r="D58" s="504" t="s">
        <v>51</v>
      </c>
      <c r="E58" s="705" t="s">
        <v>28</v>
      </c>
      <c r="R58" s="723"/>
      <c r="S58" s="701"/>
      <c r="T58" s="701"/>
      <c r="U58" s="701"/>
      <c r="V58" s="701"/>
      <c r="W58" s="701"/>
      <c r="X58" s="701"/>
      <c r="Y58" s="701"/>
      <c r="Z58" s="701"/>
      <c r="AA58" s="701"/>
      <c r="AB58" s="701"/>
      <c r="AC58" s="701"/>
      <c r="AD58" s="701"/>
      <c r="AE58" s="701"/>
      <c r="AF58" s="701"/>
      <c r="AG58" s="701"/>
      <c r="AH58" s="701"/>
      <c r="AI58" s="701"/>
      <c r="AJ58" s="701"/>
      <c r="AK58" s="701"/>
      <c r="AL58" s="701"/>
      <c r="AM58" s="701"/>
      <c r="AN58" s="701"/>
      <c r="AO58" s="701"/>
      <c r="AP58" s="701"/>
      <c r="AQ58" s="701"/>
      <c r="AR58" s="701"/>
      <c r="AS58" s="701"/>
      <c r="AT58" s="701"/>
      <c r="AU58" s="701"/>
      <c r="AV58" s="701"/>
      <c r="AW58" s="701"/>
      <c r="AX58" s="701"/>
      <c r="AY58" s="701"/>
      <c r="AZ58" s="701"/>
      <c r="BA58" s="701"/>
      <c r="BB58" s="701"/>
      <c r="BC58" s="701"/>
      <c r="BD58" s="701"/>
      <c r="BE58" s="701"/>
      <c r="BF58" s="701"/>
      <c r="BG58" s="701"/>
      <c r="BH58" s="701"/>
      <c r="BI58" s="726"/>
    </row>
    <row r="59" s="504" customFormat="1" spans="1:61">
      <c r="A59" s="504" t="s">
        <v>52</v>
      </c>
      <c r="B59" s="504" t="s">
        <v>53</v>
      </c>
      <c r="C59" s="504" t="s">
        <v>11</v>
      </c>
      <c r="D59" s="504">
        <v>419</v>
      </c>
      <c r="E59" s="705"/>
      <c r="R59" s="723"/>
      <c r="S59" s="701"/>
      <c r="T59" s="701"/>
      <c r="U59" s="701"/>
      <c r="V59" s="701"/>
      <c r="W59" s="701"/>
      <c r="X59" s="701"/>
      <c r="Y59" s="701"/>
      <c r="Z59" s="701"/>
      <c r="AA59" s="701"/>
      <c r="AB59" s="701"/>
      <c r="AC59" s="701"/>
      <c r="AD59" s="701"/>
      <c r="AE59" s="701"/>
      <c r="AF59" s="701"/>
      <c r="AG59" s="701"/>
      <c r="AH59" s="701"/>
      <c r="AI59" s="701"/>
      <c r="AJ59" s="701"/>
      <c r="AK59" s="701"/>
      <c r="AL59" s="701"/>
      <c r="AM59" s="701"/>
      <c r="AN59" s="701"/>
      <c r="AO59" s="701"/>
      <c r="AP59" s="701"/>
      <c r="AQ59" s="701"/>
      <c r="AR59" s="701"/>
      <c r="AS59" s="701"/>
      <c r="AT59" s="701"/>
      <c r="AU59" s="701"/>
      <c r="AV59" s="701"/>
      <c r="AW59" s="701"/>
      <c r="AX59" s="701"/>
      <c r="AY59" s="701"/>
      <c r="AZ59" s="701"/>
      <c r="BA59" s="701"/>
      <c r="BB59" s="701"/>
      <c r="BC59" s="701"/>
      <c r="BD59" s="701"/>
      <c r="BE59" s="701"/>
      <c r="BF59" s="701"/>
      <c r="BG59" s="701"/>
      <c r="BH59" s="701"/>
      <c r="BI59" s="726"/>
    </row>
    <row r="60" s="504" customFormat="1" spans="5:61">
      <c r="E60" s="705"/>
      <c r="R60" s="723"/>
      <c r="S60" s="701"/>
      <c r="T60" s="701"/>
      <c r="U60" s="701"/>
      <c r="V60" s="701"/>
      <c r="W60" s="701"/>
      <c r="X60" s="701"/>
      <c r="Y60" s="701"/>
      <c r="Z60" s="701"/>
      <c r="AA60" s="701"/>
      <c r="AB60" s="701"/>
      <c r="AC60" s="701"/>
      <c r="AD60" s="701"/>
      <c r="AE60" s="701"/>
      <c r="AF60" s="701"/>
      <c r="AG60" s="701"/>
      <c r="AH60" s="701"/>
      <c r="AI60" s="701"/>
      <c r="AJ60" s="701"/>
      <c r="AK60" s="701"/>
      <c r="AL60" s="701"/>
      <c r="AM60" s="701"/>
      <c r="AN60" s="701"/>
      <c r="AO60" s="701"/>
      <c r="AP60" s="701"/>
      <c r="AQ60" s="701"/>
      <c r="AR60" s="701"/>
      <c r="AS60" s="701"/>
      <c r="AT60" s="701"/>
      <c r="AU60" s="701"/>
      <c r="AV60" s="701"/>
      <c r="AW60" s="701"/>
      <c r="AX60" s="701"/>
      <c r="AY60" s="701"/>
      <c r="AZ60" s="701"/>
      <c r="BA60" s="701"/>
      <c r="BB60" s="701"/>
      <c r="BC60" s="701"/>
      <c r="BD60" s="701"/>
      <c r="BE60" s="701"/>
      <c r="BF60" s="701"/>
      <c r="BG60" s="701"/>
      <c r="BH60" s="701"/>
      <c r="BI60" s="726"/>
    </row>
    <row r="61" s="504" customFormat="1" spans="5:61">
      <c r="E61" s="705"/>
      <c r="R61" s="723"/>
      <c r="S61" s="701"/>
      <c r="T61" s="701"/>
      <c r="U61" s="701"/>
      <c r="V61" s="701"/>
      <c r="W61" s="701"/>
      <c r="X61" s="701"/>
      <c r="Y61" s="701"/>
      <c r="Z61" s="701"/>
      <c r="AA61" s="701"/>
      <c r="AB61" s="701"/>
      <c r="AC61" s="701"/>
      <c r="AD61" s="701"/>
      <c r="AE61" s="701"/>
      <c r="AF61" s="701"/>
      <c r="AG61" s="701"/>
      <c r="AH61" s="701"/>
      <c r="AI61" s="701"/>
      <c r="AJ61" s="701"/>
      <c r="AK61" s="701"/>
      <c r="AL61" s="701"/>
      <c r="AM61" s="701"/>
      <c r="AN61" s="701"/>
      <c r="AO61" s="701"/>
      <c r="AP61" s="701"/>
      <c r="AQ61" s="701"/>
      <c r="AR61" s="701"/>
      <c r="AS61" s="701"/>
      <c r="AT61" s="701"/>
      <c r="AU61" s="701"/>
      <c r="AV61" s="701"/>
      <c r="AW61" s="701"/>
      <c r="AX61" s="701"/>
      <c r="AY61" s="701"/>
      <c r="AZ61" s="701"/>
      <c r="BA61" s="701"/>
      <c r="BB61" s="701"/>
      <c r="BC61" s="701"/>
      <c r="BD61" s="701"/>
      <c r="BE61" s="701"/>
      <c r="BF61" s="701"/>
      <c r="BG61" s="701"/>
      <c r="BH61" s="701"/>
      <c r="BI61" s="726"/>
    </row>
    <row r="62" s="504" customFormat="1" spans="1:61">
      <c r="A62" s="705" t="s">
        <v>54</v>
      </c>
      <c r="B62" s="504" t="s">
        <v>55</v>
      </c>
      <c r="C62" s="504" t="s">
        <v>56</v>
      </c>
      <c r="D62" s="504">
        <v>24</v>
      </c>
      <c r="E62" s="705"/>
      <c r="R62" s="723"/>
      <c r="S62" s="701"/>
      <c r="T62" s="701"/>
      <c r="U62" s="701"/>
      <c r="V62" s="701"/>
      <c r="W62" s="701"/>
      <c r="X62" s="701"/>
      <c r="Y62" s="701"/>
      <c r="Z62" s="701"/>
      <c r="AA62" s="701"/>
      <c r="AB62" s="701"/>
      <c r="AC62" s="701"/>
      <c r="AD62" s="701"/>
      <c r="AE62" s="701"/>
      <c r="AF62" s="701"/>
      <c r="AG62" s="701"/>
      <c r="AH62" s="701"/>
      <c r="AI62" s="701"/>
      <c r="AJ62" s="701"/>
      <c r="AK62" s="701"/>
      <c r="AL62" s="701"/>
      <c r="AM62" s="701"/>
      <c r="AN62" s="701"/>
      <c r="AO62" s="701"/>
      <c r="AP62" s="701"/>
      <c r="AQ62" s="701"/>
      <c r="AR62" s="701"/>
      <c r="AS62" s="701"/>
      <c r="AT62" s="701"/>
      <c r="AU62" s="701"/>
      <c r="AV62" s="701"/>
      <c r="AW62" s="701"/>
      <c r="AX62" s="701"/>
      <c r="AY62" s="701"/>
      <c r="AZ62" s="701"/>
      <c r="BA62" s="701"/>
      <c r="BB62" s="701"/>
      <c r="BC62" s="701"/>
      <c r="BD62" s="701"/>
      <c r="BE62" s="701"/>
      <c r="BF62" s="701"/>
      <c r="BG62" s="701"/>
      <c r="BH62" s="701"/>
      <c r="BI62" s="726"/>
    </row>
    <row r="63" s="679" customFormat="1" spans="1:61">
      <c r="A63" s="504"/>
      <c r="B63" s="504"/>
      <c r="C63" s="504" t="s">
        <v>11</v>
      </c>
      <c r="D63" s="504">
        <v>24</v>
      </c>
      <c r="E63" s="705"/>
      <c r="F63" s="504"/>
      <c r="G63" s="504"/>
      <c r="H63" s="504"/>
      <c r="I63" s="504"/>
      <c r="J63" s="504"/>
      <c r="K63" s="504"/>
      <c r="L63" s="504"/>
      <c r="M63" s="504"/>
      <c r="N63" s="504"/>
      <c r="O63" s="504"/>
      <c r="P63" s="504"/>
      <c r="Q63" s="504"/>
      <c r="R63" s="723"/>
      <c r="S63" s="724"/>
      <c r="T63" s="724"/>
      <c r="U63" s="724"/>
      <c r="V63" s="724"/>
      <c r="W63" s="724"/>
      <c r="X63" s="724"/>
      <c r="Y63" s="724"/>
      <c r="Z63" s="724"/>
      <c r="AA63" s="724"/>
      <c r="AB63" s="724"/>
      <c r="AC63" s="724"/>
      <c r="AD63" s="724"/>
      <c r="AE63" s="724"/>
      <c r="AF63" s="724"/>
      <c r="AG63" s="724"/>
      <c r="AH63" s="724"/>
      <c r="AI63" s="724"/>
      <c r="AJ63" s="724"/>
      <c r="AK63" s="724"/>
      <c r="AL63" s="724"/>
      <c r="AM63" s="724"/>
      <c r="AN63" s="724"/>
      <c r="AO63" s="724"/>
      <c r="AP63" s="724"/>
      <c r="AQ63" s="724"/>
      <c r="AR63" s="724"/>
      <c r="AS63" s="724"/>
      <c r="AT63" s="724"/>
      <c r="AU63" s="724"/>
      <c r="AV63" s="724"/>
      <c r="AW63" s="724"/>
      <c r="AX63" s="724"/>
      <c r="AY63" s="724"/>
      <c r="AZ63" s="724"/>
      <c r="BA63" s="724"/>
      <c r="BB63" s="724"/>
      <c r="BC63" s="724"/>
      <c r="BD63" s="724"/>
      <c r="BE63" s="724"/>
      <c r="BF63" s="724"/>
      <c r="BG63" s="724"/>
      <c r="BH63" s="724"/>
      <c r="BI63" s="727"/>
    </row>
    <row r="64" s="679" customFormat="1" spans="1:61">
      <c r="A64" s="504"/>
      <c r="B64" s="504"/>
      <c r="C64" s="504" t="s">
        <v>57</v>
      </c>
      <c r="D64" s="706">
        <f>D63/D59</f>
        <v>0.0572792362768496</v>
      </c>
      <c r="E64" s="705">
        <f>L55*D64</f>
        <v>1415.94272076372</v>
      </c>
      <c r="F64" s="504">
        <f>F55*D64</f>
        <v>1374.70167064439</v>
      </c>
      <c r="G64" s="504"/>
      <c r="H64" s="504">
        <f>L55*D64</f>
        <v>1415.94272076372</v>
      </c>
      <c r="I64" s="504"/>
      <c r="J64" s="504"/>
      <c r="K64" s="504"/>
      <c r="L64" s="504"/>
      <c r="M64" s="504"/>
      <c r="N64" s="504"/>
      <c r="O64" s="504"/>
      <c r="P64" s="504"/>
      <c r="Q64" s="504"/>
      <c r="R64" s="723"/>
      <c r="S64" s="724"/>
      <c r="T64" s="724"/>
      <c r="U64" s="724"/>
      <c r="V64" s="724"/>
      <c r="W64" s="724"/>
      <c r="X64" s="724"/>
      <c r="Y64" s="724"/>
      <c r="Z64" s="724"/>
      <c r="AA64" s="724"/>
      <c r="AB64" s="724"/>
      <c r="AC64" s="724"/>
      <c r="AD64" s="724"/>
      <c r="AE64" s="724"/>
      <c r="AF64" s="724"/>
      <c r="AG64" s="724"/>
      <c r="AH64" s="724"/>
      <c r="AI64" s="724"/>
      <c r="AJ64" s="724"/>
      <c r="AK64" s="724"/>
      <c r="AL64" s="724"/>
      <c r="AM64" s="724"/>
      <c r="AN64" s="724"/>
      <c r="AO64" s="724"/>
      <c r="AP64" s="724"/>
      <c r="AQ64" s="724"/>
      <c r="AR64" s="724"/>
      <c r="AS64" s="724"/>
      <c r="AT64" s="724"/>
      <c r="AU64" s="724"/>
      <c r="AV64" s="724"/>
      <c r="AW64" s="724"/>
      <c r="AX64" s="724"/>
      <c r="AY64" s="724"/>
      <c r="AZ64" s="724"/>
      <c r="BA64" s="724"/>
      <c r="BB64" s="724"/>
      <c r="BC64" s="724"/>
      <c r="BD64" s="724"/>
      <c r="BE64" s="724"/>
      <c r="BF64" s="724"/>
      <c r="BG64" s="724"/>
      <c r="BH64" s="724"/>
      <c r="BI64" s="727"/>
    </row>
    <row r="65" s="679" customFormat="1" spans="1:61">
      <c r="A65" s="504"/>
      <c r="B65" s="504"/>
      <c r="C65" s="504"/>
      <c r="D65" s="706"/>
      <c r="E65" s="705"/>
      <c r="F65" s="504"/>
      <c r="G65" s="504"/>
      <c r="H65" s="504"/>
      <c r="I65" s="504"/>
      <c r="J65" s="504"/>
      <c r="K65" s="504"/>
      <c r="L65" s="504"/>
      <c r="M65" s="504"/>
      <c r="N65" s="504"/>
      <c r="O65" s="504"/>
      <c r="P65" s="504"/>
      <c r="Q65" s="504"/>
      <c r="R65" s="723"/>
      <c r="S65" s="724"/>
      <c r="T65" s="724"/>
      <c r="U65" s="724"/>
      <c r="V65" s="724"/>
      <c r="W65" s="724"/>
      <c r="X65" s="724"/>
      <c r="Y65" s="724"/>
      <c r="Z65" s="724"/>
      <c r="AA65" s="724"/>
      <c r="AB65" s="724"/>
      <c r="AC65" s="724"/>
      <c r="AD65" s="724"/>
      <c r="AE65" s="724"/>
      <c r="AF65" s="724"/>
      <c r="AG65" s="724"/>
      <c r="AH65" s="724"/>
      <c r="AI65" s="724"/>
      <c r="AJ65" s="724"/>
      <c r="AK65" s="724"/>
      <c r="AL65" s="724"/>
      <c r="AM65" s="724"/>
      <c r="AN65" s="724"/>
      <c r="AO65" s="724"/>
      <c r="AP65" s="724"/>
      <c r="AQ65" s="724"/>
      <c r="AR65" s="724"/>
      <c r="AS65" s="724"/>
      <c r="AT65" s="724"/>
      <c r="AU65" s="724"/>
      <c r="AV65" s="724"/>
      <c r="AW65" s="724"/>
      <c r="AX65" s="724"/>
      <c r="AY65" s="724"/>
      <c r="AZ65" s="724"/>
      <c r="BA65" s="724"/>
      <c r="BB65" s="724"/>
      <c r="BC65" s="724"/>
      <c r="BD65" s="724"/>
      <c r="BE65" s="724"/>
      <c r="BF65" s="724"/>
      <c r="BG65" s="724"/>
      <c r="BH65" s="724"/>
      <c r="BI65" s="727"/>
    </row>
    <row r="66" s="504" customFormat="1" spans="1:61">
      <c r="A66" s="705" t="s">
        <v>58</v>
      </c>
      <c r="B66" s="504" t="s">
        <v>59</v>
      </c>
      <c r="C66" s="504" t="s">
        <v>60</v>
      </c>
      <c r="D66" s="504">
        <v>24</v>
      </c>
      <c r="E66" s="705"/>
      <c r="R66" s="723"/>
      <c r="S66" s="701"/>
      <c r="T66" s="701"/>
      <c r="U66" s="701"/>
      <c r="V66" s="701"/>
      <c r="W66" s="701"/>
      <c r="X66" s="701"/>
      <c r="Y66" s="701"/>
      <c r="Z66" s="701"/>
      <c r="AA66" s="701"/>
      <c r="AB66" s="701"/>
      <c r="AC66" s="701"/>
      <c r="AD66" s="701"/>
      <c r="AE66" s="701"/>
      <c r="AF66" s="701"/>
      <c r="AG66" s="701"/>
      <c r="AH66" s="701"/>
      <c r="AI66" s="701"/>
      <c r="AJ66" s="701"/>
      <c r="AK66" s="701"/>
      <c r="AL66" s="701"/>
      <c r="AM66" s="701"/>
      <c r="AN66" s="701"/>
      <c r="AO66" s="701"/>
      <c r="AP66" s="701"/>
      <c r="AQ66" s="701"/>
      <c r="AR66" s="701"/>
      <c r="AS66" s="701"/>
      <c r="AT66" s="701"/>
      <c r="AU66" s="701"/>
      <c r="AV66" s="701"/>
      <c r="AW66" s="701"/>
      <c r="AX66" s="701"/>
      <c r="AY66" s="701"/>
      <c r="AZ66" s="701"/>
      <c r="BA66" s="701"/>
      <c r="BB66" s="701"/>
      <c r="BC66" s="701"/>
      <c r="BD66" s="701"/>
      <c r="BE66" s="701"/>
      <c r="BF66" s="701"/>
      <c r="BG66" s="701"/>
      <c r="BH66" s="701"/>
      <c r="BI66" s="726"/>
    </row>
    <row r="67" s="679" customFormat="1" spans="1:61">
      <c r="A67" s="504"/>
      <c r="B67" s="504"/>
      <c r="C67" s="504" t="s">
        <v>11</v>
      </c>
      <c r="D67" s="504">
        <v>24</v>
      </c>
      <c r="E67" s="705"/>
      <c r="F67" s="504"/>
      <c r="G67" s="504"/>
      <c r="H67" s="504"/>
      <c r="I67" s="504"/>
      <c r="J67" s="504"/>
      <c r="K67" s="504"/>
      <c r="L67" s="504"/>
      <c r="M67" s="504"/>
      <c r="N67" s="504"/>
      <c r="O67" s="504"/>
      <c r="P67" s="504"/>
      <c r="Q67" s="504"/>
      <c r="R67" s="723"/>
      <c r="S67" s="724"/>
      <c r="T67" s="724"/>
      <c r="U67" s="724"/>
      <c r="V67" s="724"/>
      <c r="W67" s="724"/>
      <c r="X67" s="724"/>
      <c r="Y67" s="724"/>
      <c r="Z67" s="724"/>
      <c r="AA67" s="724"/>
      <c r="AB67" s="724"/>
      <c r="AC67" s="724"/>
      <c r="AD67" s="724"/>
      <c r="AE67" s="724"/>
      <c r="AF67" s="724"/>
      <c r="AG67" s="724"/>
      <c r="AH67" s="724"/>
      <c r="AI67" s="724"/>
      <c r="AJ67" s="724"/>
      <c r="AK67" s="724"/>
      <c r="AL67" s="724"/>
      <c r="AM67" s="724"/>
      <c r="AN67" s="724"/>
      <c r="AO67" s="724"/>
      <c r="AP67" s="724"/>
      <c r="AQ67" s="724"/>
      <c r="AR67" s="724"/>
      <c r="AS67" s="724"/>
      <c r="AT67" s="724"/>
      <c r="AU67" s="724"/>
      <c r="AV67" s="724"/>
      <c r="AW67" s="724"/>
      <c r="AX67" s="724"/>
      <c r="AY67" s="724"/>
      <c r="AZ67" s="724"/>
      <c r="BA67" s="724"/>
      <c r="BB67" s="724"/>
      <c r="BC67" s="724"/>
      <c r="BD67" s="724"/>
      <c r="BE67" s="724"/>
      <c r="BF67" s="724"/>
      <c r="BG67" s="724"/>
      <c r="BH67" s="724"/>
      <c r="BI67" s="727"/>
    </row>
    <row r="68" s="679" customFormat="1" spans="1:61">
      <c r="A68" s="504"/>
      <c r="B68" s="504"/>
      <c r="C68" s="504" t="s">
        <v>57</v>
      </c>
      <c r="D68" s="706">
        <f>D67/D59</f>
        <v>0.0572792362768496</v>
      </c>
      <c r="E68" s="705">
        <f>J55*D68</f>
        <v>1415.94272076372</v>
      </c>
      <c r="F68" s="504">
        <f>F55*D68</f>
        <v>1374.70167064439</v>
      </c>
      <c r="G68" s="504"/>
      <c r="H68" s="504">
        <f>L55*D68</f>
        <v>1415.94272076372</v>
      </c>
      <c r="I68" s="504"/>
      <c r="J68" s="504"/>
      <c r="K68" s="504"/>
      <c r="L68" s="504"/>
      <c r="M68" s="504"/>
      <c r="N68" s="504"/>
      <c r="O68" s="504"/>
      <c r="P68" s="504"/>
      <c r="Q68" s="504"/>
      <c r="R68" s="723"/>
      <c r="S68" s="724"/>
      <c r="T68" s="724"/>
      <c r="U68" s="724"/>
      <c r="V68" s="724"/>
      <c r="W68" s="724"/>
      <c r="X68" s="724"/>
      <c r="Y68" s="724"/>
      <c r="Z68" s="724"/>
      <c r="AA68" s="724"/>
      <c r="AB68" s="724"/>
      <c r="AC68" s="724"/>
      <c r="AD68" s="724"/>
      <c r="AE68" s="724"/>
      <c r="AF68" s="724"/>
      <c r="AG68" s="724"/>
      <c r="AH68" s="724"/>
      <c r="AI68" s="724"/>
      <c r="AJ68" s="724"/>
      <c r="AK68" s="724"/>
      <c r="AL68" s="724"/>
      <c r="AM68" s="724"/>
      <c r="AN68" s="724"/>
      <c r="AO68" s="724"/>
      <c r="AP68" s="724"/>
      <c r="AQ68" s="724"/>
      <c r="AR68" s="724"/>
      <c r="AS68" s="724"/>
      <c r="AT68" s="724"/>
      <c r="AU68" s="724"/>
      <c r="AV68" s="724"/>
      <c r="AW68" s="724"/>
      <c r="AX68" s="724"/>
      <c r="AY68" s="724"/>
      <c r="AZ68" s="724"/>
      <c r="BA68" s="724"/>
      <c r="BB68" s="724"/>
      <c r="BC68" s="724"/>
      <c r="BD68" s="724"/>
      <c r="BE68" s="724"/>
      <c r="BF68" s="724"/>
      <c r="BG68" s="724"/>
      <c r="BH68" s="724"/>
      <c r="BI68" s="727"/>
    </row>
    <row r="69" s="504" customFormat="1" spans="5:61">
      <c r="E69" s="705"/>
      <c r="R69" s="723"/>
      <c r="S69" s="701"/>
      <c r="T69" s="701"/>
      <c r="U69" s="701"/>
      <c r="V69" s="701"/>
      <c r="W69" s="701"/>
      <c r="X69" s="701"/>
      <c r="Y69" s="701"/>
      <c r="Z69" s="701"/>
      <c r="AA69" s="701"/>
      <c r="AB69" s="701"/>
      <c r="AC69" s="701"/>
      <c r="AD69" s="701"/>
      <c r="AE69" s="701"/>
      <c r="AF69" s="701"/>
      <c r="AG69" s="701"/>
      <c r="AH69" s="701"/>
      <c r="AI69" s="701"/>
      <c r="AJ69" s="701"/>
      <c r="AK69" s="701"/>
      <c r="AL69" s="701"/>
      <c r="AM69" s="701"/>
      <c r="AN69" s="701"/>
      <c r="AO69" s="701"/>
      <c r="AP69" s="701"/>
      <c r="AQ69" s="701"/>
      <c r="AR69" s="701"/>
      <c r="AS69" s="701"/>
      <c r="AT69" s="701"/>
      <c r="AU69" s="701"/>
      <c r="AV69" s="701"/>
      <c r="AW69" s="701"/>
      <c r="AX69" s="701"/>
      <c r="AY69" s="701"/>
      <c r="AZ69" s="701"/>
      <c r="BA69" s="701"/>
      <c r="BB69" s="701"/>
      <c r="BC69" s="701"/>
      <c r="BD69" s="701"/>
      <c r="BE69" s="701"/>
      <c r="BF69" s="701"/>
      <c r="BG69" s="701"/>
      <c r="BH69" s="701"/>
      <c r="BI69" s="726"/>
    </row>
    <row r="70" s="504" customFormat="1" spans="1:61">
      <c r="A70" s="705" t="s">
        <v>61</v>
      </c>
      <c r="B70" s="504" t="s">
        <v>62</v>
      </c>
      <c r="C70" s="504" t="s">
        <v>63</v>
      </c>
      <c r="D70" s="504">
        <v>33</v>
      </c>
      <c r="E70" s="705"/>
      <c r="R70" s="723"/>
      <c r="S70" s="701"/>
      <c r="T70" s="701"/>
      <c r="U70" s="701"/>
      <c r="V70" s="701"/>
      <c r="W70" s="701"/>
      <c r="X70" s="701"/>
      <c r="Y70" s="701"/>
      <c r="Z70" s="701"/>
      <c r="AA70" s="701"/>
      <c r="AB70" s="701"/>
      <c r="AC70" s="701"/>
      <c r="AD70" s="701"/>
      <c r="AE70" s="701"/>
      <c r="AF70" s="701"/>
      <c r="AG70" s="701"/>
      <c r="AH70" s="701"/>
      <c r="AI70" s="701"/>
      <c r="AJ70" s="701"/>
      <c r="AK70" s="701"/>
      <c r="AL70" s="701"/>
      <c r="AM70" s="701"/>
      <c r="AN70" s="701"/>
      <c r="AO70" s="701"/>
      <c r="AP70" s="701"/>
      <c r="AQ70" s="701"/>
      <c r="AR70" s="701"/>
      <c r="AS70" s="701"/>
      <c r="AT70" s="701"/>
      <c r="AU70" s="701"/>
      <c r="AV70" s="701"/>
      <c r="AW70" s="701"/>
      <c r="AX70" s="701"/>
      <c r="AY70" s="701"/>
      <c r="AZ70" s="701"/>
      <c r="BA70" s="701"/>
      <c r="BB70" s="701"/>
      <c r="BC70" s="701"/>
      <c r="BD70" s="701"/>
      <c r="BE70" s="701"/>
      <c r="BF70" s="701"/>
      <c r="BG70" s="701"/>
      <c r="BH70" s="701"/>
      <c r="BI70" s="726"/>
    </row>
    <row r="71" s="679" customFormat="1" spans="1:61">
      <c r="A71" s="504"/>
      <c r="B71" s="504"/>
      <c r="C71" s="504" t="s">
        <v>11</v>
      </c>
      <c r="D71" s="504">
        <f>D70</f>
        <v>33</v>
      </c>
      <c r="E71" s="705"/>
      <c r="F71" s="504"/>
      <c r="G71" s="504"/>
      <c r="H71" s="504"/>
      <c r="I71" s="504"/>
      <c r="J71" s="504"/>
      <c r="K71" s="504"/>
      <c r="L71" s="504"/>
      <c r="M71" s="504"/>
      <c r="N71" s="504"/>
      <c r="O71" s="504"/>
      <c r="P71" s="504"/>
      <c r="Q71" s="504"/>
      <c r="R71" s="723"/>
      <c r="S71" s="724"/>
      <c r="T71" s="724"/>
      <c r="U71" s="724"/>
      <c r="V71" s="724"/>
      <c r="W71" s="724"/>
      <c r="X71" s="724"/>
      <c r="Y71" s="724"/>
      <c r="Z71" s="724"/>
      <c r="AA71" s="724"/>
      <c r="AB71" s="724"/>
      <c r="AC71" s="724"/>
      <c r="AD71" s="724"/>
      <c r="AE71" s="724"/>
      <c r="AF71" s="724"/>
      <c r="AG71" s="724"/>
      <c r="AH71" s="724"/>
      <c r="AI71" s="724"/>
      <c r="AJ71" s="724"/>
      <c r="AK71" s="724"/>
      <c r="AL71" s="724"/>
      <c r="AM71" s="724"/>
      <c r="AN71" s="724"/>
      <c r="AO71" s="724"/>
      <c r="AP71" s="724"/>
      <c r="AQ71" s="724"/>
      <c r="AR71" s="724"/>
      <c r="AS71" s="724"/>
      <c r="AT71" s="724"/>
      <c r="AU71" s="724"/>
      <c r="AV71" s="724"/>
      <c r="AW71" s="724"/>
      <c r="AX71" s="724"/>
      <c r="AY71" s="724"/>
      <c r="AZ71" s="724"/>
      <c r="BA71" s="724"/>
      <c r="BB71" s="724"/>
      <c r="BC71" s="724"/>
      <c r="BD71" s="724"/>
      <c r="BE71" s="724"/>
      <c r="BF71" s="724"/>
      <c r="BG71" s="724"/>
      <c r="BH71" s="724"/>
      <c r="BI71" s="727"/>
    </row>
    <row r="72" s="679" customFormat="1" spans="1:61">
      <c r="A72" s="504"/>
      <c r="B72" s="504"/>
      <c r="C72" s="504" t="s">
        <v>57</v>
      </c>
      <c r="D72" s="706">
        <v>0.0788</v>
      </c>
      <c r="E72" s="705">
        <f>H55*D72</f>
        <v>1947.936</v>
      </c>
      <c r="F72" s="504">
        <f>F55*D72</f>
        <v>1891.2</v>
      </c>
      <c r="G72" s="504"/>
      <c r="H72" s="504">
        <f>L55*D72</f>
        <v>1947.936</v>
      </c>
      <c r="I72" s="504"/>
      <c r="J72" s="504"/>
      <c r="K72" s="504"/>
      <c r="L72" s="504"/>
      <c r="M72" s="504"/>
      <c r="N72" s="504"/>
      <c r="O72" s="504"/>
      <c r="P72" s="504"/>
      <c r="Q72" s="504"/>
      <c r="R72" s="723"/>
      <c r="S72" s="724"/>
      <c r="T72" s="724"/>
      <c r="U72" s="724"/>
      <c r="V72" s="724"/>
      <c r="W72" s="724"/>
      <c r="X72" s="724"/>
      <c r="Y72" s="724"/>
      <c r="Z72" s="724"/>
      <c r="AA72" s="724"/>
      <c r="AB72" s="724"/>
      <c r="AC72" s="724"/>
      <c r="AD72" s="724"/>
      <c r="AE72" s="724"/>
      <c r="AF72" s="724"/>
      <c r="AG72" s="724"/>
      <c r="AH72" s="724"/>
      <c r="AI72" s="724"/>
      <c r="AJ72" s="724"/>
      <c r="AK72" s="724"/>
      <c r="AL72" s="724"/>
      <c r="AM72" s="724"/>
      <c r="AN72" s="724"/>
      <c r="AO72" s="724"/>
      <c r="AP72" s="724"/>
      <c r="AQ72" s="724"/>
      <c r="AR72" s="724"/>
      <c r="AS72" s="724"/>
      <c r="AT72" s="724"/>
      <c r="AU72" s="724"/>
      <c r="AV72" s="724"/>
      <c r="AW72" s="724"/>
      <c r="AX72" s="724"/>
      <c r="AY72" s="724"/>
      <c r="AZ72" s="724"/>
      <c r="BA72" s="724"/>
      <c r="BB72" s="724"/>
      <c r="BC72" s="724"/>
      <c r="BD72" s="724"/>
      <c r="BE72" s="724"/>
      <c r="BF72" s="724"/>
      <c r="BG72" s="724"/>
      <c r="BH72" s="724"/>
      <c r="BI72" s="727"/>
    </row>
    <row r="73" s="679" customFormat="1" spans="1:61">
      <c r="A73" s="504"/>
      <c r="B73" s="504"/>
      <c r="C73" s="504"/>
      <c r="D73" s="706"/>
      <c r="E73" s="705"/>
      <c r="F73" s="504"/>
      <c r="G73" s="504"/>
      <c r="H73" s="504"/>
      <c r="I73" s="504"/>
      <c r="J73" s="504"/>
      <c r="K73" s="504"/>
      <c r="L73" s="504"/>
      <c r="M73" s="504"/>
      <c r="N73" s="504"/>
      <c r="O73" s="504"/>
      <c r="P73" s="504"/>
      <c r="Q73" s="504"/>
      <c r="R73" s="723"/>
      <c r="S73" s="724"/>
      <c r="T73" s="724"/>
      <c r="U73" s="724"/>
      <c r="V73" s="724"/>
      <c r="W73" s="724"/>
      <c r="X73" s="724"/>
      <c r="Y73" s="724"/>
      <c r="Z73" s="724"/>
      <c r="AA73" s="724"/>
      <c r="AB73" s="724"/>
      <c r="AC73" s="724"/>
      <c r="AD73" s="724"/>
      <c r="AE73" s="724"/>
      <c r="AF73" s="724"/>
      <c r="AG73" s="724"/>
      <c r="AH73" s="724"/>
      <c r="AI73" s="724"/>
      <c r="AJ73" s="724"/>
      <c r="AK73" s="724"/>
      <c r="AL73" s="724"/>
      <c r="AM73" s="724"/>
      <c r="AN73" s="724"/>
      <c r="AO73" s="724"/>
      <c r="AP73" s="724"/>
      <c r="AQ73" s="724"/>
      <c r="AR73" s="724"/>
      <c r="AS73" s="724"/>
      <c r="AT73" s="724"/>
      <c r="AU73" s="724"/>
      <c r="AV73" s="724"/>
      <c r="AW73" s="724"/>
      <c r="AX73" s="724"/>
      <c r="AY73" s="724"/>
      <c r="AZ73" s="724"/>
      <c r="BA73" s="724"/>
      <c r="BB73" s="724"/>
      <c r="BC73" s="724"/>
      <c r="BD73" s="724"/>
      <c r="BE73" s="724"/>
      <c r="BF73" s="724"/>
      <c r="BG73" s="724"/>
      <c r="BH73" s="724"/>
      <c r="BI73" s="727"/>
    </row>
    <row r="74" s="679" customFormat="1" spans="1:61">
      <c r="A74" s="504"/>
      <c r="B74" s="504"/>
      <c r="C74" s="504"/>
      <c r="D74" s="504"/>
      <c r="E74" s="705"/>
      <c r="F74" s="504"/>
      <c r="G74" s="504"/>
      <c r="H74" s="504"/>
      <c r="I74" s="504"/>
      <c r="J74" s="504"/>
      <c r="K74" s="504"/>
      <c r="L74" s="504"/>
      <c r="M74" s="504"/>
      <c r="N74" s="504"/>
      <c r="O74" s="504"/>
      <c r="P74" s="504"/>
      <c r="Q74" s="504"/>
      <c r="R74" s="723"/>
      <c r="S74" s="724"/>
      <c r="T74" s="724"/>
      <c r="U74" s="724"/>
      <c r="V74" s="724"/>
      <c r="W74" s="724"/>
      <c r="X74" s="724"/>
      <c r="Y74" s="724"/>
      <c r="Z74" s="724"/>
      <c r="AA74" s="724"/>
      <c r="AB74" s="724"/>
      <c r="AC74" s="724"/>
      <c r="AD74" s="724"/>
      <c r="AE74" s="724"/>
      <c r="AF74" s="724"/>
      <c r="AG74" s="724"/>
      <c r="AH74" s="724"/>
      <c r="AI74" s="724"/>
      <c r="AJ74" s="724"/>
      <c r="AK74" s="724"/>
      <c r="AL74" s="724"/>
      <c r="AM74" s="724"/>
      <c r="AN74" s="724"/>
      <c r="AO74" s="724"/>
      <c r="AP74" s="724"/>
      <c r="AQ74" s="724"/>
      <c r="AR74" s="724"/>
      <c r="AS74" s="724"/>
      <c r="AT74" s="724"/>
      <c r="AU74" s="724"/>
      <c r="AV74" s="724"/>
      <c r="AW74" s="724"/>
      <c r="AX74" s="724"/>
      <c r="AY74" s="724"/>
      <c r="AZ74" s="724"/>
      <c r="BA74" s="724"/>
      <c r="BB74" s="724"/>
      <c r="BC74" s="724"/>
      <c r="BD74" s="724"/>
      <c r="BE74" s="724"/>
      <c r="BF74" s="724"/>
      <c r="BG74" s="724"/>
      <c r="BH74" s="724"/>
      <c r="BI74" s="727"/>
    </row>
    <row r="75" s="680" customFormat="1" spans="1:61">
      <c r="A75" s="504" t="s">
        <v>64</v>
      </c>
      <c r="B75" s="504" t="s">
        <v>65</v>
      </c>
      <c r="C75" s="504" t="s">
        <v>66</v>
      </c>
      <c r="D75" s="504">
        <v>33</v>
      </c>
      <c r="E75" s="705"/>
      <c r="F75" s="504"/>
      <c r="G75" s="504"/>
      <c r="H75" s="504"/>
      <c r="I75" s="504"/>
      <c r="J75" s="504"/>
      <c r="K75" s="504"/>
      <c r="L75" s="504"/>
      <c r="M75" s="504"/>
      <c r="N75" s="504"/>
      <c r="O75" s="504"/>
      <c r="P75" s="504"/>
      <c r="Q75" s="504"/>
      <c r="R75" s="723"/>
      <c r="S75" s="730"/>
      <c r="T75" s="730"/>
      <c r="U75" s="730"/>
      <c r="V75" s="730"/>
      <c r="W75" s="730"/>
      <c r="X75" s="730"/>
      <c r="Y75" s="730"/>
      <c r="Z75" s="730"/>
      <c r="AA75" s="730"/>
      <c r="AB75" s="730"/>
      <c r="AC75" s="730"/>
      <c r="AD75" s="730"/>
      <c r="AE75" s="730"/>
      <c r="AF75" s="730"/>
      <c r="AG75" s="730"/>
      <c r="AH75" s="730"/>
      <c r="AI75" s="730"/>
      <c r="AJ75" s="730"/>
      <c r="AK75" s="730"/>
      <c r="AL75" s="730"/>
      <c r="AM75" s="730"/>
      <c r="AN75" s="730"/>
      <c r="AO75" s="730"/>
      <c r="AP75" s="730"/>
      <c r="AQ75" s="730"/>
      <c r="AR75" s="730"/>
      <c r="AS75" s="730"/>
      <c r="AT75" s="730"/>
      <c r="AU75" s="730"/>
      <c r="AV75" s="730"/>
      <c r="AW75" s="730"/>
      <c r="AX75" s="730"/>
      <c r="AY75" s="730"/>
      <c r="AZ75" s="730"/>
      <c r="BA75" s="730"/>
      <c r="BB75" s="730"/>
      <c r="BC75" s="730"/>
      <c r="BD75" s="730"/>
      <c r="BE75" s="730"/>
      <c r="BF75" s="730"/>
      <c r="BG75" s="730"/>
      <c r="BH75" s="730"/>
      <c r="BI75" s="732"/>
    </row>
    <row r="76" s="680" customFormat="1" spans="1:61">
      <c r="A76" s="504"/>
      <c r="B76" s="504"/>
      <c r="C76" s="504" t="s">
        <v>11</v>
      </c>
      <c r="D76" s="504">
        <f>SUM(D75:D75)</f>
        <v>33</v>
      </c>
      <c r="E76" s="705"/>
      <c r="F76" s="504"/>
      <c r="G76" s="504"/>
      <c r="H76" s="504"/>
      <c r="I76" s="504"/>
      <c r="J76" s="504"/>
      <c r="K76" s="504"/>
      <c r="L76" s="504"/>
      <c r="M76" s="504"/>
      <c r="N76" s="504"/>
      <c r="O76" s="504"/>
      <c r="P76" s="504"/>
      <c r="Q76" s="504"/>
      <c r="R76" s="723"/>
      <c r="S76" s="730"/>
      <c r="T76" s="730"/>
      <c r="U76" s="730"/>
      <c r="V76" s="730"/>
      <c r="W76" s="730"/>
      <c r="X76" s="730"/>
      <c r="Y76" s="730"/>
      <c r="Z76" s="730"/>
      <c r="AA76" s="730"/>
      <c r="AB76" s="730"/>
      <c r="AC76" s="730"/>
      <c r="AD76" s="730"/>
      <c r="AE76" s="730"/>
      <c r="AF76" s="730"/>
      <c r="AG76" s="730"/>
      <c r="AH76" s="730"/>
      <c r="AI76" s="730"/>
      <c r="AJ76" s="730"/>
      <c r="AK76" s="730"/>
      <c r="AL76" s="730"/>
      <c r="AM76" s="730"/>
      <c r="AN76" s="730"/>
      <c r="AO76" s="730"/>
      <c r="AP76" s="730"/>
      <c r="AQ76" s="730"/>
      <c r="AR76" s="730"/>
      <c r="AS76" s="730"/>
      <c r="AT76" s="730"/>
      <c r="AU76" s="730"/>
      <c r="AV76" s="730"/>
      <c r="AW76" s="730"/>
      <c r="AX76" s="730"/>
      <c r="AY76" s="730"/>
      <c r="AZ76" s="730"/>
      <c r="BA76" s="730"/>
      <c r="BB76" s="730"/>
      <c r="BC76" s="730"/>
      <c r="BD76" s="730"/>
      <c r="BE76" s="730"/>
      <c r="BF76" s="730"/>
      <c r="BG76" s="730"/>
      <c r="BH76" s="730"/>
      <c r="BI76" s="732"/>
    </row>
    <row r="77" s="680" customFormat="1" spans="1:61">
      <c r="A77" s="504"/>
      <c r="B77" s="504"/>
      <c r="C77" s="504" t="s">
        <v>57</v>
      </c>
      <c r="D77" s="706">
        <v>0.0788</v>
      </c>
      <c r="E77" s="705">
        <f>J55*D77</f>
        <v>1947.936</v>
      </c>
      <c r="F77" s="504">
        <f>F55*D77</f>
        <v>1891.2</v>
      </c>
      <c r="G77" s="504"/>
      <c r="H77" s="504">
        <f>H55*D77</f>
        <v>1947.936</v>
      </c>
      <c r="I77" s="504"/>
      <c r="J77" s="504"/>
      <c r="K77" s="504"/>
      <c r="L77" s="504"/>
      <c r="M77" s="504"/>
      <c r="N77" s="504"/>
      <c r="O77" s="504"/>
      <c r="P77" s="504"/>
      <c r="Q77" s="504"/>
      <c r="R77" s="723"/>
      <c r="S77" s="730"/>
      <c r="T77" s="730"/>
      <c r="U77" s="730"/>
      <c r="V77" s="730"/>
      <c r="W77" s="730"/>
      <c r="X77" s="730"/>
      <c r="Y77" s="730"/>
      <c r="Z77" s="730"/>
      <c r="AA77" s="730"/>
      <c r="AB77" s="730"/>
      <c r="AC77" s="730"/>
      <c r="AD77" s="730"/>
      <c r="AE77" s="730"/>
      <c r="AF77" s="730"/>
      <c r="AG77" s="730"/>
      <c r="AH77" s="730"/>
      <c r="AI77" s="730"/>
      <c r="AJ77" s="730"/>
      <c r="AK77" s="730"/>
      <c r="AL77" s="730"/>
      <c r="AM77" s="730"/>
      <c r="AN77" s="730"/>
      <c r="AO77" s="730"/>
      <c r="AP77" s="730"/>
      <c r="AQ77" s="730"/>
      <c r="AR77" s="730"/>
      <c r="AS77" s="730"/>
      <c r="AT77" s="730"/>
      <c r="AU77" s="730"/>
      <c r="AV77" s="730"/>
      <c r="AW77" s="730"/>
      <c r="AX77" s="730"/>
      <c r="AY77" s="730"/>
      <c r="AZ77" s="730"/>
      <c r="BA77" s="730"/>
      <c r="BB77" s="730"/>
      <c r="BC77" s="730"/>
      <c r="BD77" s="730"/>
      <c r="BE77" s="730"/>
      <c r="BF77" s="730"/>
      <c r="BG77" s="730"/>
      <c r="BH77" s="730"/>
      <c r="BI77" s="732"/>
    </row>
    <row r="78" s="680" customFormat="1" spans="1:61">
      <c r="A78" s="504"/>
      <c r="B78" s="504"/>
      <c r="C78" s="504"/>
      <c r="D78" s="706"/>
      <c r="E78" s="705"/>
      <c r="F78" s="504"/>
      <c r="G78" s="504"/>
      <c r="H78" s="504"/>
      <c r="I78" s="504"/>
      <c r="J78" s="504"/>
      <c r="K78" s="504"/>
      <c r="L78" s="504"/>
      <c r="M78" s="504"/>
      <c r="N78" s="504"/>
      <c r="O78" s="504"/>
      <c r="P78" s="504"/>
      <c r="Q78" s="504"/>
      <c r="R78" s="723"/>
      <c r="S78" s="730"/>
      <c r="T78" s="730"/>
      <c r="U78" s="730"/>
      <c r="V78" s="730"/>
      <c r="W78" s="730"/>
      <c r="X78" s="730"/>
      <c r="Y78" s="730"/>
      <c r="Z78" s="730"/>
      <c r="AA78" s="730"/>
      <c r="AB78" s="730"/>
      <c r="AC78" s="730"/>
      <c r="AD78" s="730"/>
      <c r="AE78" s="730"/>
      <c r="AF78" s="730"/>
      <c r="AG78" s="730"/>
      <c r="AH78" s="730"/>
      <c r="AI78" s="730"/>
      <c r="AJ78" s="730"/>
      <c r="AK78" s="730"/>
      <c r="AL78" s="730"/>
      <c r="AM78" s="730"/>
      <c r="AN78" s="730"/>
      <c r="AO78" s="730"/>
      <c r="AP78" s="730"/>
      <c r="AQ78" s="730"/>
      <c r="AR78" s="730"/>
      <c r="AS78" s="730"/>
      <c r="AT78" s="730"/>
      <c r="AU78" s="730"/>
      <c r="AV78" s="730"/>
      <c r="AW78" s="730"/>
      <c r="AX78" s="730"/>
      <c r="AY78" s="730"/>
      <c r="AZ78" s="730"/>
      <c r="BA78" s="730"/>
      <c r="BB78" s="730"/>
      <c r="BC78" s="730"/>
      <c r="BD78" s="730"/>
      <c r="BE78" s="730"/>
      <c r="BF78" s="730"/>
      <c r="BG78" s="730"/>
      <c r="BH78" s="730"/>
      <c r="BI78" s="732"/>
    </row>
    <row r="79" s="679" customFormat="1" spans="1:61">
      <c r="A79" s="504"/>
      <c r="B79" s="504"/>
      <c r="C79" s="504"/>
      <c r="D79" s="504"/>
      <c r="E79" s="705"/>
      <c r="F79" s="504"/>
      <c r="G79" s="504"/>
      <c r="H79" s="504"/>
      <c r="I79" s="504"/>
      <c r="J79" s="504"/>
      <c r="K79" s="504"/>
      <c r="L79" s="504"/>
      <c r="M79" s="504"/>
      <c r="N79" s="504"/>
      <c r="O79" s="504"/>
      <c r="P79" s="504"/>
      <c r="Q79" s="504"/>
      <c r="R79" s="723"/>
      <c r="S79" s="724"/>
      <c r="T79" s="724"/>
      <c r="U79" s="724"/>
      <c r="V79" s="724"/>
      <c r="W79" s="724"/>
      <c r="X79" s="724"/>
      <c r="Y79" s="724"/>
      <c r="Z79" s="724"/>
      <c r="AA79" s="724"/>
      <c r="AB79" s="724"/>
      <c r="AC79" s="724"/>
      <c r="AD79" s="724"/>
      <c r="AE79" s="724"/>
      <c r="AF79" s="724"/>
      <c r="AG79" s="724"/>
      <c r="AH79" s="724"/>
      <c r="AI79" s="724"/>
      <c r="AJ79" s="724"/>
      <c r="AK79" s="724"/>
      <c r="AL79" s="724"/>
      <c r="AM79" s="724"/>
      <c r="AN79" s="724"/>
      <c r="AO79" s="724"/>
      <c r="AP79" s="724"/>
      <c r="AQ79" s="724"/>
      <c r="AR79" s="724"/>
      <c r="AS79" s="724"/>
      <c r="AT79" s="724"/>
      <c r="AU79" s="724"/>
      <c r="AV79" s="724"/>
      <c r="AW79" s="724"/>
      <c r="AX79" s="724"/>
      <c r="AY79" s="724"/>
      <c r="AZ79" s="724"/>
      <c r="BA79" s="724"/>
      <c r="BB79" s="724"/>
      <c r="BC79" s="724"/>
      <c r="BD79" s="724"/>
      <c r="BE79" s="724"/>
      <c r="BF79" s="724"/>
      <c r="BG79" s="724"/>
      <c r="BH79" s="724"/>
      <c r="BI79" s="727"/>
    </row>
    <row r="80" s="504" customFormat="1" spans="1:61">
      <c r="A80" s="504" t="s">
        <v>67</v>
      </c>
      <c r="B80" s="504" t="s">
        <v>68</v>
      </c>
      <c r="C80" s="504" t="s">
        <v>69</v>
      </c>
      <c r="D80" s="504">
        <v>24</v>
      </c>
      <c r="E80" s="705"/>
      <c r="R80" s="723"/>
      <c r="S80" s="701"/>
      <c r="T80" s="701"/>
      <c r="U80" s="701"/>
      <c r="V80" s="701"/>
      <c r="W80" s="701"/>
      <c r="X80" s="701"/>
      <c r="Y80" s="701"/>
      <c r="Z80" s="701"/>
      <c r="AA80" s="701"/>
      <c r="AB80" s="701"/>
      <c r="AC80" s="701"/>
      <c r="AD80" s="701"/>
      <c r="AE80" s="701"/>
      <c r="AF80" s="701"/>
      <c r="AG80" s="701"/>
      <c r="AH80" s="701"/>
      <c r="AI80" s="701"/>
      <c r="AJ80" s="701"/>
      <c r="AK80" s="701"/>
      <c r="AL80" s="701"/>
      <c r="AM80" s="701"/>
      <c r="AN80" s="701"/>
      <c r="AO80" s="701"/>
      <c r="AP80" s="701"/>
      <c r="AQ80" s="701"/>
      <c r="AR80" s="701"/>
      <c r="AS80" s="701"/>
      <c r="AT80" s="701"/>
      <c r="AU80" s="701"/>
      <c r="AV80" s="701"/>
      <c r="AW80" s="701"/>
      <c r="AX80" s="701"/>
      <c r="AY80" s="701"/>
      <c r="AZ80" s="701"/>
      <c r="BA80" s="701"/>
      <c r="BB80" s="701"/>
      <c r="BC80" s="701"/>
      <c r="BD80" s="701"/>
      <c r="BE80" s="701"/>
      <c r="BF80" s="701"/>
      <c r="BG80" s="701"/>
      <c r="BH80" s="701"/>
      <c r="BI80" s="726"/>
    </row>
    <row r="81" s="679" customFormat="1" spans="1:61">
      <c r="A81" s="504" t="s">
        <v>70</v>
      </c>
      <c r="B81" s="504">
        <v>4236</v>
      </c>
      <c r="C81" s="504" t="s">
        <v>71</v>
      </c>
      <c r="D81" s="504">
        <v>24</v>
      </c>
      <c r="E81" s="705"/>
      <c r="F81" s="504"/>
      <c r="G81" s="504"/>
      <c r="H81" s="504"/>
      <c r="I81" s="504"/>
      <c r="J81" s="504"/>
      <c r="K81" s="504"/>
      <c r="L81" s="504"/>
      <c r="M81" s="504"/>
      <c r="N81" s="504"/>
      <c r="O81" s="504"/>
      <c r="P81" s="504"/>
      <c r="Q81" s="504"/>
      <c r="R81" s="723"/>
      <c r="S81" s="724"/>
      <c r="T81" s="724"/>
      <c r="U81" s="724"/>
      <c r="V81" s="724"/>
      <c r="W81" s="724"/>
      <c r="X81" s="724"/>
      <c r="Y81" s="724"/>
      <c r="Z81" s="724"/>
      <c r="AA81" s="724"/>
      <c r="AB81" s="724"/>
      <c r="AC81" s="724"/>
      <c r="AD81" s="724"/>
      <c r="AE81" s="724"/>
      <c r="AF81" s="724"/>
      <c r="AG81" s="724"/>
      <c r="AH81" s="724"/>
      <c r="AI81" s="724"/>
      <c r="AJ81" s="724"/>
      <c r="AK81" s="724"/>
      <c r="AL81" s="724"/>
      <c r="AM81" s="724"/>
      <c r="AN81" s="724"/>
      <c r="AO81" s="724"/>
      <c r="AP81" s="724"/>
      <c r="AQ81" s="724"/>
      <c r="AR81" s="724"/>
      <c r="AS81" s="724"/>
      <c r="AT81" s="724"/>
      <c r="AU81" s="724"/>
      <c r="AV81" s="724"/>
      <c r="AW81" s="724"/>
      <c r="AX81" s="724"/>
      <c r="AY81" s="724"/>
      <c r="AZ81" s="724"/>
      <c r="BA81" s="724"/>
      <c r="BB81" s="724"/>
      <c r="BC81" s="724"/>
      <c r="BD81" s="724"/>
      <c r="BE81" s="724"/>
      <c r="BF81" s="724"/>
      <c r="BG81" s="724"/>
      <c r="BH81" s="724"/>
      <c r="BI81" s="727"/>
    </row>
    <row r="82" s="679" customFormat="1" spans="1:61">
      <c r="A82" s="504"/>
      <c r="B82" s="504"/>
      <c r="C82" s="504" t="s">
        <v>11</v>
      </c>
      <c r="D82" s="504">
        <f>SUM(D80:D81)</f>
        <v>48</v>
      </c>
      <c r="E82" s="705"/>
      <c r="F82" s="504"/>
      <c r="G82" s="504"/>
      <c r="H82" s="504"/>
      <c r="I82" s="504"/>
      <c r="J82" s="504"/>
      <c r="K82" s="504"/>
      <c r="L82" s="504"/>
      <c r="M82" s="504"/>
      <c r="N82" s="504"/>
      <c r="O82" s="504"/>
      <c r="P82" s="504"/>
      <c r="Q82" s="504"/>
      <c r="R82" s="723"/>
      <c r="S82" s="724"/>
      <c r="T82" s="724"/>
      <c r="U82" s="724"/>
      <c r="V82" s="724"/>
      <c r="W82" s="724"/>
      <c r="X82" s="724"/>
      <c r="Y82" s="724"/>
      <c r="Z82" s="724"/>
      <c r="AA82" s="724"/>
      <c r="AB82" s="724"/>
      <c r="AC82" s="724"/>
      <c r="AD82" s="724"/>
      <c r="AE82" s="724"/>
      <c r="AF82" s="724"/>
      <c r="AG82" s="724"/>
      <c r="AH82" s="724"/>
      <c r="AI82" s="724"/>
      <c r="AJ82" s="724"/>
      <c r="AK82" s="724"/>
      <c r="AL82" s="724"/>
      <c r="AM82" s="724"/>
      <c r="AN82" s="724"/>
      <c r="AO82" s="724"/>
      <c r="AP82" s="724"/>
      <c r="AQ82" s="724"/>
      <c r="AR82" s="724"/>
      <c r="AS82" s="724"/>
      <c r="AT82" s="724"/>
      <c r="AU82" s="724"/>
      <c r="AV82" s="724"/>
      <c r="AW82" s="724"/>
      <c r="AX82" s="724"/>
      <c r="AY82" s="724"/>
      <c r="AZ82" s="724"/>
      <c r="BA82" s="724"/>
      <c r="BB82" s="724"/>
      <c r="BC82" s="724"/>
      <c r="BD82" s="724"/>
      <c r="BE82" s="724"/>
      <c r="BF82" s="724"/>
      <c r="BG82" s="724"/>
      <c r="BH82" s="724"/>
      <c r="BI82" s="727"/>
    </row>
    <row r="83" s="679" customFormat="1" spans="1:61">
      <c r="A83" s="504"/>
      <c r="B83" s="504"/>
      <c r="C83" s="504" t="s">
        <v>57</v>
      </c>
      <c r="D83" s="706">
        <f>D82/D59</f>
        <v>0.114558472553699</v>
      </c>
      <c r="E83" s="705">
        <f>D83*J55</f>
        <v>2831.88544152744</v>
      </c>
      <c r="F83" s="504">
        <f>D83*F55</f>
        <v>2749.40334128878</v>
      </c>
      <c r="G83" s="504"/>
      <c r="H83" s="504">
        <f>D83*H55</f>
        <v>2831.88544152744</v>
      </c>
      <c r="I83" s="504"/>
      <c r="J83" s="504"/>
      <c r="K83" s="504"/>
      <c r="L83" s="504"/>
      <c r="M83" s="504"/>
      <c r="N83" s="504"/>
      <c r="O83" s="504"/>
      <c r="P83" s="504"/>
      <c r="Q83" s="504"/>
      <c r="R83" s="723"/>
      <c r="S83" s="724"/>
      <c r="T83" s="724"/>
      <c r="U83" s="724"/>
      <c r="V83" s="724"/>
      <c r="W83" s="724"/>
      <c r="X83" s="724"/>
      <c r="Y83" s="724"/>
      <c r="Z83" s="724"/>
      <c r="AA83" s="724"/>
      <c r="AB83" s="724"/>
      <c r="AC83" s="724"/>
      <c r="AD83" s="724"/>
      <c r="AE83" s="724"/>
      <c r="AF83" s="724"/>
      <c r="AG83" s="724"/>
      <c r="AH83" s="724"/>
      <c r="AI83" s="724"/>
      <c r="AJ83" s="724"/>
      <c r="AK83" s="724"/>
      <c r="AL83" s="724"/>
      <c r="AM83" s="724"/>
      <c r="AN83" s="724"/>
      <c r="AO83" s="724"/>
      <c r="AP83" s="724"/>
      <c r="AQ83" s="724"/>
      <c r="AR83" s="724"/>
      <c r="AS83" s="724"/>
      <c r="AT83" s="724"/>
      <c r="AU83" s="724"/>
      <c r="AV83" s="724"/>
      <c r="AW83" s="724"/>
      <c r="AX83" s="724"/>
      <c r="AY83" s="724"/>
      <c r="AZ83" s="724"/>
      <c r="BA83" s="724"/>
      <c r="BB83" s="724"/>
      <c r="BC83" s="724"/>
      <c r="BD83" s="724"/>
      <c r="BE83" s="724"/>
      <c r="BF83" s="724"/>
      <c r="BG83" s="724"/>
      <c r="BH83" s="724"/>
      <c r="BI83" s="727"/>
    </row>
    <row r="84" s="679" customFormat="1" spans="1:61">
      <c r="A84" s="504"/>
      <c r="B84" s="504"/>
      <c r="C84" s="504"/>
      <c r="D84" s="504"/>
      <c r="E84" s="705"/>
      <c r="F84" s="504"/>
      <c r="G84" s="504"/>
      <c r="H84" s="504"/>
      <c r="I84" s="504"/>
      <c r="J84" s="504"/>
      <c r="K84" s="504"/>
      <c r="L84" s="504"/>
      <c r="M84" s="504"/>
      <c r="N84" s="504"/>
      <c r="O84" s="504"/>
      <c r="P84" s="504"/>
      <c r="Q84" s="504"/>
      <c r="R84" s="723"/>
      <c r="S84" s="724"/>
      <c r="T84" s="724"/>
      <c r="U84" s="724"/>
      <c r="V84" s="724"/>
      <c r="W84" s="724"/>
      <c r="X84" s="724"/>
      <c r="Y84" s="724"/>
      <c r="Z84" s="724"/>
      <c r="AA84" s="724"/>
      <c r="AB84" s="724"/>
      <c r="AC84" s="724"/>
      <c r="AD84" s="724"/>
      <c r="AE84" s="724"/>
      <c r="AF84" s="724"/>
      <c r="AG84" s="724"/>
      <c r="AH84" s="724"/>
      <c r="AI84" s="724"/>
      <c r="AJ84" s="724"/>
      <c r="AK84" s="724"/>
      <c r="AL84" s="724"/>
      <c r="AM84" s="724"/>
      <c r="AN84" s="724"/>
      <c r="AO84" s="724"/>
      <c r="AP84" s="724"/>
      <c r="AQ84" s="724"/>
      <c r="AR84" s="724"/>
      <c r="AS84" s="724"/>
      <c r="AT84" s="724"/>
      <c r="AU84" s="724"/>
      <c r="AV84" s="724"/>
      <c r="AW84" s="724"/>
      <c r="AX84" s="724"/>
      <c r="AY84" s="724"/>
      <c r="AZ84" s="724"/>
      <c r="BA84" s="724"/>
      <c r="BB84" s="724"/>
      <c r="BC84" s="724"/>
      <c r="BD84" s="724"/>
      <c r="BE84" s="724"/>
      <c r="BF84" s="724"/>
      <c r="BG84" s="724"/>
      <c r="BH84" s="724"/>
      <c r="BI84" s="727"/>
    </row>
    <row r="85" s="504" customFormat="1" spans="1:61">
      <c r="A85" s="504" t="s">
        <v>72</v>
      </c>
      <c r="B85" s="504" t="s">
        <v>73</v>
      </c>
      <c r="C85" s="504" t="s">
        <v>74</v>
      </c>
      <c r="D85" s="504">
        <v>33</v>
      </c>
      <c r="E85" s="705"/>
      <c r="R85" s="723"/>
      <c r="S85" s="701"/>
      <c r="T85" s="701"/>
      <c r="U85" s="701"/>
      <c r="V85" s="701"/>
      <c r="W85" s="701"/>
      <c r="X85" s="701"/>
      <c r="Y85" s="701"/>
      <c r="Z85" s="701"/>
      <c r="AA85" s="701"/>
      <c r="AB85" s="701"/>
      <c r="AC85" s="701"/>
      <c r="AD85" s="701"/>
      <c r="AE85" s="701"/>
      <c r="AF85" s="701"/>
      <c r="AG85" s="701"/>
      <c r="AH85" s="701"/>
      <c r="AI85" s="701"/>
      <c r="AJ85" s="701"/>
      <c r="AK85" s="701"/>
      <c r="AL85" s="701"/>
      <c r="AM85" s="701"/>
      <c r="AN85" s="701"/>
      <c r="AO85" s="701"/>
      <c r="AP85" s="701"/>
      <c r="AQ85" s="701"/>
      <c r="AR85" s="701"/>
      <c r="AS85" s="701"/>
      <c r="AT85" s="701"/>
      <c r="AU85" s="701"/>
      <c r="AV85" s="701"/>
      <c r="AW85" s="701"/>
      <c r="AX85" s="701"/>
      <c r="AY85" s="701"/>
      <c r="AZ85" s="701"/>
      <c r="BA85" s="701"/>
      <c r="BB85" s="701"/>
      <c r="BC85" s="701"/>
      <c r="BD85" s="701"/>
      <c r="BE85" s="701"/>
      <c r="BF85" s="701"/>
      <c r="BG85" s="701"/>
      <c r="BH85" s="701"/>
      <c r="BI85" s="726"/>
    </row>
    <row r="86" s="679" customFormat="1" spans="1:61">
      <c r="A86" s="504" t="s">
        <v>75</v>
      </c>
      <c r="B86" s="504">
        <v>4211</v>
      </c>
      <c r="C86" s="504" t="s">
        <v>76</v>
      </c>
      <c r="D86" s="504">
        <v>27</v>
      </c>
      <c r="E86" s="705"/>
      <c r="F86" s="504"/>
      <c r="G86" s="504"/>
      <c r="H86" s="504"/>
      <c r="I86" s="504"/>
      <c r="J86" s="504"/>
      <c r="K86" s="504"/>
      <c r="L86" s="504"/>
      <c r="M86" s="504"/>
      <c r="N86" s="504"/>
      <c r="O86" s="504"/>
      <c r="P86" s="504"/>
      <c r="Q86" s="504"/>
      <c r="R86" s="723"/>
      <c r="S86" s="724"/>
      <c r="T86" s="724"/>
      <c r="U86" s="724"/>
      <c r="V86" s="724"/>
      <c r="W86" s="724"/>
      <c r="X86" s="724"/>
      <c r="Y86" s="724"/>
      <c r="Z86" s="724"/>
      <c r="AA86" s="724"/>
      <c r="AB86" s="724"/>
      <c r="AC86" s="724"/>
      <c r="AD86" s="724"/>
      <c r="AE86" s="724"/>
      <c r="AF86" s="724"/>
      <c r="AG86" s="724"/>
      <c r="AH86" s="724"/>
      <c r="AI86" s="724"/>
      <c r="AJ86" s="724"/>
      <c r="AK86" s="724"/>
      <c r="AL86" s="724"/>
      <c r="AM86" s="724"/>
      <c r="AN86" s="724"/>
      <c r="AO86" s="724"/>
      <c r="AP86" s="724"/>
      <c r="AQ86" s="724"/>
      <c r="AR86" s="724"/>
      <c r="AS86" s="724"/>
      <c r="AT86" s="724"/>
      <c r="AU86" s="724"/>
      <c r="AV86" s="724"/>
      <c r="AW86" s="724"/>
      <c r="AX86" s="724"/>
      <c r="AY86" s="724"/>
      <c r="AZ86" s="724"/>
      <c r="BA86" s="724"/>
      <c r="BB86" s="724"/>
      <c r="BC86" s="724"/>
      <c r="BD86" s="724"/>
      <c r="BE86" s="724"/>
      <c r="BF86" s="724"/>
      <c r="BG86" s="724"/>
      <c r="BH86" s="724"/>
      <c r="BI86" s="727"/>
    </row>
    <row r="87" s="679" customFormat="1" spans="1:61">
      <c r="A87" s="504"/>
      <c r="B87" s="504"/>
      <c r="C87" s="504" t="s">
        <v>77</v>
      </c>
      <c r="D87" s="504">
        <v>33</v>
      </c>
      <c r="E87" s="705"/>
      <c r="F87" s="504"/>
      <c r="G87" s="504"/>
      <c r="H87" s="504"/>
      <c r="I87" s="504"/>
      <c r="J87" s="504"/>
      <c r="K87" s="504"/>
      <c r="L87" s="504"/>
      <c r="M87" s="504"/>
      <c r="N87" s="504"/>
      <c r="O87" s="504"/>
      <c r="P87" s="504"/>
      <c r="Q87" s="504"/>
      <c r="R87" s="723"/>
      <c r="S87" s="724"/>
      <c r="T87" s="724"/>
      <c r="U87" s="724"/>
      <c r="V87" s="724"/>
      <c r="W87" s="724"/>
      <c r="X87" s="724"/>
      <c r="Y87" s="724"/>
      <c r="Z87" s="724"/>
      <c r="AA87" s="724"/>
      <c r="AB87" s="724"/>
      <c r="AC87" s="724"/>
      <c r="AD87" s="724"/>
      <c r="AE87" s="724"/>
      <c r="AF87" s="724"/>
      <c r="AG87" s="724"/>
      <c r="AH87" s="724"/>
      <c r="AI87" s="724"/>
      <c r="AJ87" s="724"/>
      <c r="AK87" s="724"/>
      <c r="AL87" s="724"/>
      <c r="AM87" s="724"/>
      <c r="AN87" s="724"/>
      <c r="AO87" s="724"/>
      <c r="AP87" s="724"/>
      <c r="AQ87" s="724"/>
      <c r="AR87" s="724"/>
      <c r="AS87" s="724"/>
      <c r="AT87" s="724"/>
      <c r="AU87" s="724"/>
      <c r="AV87" s="724"/>
      <c r="AW87" s="724"/>
      <c r="AX87" s="724"/>
      <c r="AY87" s="724"/>
      <c r="AZ87" s="724"/>
      <c r="BA87" s="724"/>
      <c r="BB87" s="724"/>
      <c r="BC87" s="724"/>
      <c r="BD87" s="724"/>
      <c r="BE87" s="724"/>
      <c r="BF87" s="724"/>
      <c r="BG87" s="724"/>
      <c r="BH87" s="724"/>
      <c r="BI87" s="727"/>
    </row>
    <row r="88" s="679" customFormat="1" spans="1:61">
      <c r="A88" s="504"/>
      <c r="B88" s="504" t="s">
        <v>78</v>
      </c>
      <c r="C88" s="504" t="s">
        <v>11</v>
      </c>
      <c r="D88" s="504">
        <f>D85+D86+D87</f>
        <v>93</v>
      </c>
      <c r="E88" s="705"/>
      <c r="F88" s="504"/>
      <c r="G88" s="504"/>
      <c r="H88" s="504"/>
      <c r="I88" s="504"/>
      <c r="J88" s="504"/>
      <c r="K88" s="504"/>
      <c r="L88" s="504"/>
      <c r="M88" s="504"/>
      <c r="N88" s="504"/>
      <c r="O88" s="504"/>
      <c r="P88" s="504"/>
      <c r="Q88" s="504"/>
      <c r="R88" s="723"/>
      <c r="S88" s="724"/>
      <c r="T88" s="724"/>
      <c r="U88" s="724"/>
      <c r="V88" s="724"/>
      <c r="W88" s="724"/>
      <c r="X88" s="724"/>
      <c r="Y88" s="724"/>
      <c r="Z88" s="724"/>
      <c r="AA88" s="724"/>
      <c r="AB88" s="724"/>
      <c r="AC88" s="724"/>
      <c r="AD88" s="724"/>
      <c r="AE88" s="724"/>
      <c r="AF88" s="724"/>
      <c r="AG88" s="724"/>
      <c r="AH88" s="724"/>
      <c r="AI88" s="724"/>
      <c r="AJ88" s="724"/>
      <c r="AK88" s="724"/>
      <c r="AL88" s="724"/>
      <c r="AM88" s="724"/>
      <c r="AN88" s="724"/>
      <c r="AO88" s="724"/>
      <c r="AP88" s="724"/>
      <c r="AQ88" s="724"/>
      <c r="AR88" s="724"/>
      <c r="AS88" s="724"/>
      <c r="AT88" s="724"/>
      <c r="AU88" s="724"/>
      <c r="AV88" s="724"/>
      <c r="AW88" s="724"/>
      <c r="AX88" s="724"/>
      <c r="AY88" s="724"/>
      <c r="AZ88" s="724"/>
      <c r="BA88" s="724"/>
      <c r="BB88" s="724"/>
      <c r="BC88" s="724"/>
      <c r="BD88" s="724"/>
      <c r="BE88" s="724"/>
      <c r="BF88" s="724"/>
      <c r="BG88" s="724"/>
      <c r="BH88" s="724"/>
      <c r="BI88" s="727"/>
    </row>
    <row r="89" s="679" customFormat="1" spans="1:61">
      <c r="A89" s="504"/>
      <c r="B89" s="504"/>
      <c r="C89" s="504" t="s">
        <v>57</v>
      </c>
      <c r="D89" s="706">
        <v>0.222</v>
      </c>
      <c r="E89" s="705">
        <f>L55*D89</f>
        <v>5487.84</v>
      </c>
      <c r="F89" s="504">
        <f>D89*F55</f>
        <v>5328</v>
      </c>
      <c r="G89" s="504"/>
      <c r="H89" s="504">
        <f>D89*H55</f>
        <v>5487.84</v>
      </c>
      <c r="I89" s="504"/>
      <c r="J89" s="504"/>
      <c r="K89" s="504"/>
      <c r="L89" s="504"/>
      <c r="M89" s="504"/>
      <c r="N89" s="504"/>
      <c r="O89" s="504"/>
      <c r="P89" s="504"/>
      <c r="Q89" s="504"/>
      <c r="R89" s="723"/>
      <c r="S89" s="724"/>
      <c r="T89" s="724"/>
      <c r="U89" s="724"/>
      <c r="V89" s="724"/>
      <c r="W89" s="724"/>
      <c r="X89" s="724"/>
      <c r="Y89" s="724"/>
      <c r="Z89" s="724"/>
      <c r="AA89" s="724"/>
      <c r="AB89" s="724"/>
      <c r="AC89" s="724"/>
      <c r="AD89" s="724"/>
      <c r="AE89" s="724"/>
      <c r="AF89" s="724"/>
      <c r="AG89" s="724"/>
      <c r="AH89" s="724"/>
      <c r="AI89" s="724"/>
      <c r="AJ89" s="724"/>
      <c r="AK89" s="724"/>
      <c r="AL89" s="724"/>
      <c r="AM89" s="724"/>
      <c r="AN89" s="724"/>
      <c r="AO89" s="724"/>
      <c r="AP89" s="724"/>
      <c r="AQ89" s="724"/>
      <c r="AR89" s="724"/>
      <c r="AS89" s="724"/>
      <c r="AT89" s="724"/>
      <c r="AU89" s="724"/>
      <c r="AV89" s="724"/>
      <c r="AW89" s="724"/>
      <c r="AX89" s="724"/>
      <c r="AY89" s="724"/>
      <c r="AZ89" s="724"/>
      <c r="BA89" s="724"/>
      <c r="BB89" s="724"/>
      <c r="BC89" s="724"/>
      <c r="BD89" s="724"/>
      <c r="BE89" s="724"/>
      <c r="BF89" s="724"/>
      <c r="BG89" s="724"/>
      <c r="BH89" s="724"/>
      <c r="BI89" s="727"/>
    </row>
    <row r="90" s="679" customFormat="1" spans="1:61">
      <c r="A90" s="504"/>
      <c r="B90" s="504"/>
      <c r="C90" s="504"/>
      <c r="D90" s="504"/>
      <c r="E90" s="705"/>
      <c r="F90" s="504"/>
      <c r="G90" s="504"/>
      <c r="H90" s="504"/>
      <c r="I90" s="504"/>
      <c r="J90" s="504"/>
      <c r="K90" s="504"/>
      <c r="L90" s="504"/>
      <c r="M90" s="504"/>
      <c r="N90" s="504"/>
      <c r="O90" s="504"/>
      <c r="P90" s="504"/>
      <c r="Q90" s="504"/>
      <c r="R90" s="723"/>
      <c r="S90" s="724"/>
      <c r="T90" s="724"/>
      <c r="U90" s="724"/>
      <c r="V90" s="724"/>
      <c r="W90" s="724"/>
      <c r="X90" s="724"/>
      <c r="Y90" s="724"/>
      <c r="Z90" s="724"/>
      <c r="AA90" s="724"/>
      <c r="AB90" s="724"/>
      <c r="AC90" s="724"/>
      <c r="AD90" s="724"/>
      <c r="AE90" s="724"/>
      <c r="AF90" s="724"/>
      <c r="AG90" s="724"/>
      <c r="AH90" s="724"/>
      <c r="AI90" s="724"/>
      <c r="AJ90" s="724"/>
      <c r="AK90" s="724"/>
      <c r="AL90" s="724"/>
      <c r="AM90" s="724"/>
      <c r="AN90" s="724"/>
      <c r="AO90" s="724"/>
      <c r="AP90" s="724"/>
      <c r="AQ90" s="724"/>
      <c r="AR90" s="724"/>
      <c r="AS90" s="724"/>
      <c r="AT90" s="724"/>
      <c r="AU90" s="724"/>
      <c r="AV90" s="724"/>
      <c r="AW90" s="724"/>
      <c r="AX90" s="724"/>
      <c r="AY90" s="724"/>
      <c r="AZ90" s="724"/>
      <c r="BA90" s="724"/>
      <c r="BB90" s="724"/>
      <c r="BC90" s="724"/>
      <c r="BD90" s="724"/>
      <c r="BE90" s="724"/>
      <c r="BF90" s="724"/>
      <c r="BG90" s="724"/>
      <c r="BH90" s="724"/>
      <c r="BI90" s="727"/>
    </row>
    <row r="91" s="679" customFormat="1" spans="1:61">
      <c r="A91" s="504" t="s">
        <v>79</v>
      </c>
      <c r="B91" s="504" t="s">
        <v>80</v>
      </c>
      <c r="C91" s="504" t="s">
        <v>81</v>
      </c>
      <c r="D91" s="504">
        <v>33</v>
      </c>
      <c r="E91" s="705"/>
      <c r="F91" s="504"/>
      <c r="G91" s="504"/>
      <c r="H91" s="504"/>
      <c r="I91" s="504"/>
      <c r="J91" s="504"/>
      <c r="K91" s="504"/>
      <c r="L91" s="504"/>
      <c r="M91" s="504"/>
      <c r="N91" s="504"/>
      <c r="O91" s="504"/>
      <c r="P91" s="504"/>
      <c r="Q91" s="504"/>
      <c r="R91" s="723"/>
      <c r="S91" s="724"/>
      <c r="T91" s="724"/>
      <c r="U91" s="724"/>
      <c r="V91" s="724"/>
      <c r="W91" s="724"/>
      <c r="X91" s="724"/>
      <c r="Y91" s="724"/>
      <c r="Z91" s="724"/>
      <c r="AA91" s="724"/>
      <c r="AB91" s="724"/>
      <c r="AC91" s="724"/>
      <c r="AD91" s="724"/>
      <c r="AE91" s="724"/>
      <c r="AF91" s="724"/>
      <c r="AG91" s="724"/>
      <c r="AH91" s="724"/>
      <c r="AI91" s="724"/>
      <c r="AJ91" s="724"/>
      <c r="AK91" s="724"/>
      <c r="AL91" s="724"/>
      <c r="AM91" s="724"/>
      <c r="AN91" s="724"/>
      <c r="AO91" s="724"/>
      <c r="AP91" s="724"/>
      <c r="AQ91" s="724"/>
      <c r="AR91" s="724"/>
      <c r="AS91" s="724"/>
      <c r="AT91" s="724"/>
      <c r="AU91" s="724"/>
      <c r="AV91" s="724"/>
      <c r="AW91" s="724"/>
      <c r="AX91" s="724"/>
      <c r="AY91" s="724"/>
      <c r="AZ91" s="724"/>
      <c r="BA91" s="724"/>
      <c r="BB91" s="724"/>
      <c r="BC91" s="724"/>
      <c r="BD91" s="724"/>
      <c r="BE91" s="724"/>
      <c r="BF91" s="724"/>
      <c r="BG91" s="724"/>
      <c r="BH91" s="724"/>
      <c r="BI91" s="727"/>
    </row>
    <row r="92" s="679" customFormat="1" spans="1:61">
      <c r="A92" s="728" t="s">
        <v>82</v>
      </c>
      <c r="B92" s="504">
        <v>4339</v>
      </c>
      <c r="C92" s="504" t="s">
        <v>11</v>
      </c>
      <c r="D92" s="504">
        <f>D91</f>
        <v>33</v>
      </c>
      <c r="E92" s="705"/>
      <c r="F92" s="504"/>
      <c r="G92" s="504"/>
      <c r="H92" s="504"/>
      <c r="I92" s="504">
        <v>15001022577</v>
      </c>
      <c r="J92" s="504"/>
      <c r="K92" s="504"/>
      <c r="L92" s="504"/>
      <c r="M92" s="504"/>
      <c r="N92" s="504"/>
      <c r="O92" s="504"/>
      <c r="P92" s="504"/>
      <c r="Q92" s="504"/>
      <c r="R92" s="723"/>
      <c r="S92" s="724"/>
      <c r="T92" s="724"/>
      <c r="U92" s="724"/>
      <c r="V92" s="724"/>
      <c r="W92" s="724"/>
      <c r="X92" s="724"/>
      <c r="Y92" s="724"/>
      <c r="Z92" s="724"/>
      <c r="AA92" s="724"/>
      <c r="AB92" s="724"/>
      <c r="AC92" s="724"/>
      <c r="AD92" s="724"/>
      <c r="AE92" s="724"/>
      <c r="AF92" s="724"/>
      <c r="AG92" s="724"/>
      <c r="AH92" s="724"/>
      <c r="AI92" s="724"/>
      <c r="AJ92" s="724"/>
      <c r="AK92" s="724"/>
      <c r="AL92" s="724"/>
      <c r="AM92" s="724"/>
      <c r="AN92" s="724"/>
      <c r="AO92" s="724"/>
      <c r="AP92" s="724"/>
      <c r="AQ92" s="724"/>
      <c r="AR92" s="724"/>
      <c r="AS92" s="724"/>
      <c r="AT92" s="724"/>
      <c r="AU92" s="724"/>
      <c r="AV92" s="724"/>
      <c r="AW92" s="724"/>
      <c r="AX92" s="724"/>
      <c r="AY92" s="724"/>
      <c r="AZ92" s="724"/>
      <c r="BA92" s="724"/>
      <c r="BB92" s="724"/>
      <c r="BC92" s="724"/>
      <c r="BD92" s="724"/>
      <c r="BE92" s="724"/>
      <c r="BF92" s="724"/>
      <c r="BG92" s="724"/>
      <c r="BH92" s="724"/>
      <c r="BI92" s="727"/>
    </row>
    <row r="93" s="504" customFormat="1" spans="3:61">
      <c r="C93" s="504" t="s">
        <v>57</v>
      </c>
      <c r="D93" s="706">
        <v>0.0788</v>
      </c>
      <c r="E93" s="705">
        <f>L55*D93</f>
        <v>1947.936</v>
      </c>
      <c r="F93" s="504">
        <f>D93*F55</f>
        <v>1891.2</v>
      </c>
      <c r="H93" s="504">
        <f>H55*D93</f>
        <v>1947.936</v>
      </c>
      <c r="R93" s="723"/>
      <c r="S93" s="701"/>
      <c r="T93" s="701"/>
      <c r="U93" s="701"/>
      <c r="V93" s="701"/>
      <c r="W93" s="701"/>
      <c r="X93" s="701"/>
      <c r="Y93" s="701"/>
      <c r="Z93" s="701"/>
      <c r="AA93" s="701"/>
      <c r="AB93" s="701"/>
      <c r="AC93" s="701"/>
      <c r="AD93" s="701"/>
      <c r="AE93" s="701"/>
      <c r="AF93" s="701"/>
      <c r="AG93" s="701"/>
      <c r="AH93" s="701"/>
      <c r="AI93" s="701"/>
      <c r="AJ93" s="701"/>
      <c r="AK93" s="701"/>
      <c r="AL93" s="701"/>
      <c r="AM93" s="701"/>
      <c r="AN93" s="701"/>
      <c r="AO93" s="701"/>
      <c r="AP93" s="701"/>
      <c r="AQ93" s="701"/>
      <c r="AR93" s="701"/>
      <c r="AS93" s="701"/>
      <c r="AT93" s="701"/>
      <c r="AU93" s="701"/>
      <c r="AV93" s="701"/>
      <c r="AW93" s="701"/>
      <c r="AX93" s="701"/>
      <c r="AY93" s="701"/>
      <c r="AZ93" s="701"/>
      <c r="BA93" s="701"/>
      <c r="BB93" s="701"/>
      <c r="BC93" s="701"/>
      <c r="BD93" s="701"/>
      <c r="BE93" s="701"/>
      <c r="BF93" s="701"/>
      <c r="BG93" s="701"/>
      <c r="BH93" s="701"/>
      <c r="BI93" s="726"/>
    </row>
    <row r="94" s="504" customFormat="1" spans="1:61">
      <c r="A94" s="504" t="s">
        <v>83</v>
      </c>
      <c r="D94" s="706"/>
      <c r="E94" s="705"/>
      <c r="R94" s="723"/>
      <c r="S94" s="701"/>
      <c r="T94" s="701"/>
      <c r="U94" s="701"/>
      <c r="V94" s="701"/>
      <c r="W94" s="701"/>
      <c r="X94" s="701"/>
      <c r="Y94" s="701"/>
      <c r="Z94" s="701"/>
      <c r="AA94" s="701"/>
      <c r="AB94" s="701"/>
      <c r="AC94" s="701"/>
      <c r="AD94" s="701"/>
      <c r="AE94" s="701"/>
      <c r="AF94" s="701"/>
      <c r="AG94" s="701"/>
      <c r="AH94" s="701"/>
      <c r="AI94" s="701"/>
      <c r="AJ94" s="701"/>
      <c r="AK94" s="701"/>
      <c r="AL94" s="701"/>
      <c r="AM94" s="701"/>
      <c r="AN94" s="701"/>
      <c r="AO94" s="701"/>
      <c r="AP94" s="701"/>
      <c r="AQ94" s="701"/>
      <c r="AR94" s="701"/>
      <c r="AS94" s="701"/>
      <c r="AT94" s="701"/>
      <c r="AU94" s="701"/>
      <c r="AV94" s="701"/>
      <c r="AW94" s="701"/>
      <c r="AX94" s="701"/>
      <c r="AY94" s="701"/>
      <c r="AZ94" s="701"/>
      <c r="BA94" s="701"/>
      <c r="BB94" s="701"/>
      <c r="BC94" s="701"/>
      <c r="BD94" s="701"/>
      <c r="BE94" s="701"/>
      <c r="BF94" s="701"/>
      <c r="BG94" s="701"/>
      <c r="BH94" s="701"/>
      <c r="BI94" s="726"/>
    </row>
    <row r="95" s="504" customFormat="1" spans="1:61">
      <c r="A95" s="504" t="s">
        <v>70</v>
      </c>
      <c r="B95" s="504" t="s">
        <v>84</v>
      </c>
      <c r="C95" s="504" t="s">
        <v>85</v>
      </c>
      <c r="D95" s="504">
        <v>24</v>
      </c>
      <c r="E95" s="705"/>
      <c r="R95" s="723"/>
      <c r="S95" s="701"/>
      <c r="T95" s="701"/>
      <c r="U95" s="701"/>
      <c r="V95" s="701"/>
      <c r="W95" s="701"/>
      <c r="X95" s="701"/>
      <c r="Y95" s="701"/>
      <c r="Z95" s="701"/>
      <c r="AA95" s="701"/>
      <c r="AB95" s="701"/>
      <c r="AC95" s="701"/>
      <c r="AD95" s="701"/>
      <c r="AE95" s="701"/>
      <c r="AF95" s="701"/>
      <c r="AG95" s="701"/>
      <c r="AH95" s="701"/>
      <c r="AI95" s="701"/>
      <c r="AJ95" s="701"/>
      <c r="AK95" s="701"/>
      <c r="AL95" s="701"/>
      <c r="AM95" s="701"/>
      <c r="AN95" s="701"/>
      <c r="AO95" s="701"/>
      <c r="AP95" s="701"/>
      <c r="AQ95" s="701"/>
      <c r="AR95" s="701"/>
      <c r="AS95" s="701"/>
      <c r="AT95" s="701"/>
      <c r="AU95" s="701"/>
      <c r="AV95" s="701"/>
      <c r="AW95" s="701"/>
      <c r="AX95" s="701"/>
      <c r="AY95" s="701"/>
      <c r="AZ95" s="701"/>
      <c r="BA95" s="701"/>
      <c r="BB95" s="701"/>
      <c r="BC95" s="701"/>
      <c r="BD95" s="701"/>
      <c r="BE95" s="701"/>
      <c r="BF95" s="701"/>
      <c r="BG95" s="701"/>
      <c r="BH95" s="701"/>
      <c r="BI95" s="726"/>
    </row>
    <row r="96" s="504" customFormat="1" spans="3:61">
      <c r="C96" s="504" t="s">
        <v>11</v>
      </c>
      <c r="D96" s="504">
        <f>SUM(D95)</f>
        <v>24</v>
      </c>
      <c r="E96" s="705"/>
      <c r="R96" s="723"/>
      <c r="S96" s="701"/>
      <c r="T96" s="701"/>
      <c r="U96" s="701"/>
      <c r="V96" s="701"/>
      <c r="W96" s="701"/>
      <c r="X96" s="701"/>
      <c r="Y96" s="701"/>
      <c r="Z96" s="701"/>
      <c r="AA96" s="701"/>
      <c r="AB96" s="701"/>
      <c r="AC96" s="701"/>
      <c r="AD96" s="701"/>
      <c r="AE96" s="701"/>
      <c r="AF96" s="701"/>
      <c r="AG96" s="701"/>
      <c r="AH96" s="701"/>
      <c r="AI96" s="701"/>
      <c r="AJ96" s="701"/>
      <c r="AK96" s="701"/>
      <c r="AL96" s="701"/>
      <c r="AM96" s="701"/>
      <c r="AN96" s="701"/>
      <c r="AO96" s="701"/>
      <c r="AP96" s="701"/>
      <c r="AQ96" s="701"/>
      <c r="AR96" s="701"/>
      <c r="AS96" s="701"/>
      <c r="AT96" s="701"/>
      <c r="AU96" s="701"/>
      <c r="AV96" s="701"/>
      <c r="AW96" s="701"/>
      <c r="AX96" s="701"/>
      <c r="AY96" s="701"/>
      <c r="AZ96" s="701"/>
      <c r="BA96" s="701"/>
      <c r="BB96" s="701"/>
      <c r="BC96" s="701"/>
      <c r="BD96" s="701"/>
      <c r="BE96" s="701"/>
      <c r="BF96" s="701"/>
      <c r="BG96" s="701"/>
      <c r="BH96" s="701"/>
      <c r="BI96" s="726"/>
    </row>
    <row r="97" s="679" customFormat="1" spans="1:61">
      <c r="A97" s="504"/>
      <c r="B97" s="504"/>
      <c r="C97" s="504" t="s">
        <v>57</v>
      </c>
      <c r="D97" s="706">
        <f>D96/D59</f>
        <v>0.0572792362768496</v>
      </c>
      <c r="E97" s="705">
        <f>D97*J55</f>
        <v>1415.94272076372</v>
      </c>
      <c r="F97" s="504">
        <f>D97*F55</f>
        <v>1374.70167064439</v>
      </c>
      <c r="G97" s="504"/>
      <c r="H97" s="504">
        <f>J55*D97</f>
        <v>1415.94272076372</v>
      </c>
      <c r="I97" s="504"/>
      <c r="J97" s="504"/>
      <c r="K97" s="504"/>
      <c r="L97" s="504"/>
      <c r="M97" s="504"/>
      <c r="N97" s="504"/>
      <c r="O97" s="504"/>
      <c r="P97" s="504"/>
      <c r="Q97" s="504"/>
      <c r="R97" s="723"/>
      <c r="S97" s="724"/>
      <c r="T97" s="724"/>
      <c r="U97" s="724"/>
      <c r="V97" s="724"/>
      <c r="W97" s="724"/>
      <c r="X97" s="724"/>
      <c r="Y97" s="724"/>
      <c r="Z97" s="724"/>
      <c r="AA97" s="724"/>
      <c r="AB97" s="724"/>
      <c r="AC97" s="724"/>
      <c r="AD97" s="724"/>
      <c r="AE97" s="724"/>
      <c r="AF97" s="724"/>
      <c r="AG97" s="724"/>
      <c r="AH97" s="724"/>
      <c r="AI97" s="724"/>
      <c r="AJ97" s="724"/>
      <c r="AK97" s="724"/>
      <c r="AL97" s="724"/>
      <c r="AM97" s="724"/>
      <c r="AN97" s="724"/>
      <c r="AO97" s="724"/>
      <c r="AP97" s="724"/>
      <c r="AQ97" s="724"/>
      <c r="AR97" s="724"/>
      <c r="AS97" s="724"/>
      <c r="AT97" s="724"/>
      <c r="AU97" s="724"/>
      <c r="AV97" s="724"/>
      <c r="AW97" s="724"/>
      <c r="AX97" s="724"/>
      <c r="AY97" s="724"/>
      <c r="AZ97" s="724"/>
      <c r="BA97" s="724"/>
      <c r="BB97" s="724"/>
      <c r="BC97" s="724"/>
      <c r="BD97" s="724"/>
      <c r="BE97" s="724"/>
      <c r="BF97" s="724"/>
      <c r="BG97" s="724"/>
      <c r="BH97" s="724"/>
      <c r="BI97" s="727"/>
    </row>
    <row r="98" s="679" customFormat="1" spans="1:61">
      <c r="A98" s="504"/>
      <c r="B98" s="504"/>
      <c r="C98" s="504"/>
      <c r="D98" s="504"/>
      <c r="E98" s="504"/>
      <c r="F98" s="504"/>
      <c r="G98" s="504"/>
      <c r="H98" s="504"/>
      <c r="I98" s="504"/>
      <c r="J98" s="504"/>
      <c r="K98" s="504"/>
      <c r="L98" s="504"/>
      <c r="M98" s="504"/>
      <c r="N98" s="504"/>
      <c r="O98" s="504"/>
      <c r="P98" s="504"/>
      <c r="Q98" s="504"/>
      <c r="R98" s="723"/>
      <c r="S98" s="724"/>
      <c r="T98" s="724"/>
      <c r="U98" s="724"/>
      <c r="V98" s="724"/>
      <c r="W98" s="724"/>
      <c r="X98" s="724"/>
      <c r="Y98" s="724"/>
      <c r="Z98" s="724"/>
      <c r="AA98" s="724"/>
      <c r="AB98" s="724"/>
      <c r="AC98" s="724"/>
      <c r="AD98" s="724"/>
      <c r="AE98" s="724"/>
      <c r="AF98" s="724"/>
      <c r="AG98" s="724"/>
      <c r="AH98" s="724"/>
      <c r="AI98" s="724"/>
      <c r="AJ98" s="724"/>
      <c r="AK98" s="724"/>
      <c r="AL98" s="724"/>
      <c r="AM98" s="724"/>
      <c r="AN98" s="724"/>
      <c r="AO98" s="724"/>
      <c r="AP98" s="724"/>
      <c r="AQ98" s="724"/>
      <c r="AR98" s="724"/>
      <c r="AS98" s="724"/>
      <c r="AT98" s="724"/>
      <c r="AU98" s="724"/>
      <c r="AV98" s="724"/>
      <c r="AW98" s="724"/>
      <c r="AX98" s="724"/>
      <c r="AY98" s="724"/>
      <c r="AZ98" s="724"/>
      <c r="BA98" s="724"/>
      <c r="BB98" s="724"/>
      <c r="BC98" s="724"/>
      <c r="BD98" s="724"/>
      <c r="BE98" s="724"/>
      <c r="BF98" s="724"/>
      <c r="BG98" s="724"/>
      <c r="BH98" s="724"/>
      <c r="BI98" s="727"/>
    </row>
    <row r="99" s="679" customFormat="1" spans="1:61">
      <c r="A99" s="504"/>
      <c r="B99" s="504"/>
      <c r="C99" s="504"/>
      <c r="D99" s="504"/>
      <c r="E99" s="705"/>
      <c r="F99" s="504"/>
      <c r="G99" s="504"/>
      <c r="H99" s="504"/>
      <c r="I99" s="504"/>
      <c r="J99" s="504"/>
      <c r="K99" s="504"/>
      <c r="L99" s="504"/>
      <c r="M99" s="504"/>
      <c r="N99" s="504"/>
      <c r="O99" s="504"/>
      <c r="P99" s="504"/>
      <c r="Q99" s="504"/>
      <c r="R99" s="723"/>
      <c r="S99" s="724"/>
      <c r="T99" s="724"/>
      <c r="U99" s="724"/>
      <c r="V99" s="724"/>
      <c r="W99" s="724"/>
      <c r="X99" s="724"/>
      <c r="Y99" s="724"/>
      <c r="Z99" s="724"/>
      <c r="AA99" s="724"/>
      <c r="AB99" s="724"/>
      <c r="AC99" s="724"/>
      <c r="AD99" s="724"/>
      <c r="AE99" s="724"/>
      <c r="AF99" s="724"/>
      <c r="AG99" s="724"/>
      <c r="AH99" s="724"/>
      <c r="AI99" s="724"/>
      <c r="AJ99" s="724"/>
      <c r="AK99" s="724"/>
      <c r="AL99" s="724"/>
      <c r="AM99" s="724"/>
      <c r="AN99" s="724"/>
      <c r="AO99" s="724"/>
      <c r="AP99" s="724"/>
      <c r="AQ99" s="724"/>
      <c r="AR99" s="724"/>
      <c r="AS99" s="724"/>
      <c r="AT99" s="724"/>
      <c r="AU99" s="724"/>
      <c r="AV99" s="724"/>
      <c r="AW99" s="724"/>
      <c r="AX99" s="724"/>
      <c r="AY99" s="724"/>
      <c r="AZ99" s="724"/>
      <c r="BA99" s="724"/>
      <c r="BB99" s="724"/>
      <c r="BC99" s="724"/>
      <c r="BD99" s="724"/>
      <c r="BE99" s="724"/>
      <c r="BF99" s="724"/>
      <c r="BG99" s="724"/>
      <c r="BH99" s="724"/>
      <c r="BI99" s="727"/>
    </row>
    <row r="100" s="679" customFormat="1" spans="1:61">
      <c r="A100" s="504" t="s">
        <v>86</v>
      </c>
      <c r="B100" s="504" t="s">
        <v>87</v>
      </c>
      <c r="C100" s="504" t="s">
        <v>88</v>
      </c>
      <c r="D100" s="504">
        <v>24</v>
      </c>
      <c r="E100" s="705"/>
      <c r="F100" s="504"/>
      <c r="G100" s="504"/>
      <c r="H100" s="504"/>
      <c r="I100" s="504"/>
      <c r="J100" s="504"/>
      <c r="K100" s="504"/>
      <c r="L100" s="504"/>
      <c r="M100" s="504"/>
      <c r="N100" s="504"/>
      <c r="O100" s="504"/>
      <c r="P100" s="504"/>
      <c r="Q100" s="504"/>
      <c r="R100" s="723"/>
      <c r="S100" s="724"/>
      <c r="T100" s="724"/>
      <c r="U100" s="724"/>
      <c r="V100" s="724"/>
      <c r="W100" s="724"/>
      <c r="X100" s="724"/>
      <c r="Y100" s="724"/>
      <c r="Z100" s="724"/>
      <c r="AA100" s="724"/>
      <c r="AB100" s="724"/>
      <c r="AC100" s="724"/>
      <c r="AD100" s="724"/>
      <c r="AE100" s="724"/>
      <c r="AF100" s="724"/>
      <c r="AG100" s="724"/>
      <c r="AH100" s="724"/>
      <c r="AI100" s="724"/>
      <c r="AJ100" s="724"/>
      <c r="AK100" s="724"/>
      <c r="AL100" s="724"/>
      <c r="AM100" s="724"/>
      <c r="AN100" s="724"/>
      <c r="AO100" s="724"/>
      <c r="AP100" s="724"/>
      <c r="AQ100" s="724"/>
      <c r="AR100" s="724"/>
      <c r="AS100" s="724"/>
      <c r="AT100" s="724"/>
      <c r="AU100" s="724"/>
      <c r="AV100" s="724"/>
      <c r="AW100" s="724"/>
      <c r="AX100" s="724"/>
      <c r="AY100" s="724"/>
      <c r="AZ100" s="724"/>
      <c r="BA100" s="724"/>
      <c r="BB100" s="724"/>
      <c r="BC100" s="724"/>
      <c r="BD100" s="724"/>
      <c r="BE100" s="724"/>
      <c r="BF100" s="724"/>
      <c r="BG100" s="724"/>
      <c r="BH100" s="724"/>
      <c r="BI100" s="727"/>
    </row>
    <row r="101" s="504" customFormat="1" spans="3:61">
      <c r="C101" s="504" t="s">
        <v>11</v>
      </c>
      <c r="D101" s="504">
        <f>SUM(D100:D100)</f>
        <v>24</v>
      </c>
      <c r="R101" s="723"/>
      <c r="S101" s="701"/>
      <c r="T101" s="701"/>
      <c r="U101" s="701"/>
      <c r="V101" s="701"/>
      <c r="W101" s="701"/>
      <c r="X101" s="701"/>
      <c r="Y101" s="701"/>
      <c r="Z101" s="701"/>
      <c r="AA101" s="701"/>
      <c r="AB101" s="701"/>
      <c r="AC101" s="701"/>
      <c r="AD101" s="701"/>
      <c r="AE101" s="701"/>
      <c r="AF101" s="701"/>
      <c r="AG101" s="701"/>
      <c r="AH101" s="701"/>
      <c r="AI101" s="701"/>
      <c r="AJ101" s="701"/>
      <c r="AK101" s="701"/>
      <c r="AL101" s="701"/>
      <c r="AM101" s="701"/>
      <c r="AN101" s="701"/>
      <c r="AO101" s="701"/>
      <c r="AP101" s="701"/>
      <c r="AQ101" s="701"/>
      <c r="AR101" s="701"/>
      <c r="AS101" s="701"/>
      <c r="AT101" s="701"/>
      <c r="AU101" s="701"/>
      <c r="AV101" s="701"/>
      <c r="AW101" s="701"/>
      <c r="AX101" s="701"/>
      <c r="AY101" s="701"/>
      <c r="AZ101" s="701"/>
      <c r="BA101" s="701"/>
      <c r="BB101" s="701"/>
      <c r="BC101" s="701"/>
      <c r="BD101" s="701"/>
      <c r="BE101" s="701"/>
      <c r="BF101" s="701"/>
      <c r="BG101" s="701"/>
      <c r="BH101" s="701"/>
      <c r="BI101" s="726"/>
    </row>
    <row r="102" s="681" customFormat="1" spans="3:61">
      <c r="C102" s="681" t="s">
        <v>57</v>
      </c>
      <c r="D102" s="681">
        <f>D101/D59</f>
        <v>0.0572792362768496</v>
      </c>
      <c r="F102" s="681">
        <f>D102*F55</f>
        <v>1374.70167064439</v>
      </c>
      <c r="H102" s="681">
        <f>D102*H55</f>
        <v>1415.94272076372</v>
      </c>
      <c r="R102" s="731"/>
      <c r="S102" s="701"/>
      <c r="T102" s="701"/>
      <c r="U102" s="701"/>
      <c r="V102" s="701"/>
      <c r="W102" s="701"/>
      <c r="X102" s="701"/>
      <c r="Y102" s="701"/>
      <c r="Z102" s="701"/>
      <c r="AA102" s="701"/>
      <c r="AB102" s="701"/>
      <c r="AC102" s="701"/>
      <c r="AD102" s="701"/>
      <c r="AE102" s="701"/>
      <c r="AF102" s="701"/>
      <c r="AG102" s="701"/>
      <c r="AH102" s="701"/>
      <c r="AI102" s="701"/>
      <c r="AJ102" s="701"/>
      <c r="AK102" s="701"/>
      <c r="AL102" s="701"/>
      <c r="AM102" s="701"/>
      <c r="AN102" s="701"/>
      <c r="AO102" s="701"/>
      <c r="AP102" s="701"/>
      <c r="AQ102" s="701"/>
      <c r="AR102" s="701"/>
      <c r="AS102" s="701"/>
      <c r="AT102" s="701"/>
      <c r="AU102" s="701"/>
      <c r="AV102" s="701"/>
      <c r="AW102" s="701"/>
      <c r="AX102" s="701"/>
      <c r="AY102" s="701"/>
      <c r="AZ102" s="701"/>
      <c r="BA102" s="701"/>
      <c r="BB102" s="701"/>
      <c r="BC102" s="701"/>
      <c r="BD102" s="701"/>
      <c r="BE102" s="701"/>
      <c r="BF102" s="701"/>
      <c r="BG102" s="701"/>
      <c r="BH102" s="701"/>
      <c r="BI102" s="733"/>
    </row>
    <row r="103" s="504" customFormat="1"/>
    <row r="104" s="504" customFormat="1" spans="1:4">
      <c r="A104" s="504" t="s">
        <v>89</v>
      </c>
      <c r="B104" s="504" t="s">
        <v>90</v>
      </c>
      <c r="C104" s="504" t="s">
        <v>91</v>
      </c>
      <c r="D104" s="504">
        <v>25</v>
      </c>
    </row>
    <row r="105" s="504" customFormat="1" spans="3:4">
      <c r="C105" s="504" t="s">
        <v>92</v>
      </c>
      <c r="D105" s="504">
        <v>25</v>
      </c>
    </row>
    <row r="106" s="504" customFormat="1" spans="3:4">
      <c r="C106" s="504" t="s">
        <v>11</v>
      </c>
      <c r="D106" s="504">
        <f>D104+D105</f>
        <v>50</v>
      </c>
    </row>
    <row r="107" s="504" customFormat="1" spans="3:8">
      <c r="C107" s="681" t="s">
        <v>57</v>
      </c>
      <c r="D107" s="504">
        <f>D106/D59</f>
        <v>0.119331742243437</v>
      </c>
      <c r="E107" s="504">
        <f>H55*D107</f>
        <v>2949.88066825776</v>
      </c>
      <c r="F107" s="504">
        <f>F55*D107</f>
        <v>2863.96181384249</v>
      </c>
      <c r="H107" s="504">
        <f>L55*D107</f>
        <v>2949.88066825776</v>
      </c>
    </row>
    <row r="108" s="504" customFormat="1"/>
    <row r="109" s="25" customFormat="1" spans="19:60">
      <c r="S109" s="168"/>
      <c r="T109" s="168"/>
      <c r="U109" s="168"/>
      <c r="V109" s="168"/>
      <c r="W109" s="168"/>
      <c r="X109" s="168"/>
      <c r="Y109" s="168"/>
      <c r="Z109" s="168"/>
      <c r="AA109" s="168"/>
      <c r="AB109" s="168"/>
      <c r="AC109" s="168"/>
      <c r="AD109" s="168"/>
      <c r="AE109" s="168"/>
      <c r="AF109" s="168"/>
      <c r="AG109" s="168"/>
      <c r="AH109" s="168"/>
      <c r="AI109" s="168"/>
      <c r="AJ109" s="168"/>
      <c r="AK109" s="168"/>
      <c r="AL109" s="168"/>
      <c r="AM109" s="168"/>
      <c r="AN109" s="168"/>
      <c r="AO109" s="168"/>
      <c r="AP109" s="168"/>
      <c r="AQ109" s="168"/>
      <c r="AR109" s="168"/>
      <c r="AS109" s="168"/>
      <c r="AT109" s="168"/>
      <c r="AU109" s="168"/>
      <c r="AV109" s="168"/>
      <c r="AW109" s="168"/>
      <c r="AX109" s="168"/>
      <c r="AY109" s="168"/>
      <c r="AZ109" s="168"/>
      <c r="BA109" s="168"/>
      <c r="BB109" s="168"/>
      <c r="BC109" s="168"/>
      <c r="BD109" s="168"/>
      <c r="BE109" s="168"/>
      <c r="BF109" s="168"/>
      <c r="BG109" s="168"/>
      <c r="BH109" s="168"/>
    </row>
    <row r="110" s="25" customFormat="1" spans="19:60">
      <c r="S110" s="168"/>
      <c r="T110" s="168"/>
      <c r="U110" s="168"/>
      <c r="V110" s="168"/>
      <c r="W110" s="168"/>
      <c r="X110" s="168"/>
      <c r="Y110" s="168"/>
      <c r="Z110" s="168"/>
      <c r="AA110" s="168"/>
      <c r="AB110" s="168"/>
      <c r="AC110" s="168"/>
      <c r="AD110" s="168"/>
      <c r="AE110" s="168"/>
      <c r="AF110" s="168"/>
      <c r="AG110" s="168"/>
      <c r="AH110" s="168"/>
      <c r="AI110" s="168"/>
      <c r="AJ110" s="168"/>
      <c r="AK110" s="168"/>
      <c r="AL110" s="168"/>
      <c r="AM110" s="168"/>
      <c r="AN110" s="168"/>
      <c r="AO110" s="168"/>
      <c r="AP110" s="168"/>
      <c r="AQ110" s="168"/>
      <c r="AR110" s="168"/>
      <c r="AS110" s="168"/>
      <c r="AT110" s="168"/>
      <c r="AU110" s="168"/>
      <c r="AV110" s="168"/>
      <c r="AW110" s="168"/>
      <c r="AX110" s="168"/>
      <c r="AY110" s="168"/>
      <c r="AZ110" s="168"/>
      <c r="BA110" s="168"/>
      <c r="BB110" s="168"/>
      <c r="BC110" s="168"/>
      <c r="BD110" s="168"/>
      <c r="BE110" s="168"/>
      <c r="BF110" s="168"/>
      <c r="BG110" s="168"/>
      <c r="BH110" s="168"/>
    </row>
    <row r="111" s="25" customFormat="1" spans="19:60">
      <c r="S111" s="168"/>
      <c r="T111" s="168"/>
      <c r="U111" s="168"/>
      <c r="V111" s="168"/>
      <c r="W111" s="168"/>
      <c r="X111" s="168"/>
      <c r="Y111" s="168"/>
      <c r="Z111" s="168"/>
      <c r="AA111" s="168"/>
      <c r="AB111" s="168"/>
      <c r="AC111" s="168"/>
      <c r="AD111" s="168"/>
      <c r="AE111" s="168"/>
      <c r="AF111" s="168"/>
      <c r="AG111" s="168"/>
      <c r="AH111" s="168"/>
      <c r="AI111" s="168"/>
      <c r="AJ111" s="168"/>
      <c r="AK111" s="168"/>
      <c r="AL111" s="168"/>
      <c r="AM111" s="168"/>
      <c r="AN111" s="168"/>
      <c r="AO111" s="168"/>
      <c r="AP111" s="168"/>
      <c r="AQ111" s="168"/>
      <c r="AR111" s="168"/>
      <c r="AS111" s="168"/>
      <c r="AT111" s="168"/>
      <c r="AU111" s="168"/>
      <c r="AV111" s="168"/>
      <c r="AW111" s="168"/>
      <c r="AX111" s="168"/>
      <c r="AY111" s="168"/>
      <c r="AZ111" s="168"/>
      <c r="BA111" s="168"/>
      <c r="BB111" s="168"/>
      <c r="BC111" s="168"/>
      <c r="BD111" s="168"/>
      <c r="BE111" s="168"/>
      <c r="BF111" s="168"/>
      <c r="BG111" s="168"/>
      <c r="BH111" s="168"/>
    </row>
    <row r="112" s="25" customFormat="1" spans="19:60">
      <c r="S112" s="168"/>
      <c r="T112" s="168"/>
      <c r="U112" s="168"/>
      <c r="V112" s="168"/>
      <c r="W112" s="168"/>
      <c r="X112" s="168"/>
      <c r="Y112" s="168"/>
      <c r="Z112" s="168"/>
      <c r="AA112" s="168"/>
      <c r="AB112" s="168"/>
      <c r="AC112" s="168"/>
      <c r="AD112" s="168"/>
      <c r="AE112" s="168"/>
      <c r="AF112" s="168"/>
      <c r="AG112" s="168"/>
      <c r="AH112" s="168"/>
      <c r="AI112" s="168"/>
      <c r="AJ112" s="168"/>
      <c r="AK112" s="168"/>
      <c r="AL112" s="168"/>
      <c r="AM112" s="168"/>
      <c r="AN112" s="168"/>
      <c r="AO112" s="168"/>
      <c r="AP112" s="168"/>
      <c r="AQ112" s="168"/>
      <c r="AR112" s="168"/>
      <c r="AS112" s="168"/>
      <c r="AT112" s="168"/>
      <c r="AU112" s="168"/>
      <c r="AV112" s="168"/>
      <c r="AW112" s="168"/>
      <c r="AX112" s="168"/>
      <c r="AY112" s="168"/>
      <c r="AZ112" s="168"/>
      <c r="BA112" s="168"/>
      <c r="BB112" s="168"/>
      <c r="BC112" s="168"/>
      <c r="BD112" s="168"/>
      <c r="BE112" s="168"/>
      <c r="BF112" s="168"/>
      <c r="BG112" s="168"/>
      <c r="BH112" s="168"/>
    </row>
    <row r="113" spans="19:60">
      <c r="S113" s="168"/>
      <c r="T113" s="168"/>
      <c r="U113" s="168"/>
      <c r="V113" s="168"/>
      <c r="W113" s="168"/>
      <c r="X113" s="168"/>
      <c r="Y113" s="168"/>
      <c r="Z113" s="168"/>
      <c r="AA113" s="168"/>
      <c r="AB113" s="168"/>
      <c r="AC113" s="168"/>
      <c r="AD113" s="168"/>
      <c r="AE113" s="168"/>
      <c r="AF113" s="168"/>
      <c r="AG113" s="168"/>
      <c r="AH113" s="168"/>
      <c r="AI113" s="168"/>
      <c r="AJ113" s="168"/>
      <c r="AK113" s="168"/>
      <c r="AL113" s="168"/>
      <c r="AM113" s="168"/>
      <c r="AN113" s="168"/>
      <c r="AO113" s="168"/>
      <c r="AP113" s="168"/>
      <c r="AQ113" s="168"/>
      <c r="AR113" s="168"/>
      <c r="AS113" s="168"/>
      <c r="AT113" s="168"/>
      <c r="AU113" s="168"/>
      <c r="AV113" s="168"/>
      <c r="AW113" s="168"/>
      <c r="AX113" s="168"/>
      <c r="AY113" s="168"/>
      <c r="AZ113" s="168"/>
      <c r="BA113" s="168"/>
      <c r="BB113" s="168"/>
      <c r="BC113" s="168"/>
      <c r="BD113" s="168"/>
      <c r="BE113" s="168"/>
      <c r="BF113" s="168"/>
      <c r="BG113" s="168"/>
      <c r="BH113" s="168"/>
    </row>
    <row r="114" s="2" customFormat="1" spans="1:60">
      <c r="A114" s="651" t="s">
        <v>93</v>
      </c>
      <c r="S114" s="168"/>
      <c r="T114" s="168"/>
      <c r="U114" s="168"/>
      <c r="V114" s="168"/>
      <c r="W114" s="168"/>
      <c r="X114" s="168"/>
      <c r="Y114" s="168"/>
      <c r="Z114" s="168"/>
      <c r="AA114" s="168"/>
      <c r="AB114" s="168"/>
      <c r="AC114" s="168"/>
      <c r="AD114" s="168"/>
      <c r="AE114" s="168"/>
      <c r="AF114" s="168"/>
      <c r="AG114" s="168"/>
      <c r="AH114" s="168"/>
      <c r="AI114" s="168"/>
      <c r="AJ114" s="168"/>
      <c r="AK114" s="168"/>
      <c r="AL114" s="168"/>
      <c r="AM114" s="168"/>
      <c r="AN114" s="168"/>
      <c r="AO114" s="168"/>
      <c r="AP114" s="168"/>
      <c r="AQ114" s="168"/>
      <c r="AR114" s="168"/>
      <c r="AS114" s="168"/>
      <c r="AT114" s="168"/>
      <c r="AU114" s="168"/>
      <c r="AV114" s="168"/>
      <c r="AW114" s="168"/>
      <c r="AX114" s="168"/>
      <c r="AY114" s="168"/>
      <c r="AZ114" s="168"/>
      <c r="BA114" s="168"/>
      <c r="BB114" s="168"/>
      <c r="BC114" s="168"/>
      <c r="BD114" s="168"/>
      <c r="BE114" s="168"/>
      <c r="BF114" s="168"/>
      <c r="BG114" s="168"/>
      <c r="BH114" s="168"/>
    </row>
    <row r="115" s="2" customFormat="1" spans="1:35">
      <c r="A115" s="208" t="s">
        <v>15</v>
      </c>
      <c r="B115" s="208"/>
      <c r="C115" s="208" t="s">
        <v>16</v>
      </c>
      <c r="D115" s="208" t="s">
        <v>17</v>
      </c>
      <c r="E115" s="208" t="s">
        <v>18</v>
      </c>
      <c r="F115" s="685" t="s">
        <v>19</v>
      </c>
      <c r="G115" s="208" t="s">
        <v>20</v>
      </c>
      <c r="H115" s="208" t="s">
        <v>21</v>
      </c>
      <c r="I115" s="208" t="s">
        <v>22</v>
      </c>
      <c r="J115" s="208" t="s">
        <v>23</v>
      </c>
      <c r="K115" s="208" t="s">
        <v>24</v>
      </c>
      <c r="L115" s="208" t="s">
        <v>18</v>
      </c>
      <c r="M115" s="230"/>
      <c r="N115" s="231" t="s">
        <v>25</v>
      </c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</row>
    <row r="116" s="96" customFormat="1" spans="1:14">
      <c r="A116" s="424" t="s">
        <v>88</v>
      </c>
      <c r="B116" s="424" t="s">
        <v>94</v>
      </c>
      <c r="C116" s="424"/>
      <c r="D116" s="424"/>
      <c r="E116" s="424"/>
      <c r="F116" s="424"/>
      <c r="G116" s="424"/>
      <c r="H116" s="112">
        <v>28178</v>
      </c>
      <c r="I116" s="112">
        <v>31186</v>
      </c>
      <c r="J116" s="112">
        <f t="shared" ref="J116:J122" si="5">I116-H116</f>
        <v>3008</v>
      </c>
      <c r="K116" s="112">
        <v>1</v>
      </c>
      <c r="L116" s="112">
        <f t="shared" ref="L116:L123" si="6">K116*J116</f>
        <v>3008</v>
      </c>
      <c r="M116" s="141">
        <v>1.03</v>
      </c>
      <c r="N116" s="142">
        <f t="shared" ref="N116:N123" si="7">M116*L116</f>
        <v>3098.24</v>
      </c>
    </row>
    <row r="117" s="96" customFormat="1" spans="1:14">
      <c r="A117" s="424" t="s">
        <v>56</v>
      </c>
      <c r="B117" s="424" t="s">
        <v>94</v>
      </c>
      <c r="C117" s="424"/>
      <c r="D117" s="424"/>
      <c r="E117" s="424"/>
      <c r="F117" s="424"/>
      <c r="G117" s="424"/>
      <c r="H117" s="112">
        <v>20971</v>
      </c>
      <c r="I117" s="112">
        <v>25377</v>
      </c>
      <c r="J117" s="112">
        <f t="shared" si="5"/>
        <v>4406</v>
      </c>
      <c r="K117" s="112">
        <v>1</v>
      </c>
      <c r="L117" s="112">
        <f t="shared" si="6"/>
        <v>4406</v>
      </c>
      <c r="M117" s="141">
        <v>1.03</v>
      </c>
      <c r="N117" s="142">
        <f t="shared" si="7"/>
        <v>4538.18</v>
      </c>
    </row>
    <row r="118" s="96" customFormat="1" spans="1:14">
      <c r="A118" s="424" t="s">
        <v>60</v>
      </c>
      <c r="B118" s="424" t="s">
        <v>94</v>
      </c>
      <c r="C118" s="424"/>
      <c r="D118" s="424"/>
      <c r="E118" s="424"/>
      <c r="F118" s="424"/>
      <c r="G118" s="424"/>
      <c r="H118" s="112">
        <v>11372</v>
      </c>
      <c r="I118" s="112">
        <v>12216</v>
      </c>
      <c r="J118" s="112">
        <f t="shared" si="5"/>
        <v>844</v>
      </c>
      <c r="K118" s="112">
        <v>1</v>
      </c>
      <c r="L118" s="112">
        <f t="shared" si="6"/>
        <v>844</v>
      </c>
      <c r="M118" s="141">
        <v>1.03</v>
      </c>
      <c r="N118" s="142">
        <f t="shared" si="7"/>
        <v>869.32</v>
      </c>
    </row>
    <row r="119" s="96" customFormat="1" spans="1:15">
      <c r="A119" s="424" t="s">
        <v>95</v>
      </c>
      <c r="B119" s="424" t="s">
        <v>96</v>
      </c>
      <c r="C119" s="424"/>
      <c r="D119" s="424"/>
      <c r="E119" s="424"/>
      <c r="F119" s="424"/>
      <c r="G119" s="424"/>
      <c r="H119" s="112">
        <v>15778</v>
      </c>
      <c r="I119" s="112">
        <v>17819</v>
      </c>
      <c r="J119" s="112">
        <f t="shared" si="5"/>
        <v>2041</v>
      </c>
      <c r="K119" s="112">
        <v>1</v>
      </c>
      <c r="L119" s="112">
        <f t="shared" si="6"/>
        <v>2041</v>
      </c>
      <c r="M119" s="141">
        <v>1.03</v>
      </c>
      <c r="N119" s="142">
        <f t="shared" si="7"/>
        <v>2102.23</v>
      </c>
      <c r="O119" s="96" t="s">
        <v>97</v>
      </c>
    </row>
    <row r="120" s="96" customFormat="1" spans="1:15">
      <c r="A120" s="424" t="s">
        <v>98</v>
      </c>
      <c r="B120" s="424" t="s">
        <v>99</v>
      </c>
      <c r="C120" s="424"/>
      <c r="D120" s="424"/>
      <c r="E120" s="424"/>
      <c r="F120" s="424"/>
      <c r="G120" s="424"/>
      <c r="H120" s="112">
        <v>72860</v>
      </c>
      <c r="I120" s="112">
        <v>73317</v>
      </c>
      <c r="J120" s="112">
        <f t="shared" si="5"/>
        <v>457</v>
      </c>
      <c r="K120" s="112">
        <v>1</v>
      </c>
      <c r="L120" s="112">
        <f t="shared" si="6"/>
        <v>457</v>
      </c>
      <c r="M120" s="141">
        <v>1.03</v>
      </c>
      <c r="N120" s="142">
        <f t="shared" si="7"/>
        <v>470.71</v>
      </c>
      <c r="O120" s="689"/>
    </row>
    <row r="121" s="96" customFormat="1" spans="1:15">
      <c r="A121" s="424" t="s">
        <v>100</v>
      </c>
      <c r="B121" s="424" t="s">
        <v>101</v>
      </c>
      <c r="C121" s="424"/>
      <c r="D121" s="424"/>
      <c r="E121" s="424"/>
      <c r="F121" s="424"/>
      <c r="G121" s="424"/>
      <c r="H121" s="112">
        <v>137084</v>
      </c>
      <c r="I121" s="112">
        <v>185341</v>
      </c>
      <c r="J121" s="112">
        <f t="shared" si="5"/>
        <v>48257</v>
      </c>
      <c r="K121" s="112">
        <v>1</v>
      </c>
      <c r="L121" s="112">
        <f t="shared" si="6"/>
        <v>48257</v>
      </c>
      <c r="M121" s="141">
        <v>1.03</v>
      </c>
      <c r="N121" s="142">
        <f t="shared" si="7"/>
        <v>49704.71</v>
      </c>
      <c r="O121" s="689"/>
    </row>
    <row r="122" s="96" customFormat="1" spans="1:14">
      <c r="A122" s="424" t="s">
        <v>102</v>
      </c>
      <c r="B122" s="424" t="s">
        <v>103</v>
      </c>
      <c r="C122" s="424"/>
      <c r="D122" s="424"/>
      <c r="E122" s="424"/>
      <c r="F122" s="424"/>
      <c r="G122" s="424"/>
      <c r="H122" s="112">
        <v>12541</v>
      </c>
      <c r="I122" s="112">
        <v>16856</v>
      </c>
      <c r="J122" s="112">
        <f t="shared" si="5"/>
        <v>4315</v>
      </c>
      <c r="K122" s="112">
        <v>1</v>
      </c>
      <c r="L122" s="112">
        <f t="shared" si="6"/>
        <v>4315</v>
      </c>
      <c r="M122" s="141">
        <v>1.03</v>
      </c>
      <c r="N122" s="142">
        <f t="shared" si="7"/>
        <v>4444.45</v>
      </c>
    </row>
    <row r="123" s="96" customFormat="1" spans="1:15">
      <c r="A123" s="424" t="s">
        <v>11</v>
      </c>
      <c r="B123" s="424"/>
      <c r="C123" s="424"/>
      <c r="D123" s="424"/>
      <c r="E123" s="424"/>
      <c r="F123" s="424"/>
      <c r="G123" s="424"/>
      <c r="H123" s="112"/>
      <c r="I123" s="112"/>
      <c r="J123" s="112">
        <f>SUM(J117:J121)</f>
        <v>56005</v>
      </c>
      <c r="K123" s="112">
        <v>1</v>
      </c>
      <c r="L123" s="112">
        <f t="shared" si="6"/>
        <v>56005</v>
      </c>
      <c r="M123" s="141">
        <v>1.03</v>
      </c>
      <c r="N123" s="142">
        <f t="shared" si="7"/>
        <v>57685.15</v>
      </c>
      <c r="O123" s="729"/>
    </row>
    <row r="124" spans="15:37">
      <c r="O124" s="257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</row>
    <row r="125" spans="15:37">
      <c r="O125" s="257"/>
      <c r="P125" s="272"/>
      <c r="Q125" s="257"/>
      <c r="R125" s="258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</row>
    <row r="126" spans="15:37">
      <c r="O126" s="257"/>
      <c r="P126" s="272"/>
      <c r="Q126" s="257"/>
      <c r="R126" s="258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</row>
    <row r="127" spans="15:37">
      <c r="O127" s="257"/>
      <c r="P127" s="272"/>
      <c r="Q127" s="257"/>
      <c r="R127" s="258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</row>
    <row r="128" spans="15:37">
      <c r="O128" s="257"/>
      <c r="P128" s="272"/>
      <c r="Q128" s="257"/>
      <c r="R128" s="258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</row>
    <row r="129" spans="15:37">
      <c r="O129" s="257"/>
      <c r="P129" s="272"/>
      <c r="Q129" s="257"/>
      <c r="R129" s="258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</row>
    <row r="130" ht="25.5" spans="1:37">
      <c r="A130" s="109" t="s">
        <v>41</v>
      </c>
      <c r="B130" s="110"/>
      <c r="C130" s="110"/>
      <c r="D130" s="110"/>
      <c r="E130" s="110"/>
      <c r="F130" s="110"/>
      <c r="G130" s="110"/>
      <c r="H130" s="110"/>
      <c r="I130" s="110"/>
      <c r="J130" s="110"/>
      <c r="K130" s="110"/>
      <c r="L130" s="110"/>
      <c r="M130" s="110"/>
      <c r="N130" s="110"/>
      <c r="O130" s="110"/>
      <c r="P130" s="110"/>
      <c r="Q130" s="110"/>
      <c r="R130" s="16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</row>
    <row r="131" spans="1:37">
      <c r="A131" s="4" t="s">
        <v>15</v>
      </c>
      <c r="B131" s="4"/>
      <c r="C131" s="4" t="s">
        <v>16</v>
      </c>
      <c r="D131" s="4" t="s">
        <v>17</v>
      </c>
      <c r="E131" s="4" t="s">
        <v>18</v>
      </c>
      <c r="F131" s="182" t="s">
        <v>19</v>
      </c>
      <c r="G131" s="4" t="s">
        <v>20</v>
      </c>
      <c r="H131" s="4" t="s">
        <v>21</v>
      </c>
      <c r="I131" s="4" t="s">
        <v>22</v>
      </c>
      <c r="J131" s="4" t="s">
        <v>23</v>
      </c>
      <c r="K131" s="4" t="s">
        <v>24</v>
      </c>
      <c r="L131" s="4" t="s">
        <v>18</v>
      </c>
      <c r="M131" s="5"/>
      <c r="N131" s="6" t="s">
        <v>25</v>
      </c>
      <c r="O131" s="4"/>
      <c r="P131" s="6"/>
      <c r="Q131" s="4"/>
      <c r="R131" s="140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</row>
    <row r="132" s="96" customFormat="1" spans="1:18">
      <c r="A132" s="689" t="s">
        <v>42</v>
      </c>
      <c r="B132" s="689" t="s">
        <v>43</v>
      </c>
      <c r="C132" s="122">
        <v>0</v>
      </c>
      <c r="D132" s="122">
        <v>3327</v>
      </c>
      <c r="E132" s="122">
        <f>SUM(D132-C132)</f>
        <v>3327</v>
      </c>
      <c r="F132" s="123">
        <v>9.5</v>
      </c>
      <c r="G132" s="690">
        <f>E132*F132</f>
        <v>31606.5</v>
      </c>
      <c r="H132" s="122">
        <v>2541291</v>
      </c>
      <c r="I132" s="122">
        <v>2707263</v>
      </c>
      <c r="J132" s="122">
        <f>I132-H132</f>
        <v>165972</v>
      </c>
      <c r="K132" s="122">
        <v>1</v>
      </c>
      <c r="L132" s="122">
        <f>K132*J132</f>
        <v>165972</v>
      </c>
      <c r="M132" s="147">
        <v>1.03</v>
      </c>
      <c r="N132" s="148">
        <f>M132*L132</f>
        <v>170951.16</v>
      </c>
      <c r="O132" s="122"/>
      <c r="P132" s="148"/>
      <c r="Q132" s="122"/>
      <c r="R132" s="123"/>
    </row>
    <row r="133" spans="1:37">
      <c r="A133" s="423"/>
      <c r="B133" s="423"/>
      <c r="C133" s="257">
        <v>0</v>
      </c>
      <c r="D133" s="257">
        <v>824</v>
      </c>
      <c r="E133" s="257">
        <f>D133-C133</f>
        <v>824</v>
      </c>
      <c r="F133" s="258">
        <v>9.5</v>
      </c>
      <c r="G133" s="340">
        <f>E133*F133</f>
        <v>7828</v>
      </c>
      <c r="H133" s="257"/>
      <c r="I133" s="257"/>
      <c r="J133" s="257"/>
      <c r="K133" s="257"/>
      <c r="L133" s="257"/>
      <c r="M133" s="271"/>
      <c r="N133" s="272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</row>
    <row r="134" spans="1:37">
      <c r="A134" s="2" t="s">
        <v>11</v>
      </c>
      <c r="E134" s="2">
        <f>E132+E133</f>
        <v>4151</v>
      </c>
      <c r="G134" s="2">
        <f>G132+G133</f>
        <v>39434.5</v>
      </c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5"/>
      <c r="AK134" s="25"/>
    </row>
    <row r="135" spans="19:37"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</row>
    <row r="136" spans="19:37"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</row>
    <row r="137" spans="19:37"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5"/>
      <c r="AK137" s="25"/>
    </row>
    <row r="138" spans="19:37"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</row>
    <row r="139" spans="19:37"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</row>
    <row r="140" spans="19:37"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</row>
    <row r="141" spans="19:37"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</row>
    <row r="142" spans="19:37"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</row>
    <row r="143" spans="19:37"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</row>
    <row r="144" spans="19:37"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</row>
    <row r="145" spans="19:37"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</row>
    <row r="146" spans="19:37"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</row>
    <row r="147" spans="19:37"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</row>
    <row r="148" spans="19:37"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</row>
    <row r="149" spans="19:37"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</row>
    <row r="150" spans="19:37"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</row>
    <row r="151" spans="19:37"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</row>
    <row r="152" spans="19:37"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</row>
    <row r="153" spans="19:37"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</row>
    <row r="154" spans="19:37"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</row>
    <row r="155" spans="19:37"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</row>
    <row r="156" spans="19:37"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</row>
    <row r="157" spans="19:37"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</row>
    <row r="158" spans="19:37"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</row>
    <row r="159" spans="19:37"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</row>
    <row r="160" spans="19:37"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</row>
    <row r="161" spans="19:37"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</row>
    <row r="162" spans="19:37"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</row>
  </sheetData>
  <mergeCells count="3">
    <mergeCell ref="A2:R2"/>
    <mergeCell ref="A38:R38"/>
    <mergeCell ref="A130:R130"/>
  </mergeCells>
  <pageMargins left="0.2" right="0.2" top="0.75" bottom="0.75" header="0.3" footer="0.3"/>
  <pageSetup paperSize="9" orientation="landscape" horizontalDpi="600" verticalDpi="600"/>
  <headerFooter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AO179"/>
  <sheetViews>
    <sheetView workbookViewId="0">
      <selection activeCell="K56" sqref="K56"/>
    </sheetView>
  </sheetViews>
  <sheetFormatPr defaultColWidth="9" defaultRowHeight="14.25"/>
  <cols>
    <col min="1" max="1" width="15.6083333333333" style="2" customWidth="1"/>
    <col min="2" max="2" width="7.21666666666667" style="2" customWidth="1"/>
    <col min="3" max="3" width="6.5" style="2" customWidth="1"/>
    <col min="4" max="4" width="11.875" style="2" customWidth="1"/>
    <col min="5" max="5" width="4.88333333333333" style="2" customWidth="1"/>
    <col min="6" max="6" width="5.38333333333333" style="385" customWidth="1"/>
    <col min="7" max="7" width="6.88333333333333" style="2" customWidth="1"/>
    <col min="8" max="8" width="14.625" style="2" customWidth="1"/>
    <col min="9" max="9" width="8.5" style="2" customWidth="1"/>
    <col min="10" max="10" width="13.75" style="2" customWidth="1"/>
    <col min="11" max="11" width="3.71666666666667" style="2" customWidth="1"/>
    <col min="12" max="12" width="11.8833333333333" style="2" customWidth="1"/>
    <col min="13" max="13" width="5.71666666666667" style="2" customWidth="1"/>
    <col min="14" max="14" width="12.7166666666667" style="2" customWidth="1"/>
    <col min="15" max="15" width="5.60833333333333" style="2" customWidth="1"/>
    <col min="16" max="16" width="15.1083333333333" style="2" customWidth="1"/>
    <col min="17" max="17" width="8.06666666666667" style="2" customWidth="1"/>
    <col min="18" max="18" width="12.8833333333333" style="2" customWidth="1"/>
    <col min="19" max="19" width="9.38333333333333" style="2"/>
    <col min="20" max="16384" width="9" style="2"/>
  </cols>
  <sheetData>
    <row r="1" ht="25.5" spans="1:18">
      <c r="A1" s="109" t="s">
        <v>41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65"/>
    </row>
    <row r="2" spans="1:41">
      <c r="A2" s="4" t="s">
        <v>15</v>
      </c>
      <c r="B2" s="4" t="s">
        <v>50</v>
      </c>
      <c r="C2" s="4" t="s">
        <v>16</v>
      </c>
      <c r="D2" s="4" t="s">
        <v>17</v>
      </c>
      <c r="E2" s="4" t="s">
        <v>18</v>
      </c>
      <c r="F2" s="140" t="s">
        <v>19</v>
      </c>
      <c r="G2" s="4" t="s">
        <v>20</v>
      </c>
      <c r="H2" s="4" t="s">
        <v>21</v>
      </c>
      <c r="I2" s="4" t="s">
        <v>22</v>
      </c>
      <c r="J2" s="4" t="s">
        <v>23</v>
      </c>
      <c r="K2" s="4" t="s">
        <v>24</v>
      </c>
      <c r="L2" s="4" t="s">
        <v>18</v>
      </c>
      <c r="M2" s="5"/>
      <c r="N2" s="6" t="s">
        <v>25</v>
      </c>
      <c r="O2" s="4" t="s">
        <v>26</v>
      </c>
      <c r="P2" s="6" t="s">
        <v>11</v>
      </c>
      <c r="Q2" s="4" t="s">
        <v>27</v>
      </c>
      <c r="R2" s="140" t="s">
        <v>28</v>
      </c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</row>
    <row r="3" s="24" customFormat="1" spans="1:18">
      <c r="A3" s="178" t="s">
        <v>613</v>
      </c>
      <c r="B3" s="74" t="s">
        <v>317</v>
      </c>
      <c r="C3" s="172"/>
      <c r="D3" s="172"/>
      <c r="E3" s="172"/>
      <c r="F3" s="232"/>
      <c r="G3" s="172"/>
      <c r="H3" s="172"/>
      <c r="I3" s="172"/>
      <c r="J3" s="172"/>
      <c r="K3" s="172"/>
      <c r="L3" s="172"/>
      <c r="M3" s="338"/>
      <c r="N3" s="339"/>
      <c r="O3" s="172"/>
      <c r="P3" s="339"/>
      <c r="Q3" s="172" t="s">
        <v>614</v>
      </c>
      <c r="R3" s="232">
        <f>R16+R25</f>
        <v>57263.27</v>
      </c>
    </row>
    <row r="4" s="1" customFormat="1" spans="1:18">
      <c r="A4" s="10" t="s">
        <v>615</v>
      </c>
      <c r="B4" s="35" t="s">
        <v>317</v>
      </c>
      <c r="C4" s="10"/>
      <c r="D4" s="10"/>
      <c r="E4" s="10"/>
      <c r="F4" s="36"/>
      <c r="G4" s="10"/>
      <c r="H4" s="10">
        <v>3968</v>
      </c>
      <c r="I4" s="10">
        <v>3968</v>
      </c>
      <c r="J4" s="10">
        <f>I4-H4</f>
        <v>0</v>
      </c>
      <c r="K4" s="10">
        <v>1</v>
      </c>
      <c r="L4" s="10">
        <f>K4*J4</f>
        <v>0</v>
      </c>
      <c r="M4" s="11">
        <v>1.03</v>
      </c>
      <c r="N4" s="12">
        <f>M4*L4</f>
        <v>0</v>
      </c>
      <c r="O4" s="10">
        <v>40</v>
      </c>
      <c r="P4" s="12">
        <f>G4+N4+O4</f>
        <v>40</v>
      </c>
      <c r="Q4" s="10">
        <v>1</v>
      </c>
      <c r="R4" s="36">
        <f>P4*Q4</f>
        <v>40</v>
      </c>
    </row>
    <row r="5" s="1" customFormat="1" spans="1:18">
      <c r="A5" s="10" t="s">
        <v>616</v>
      </c>
      <c r="B5" s="35" t="s">
        <v>317</v>
      </c>
      <c r="C5" s="10">
        <v>13</v>
      </c>
      <c r="D5" s="10">
        <v>15</v>
      </c>
      <c r="E5" s="10">
        <f>SUM(D5-C5)</f>
        <v>2</v>
      </c>
      <c r="F5" s="36">
        <v>9.5</v>
      </c>
      <c r="G5" s="10">
        <f>E5*F5</f>
        <v>19</v>
      </c>
      <c r="H5" s="10">
        <v>54883</v>
      </c>
      <c r="I5" s="10">
        <v>55680</v>
      </c>
      <c r="J5" s="10">
        <f t="shared" ref="J5:J13" si="0">I5-H5</f>
        <v>797</v>
      </c>
      <c r="K5" s="10">
        <v>1</v>
      </c>
      <c r="L5" s="10">
        <f t="shared" ref="L5:L13" si="1">K5*J5</f>
        <v>797</v>
      </c>
      <c r="M5" s="11">
        <v>1.03</v>
      </c>
      <c r="N5" s="12">
        <f t="shared" ref="N5:N13" si="2">M5*L5</f>
        <v>820.91</v>
      </c>
      <c r="O5" s="10">
        <v>80</v>
      </c>
      <c r="P5" s="12">
        <f t="shared" ref="P5:P16" si="3">G5+N5+O5</f>
        <v>919.91</v>
      </c>
      <c r="Q5" s="10">
        <v>1</v>
      </c>
      <c r="R5" s="36">
        <f t="shared" ref="R5:R16" si="4">P5*Q5</f>
        <v>919.91</v>
      </c>
    </row>
    <row r="6" s="1" customFormat="1" spans="1:18">
      <c r="A6" s="10" t="s">
        <v>617</v>
      </c>
      <c r="B6" s="35" t="s">
        <v>317</v>
      </c>
      <c r="C6" s="10">
        <v>173</v>
      </c>
      <c r="D6" s="10">
        <v>173</v>
      </c>
      <c r="E6" s="10">
        <f>SUM(D6-C6)</f>
        <v>0</v>
      </c>
      <c r="F6" s="36">
        <v>9.5</v>
      </c>
      <c r="G6" s="10">
        <f>E6*F6</f>
        <v>0</v>
      </c>
      <c r="H6" s="10">
        <v>8388</v>
      </c>
      <c r="I6" s="10">
        <v>8707</v>
      </c>
      <c r="J6" s="10">
        <f t="shared" si="0"/>
        <v>319</v>
      </c>
      <c r="K6" s="10">
        <v>1</v>
      </c>
      <c r="L6" s="10">
        <f t="shared" si="1"/>
        <v>319</v>
      </c>
      <c r="M6" s="11">
        <v>1.03</v>
      </c>
      <c r="N6" s="12">
        <f t="shared" si="2"/>
        <v>328.57</v>
      </c>
      <c r="O6" s="10">
        <v>40</v>
      </c>
      <c r="P6" s="12">
        <f t="shared" si="3"/>
        <v>368.57</v>
      </c>
      <c r="Q6" s="10">
        <v>1</v>
      </c>
      <c r="R6" s="36">
        <f t="shared" si="4"/>
        <v>368.57</v>
      </c>
    </row>
    <row r="7" s="1" customFormat="1" spans="1:18">
      <c r="A7" s="10" t="s">
        <v>618</v>
      </c>
      <c r="B7" s="35" t="s">
        <v>317</v>
      </c>
      <c r="C7" s="10"/>
      <c r="D7" s="10"/>
      <c r="E7" s="10"/>
      <c r="F7" s="36"/>
      <c r="G7" s="10"/>
      <c r="H7" s="10">
        <v>24138</v>
      </c>
      <c r="I7" s="10">
        <v>24481</v>
      </c>
      <c r="J7" s="10">
        <f t="shared" si="0"/>
        <v>343</v>
      </c>
      <c r="K7" s="10">
        <v>50</v>
      </c>
      <c r="L7" s="10">
        <f t="shared" si="1"/>
        <v>17150</v>
      </c>
      <c r="M7" s="11">
        <v>1.03</v>
      </c>
      <c r="N7" s="12">
        <f t="shared" si="2"/>
        <v>17664.5</v>
      </c>
      <c r="O7" s="10"/>
      <c r="P7" s="12">
        <f t="shared" si="3"/>
        <v>17664.5</v>
      </c>
      <c r="Q7" s="10">
        <v>1</v>
      </c>
      <c r="R7" s="36">
        <f t="shared" si="4"/>
        <v>17664.5</v>
      </c>
    </row>
    <row r="8" s="1" customFormat="1" spans="1:18">
      <c r="A8" s="10" t="s">
        <v>619</v>
      </c>
      <c r="B8" s="35" t="s">
        <v>317</v>
      </c>
      <c r="C8" s="10">
        <v>13</v>
      </c>
      <c r="D8" s="10">
        <v>13</v>
      </c>
      <c r="E8" s="10">
        <f>SUM(D8-C8)</f>
        <v>0</v>
      </c>
      <c r="F8" s="36">
        <v>9.5</v>
      </c>
      <c r="G8" s="10">
        <f>E8*F8</f>
        <v>0</v>
      </c>
      <c r="H8" s="10">
        <v>2852</v>
      </c>
      <c r="I8" s="10">
        <v>2907</v>
      </c>
      <c r="J8" s="10">
        <f t="shared" si="0"/>
        <v>55</v>
      </c>
      <c r="K8" s="10">
        <v>30</v>
      </c>
      <c r="L8" s="10">
        <f t="shared" si="1"/>
        <v>1650</v>
      </c>
      <c r="M8" s="11">
        <v>1.03</v>
      </c>
      <c r="N8" s="12">
        <f t="shared" si="2"/>
        <v>1699.5</v>
      </c>
      <c r="O8" s="10"/>
      <c r="P8" s="12">
        <f t="shared" si="3"/>
        <v>1699.5</v>
      </c>
      <c r="Q8" s="10">
        <v>1</v>
      </c>
      <c r="R8" s="36">
        <f t="shared" si="4"/>
        <v>1699.5</v>
      </c>
    </row>
    <row r="9" s="1" customFormat="1" spans="1:18">
      <c r="A9" s="10" t="s">
        <v>620</v>
      </c>
      <c r="B9" s="35" t="s">
        <v>317</v>
      </c>
      <c r="C9" s="10">
        <v>88</v>
      </c>
      <c r="D9" s="10">
        <v>88</v>
      </c>
      <c r="E9" s="10">
        <f>D9-C9</f>
        <v>0</v>
      </c>
      <c r="F9" s="36">
        <v>9.5</v>
      </c>
      <c r="G9" s="10">
        <f>E9*F9</f>
        <v>0</v>
      </c>
      <c r="H9" s="10">
        <v>5658</v>
      </c>
      <c r="I9" s="10">
        <v>6210</v>
      </c>
      <c r="J9" s="10">
        <f t="shared" si="0"/>
        <v>552</v>
      </c>
      <c r="K9" s="10">
        <v>1</v>
      </c>
      <c r="L9" s="10">
        <f t="shared" si="1"/>
        <v>552</v>
      </c>
      <c r="M9" s="11">
        <v>1.03</v>
      </c>
      <c r="N9" s="12">
        <f t="shared" si="2"/>
        <v>568.56</v>
      </c>
      <c r="O9" s="10">
        <v>40</v>
      </c>
      <c r="P9" s="12">
        <f t="shared" si="3"/>
        <v>608.56</v>
      </c>
      <c r="Q9" s="10">
        <v>1</v>
      </c>
      <c r="R9" s="36">
        <f t="shared" si="4"/>
        <v>608.56</v>
      </c>
    </row>
    <row r="10" s="1" customFormat="1" spans="1:18">
      <c r="A10" s="10" t="s">
        <v>316</v>
      </c>
      <c r="B10" s="35" t="s">
        <v>317</v>
      </c>
      <c r="C10" s="10"/>
      <c r="D10" s="10"/>
      <c r="E10" s="10"/>
      <c r="F10" s="36"/>
      <c r="G10" s="10"/>
      <c r="H10" s="10">
        <v>21513</v>
      </c>
      <c r="I10" s="10">
        <v>21878</v>
      </c>
      <c r="J10" s="10">
        <f t="shared" si="0"/>
        <v>365</v>
      </c>
      <c r="K10" s="10">
        <v>40</v>
      </c>
      <c r="L10" s="10">
        <f t="shared" si="1"/>
        <v>14600</v>
      </c>
      <c r="M10" s="11">
        <v>1.03</v>
      </c>
      <c r="N10" s="12">
        <f t="shared" si="2"/>
        <v>15038</v>
      </c>
      <c r="O10" s="10"/>
      <c r="P10" s="12">
        <f t="shared" si="3"/>
        <v>15038</v>
      </c>
      <c r="Q10" s="10">
        <v>1</v>
      </c>
      <c r="R10" s="36">
        <f t="shared" si="4"/>
        <v>15038</v>
      </c>
    </row>
    <row r="11" s="1" customFormat="1" spans="1:18">
      <c r="A11" s="10" t="s">
        <v>621</v>
      </c>
      <c r="B11" s="35" t="s">
        <v>317</v>
      </c>
      <c r="C11" s="10">
        <v>30</v>
      </c>
      <c r="D11" s="10">
        <v>30</v>
      </c>
      <c r="E11" s="10">
        <f>SUM(D11-C11)</f>
        <v>0</v>
      </c>
      <c r="F11" s="36">
        <v>9.5</v>
      </c>
      <c r="G11" s="10">
        <f>E11*F11</f>
        <v>0</v>
      </c>
      <c r="H11" s="10">
        <v>37859</v>
      </c>
      <c r="I11" s="10">
        <v>37859</v>
      </c>
      <c r="J11" s="10">
        <f t="shared" si="0"/>
        <v>0</v>
      </c>
      <c r="K11" s="10">
        <v>1</v>
      </c>
      <c r="L11" s="10">
        <f t="shared" si="1"/>
        <v>0</v>
      </c>
      <c r="M11" s="11">
        <v>1.03</v>
      </c>
      <c r="N11" s="12">
        <f t="shared" si="2"/>
        <v>0</v>
      </c>
      <c r="O11" s="10">
        <v>120</v>
      </c>
      <c r="P11" s="12">
        <f t="shared" si="3"/>
        <v>120</v>
      </c>
      <c r="Q11" s="10">
        <v>1</v>
      </c>
      <c r="R11" s="36">
        <f t="shared" si="4"/>
        <v>120</v>
      </c>
    </row>
    <row r="12" s="1" customFormat="1" spans="1:18">
      <c r="A12" s="10" t="s">
        <v>622</v>
      </c>
      <c r="B12" s="35" t="s">
        <v>317</v>
      </c>
      <c r="C12" s="10">
        <v>54</v>
      </c>
      <c r="D12" s="10">
        <v>54</v>
      </c>
      <c r="E12" s="10">
        <f>SUM(D12-C12)</f>
        <v>0</v>
      </c>
      <c r="F12" s="36">
        <v>9.5</v>
      </c>
      <c r="G12" s="10">
        <f>E12*F12</f>
        <v>0</v>
      </c>
      <c r="H12" s="10">
        <v>12927</v>
      </c>
      <c r="I12" s="10">
        <v>12927</v>
      </c>
      <c r="J12" s="10">
        <f t="shared" si="0"/>
        <v>0</v>
      </c>
      <c r="K12" s="10">
        <v>1</v>
      </c>
      <c r="L12" s="10">
        <f t="shared" si="1"/>
        <v>0</v>
      </c>
      <c r="M12" s="11">
        <v>1.03</v>
      </c>
      <c r="N12" s="12">
        <f t="shared" si="2"/>
        <v>0</v>
      </c>
      <c r="O12" s="10">
        <v>120</v>
      </c>
      <c r="P12" s="12">
        <f t="shared" si="3"/>
        <v>120</v>
      </c>
      <c r="Q12" s="10">
        <v>1</v>
      </c>
      <c r="R12" s="36">
        <f t="shared" si="4"/>
        <v>120</v>
      </c>
    </row>
    <row r="13" s="1" customFormat="1" spans="1:18">
      <c r="A13" s="10" t="s">
        <v>623</v>
      </c>
      <c r="B13" s="35" t="s">
        <v>317</v>
      </c>
      <c r="C13" s="10">
        <v>14</v>
      </c>
      <c r="D13" s="10">
        <v>14</v>
      </c>
      <c r="E13" s="10">
        <f>SUM(D13-C13)</f>
        <v>0</v>
      </c>
      <c r="F13" s="36">
        <v>9.5</v>
      </c>
      <c r="G13" s="10">
        <f>E13*F13</f>
        <v>0</v>
      </c>
      <c r="H13" s="10">
        <v>10931</v>
      </c>
      <c r="I13" s="10">
        <v>10931</v>
      </c>
      <c r="J13" s="10">
        <f t="shared" si="0"/>
        <v>0</v>
      </c>
      <c r="K13" s="10">
        <v>1</v>
      </c>
      <c r="L13" s="10">
        <f t="shared" si="1"/>
        <v>0</v>
      </c>
      <c r="M13" s="11">
        <v>1.03</v>
      </c>
      <c r="N13" s="12">
        <f t="shared" si="2"/>
        <v>0</v>
      </c>
      <c r="O13" s="10">
        <v>60</v>
      </c>
      <c r="P13" s="12">
        <f t="shared" si="3"/>
        <v>60</v>
      </c>
      <c r="Q13" s="10">
        <v>1</v>
      </c>
      <c r="R13" s="36">
        <f t="shared" si="4"/>
        <v>60</v>
      </c>
    </row>
    <row r="14" s="1" customFormat="1" spans="1:18">
      <c r="A14" s="13" t="s">
        <v>11</v>
      </c>
      <c r="B14" s="14"/>
      <c r="C14" s="14"/>
      <c r="D14" s="14"/>
      <c r="E14" s="14">
        <f>SUM(E4:E10)</f>
        <v>2</v>
      </c>
      <c r="F14" s="36">
        <v>9.5</v>
      </c>
      <c r="G14" s="14">
        <f>E14*F14</f>
        <v>19</v>
      </c>
      <c r="H14" s="14"/>
      <c r="I14" s="14"/>
      <c r="J14" s="14"/>
      <c r="K14" s="14"/>
      <c r="L14" s="13">
        <f>SUM(L4:L10)</f>
        <v>35068</v>
      </c>
      <c r="M14" s="11">
        <v>1.03</v>
      </c>
      <c r="N14" s="392">
        <f>L14*M14</f>
        <v>36120.04</v>
      </c>
      <c r="O14" s="14">
        <f>SUM(O4:O10)</f>
        <v>200</v>
      </c>
      <c r="P14" s="16">
        <f t="shared" si="3"/>
        <v>36339.04</v>
      </c>
      <c r="Q14" s="10">
        <v>1</v>
      </c>
      <c r="R14" s="16">
        <f t="shared" si="4"/>
        <v>36339.04</v>
      </c>
    </row>
    <row r="15" s="1" customFormat="1" spans="1:18">
      <c r="A15" s="10" t="s">
        <v>624</v>
      </c>
      <c r="B15" s="35" t="s">
        <v>317</v>
      </c>
      <c r="C15" s="10"/>
      <c r="D15" s="10"/>
      <c r="E15" s="10"/>
      <c r="F15" s="36"/>
      <c r="G15" s="10"/>
      <c r="H15" s="10">
        <v>52929</v>
      </c>
      <c r="I15" s="10">
        <v>54104</v>
      </c>
      <c r="J15" s="10">
        <f>I15-H15</f>
        <v>1175</v>
      </c>
      <c r="K15" s="10">
        <v>1</v>
      </c>
      <c r="L15" s="10">
        <f>K15*J15</f>
        <v>1175</v>
      </c>
      <c r="M15" s="11">
        <v>1.03</v>
      </c>
      <c r="N15" s="12">
        <f>M15*L15</f>
        <v>1210.25</v>
      </c>
      <c r="O15" s="10"/>
      <c r="P15" s="12">
        <f t="shared" si="3"/>
        <v>1210.25</v>
      </c>
      <c r="Q15" s="10">
        <v>1</v>
      </c>
      <c r="R15" s="36">
        <f t="shared" si="4"/>
        <v>1210.25</v>
      </c>
    </row>
    <row r="16" s="1" customFormat="1" spans="1:18">
      <c r="A16" s="10" t="s">
        <v>625</v>
      </c>
      <c r="B16" s="35" t="s">
        <v>11</v>
      </c>
      <c r="C16" s="35"/>
      <c r="D16" s="35"/>
      <c r="E16" s="35">
        <f>G16/F14</f>
        <v>0</v>
      </c>
      <c r="F16" s="386"/>
      <c r="G16" s="35">
        <v>0</v>
      </c>
      <c r="H16" s="35"/>
      <c r="I16" s="35"/>
      <c r="J16" s="35"/>
      <c r="K16" s="35"/>
      <c r="L16" s="393">
        <f>N16/M15</f>
        <v>34087.1747572816</v>
      </c>
      <c r="M16" s="35"/>
      <c r="N16" s="393">
        <f>N14+O14-N15</f>
        <v>35109.79</v>
      </c>
      <c r="O16" s="35">
        <v>200</v>
      </c>
      <c r="P16" s="12">
        <f t="shared" si="3"/>
        <v>35309.79</v>
      </c>
      <c r="Q16" s="10">
        <v>1</v>
      </c>
      <c r="R16" s="393">
        <f t="shared" si="4"/>
        <v>35309.79</v>
      </c>
    </row>
    <row r="17" s="1" customFormat="1" spans="1:18">
      <c r="A17" s="80"/>
      <c r="B17" s="72"/>
      <c r="C17" s="72"/>
      <c r="D17" s="72"/>
      <c r="E17" s="72"/>
      <c r="F17" s="73"/>
      <c r="G17" s="72"/>
      <c r="H17" s="72"/>
      <c r="I17" s="72"/>
      <c r="J17" s="72"/>
      <c r="K17" s="72"/>
      <c r="L17" s="87"/>
      <c r="M17" s="72"/>
      <c r="N17" s="87"/>
      <c r="O17" s="72"/>
      <c r="P17" s="86"/>
      <c r="Q17" s="80"/>
      <c r="R17" s="87"/>
    </row>
    <row r="18" s="24" customFormat="1" spans="1:18">
      <c r="A18" s="190" t="s">
        <v>15</v>
      </c>
      <c r="B18" s="190"/>
      <c r="C18" s="190" t="s">
        <v>16</v>
      </c>
      <c r="D18" s="190" t="s">
        <v>17</v>
      </c>
      <c r="E18" s="190" t="s">
        <v>18</v>
      </c>
      <c r="F18" s="192" t="s">
        <v>19</v>
      </c>
      <c r="G18" s="190" t="s">
        <v>20</v>
      </c>
      <c r="H18" s="190" t="s">
        <v>21</v>
      </c>
      <c r="I18" s="190" t="s">
        <v>22</v>
      </c>
      <c r="J18" s="190" t="s">
        <v>23</v>
      </c>
      <c r="K18" s="190" t="s">
        <v>24</v>
      </c>
      <c r="L18" s="190" t="s">
        <v>18</v>
      </c>
      <c r="M18" s="216"/>
      <c r="N18" s="355" t="s">
        <v>25</v>
      </c>
      <c r="O18" s="190" t="s">
        <v>26</v>
      </c>
      <c r="P18" s="355" t="s">
        <v>11</v>
      </c>
      <c r="Q18" s="190" t="s">
        <v>27</v>
      </c>
      <c r="R18" s="192" t="s">
        <v>28</v>
      </c>
    </row>
    <row r="19" s="24" customFormat="1" spans="1:18">
      <c r="A19" s="178" t="s">
        <v>613</v>
      </c>
      <c r="B19" s="75" t="s">
        <v>626</v>
      </c>
      <c r="C19" s="190">
        <v>4254</v>
      </c>
      <c r="D19" s="190"/>
      <c r="E19" s="190"/>
      <c r="F19" s="192"/>
      <c r="G19" s="190"/>
      <c r="H19" s="190"/>
      <c r="I19" s="190"/>
      <c r="J19" s="190"/>
      <c r="K19" s="190"/>
      <c r="L19" s="190"/>
      <c r="M19" s="216"/>
      <c r="N19" s="355"/>
      <c r="O19" s="190"/>
      <c r="P19" s="355"/>
      <c r="Q19" s="190"/>
      <c r="R19" s="192"/>
    </row>
    <row r="20" s="1" customFormat="1" spans="1:18">
      <c r="A20" s="10" t="s">
        <v>627</v>
      </c>
      <c r="B20" s="35" t="s">
        <v>626</v>
      </c>
      <c r="C20" s="10"/>
      <c r="D20" s="10"/>
      <c r="E20" s="10"/>
      <c r="F20" s="36"/>
      <c r="G20" s="10"/>
      <c r="H20" s="10">
        <v>10087</v>
      </c>
      <c r="I20" s="10">
        <v>10454</v>
      </c>
      <c r="J20" s="10">
        <f>I20-H20</f>
        <v>367</v>
      </c>
      <c r="K20" s="10">
        <v>40</v>
      </c>
      <c r="L20" s="10">
        <f>K20*J20</f>
        <v>14680</v>
      </c>
      <c r="M20" s="11">
        <v>1.03</v>
      </c>
      <c r="N20" s="12">
        <f>M20*L20</f>
        <v>15120.4</v>
      </c>
      <c r="O20" s="10"/>
      <c r="P20" s="12">
        <f t="shared" ref="P20:P25" si="5">G20+N20+O20</f>
        <v>15120.4</v>
      </c>
      <c r="Q20" s="10">
        <v>1</v>
      </c>
      <c r="R20" s="36">
        <f>P20*Q20</f>
        <v>15120.4</v>
      </c>
    </row>
    <row r="21" s="1" customFormat="1" spans="1:18">
      <c r="A21" s="10" t="s">
        <v>628</v>
      </c>
      <c r="B21" s="35" t="s">
        <v>626</v>
      </c>
      <c r="C21" s="10"/>
      <c r="D21" s="10"/>
      <c r="E21" s="10"/>
      <c r="F21" s="36"/>
      <c r="G21" s="10"/>
      <c r="H21" s="10">
        <v>1510</v>
      </c>
      <c r="I21" s="10">
        <v>1542</v>
      </c>
      <c r="J21" s="10">
        <f>I21-H21</f>
        <v>32</v>
      </c>
      <c r="K21" s="10">
        <v>30</v>
      </c>
      <c r="L21" s="10">
        <f>K21*J21</f>
        <v>960</v>
      </c>
      <c r="M21" s="11">
        <v>1.03</v>
      </c>
      <c r="N21" s="12">
        <f>M21*L21</f>
        <v>988.8</v>
      </c>
      <c r="O21" s="10">
        <v>80</v>
      </c>
      <c r="P21" s="12">
        <f t="shared" si="5"/>
        <v>1068.8</v>
      </c>
      <c r="Q21" s="10">
        <v>1</v>
      </c>
      <c r="R21" s="36">
        <f>P21*Q21</f>
        <v>1068.8</v>
      </c>
    </row>
    <row r="22" s="1" customFormat="1" spans="1:18">
      <c r="A22" s="10" t="s">
        <v>629</v>
      </c>
      <c r="B22" s="35" t="s">
        <v>626</v>
      </c>
      <c r="C22" s="10">
        <v>5633</v>
      </c>
      <c r="D22" s="10">
        <v>5649</v>
      </c>
      <c r="E22" s="10">
        <f>SUM(D22-C22)</f>
        <v>16</v>
      </c>
      <c r="F22" s="36">
        <v>9.5</v>
      </c>
      <c r="G22" s="10">
        <f>E22*F22</f>
        <v>152</v>
      </c>
      <c r="H22" s="10">
        <v>36334</v>
      </c>
      <c r="I22" s="10">
        <v>37141</v>
      </c>
      <c r="J22" s="10">
        <f>I22-H22</f>
        <v>807</v>
      </c>
      <c r="K22" s="10">
        <v>1</v>
      </c>
      <c r="L22" s="10">
        <f>K22*J22</f>
        <v>807</v>
      </c>
      <c r="M22" s="11">
        <v>1.03</v>
      </c>
      <c r="N22" s="12">
        <f>M22*L22</f>
        <v>831.21</v>
      </c>
      <c r="O22" s="10">
        <v>70</v>
      </c>
      <c r="P22" s="12">
        <f t="shared" si="5"/>
        <v>1053.21</v>
      </c>
      <c r="Q22" s="10">
        <v>1</v>
      </c>
      <c r="R22" s="36">
        <f>P22*Q22</f>
        <v>1053.21</v>
      </c>
    </row>
    <row r="23" s="1" customFormat="1" spans="1:18">
      <c r="A23" s="10" t="s">
        <v>630</v>
      </c>
      <c r="B23" s="35" t="s">
        <v>626</v>
      </c>
      <c r="C23" s="10">
        <v>33</v>
      </c>
      <c r="D23" s="10">
        <v>34</v>
      </c>
      <c r="E23" s="10">
        <f>SUM(D23-C23)</f>
        <v>1</v>
      </c>
      <c r="F23" s="36">
        <v>9.5</v>
      </c>
      <c r="G23" s="10">
        <f>E23*F23</f>
        <v>9.5</v>
      </c>
      <c r="H23" s="10">
        <v>37437</v>
      </c>
      <c r="I23" s="10">
        <v>38356</v>
      </c>
      <c r="J23" s="10">
        <f>I23-H23</f>
        <v>919</v>
      </c>
      <c r="K23" s="10">
        <v>1</v>
      </c>
      <c r="L23" s="10">
        <f>K23*J23</f>
        <v>919</v>
      </c>
      <c r="M23" s="11">
        <v>1.03</v>
      </c>
      <c r="N23" s="12">
        <f>M23*L23</f>
        <v>946.57</v>
      </c>
      <c r="O23" s="10">
        <v>40</v>
      </c>
      <c r="P23" s="12">
        <f t="shared" si="5"/>
        <v>996.07</v>
      </c>
      <c r="Q23" s="10">
        <v>1</v>
      </c>
      <c r="R23" s="36">
        <f>P23*Q23</f>
        <v>996.07</v>
      </c>
    </row>
    <row r="24" s="1" customFormat="1" spans="1:18">
      <c r="A24" s="10" t="s">
        <v>631</v>
      </c>
      <c r="B24" s="35" t="s">
        <v>626</v>
      </c>
      <c r="C24" s="10">
        <v>39</v>
      </c>
      <c r="D24" s="10">
        <v>39</v>
      </c>
      <c r="E24" s="10">
        <f>SUM(D24-C24)</f>
        <v>0</v>
      </c>
      <c r="F24" s="36">
        <v>9.5</v>
      </c>
      <c r="G24" s="10">
        <f>E24*F24</f>
        <v>0</v>
      </c>
      <c r="H24" s="10">
        <v>12194</v>
      </c>
      <c r="I24" s="10">
        <v>12263</v>
      </c>
      <c r="J24" s="10">
        <f>I24-H24</f>
        <v>69</v>
      </c>
      <c r="K24" s="10">
        <v>50</v>
      </c>
      <c r="L24" s="10">
        <f>K24*J24</f>
        <v>3450</v>
      </c>
      <c r="M24" s="11">
        <v>1.03</v>
      </c>
      <c r="N24" s="12">
        <f>M24*L24</f>
        <v>3553.5</v>
      </c>
      <c r="O24" s="10"/>
      <c r="P24" s="12">
        <f t="shared" si="5"/>
        <v>3553.5</v>
      </c>
      <c r="Q24" s="10">
        <v>1</v>
      </c>
      <c r="R24" s="36">
        <f>P24*Q24</f>
        <v>3553.5</v>
      </c>
    </row>
    <row r="25" s="1" customFormat="1" spans="1:18">
      <c r="A25" s="10" t="s">
        <v>11</v>
      </c>
      <c r="B25" s="35" t="s">
        <v>626</v>
      </c>
      <c r="C25" s="10"/>
      <c r="D25" s="10"/>
      <c r="E25" s="10">
        <f>SUM(E20:E24)</f>
        <v>17</v>
      </c>
      <c r="F25" s="36">
        <v>9.5</v>
      </c>
      <c r="G25" s="10">
        <f>E25*F25</f>
        <v>161.5</v>
      </c>
      <c r="H25" s="10"/>
      <c r="I25" s="10"/>
      <c r="J25" s="10"/>
      <c r="K25" s="10"/>
      <c r="L25" s="10">
        <f>SUM(L20:L24)</f>
        <v>20816</v>
      </c>
      <c r="M25" s="11">
        <v>1.03</v>
      </c>
      <c r="N25" s="12">
        <f>L25*M25</f>
        <v>21440.48</v>
      </c>
      <c r="O25" s="10">
        <f>SUM(O20:O24)</f>
        <v>190</v>
      </c>
      <c r="P25" s="12">
        <f t="shared" si="5"/>
        <v>21791.98</v>
      </c>
      <c r="Q25" s="10">
        <v>1</v>
      </c>
      <c r="R25" s="36">
        <f>P25+G25</f>
        <v>21953.48</v>
      </c>
    </row>
    <row r="26" s="1" customFormat="1" spans="1:18">
      <c r="A26" s="80"/>
      <c r="B26" s="80"/>
      <c r="C26" s="80"/>
      <c r="D26" s="80"/>
      <c r="E26" s="80"/>
      <c r="F26" s="124"/>
      <c r="G26" s="80"/>
      <c r="H26" s="80"/>
      <c r="I26" s="80"/>
      <c r="J26" s="80"/>
      <c r="K26" s="80"/>
      <c r="L26" s="227">
        <f>N26/M25</f>
        <v>21000.4660194175</v>
      </c>
      <c r="M26" s="85"/>
      <c r="N26" s="86">
        <f>N25+O25</f>
        <v>21630.48</v>
      </c>
      <c r="O26" s="80"/>
      <c r="P26" s="86"/>
      <c r="Q26" s="80"/>
      <c r="R26" s="124"/>
    </row>
    <row r="27" s="25" customFormat="1" ht="34.5" customHeight="1" spans="1:18">
      <c r="A27" s="26" t="s">
        <v>41</v>
      </c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65"/>
    </row>
    <row r="28" spans="1:41">
      <c r="A28" s="4"/>
      <c r="B28" s="4"/>
      <c r="C28" s="4"/>
      <c r="D28" s="4"/>
      <c r="E28" s="4"/>
      <c r="F28" s="140"/>
      <c r="G28" s="4"/>
      <c r="H28" s="4"/>
      <c r="I28" s="4"/>
      <c r="J28" s="4"/>
      <c r="K28" s="4"/>
      <c r="L28" s="229">
        <f>N28/M9</f>
        <v>590.834951456311</v>
      </c>
      <c r="M28" s="5"/>
      <c r="N28" s="6">
        <f>N9+O9</f>
        <v>608.56</v>
      </c>
      <c r="O28" s="4"/>
      <c r="P28" s="6"/>
      <c r="Q28" s="181"/>
      <c r="R28" s="140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</row>
    <row r="29" s="108" customFormat="1" spans="1:41">
      <c r="A29" s="29" t="s">
        <v>15</v>
      </c>
      <c r="B29" s="4"/>
      <c r="C29" s="4" t="s">
        <v>16</v>
      </c>
      <c r="D29" s="4" t="s">
        <v>17</v>
      </c>
      <c r="E29" s="4" t="s">
        <v>18</v>
      </c>
      <c r="F29" s="140" t="s">
        <v>19</v>
      </c>
      <c r="G29" s="4" t="s">
        <v>20</v>
      </c>
      <c r="H29" s="4" t="s">
        <v>21</v>
      </c>
      <c r="I29" s="4" t="s">
        <v>22</v>
      </c>
      <c r="J29" s="4" t="s">
        <v>23</v>
      </c>
      <c r="K29" s="4" t="s">
        <v>24</v>
      </c>
      <c r="L29" s="4" t="s">
        <v>18</v>
      </c>
      <c r="M29" s="5"/>
      <c r="N29" s="6" t="s">
        <v>25</v>
      </c>
      <c r="O29" s="4" t="s">
        <v>26</v>
      </c>
      <c r="P29" s="6" t="s">
        <v>11</v>
      </c>
      <c r="Q29" s="4" t="s">
        <v>27</v>
      </c>
      <c r="R29" s="140" t="s">
        <v>28</v>
      </c>
      <c r="S29" s="365"/>
      <c r="T29" s="365"/>
      <c r="U29" s="365"/>
      <c r="V29" s="365"/>
      <c r="W29" s="365"/>
      <c r="X29" s="365"/>
      <c r="Y29" s="365"/>
      <c r="Z29" s="365"/>
      <c r="AA29" s="365"/>
      <c r="AB29" s="365"/>
      <c r="AC29" s="365"/>
      <c r="AD29" s="365"/>
      <c r="AE29" s="365"/>
      <c r="AF29" s="365"/>
      <c r="AG29" s="365"/>
      <c r="AH29" s="365"/>
      <c r="AI29" s="365"/>
      <c r="AJ29" s="365"/>
      <c r="AK29" s="365"/>
      <c r="AL29" s="365"/>
      <c r="AM29" s="365"/>
      <c r="AN29" s="365"/>
      <c r="AO29" s="365"/>
    </row>
    <row r="30" s="1" customFormat="1" spans="1:18">
      <c r="A30" s="10" t="s">
        <v>632</v>
      </c>
      <c r="B30" s="35" t="s">
        <v>99</v>
      </c>
      <c r="C30" s="10"/>
      <c r="D30" s="10"/>
      <c r="E30" s="10"/>
      <c r="F30" s="36"/>
      <c r="G30" s="10"/>
      <c r="H30" s="10">
        <v>7164</v>
      </c>
      <c r="I30" s="10">
        <v>8357</v>
      </c>
      <c r="J30" s="10">
        <f t="shared" ref="J30:J41" si="6">I30-H30</f>
        <v>1193</v>
      </c>
      <c r="K30" s="10">
        <v>40</v>
      </c>
      <c r="L30" s="10">
        <f>K30*J30</f>
        <v>47720</v>
      </c>
      <c r="M30" s="11">
        <v>1.03</v>
      </c>
      <c r="N30" s="12">
        <f t="shared" ref="N30:N41" si="7">M30*L30</f>
        <v>49151.6</v>
      </c>
      <c r="O30" s="10"/>
      <c r="P30" s="12">
        <f t="shared" ref="P30:P40" si="8">G30+N30+O30</f>
        <v>49151.6</v>
      </c>
      <c r="Q30" s="10">
        <v>1</v>
      </c>
      <c r="R30" s="36">
        <f t="shared" ref="R30:R41" si="9">P30*Q30</f>
        <v>49151.6</v>
      </c>
    </row>
    <row r="31" s="1" customFormat="1" spans="1:18">
      <c r="A31" s="10" t="s">
        <v>633</v>
      </c>
      <c r="B31" s="35" t="s">
        <v>99</v>
      </c>
      <c r="C31" s="10">
        <v>4268</v>
      </c>
      <c r="D31" s="10"/>
      <c r="E31" s="10"/>
      <c r="F31" s="36"/>
      <c r="G31" s="10"/>
      <c r="H31" s="387">
        <v>851</v>
      </c>
      <c r="I31" s="387">
        <v>885</v>
      </c>
      <c r="J31" s="10">
        <f t="shared" si="6"/>
        <v>34</v>
      </c>
      <c r="K31" s="10">
        <v>40</v>
      </c>
      <c r="L31" s="10">
        <f>K31*J31</f>
        <v>1360</v>
      </c>
      <c r="M31" s="11">
        <v>1.03</v>
      </c>
      <c r="N31" s="12">
        <f t="shared" si="7"/>
        <v>1400.8</v>
      </c>
      <c r="O31" s="10"/>
      <c r="P31" s="12">
        <f t="shared" si="8"/>
        <v>1400.8</v>
      </c>
      <c r="Q31" s="10">
        <v>1</v>
      </c>
      <c r="R31" s="36">
        <f t="shared" si="9"/>
        <v>1400.8</v>
      </c>
    </row>
    <row r="32" s="1" customFormat="1" spans="1:18">
      <c r="A32" s="10" t="s">
        <v>634</v>
      </c>
      <c r="B32" s="35" t="s">
        <v>99</v>
      </c>
      <c r="C32" s="10"/>
      <c r="D32" s="10"/>
      <c r="E32" s="10"/>
      <c r="F32" s="36"/>
      <c r="G32" s="10"/>
      <c r="H32" s="10">
        <v>96550</v>
      </c>
      <c r="I32" s="10">
        <v>99992</v>
      </c>
      <c r="J32" s="10">
        <f t="shared" si="6"/>
        <v>3442</v>
      </c>
      <c r="K32" s="10">
        <v>30</v>
      </c>
      <c r="L32" s="10">
        <f>K32*J32</f>
        <v>103260</v>
      </c>
      <c r="M32" s="11">
        <v>1.03</v>
      </c>
      <c r="N32" s="12">
        <f t="shared" si="7"/>
        <v>106357.8</v>
      </c>
      <c r="O32" s="10"/>
      <c r="P32" s="12">
        <f t="shared" si="8"/>
        <v>106357.8</v>
      </c>
      <c r="Q32" s="10">
        <v>1</v>
      </c>
      <c r="R32" s="36">
        <f t="shared" si="9"/>
        <v>106357.8</v>
      </c>
    </row>
    <row r="33" s="1" customFormat="1" spans="1:18">
      <c r="A33" s="10" t="s">
        <v>635</v>
      </c>
      <c r="B33" s="35" t="s">
        <v>99</v>
      </c>
      <c r="C33" s="10" t="s">
        <v>636</v>
      </c>
      <c r="D33" s="10"/>
      <c r="E33" s="10"/>
      <c r="F33" s="36"/>
      <c r="G33" s="10"/>
      <c r="H33" s="10">
        <v>58374</v>
      </c>
      <c r="I33" s="10">
        <v>70725</v>
      </c>
      <c r="J33" s="10">
        <f t="shared" si="6"/>
        <v>12351</v>
      </c>
      <c r="K33" s="10">
        <v>1</v>
      </c>
      <c r="L33" s="10">
        <f>J33*K33</f>
        <v>12351</v>
      </c>
      <c r="M33" s="11">
        <v>1.03</v>
      </c>
      <c r="N33" s="12">
        <f t="shared" si="7"/>
        <v>12721.53</v>
      </c>
      <c r="O33" s="10"/>
      <c r="P33" s="12">
        <f t="shared" si="8"/>
        <v>12721.53</v>
      </c>
      <c r="Q33" s="10">
        <v>0.5</v>
      </c>
      <c r="R33" s="36">
        <f t="shared" si="9"/>
        <v>6360.765</v>
      </c>
    </row>
    <row r="34" s="1" customFormat="1" spans="1:18">
      <c r="A34" s="10" t="s">
        <v>637</v>
      </c>
      <c r="B34" s="35" t="s">
        <v>99</v>
      </c>
      <c r="C34" s="10"/>
      <c r="D34" s="10"/>
      <c r="E34" s="10"/>
      <c r="F34" s="36"/>
      <c r="G34" s="10"/>
      <c r="H34" s="10">
        <v>748906</v>
      </c>
      <c r="I34" s="10">
        <v>804804</v>
      </c>
      <c r="J34" s="10">
        <f t="shared" si="6"/>
        <v>55898</v>
      </c>
      <c r="K34" s="10">
        <v>1</v>
      </c>
      <c r="L34" s="10">
        <f t="shared" ref="L34:L41" si="10">K34*J34</f>
        <v>55898</v>
      </c>
      <c r="M34" s="11">
        <v>1.03</v>
      </c>
      <c r="N34" s="12">
        <f t="shared" si="7"/>
        <v>57574.94</v>
      </c>
      <c r="O34" s="10">
        <v>40</v>
      </c>
      <c r="P34" s="12">
        <f t="shared" si="8"/>
        <v>57614.94</v>
      </c>
      <c r="Q34" s="10">
        <v>1</v>
      </c>
      <c r="R34" s="36">
        <f t="shared" si="9"/>
        <v>57614.94</v>
      </c>
    </row>
    <row r="35" s="1" customFormat="1" spans="1:18">
      <c r="A35" s="10" t="s">
        <v>638</v>
      </c>
      <c r="B35" s="35" t="s">
        <v>99</v>
      </c>
      <c r="C35" s="10">
        <v>132</v>
      </c>
      <c r="D35" s="10">
        <v>132</v>
      </c>
      <c r="E35" s="10">
        <f>SUM(D35-C35)</f>
        <v>0</v>
      </c>
      <c r="F35" s="36">
        <v>9.5</v>
      </c>
      <c r="G35" s="10">
        <f>E35*F35</f>
        <v>0</v>
      </c>
      <c r="H35" s="10">
        <v>282</v>
      </c>
      <c r="I35" s="10">
        <v>282</v>
      </c>
      <c r="J35" s="10">
        <f t="shared" si="6"/>
        <v>0</v>
      </c>
      <c r="K35" s="10">
        <v>30</v>
      </c>
      <c r="L35" s="10">
        <f t="shared" si="10"/>
        <v>0</v>
      </c>
      <c r="M35" s="11">
        <v>1.03</v>
      </c>
      <c r="N35" s="12">
        <f t="shared" si="7"/>
        <v>0</v>
      </c>
      <c r="O35" s="10"/>
      <c r="P35" s="12">
        <f>G35+N35+O36</f>
        <v>0</v>
      </c>
      <c r="Q35" s="10">
        <v>1</v>
      </c>
      <c r="R35" s="36">
        <f t="shared" si="9"/>
        <v>0</v>
      </c>
    </row>
    <row r="36" s="1" customFormat="1" spans="1:18">
      <c r="A36" s="10" t="s">
        <v>639</v>
      </c>
      <c r="B36" s="35" t="s">
        <v>99</v>
      </c>
      <c r="C36" s="10"/>
      <c r="D36" s="10" t="s">
        <v>640</v>
      </c>
      <c r="E36" s="10"/>
      <c r="F36" s="36"/>
      <c r="G36" s="10"/>
      <c r="H36" s="10">
        <v>11448</v>
      </c>
      <c r="I36" s="10">
        <v>11448</v>
      </c>
      <c r="J36" s="10">
        <f t="shared" si="6"/>
        <v>0</v>
      </c>
      <c r="K36" s="10">
        <v>1</v>
      </c>
      <c r="L36" s="10">
        <f t="shared" si="10"/>
        <v>0</v>
      </c>
      <c r="M36" s="11">
        <v>1.03</v>
      </c>
      <c r="N36" s="12">
        <f t="shared" si="7"/>
        <v>0</v>
      </c>
      <c r="O36" s="10"/>
      <c r="P36" s="12">
        <f>G36+N36+O36</f>
        <v>0</v>
      </c>
      <c r="Q36" s="10">
        <v>1</v>
      </c>
      <c r="R36" s="36">
        <f t="shared" si="9"/>
        <v>0</v>
      </c>
    </row>
    <row r="37" s="1" customFormat="1" spans="1:18">
      <c r="A37" s="10" t="s">
        <v>641</v>
      </c>
      <c r="B37" s="35" t="s">
        <v>99</v>
      </c>
      <c r="C37" s="10">
        <v>63</v>
      </c>
      <c r="D37" s="10">
        <v>63</v>
      </c>
      <c r="E37" s="10">
        <f>SUM(D37-C37)</f>
        <v>0</v>
      </c>
      <c r="F37" s="36">
        <v>9.5</v>
      </c>
      <c r="G37" s="10">
        <f>E37*F37</f>
        <v>0</v>
      </c>
      <c r="H37" s="10">
        <v>22179</v>
      </c>
      <c r="I37" s="10">
        <v>22179</v>
      </c>
      <c r="J37" s="10">
        <f t="shared" si="6"/>
        <v>0</v>
      </c>
      <c r="K37" s="10">
        <v>1</v>
      </c>
      <c r="L37" s="10">
        <f t="shared" si="10"/>
        <v>0</v>
      </c>
      <c r="M37" s="11">
        <v>1.03</v>
      </c>
      <c r="N37" s="12">
        <f t="shared" si="7"/>
        <v>0</v>
      </c>
      <c r="O37" s="10">
        <v>40</v>
      </c>
      <c r="P37" s="12">
        <f t="shared" si="8"/>
        <v>40</v>
      </c>
      <c r="Q37" s="10">
        <v>0.5</v>
      </c>
      <c r="R37" s="36">
        <f t="shared" si="9"/>
        <v>20</v>
      </c>
    </row>
    <row r="38" s="1" customFormat="1" spans="1:18">
      <c r="A38" s="10" t="s">
        <v>642</v>
      </c>
      <c r="B38" s="35" t="s">
        <v>99</v>
      </c>
      <c r="C38" s="10">
        <v>80</v>
      </c>
      <c r="D38" s="10">
        <v>80</v>
      </c>
      <c r="E38" s="10">
        <f>SUM(D38-C38)</f>
        <v>0</v>
      </c>
      <c r="F38" s="36">
        <v>9.5</v>
      </c>
      <c r="G38" s="10">
        <f>E38*F38</f>
        <v>0</v>
      </c>
      <c r="H38" s="10">
        <v>21070</v>
      </c>
      <c r="I38" s="10">
        <v>21768</v>
      </c>
      <c r="J38" s="10">
        <f t="shared" si="6"/>
        <v>698</v>
      </c>
      <c r="K38" s="10">
        <v>1</v>
      </c>
      <c r="L38" s="10">
        <f t="shared" si="10"/>
        <v>698</v>
      </c>
      <c r="M38" s="11">
        <v>1.03</v>
      </c>
      <c r="N38" s="12">
        <f t="shared" si="7"/>
        <v>718.94</v>
      </c>
      <c r="O38" s="10">
        <v>40</v>
      </c>
      <c r="P38" s="12">
        <f t="shared" si="8"/>
        <v>758.94</v>
      </c>
      <c r="Q38" s="10">
        <v>1</v>
      </c>
      <c r="R38" s="36">
        <f t="shared" si="9"/>
        <v>758.94</v>
      </c>
    </row>
    <row r="39" s="1" customFormat="1" spans="1:18">
      <c r="A39" s="10" t="s">
        <v>643</v>
      </c>
      <c r="B39" s="35" t="s">
        <v>99</v>
      </c>
      <c r="C39" s="10"/>
      <c r="D39" s="10"/>
      <c r="E39" s="10"/>
      <c r="F39" s="36"/>
      <c r="G39" s="10"/>
      <c r="H39" s="10">
        <v>33532</v>
      </c>
      <c r="I39" s="10">
        <v>38455</v>
      </c>
      <c r="J39" s="10">
        <f t="shared" si="6"/>
        <v>4923</v>
      </c>
      <c r="K39" s="10">
        <v>1</v>
      </c>
      <c r="L39" s="10">
        <f t="shared" si="10"/>
        <v>4923</v>
      </c>
      <c r="M39" s="11">
        <v>1.03</v>
      </c>
      <c r="N39" s="12">
        <f t="shared" si="7"/>
        <v>5070.69</v>
      </c>
      <c r="O39" s="10"/>
      <c r="P39" s="12">
        <f t="shared" si="8"/>
        <v>5070.69</v>
      </c>
      <c r="Q39" s="10">
        <v>1</v>
      </c>
      <c r="R39" s="36">
        <f t="shared" si="9"/>
        <v>5070.69</v>
      </c>
    </row>
    <row r="40" s="1" customFormat="1" spans="1:18">
      <c r="A40" s="10" t="s">
        <v>644</v>
      </c>
      <c r="B40" s="35" t="s">
        <v>99</v>
      </c>
      <c r="C40" s="10">
        <v>4</v>
      </c>
      <c r="D40" s="10">
        <v>4</v>
      </c>
      <c r="E40" s="10">
        <f>SUM(D40-C40)</f>
        <v>0</v>
      </c>
      <c r="F40" s="36">
        <v>9.5</v>
      </c>
      <c r="G40" s="10">
        <f>E40*F40</f>
        <v>0</v>
      </c>
      <c r="H40" s="10">
        <v>2728</v>
      </c>
      <c r="I40" s="10">
        <v>2728</v>
      </c>
      <c r="J40" s="10">
        <f t="shared" si="6"/>
        <v>0</v>
      </c>
      <c r="K40" s="10">
        <v>1</v>
      </c>
      <c r="L40" s="10">
        <f t="shared" si="10"/>
        <v>0</v>
      </c>
      <c r="M40" s="11">
        <v>1.03</v>
      </c>
      <c r="N40" s="12">
        <f t="shared" si="7"/>
        <v>0</v>
      </c>
      <c r="O40" s="10">
        <v>40</v>
      </c>
      <c r="P40" s="12">
        <f t="shared" si="8"/>
        <v>40</v>
      </c>
      <c r="Q40" s="10">
        <v>1</v>
      </c>
      <c r="R40" s="36">
        <f t="shared" si="9"/>
        <v>40</v>
      </c>
    </row>
    <row r="41" s="1" customFormat="1" spans="1:18">
      <c r="A41" s="35" t="s">
        <v>645</v>
      </c>
      <c r="B41" s="35" t="s">
        <v>99</v>
      </c>
      <c r="C41" s="35"/>
      <c r="D41" s="35"/>
      <c r="E41" s="35"/>
      <c r="F41" s="36">
        <v>9.5</v>
      </c>
      <c r="G41" s="35"/>
      <c r="H41" s="10">
        <v>72860</v>
      </c>
      <c r="I41" s="10">
        <v>73317</v>
      </c>
      <c r="J41" s="10">
        <f t="shared" si="6"/>
        <v>457</v>
      </c>
      <c r="K41" s="10">
        <v>1</v>
      </c>
      <c r="L41" s="10">
        <f t="shared" si="10"/>
        <v>457</v>
      </c>
      <c r="M41" s="11">
        <v>1.03</v>
      </c>
      <c r="N41" s="12">
        <f t="shared" si="7"/>
        <v>470.71</v>
      </c>
      <c r="O41" s="35"/>
      <c r="P41" s="393">
        <f>N41</f>
        <v>470.71</v>
      </c>
      <c r="Q41" s="10">
        <v>1</v>
      </c>
      <c r="R41" s="393">
        <f t="shared" si="9"/>
        <v>470.71</v>
      </c>
    </row>
    <row r="42" s="1" customFormat="1" spans="1:18">
      <c r="A42" s="10" t="s">
        <v>11</v>
      </c>
      <c r="B42" s="35" t="s">
        <v>99</v>
      </c>
      <c r="C42" s="10"/>
      <c r="D42" s="10"/>
      <c r="E42" s="10">
        <f ca="1">SUM(E30:E55)</f>
        <v>2</v>
      </c>
      <c r="F42" s="36">
        <v>9.5</v>
      </c>
      <c r="G42" s="10">
        <f ca="1">E42*F42</f>
        <v>19</v>
      </c>
      <c r="H42" s="10"/>
      <c r="I42" s="10"/>
      <c r="J42" s="10"/>
      <c r="K42" s="10"/>
      <c r="L42" s="10">
        <f>SUM(L30:L41)</f>
        <v>226667</v>
      </c>
      <c r="M42" s="11">
        <v>1.03</v>
      </c>
      <c r="N42" s="12">
        <f>L42*M42</f>
        <v>233467.01</v>
      </c>
      <c r="O42" s="10">
        <f>SUM(O30:O41)</f>
        <v>160</v>
      </c>
      <c r="P42" s="12">
        <f ca="1">G42+' 超晶格'!S8N45+O42</f>
        <v>0</v>
      </c>
      <c r="Q42" s="10">
        <v>1</v>
      </c>
      <c r="R42" s="36">
        <f>SUM(R30:R41)</f>
        <v>227246.245</v>
      </c>
    </row>
    <row r="43" s="1" customFormat="1" spans="1:18">
      <c r="A43" s="10" t="s">
        <v>646</v>
      </c>
      <c r="B43" s="35" t="s">
        <v>647</v>
      </c>
      <c r="C43" s="10">
        <v>1</v>
      </c>
      <c r="D43" s="10">
        <v>1</v>
      </c>
      <c r="E43" s="10">
        <f>SUM(D43-C43)</f>
        <v>0</v>
      </c>
      <c r="F43" s="36">
        <v>9.5</v>
      </c>
      <c r="G43" s="10">
        <f>E43*F43</f>
        <v>0</v>
      </c>
      <c r="H43" s="10">
        <v>7009</v>
      </c>
      <c r="I43" s="10">
        <v>8425</v>
      </c>
      <c r="J43" s="10">
        <f>I43-H43</f>
        <v>1416</v>
      </c>
      <c r="K43" s="10">
        <v>80</v>
      </c>
      <c r="L43" s="10">
        <f>K43*J43</f>
        <v>113280</v>
      </c>
      <c r="M43" s="11">
        <v>1.03</v>
      </c>
      <c r="N43" s="12">
        <f>M43*L43</f>
        <v>116678.4</v>
      </c>
      <c r="O43" s="10"/>
      <c r="P43" s="12">
        <f>G43+N43+O43</f>
        <v>116678.4</v>
      </c>
      <c r="Q43" s="10">
        <v>1</v>
      </c>
      <c r="R43" s="36">
        <f>P43*Q43</f>
        <v>116678.4</v>
      </c>
    </row>
    <row r="44" s="1" customFormat="1" spans="1:18">
      <c r="A44" s="10" t="s">
        <v>648</v>
      </c>
      <c r="B44" s="35" t="s">
        <v>647</v>
      </c>
      <c r="C44" s="10"/>
      <c r="D44" s="10"/>
      <c r="E44" s="10"/>
      <c r="F44" s="36"/>
      <c r="G44" s="10"/>
      <c r="H44" s="10">
        <v>12025</v>
      </c>
      <c r="I44" s="10">
        <v>13571</v>
      </c>
      <c r="J44" s="10">
        <f>I44-H44</f>
        <v>1546</v>
      </c>
      <c r="K44" s="10">
        <v>50</v>
      </c>
      <c r="L44" s="10">
        <f>K44*J44</f>
        <v>77300</v>
      </c>
      <c r="M44" s="11">
        <v>1.03</v>
      </c>
      <c r="N44" s="12">
        <f>M44*L44</f>
        <v>79619</v>
      </c>
      <c r="O44" s="10"/>
      <c r="P44" s="12">
        <f>G44+N44+O44</f>
        <v>79619</v>
      </c>
      <c r="Q44" s="10">
        <v>1</v>
      </c>
      <c r="R44" s="36">
        <f>P44*Q44</f>
        <v>79619</v>
      </c>
    </row>
    <row r="45" s="1" customFormat="1" spans="1:18">
      <c r="A45" s="10" t="s">
        <v>11</v>
      </c>
      <c r="B45" s="35" t="s">
        <v>647</v>
      </c>
      <c r="C45" s="10"/>
      <c r="D45" s="10"/>
      <c r="E45" s="10"/>
      <c r="F45" s="36"/>
      <c r="G45" s="10"/>
      <c r="H45" s="10"/>
      <c r="I45" s="10"/>
      <c r="J45" s="10"/>
      <c r="K45" s="10"/>
      <c r="L45" s="10">
        <f>SUM(L43:L44)</f>
        <v>190580</v>
      </c>
      <c r="M45" s="11">
        <v>1.03</v>
      </c>
      <c r="N45" s="12">
        <f>M45*L45</f>
        <v>196297.4</v>
      </c>
      <c r="O45" s="10"/>
      <c r="P45" s="12">
        <f>G45+N45+O45</f>
        <v>196297.4</v>
      </c>
      <c r="Q45" s="10">
        <v>1</v>
      </c>
      <c r="R45" s="36">
        <f>P45*Q45</f>
        <v>196297.4</v>
      </c>
    </row>
    <row r="46" s="1" customFormat="1" spans="1:18">
      <c r="A46" s="15" t="s">
        <v>649</v>
      </c>
      <c r="B46" s="388"/>
      <c r="C46" s="15"/>
      <c r="D46" s="15"/>
      <c r="E46" s="15"/>
      <c r="F46" s="389"/>
      <c r="G46" s="15"/>
      <c r="H46" s="15"/>
      <c r="I46" s="15"/>
      <c r="J46" s="15"/>
      <c r="K46" s="15"/>
      <c r="L46" s="15"/>
      <c r="M46" s="394"/>
      <c r="N46" s="395"/>
      <c r="O46" s="15"/>
      <c r="P46" s="395"/>
      <c r="Q46" s="15"/>
      <c r="R46" s="389">
        <f>R42+R45</f>
        <v>423543.645</v>
      </c>
    </row>
    <row r="47" s="1" customFormat="1" spans="1:18">
      <c r="A47" s="40"/>
      <c r="B47" s="39"/>
      <c r="C47" s="40"/>
      <c r="D47" s="40"/>
      <c r="E47" s="40"/>
      <c r="F47" s="41"/>
      <c r="G47" s="40"/>
      <c r="H47" s="40"/>
      <c r="I47" s="40"/>
      <c r="J47" s="40"/>
      <c r="K47" s="40"/>
      <c r="L47" s="40"/>
      <c r="M47" s="57"/>
      <c r="N47" s="58"/>
      <c r="O47" s="40"/>
      <c r="P47" s="58"/>
      <c r="Q47" s="40"/>
      <c r="R47" s="41"/>
    </row>
    <row r="48" spans="1:41">
      <c r="A48" s="4"/>
      <c r="B48" s="252"/>
      <c r="C48" s="4"/>
      <c r="D48" s="4"/>
      <c r="E48" s="4"/>
      <c r="F48" s="134"/>
      <c r="G48" s="4"/>
      <c r="H48" s="4"/>
      <c r="I48" s="4"/>
      <c r="J48" s="4"/>
      <c r="K48" s="4"/>
      <c r="L48" s="4"/>
      <c r="M48" s="5"/>
      <c r="N48" s="6"/>
      <c r="O48" s="4"/>
      <c r="P48" s="6"/>
      <c r="Q48" s="4"/>
      <c r="R48" s="140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</row>
    <row r="49" spans="1:41">
      <c r="A49" s="4" t="s">
        <v>15</v>
      </c>
      <c r="B49" s="4"/>
      <c r="C49" s="4" t="s">
        <v>16</v>
      </c>
      <c r="D49" s="4" t="s">
        <v>17</v>
      </c>
      <c r="E49" s="4" t="s">
        <v>18</v>
      </c>
      <c r="F49" s="140" t="s">
        <v>19</v>
      </c>
      <c r="G49" s="4" t="s">
        <v>20</v>
      </c>
      <c r="H49" s="4" t="s">
        <v>21</v>
      </c>
      <c r="I49" s="4" t="s">
        <v>22</v>
      </c>
      <c r="J49" s="4" t="s">
        <v>23</v>
      </c>
      <c r="K49" s="4" t="s">
        <v>24</v>
      </c>
      <c r="L49" s="4" t="s">
        <v>18</v>
      </c>
      <c r="M49" s="5"/>
      <c r="N49" s="6" t="s">
        <v>25</v>
      </c>
      <c r="O49" s="4" t="s">
        <v>26</v>
      </c>
      <c r="P49" s="6" t="s">
        <v>11</v>
      </c>
      <c r="Q49" s="4" t="s">
        <v>27</v>
      </c>
      <c r="R49" s="140" t="s">
        <v>28</v>
      </c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</row>
    <row r="50" s="108" customFormat="1" spans="1:41">
      <c r="A50" s="390"/>
      <c r="B50" s="4"/>
      <c r="C50" s="4"/>
      <c r="D50" s="4"/>
      <c r="E50" s="4"/>
      <c r="F50" s="140"/>
      <c r="G50" s="4"/>
      <c r="H50" s="4"/>
      <c r="I50" s="4"/>
      <c r="J50" s="4"/>
      <c r="K50" s="4"/>
      <c r="L50" s="4"/>
      <c r="M50" s="5"/>
      <c r="N50" s="6"/>
      <c r="O50" s="4"/>
      <c r="P50" s="6"/>
      <c r="Q50" s="4"/>
      <c r="R50" s="140"/>
      <c r="S50" s="365"/>
      <c r="T50" s="365"/>
      <c r="U50" s="365"/>
      <c r="V50" s="365"/>
      <c r="W50" s="365"/>
      <c r="X50" s="365"/>
      <c r="Y50" s="365"/>
      <c r="Z50" s="365"/>
      <c r="AA50" s="365"/>
      <c r="AB50" s="365"/>
      <c r="AC50" s="365"/>
      <c r="AD50" s="365"/>
      <c r="AE50" s="365"/>
      <c r="AF50" s="365"/>
      <c r="AG50" s="365"/>
      <c r="AH50" s="365"/>
      <c r="AI50" s="365"/>
      <c r="AJ50" s="365"/>
      <c r="AK50" s="365"/>
      <c r="AL50" s="365"/>
      <c r="AM50" s="365"/>
      <c r="AN50" s="365"/>
      <c r="AO50" s="365"/>
    </row>
    <row r="51" s="14" customFormat="1" spans="1:18">
      <c r="A51" s="10" t="s">
        <v>650</v>
      </c>
      <c r="B51" s="10" t="s">
        <v>651</v>
      </c>
      <c r="C51" s="10">
        <v>4019</v>
      </c>
      <c r="D51" s="10"/>
      <c r="E51" s="10"/>
      <c r="F51" s="36"/>
      <c r="G51" s="10"/>
      <c r="H51" s="10">
        <v>5071</v>
      </c>
      <c r="I51" s="10">
        <v>5071</v>
      </c>
      <c r="J51" s="10">
        <f t="shared" ref="J51:J58" si="11">I51-H51</f>
        <v>0</v>
      </c>
      <c r="K51" s="10">
        <v>1</v>
      </c>
      <c r="L51" s="10">
        <f t="shared" ref="L51:L58" si="12">K51*J51</f>
        <v>0</v>
      </c>
      <c r="M51" s="11">
        <v>1.03</v>
      </c>
      <c r="N51" s="12">
        <f t="shared" ref="N51:N59" si="13">M51*L51</f>
        <v>0</v>
      </c>
      <c r="O51" s="10">
        <v>40</v>
      </c>
      <c r="P51" s="12">
        <f t="shared" ref="P51:P59" si="14">G51+N51+O51</f>
        <v>40</v>
      </c>
      <c r="Q51" s="10">
        <v>1</v>
      </c>
      <c r="R51" s="36">
        <f t="shared" ref="R51:R59" si="15">P51*Q51</f>
        <v>40</v>
      </c>
    </row>
    <row r="52" s="14" customFormat="1" spans="1:18">
      <c r="A52" s="10" t="s">
        <v>652</v>
      </c>
      <c r="B52" s="10" t="s">
        <v>651</v>
      </c>
      <c r="C52" s="10"/>
      <c r="D52" s="10">
        <v>4326</v>
      </c>
      <c r="E52" s="10"/>
      <c r="F52" s="36"/>
      <c r="G52" s="10"/>
      <c r="H52" s="10">
        <v>165952</v>
      </c>
      <c r="I52" s="10">
        <v>165952</v>
      </c>
      <c r="J52" s="10">
        <f t="shared" si="11"/>
        <v>0</v>
      </c>
      <c r="K52" s="10">
        <v>1</v>
      </c>
      <c r="L52" s="10">
        <f t="shared" si="12"/>
        <v>0</v>
      </c>
      <c r="M52" s="11">
        <v>1.03</v>
      </c>
      <c r="N52" s="12">
        <f t="shared" si="13"/>
        <v>0</v>
      </c>
      <c r="O52" s="10">
        <v>20</v>
      </c>
      <c r="P52" s="12">
        <f t="shared" si="14"/>
        <v>20</v>
      </c>
      <c r="Q52" s="10">
        <v>1</v>
      </c>
      <c r="R52" s="36">
        <f t="shared" si="15"/>
        <v>20</v>
      </c>
    </row>
    <row r="53" s="14" customFormat="1" spans="1:18">
      <c r="A53" s="10" t="s">
        <v>653</v>
      </c>
      <c r="B53" s="10" t="s">
        <v>651</v>
      </c>
      <c r="C53" s="10">
        <v>5237</v>
      </c>
      <c r="D53" s="10">
        <v>5237</v>
      </c>
      <c r="E53" s="10">
        <f>SUM(D53-C53)</f>
        <v>0</v>
      </c>
      <c r="F53" s="36">
        <v>9.5</v>
      </c>
      <c r="G53" s="10">
        <f>E53*F53</f>
        <v>0</v>
      </c>
      <c r="H53" s="10">
        <v>31716</v>
      </c>
      <c r="I53" s="10">
        <v>32284</v>
      </c>
      <c r="J53" s="10">
        <f t="shared" si="11"/>
        <v>568</v>
      </c>
      <c r="K53" s="10">
        <v>1</v>
      </c>
      <c r="L53" s="10">
        <f t="shared" si="12"/>
        <v>568</v>
      </c>
      <c r="M53" s="11">
        <v>1.03</v>
      </c>
      <c r="N53" s="12">
        <f t="shared" si="13"/>
        <v>585.04</v>
      </c>
      <c r="O53" s="10"/>
      <c r="P53" s="12">
        <f t="shared" si="14"/>
        <v>585.04</v>
      </c>
      <c r="Q53" s="10">
        <v>1</v>
      </c>
      <c r="R53" s="36">
        <f t="shared" si="15"/>
        <v>585.04</v>
      </c>
    </row>
    <row r="54" s="14" customFormat="1" spans="1:18">
      <c r="A54" s="10" t="s">
        <v>654</v>
      </c>
      <c r="B54" s="10" t="s">
        <v>651</v>
      </c>
      <c r="C54" s="10"/>
      <c r="D54" s="10"/>
      <c r="E54" s="10"/>
      <c r="F54" s="36"/>
      <c r="G54" s="10"/>
      <c r="H54" s="10">
        <v>1605</v>
      </c>
      <c r="I54" s="10">
        <v>1899</v>
      </c>
      <c r="J54" s="10">
        <f t="shared" si="11"/>
        <v>294</v>
      </c>
      <c r="K54" s="10">
        <v>40</v>
      </c>
      <c r="L54" s="10">
        <f t="shared" si="12"/>
        <v>11760</v>
      </c>
      <c r="M54" s="11">
        <v>1.03</v>
      </c>
      <c r="N54" s="12">
        <f t="shared" si="13"/>
        <v>12112.8</v>
      </c>
      <c r="O54" s="10"/>
      <c r="P54" s="12">
        <f t="shared" si="14"/>
        <v>12112.8</v>
      </c>
      <c r="Q54" s="10">
        <v>1</v>
      </c>
      <c r="R54" s="36">
        <f t="shared" si="15"/>
        <v>12112.8</v>
      </c>
    </row>
    <row r="55" s="14" customFormat="1" spans="1:18">
      <c r="A55" s="10" t="s">
        <v>655</v>
      </c>
      <c r="B55" s="10" t="s">
        <v>651</v>
      </c>
      <c r="C55" s="10"/>
      <c r="D55" s="10"/>
      <c r="E55" s="10"/>
      <c r="F55" s="36"/>
      <c r="G55" s="10"/>
      <c r="H55" s="10">
        <v>0</v>
      </c>
      <c r="I55" s="10">
        <v>0</v>
      </c>
      <c r="J55" s="10">
        <f t="shared" si="11"/>
        <v>0</v>
      </c>
      <c r="K55" s="10">
        <v>1</v>
      </c>
      <c r="L55" s="10">
        <f t="shared" si="12"/>
        <v>0</v>
      </c>
      <c r="M55" s="11">
        <v>1.03</v>
      </c>
      <c r="N55" s="12">
        <f t="shared" si="13"/>
        <v>0</v>
      </c>
      <c r="O55" s="10"/>
      <c r="P55" s="12">
        <f t="shared" si="14"/>
        <v>0</v>
      </c>
      <c r="Q55" s="10">
        <v>1</v>
      </c>
      <c r="R55" s="36">
        <f t="shared" si="15"/>
        <v>0</v>
      </c>
    </row>
    <row r="56" s="14" customFormat="1" spans="1:18">
      <c r="A56" s="10" t="s">
        <v>656</v>
      </c>
      <c r="B56" s="10" t="s">
        <v>651</v>
      </c>
      <c r="C56" s="10"/>
      <c r="D56" s="10"/>
      <c r="E56" s="10"/>
      <c r="F56" s="36"/>
      <c r="G56" s="10"/>
      <c r="H56" s="10">
        <v>62706</v>
      </c>
      <c r="I56" s="10">
        <v>65596</v>
      </c>
      <c r="J56" s="10">
        <f t="shared" si="11"/>
        <v>2890</v>
      </c>
      <c r="K56" s="10">
        <v>1</v>
      </c>
      <c r="L56" s="10">
        <f t="shared" si="12"/>
        <v>2890</v>
      </c>
      <c r="M56" s="11">
        <v>1.03</v>
      </c>
      <c r="N56" s="12">
        <f t="shared" si="13"/>
        <v>2976.7</v>
      </c>
      <c r="O56" s="10"/>
      <c r="P56" s="12">
        <f t="shared" si="14"/>
        <v>2976.7</v>
      </c>
      <c r="Q56" s="10">
        <v>1</v>
      </c>
      <c r="R56" s="36">
        <f t="shared" si="15"/>
        <v>2976.7</v>
      </c>
    </row>
    <row r="57" s="14" customFormat="1" spans="1:18">
      <c r="A57" s="10" t="s">
        <v>657</v>
      </c>
      <c r="B57" s="10" t="s">
        <v>651</v>
      </c>
      <c r="C57" s="10"/>
      <c r="D57" s="10"/>
      <c r="E57" s="10"/>
      <c r="F57" s="36"/>
      <c r="G57" s="10"/>
      <c r="H57" s="174">
        <v>6038</v>
      </c>
      <c r="I57" s="174">
        <v>9406</v>
      </c>
      <c r="J57" s="10">
        <f t="shared" si="11"/>
        <v>3368</v>
      </c>
      <c r="K57" s="10">
        <v>80</v>
      </c>
      <c r="L57" s="10">
        <f t="shared" si="12"/>
        <v>269440</v>
      </c>
      <c r="M57" s="11">
        <v>1.03</v>
      </c>
      <c r="N57" s="12">
        <f t="shared" si="13"/>
        <v>277523.2</v>
      </c>
      <c r="O57" s="10"/>
      <c r="P57" s="12">
        <f t="shared" si="14"/>
        <v>277523.2</v>
      </c>
      <c r="Q57" s="10">
        <v>1</v>
      </c>
      <c r="R57" s="36">
        <f t="shared" si="15"/>
        <v>277523.2</v>
      </c>
    </row>
    <row r="58" s="14" customFormat="1" spans="1:18">
      <c r="A58" s="10" t="s">
        <v>658</v>
      </c>
      <c r="B58" s="10" t="s">
        <v>651</v>
      </c>
      <c r="C58" s="10"/>
      <c r="D58" s="10"/>
      <c r="E58" s="10"/>
      <c r="F58" s="36"/>
      <c r="G58" s="10"/>
      <c r="H58" s="10">
        <v>0</v>
      </c>
      <c r="I58" s="10">
        <v>205</v>
      </c>
      <c r="J58" s="10">
        <f t="shared" si="11"/>
        <v>205</v>
      </c>
      <c r="K58" s="10">
        <v>20</v>
      </c>
      <c r="L58" s="10">
        <f t="shared" si="12"/>
        <v>4100</v>
      </c>
      <c r="M58" s="11">
        <v>1.03</v>
      </c>
      <c r="N58" s="12">
        <f t="shared" si="13"/>
        <v>4223</v>
      </c>
      <c r="O58" s="10"/>
      <c r="P58" s="12">
        <f t="shared" si="14"/>
        <v>4223</v>
      </c>
      <c r="Q58" s="10">
        <v>1</v>
      </c>
      <c r="R58" s="36">
        <f t="shared" si="15"/>
        <v>4223</v>
      </c>
    </row>
    <row r="59" s="14" customFormat="1" spans="1:18">
      <c r="A59" s="247" t="s">
        <v>11</v>
      </c>
      <c r="B59" s="247" t="s">
        <v>651</v>
      </c>
      <c r="C59" s="247">
        <v>4019</v>
      </c>
      <c r="D59" s="247"/>
      <c r="E59" s="247">
        <f>SUM(E51:E57)</f>
        <v>0</v>
      </c>
      <c r="F59" s="281">
        <v>9.5</v>
      </c>
      <c r="G59" s="247">
        <f>E59*F59</f>
        <v>0</v>
      </c>
      <c r="H59" s="247"/>
      <c r="I59" s="247"/>
      <c r="J59" s="247"/>
      <c r="K59" s="247"/>
      <c r="L59" s="247">
        <f>SUM(L51:L57)</f>
        <v>284658</v>
      </c>
      <c r="M59" s="262">
        <v>1.03</v>
      </c>
      <c r="N59" s="263">
        <f t="shared" si="13"/>
        <v>293197.74</v>
      </c>
      <c r="O59" s="247">
        <f>SUM(O51:O57)</f>
        <v>60</v>
      </c>
      <c r="P59" s="263">
        <f t="shared" si="14"/>
        <v>293257.74</v>
      </c>
      <c r="Q59" s="247">
        <v>1</v>
      </c>
      <c r="R59" s="281">
        <f t="shared" si="15"/>
        <v>293257.74</v>
      </c>
    </row>
    <row r="60" s="72" customFormat="1" spans="1:18">
      <c r="A60" s="80" t="s">
        <v>659</v>
      </c>
      <c r="B60" s="190" t="s">
        <v>660</v>
      </c>
      <c r="C60" s="80"/>
      <c r="D60" s="80"/>
      <c r="E60" s="80"/>
      <c r="F60" s="124"/>
      <c r="G60" s="80"/>
      <c r="H60" s="80"/>
      <c r="I60" s="80"/>
      <c r="J60" s="80"/>
      <c r="K60" s="80"/>
      <c r="L60" s="80"/>
      <c r="M60" s="85"/>
      <c r="N60" s="86"/>
      <c r="O60" s="80"/>
      <c r="P60" s="86"/>
      <c r="Q60" s="80"/>
      <c r="R60" s="124">
        <f>'[1] 超晶格'!$R$58</f>
        <v>52977.27</v>
      </c>
    </row>
    <row r="61" s="75" customFormat="1" spans="1:18">
      <c r="A61" s="190" t="s">
        <v>661</v>
      </c>
      <c r="B61" s="190" t="s">
        <v>112</v>
      </c>
      <c r="C61" s="190"/>
      <c r="D61" s="190"/>
      <c r="E61" s="190"/>
      <c r="F61" s="192"/>
      <c r="G61" s="190"/>
      <c r="H61" s="190"/>
      <c r="I61" s="190"/>
      <c r="J61" s="190"/>
      <c r="K61" s="190"/>
      <c r="L61" s="190"/>
      <c r="M61" s="216"/>
      <c r="N61" s="355"/>
      <c r="O61" s="190"/>
      <c r="P61" s="355"/>
      <c r="Q61" s="190"/>
      <c r="R61" s="192">
        <f>R60</f>
        <v>52977.27</v>
      </c>
    </row>
    <row r="62" s="75" customFormat="1" spans="1:18">
      <c r="A62" s="391" t="s">
        <v>572</v>
      </c>
      <c r="B62" s="190" t="s">
        <v>662</v>
      </c>
      <c r="C62" s="190"/>
      <c r="D62" s="190"/>
      <c r="E62" s="190"/>
      <c r="F62" s="192"/>
      <c r="G62" s="190"/>
      <c r="H62" s="190"/>
      <c r="I62" s="190"/>
      <c r="J62" s="190"/>
      <c r="K62" s="190"/>
      <c r="L62" s="190"/>
      <c r="M62" s="216"/>
      <c r="N62" s="355"/>
      <c r="O62" s="190"/>
      <c r="P62" s="355"/>
      <c r="Q62" s="190"/>
      <c r="R62" s="192">
        <v>400000</v>
      </c>
    </row>
    <row r="63" s="74" customFormat="1" spans="1:18">
      <c r="A63" s="172" t="s">
        <v>663</v>
      </c>
      <c r="B63" s="172" t="s">
        <v>112</v>
      </c>
      <c r="C63" s="172"/>
      <c r="D63" s="172"/>
      <c r="E63" s="172"/>
      <c r="F63" s="232"/>
      <c r="G63" s="172"/>
      <c r="H63" s="172"/>
      <c r="I63" s="172"/>
      <c r="J63" s="172"/>
      <c r="K63" s="172"/>
      <c r="L63" s="172"/>
      <c r="M63" s="338"/>
      <c r="N63" s="339"/>
      <c r="O63" s="172"/>
      <c r="P63" s="339"/>
      <c r="Q63" s="172"/>
      <c r="R63" s="232">
        <f>R62+R61-R59</f>
        <v>159719.53</v>
      </c>
    </row>
    <row r="64" s="75" customFormat="1" spans="1:18">
      <c r="A64" s="391"/>
      <c r="B64" s="190"/>
      <c r="C64" s="190"/>
      <c r="D64" s="190"/>
      <c r="E64" s="190"/>
      <c r="F64" s="192"/>
      <c r="G64" s="190"/>
      <c r="H64" s="190"/>
      <c r="I64" s="190"/>
      <c r="J64" s="190"/>
      <c r="K64" s="190"/>
      <c r="L64" s="190"/>
      <c r="M64" s="216"/>
      <c r="N64" s="355"/>
      <c r="O64" s="190"/>
      <c r="P64" s="355"/>
      <c r="Q64" s="190"/>
      <c r="R64" s="192"/>
    </row>
    <row r="65" s="250" customFormat="1" spans="1:41">
      <c r="A65" s="29" t="s">
        <v>15</v>
      </c>
      <c r="B65" s="252"/>
      <c r="C65" s="133"/>
      <c r="D65" s="133"/>
      <c r="E65" s="133"/>
      <c r="F65" s="134"/>
      <c r="G65" s="133"/>
      <c r="H65" s="133"/>
      <c r="I65" s="133"/>
      <c r="J65" s="133"/>
      <c r="K65" s="133"/>
      <c r="L65" s="133"/>
      <c r="M65" s="5"/>
      <c r="N65" s="158"/>
      <c r="O65" s="133"/>
      <c r="P65" s="252"/>
      <c r="Q65" s="133"/>
      <c r="R65" s="134"/>
      <c r="S65" s="248"/>
      <c r="T65" s="248"/>
      <c r="U65" s="248"/>
      <c r="V65" s="248"/>
      <c r="W65" s="248"/>
      <c r="X65" s="248"/>
      <c r="Y65" s="248"/>
      <c r="Z65" s="248"/>
      <c r="AA65" s="248"/>
      <c r="AB65" s="248"/>
      <c r="AC65" s="248"/>
      <c r="AD65" s="248"/>
      <c r="AE65" s="248"/>
      <c r="AF65" s="248"/>
      <c r="AG65" s="248"/>
      <c r="AH65" s="248"/>
      <c r="AI65" s="248"/>
      <c r="AJ65" s="248"/>
      <c r="AK65" s="248"/>
      <c r="AL65" s="248"/>
      <c r="AM65" s="248"/>
      <c r="AN65" s="248"/>
      <c r="AO65" s="248"/>
    </row>
    <row r="66" s="1" customFormat="1" spans="1:18">
      <c r="A66" s="10" t="s">
        <v>664</v>
      </c>
      <c r="B66" s="35" t="s">
        <v>55</v>
      </c>
      <c r="C66" s="10"/>
      <c r="D66" s="10"/>
      <c r="E66" s="10">
        <v>0</v>
      </c>
      <c r="F66" s="36">
        <v>9.5</v>
      </c>
      <c r="G66" s="10">
        <f>E66*F66</f>
        <v>0</v>
      </c>
      <c r="H66" s="10">
        <v>4312</v>
      </c>
      <c r="I66" s="10">
        <v>4312</v>
      </c>
      <c r="J66" s="10">
        <f t="shared" ref="J66:J69" si="16">I66-H66</f>
        <v>0</v>
      </c>
      <c r="K66" s="10">
        <v>1</v>
      </c>
      <c r="L66" s="10">
        <f t="shared" ref="L66:L69" si="17">K66*J66</f>
        <v>0</v>
      </c>
      <c r="M66" s="11">
        <v>1.03</v>
      </c>
      <c r="N66" s="12">
        <f t="shared" ref="N66:N69" si="18">M66*L66</f>
        <v>0</v>
      </c>
      <c r="O66" s="10"/>
      <c r="P66" s="12">
        <f t="shared" ref="P66:P69" si="19">G66+N66+O66</f>
        <v>0</v>
      </c>
      <c r="Q66" s="10">
        <v>1</v>
      </c>
      <c r="R66" s="36">
        <f t="shared" ref="R66:R69" si="20">P66*Q66</f>
        <v>0</v>
      </c>
    </row>
    <row r="67" s="1" customFormat="1" spans="1:18">
      <c r="A67" s="10" t="s">
        <v>665</v>
      </c>
      <c r="B67" s="396" t="s">
        <v>55</v>
      </c>
      <c r="C67" s="10">
        <v>51</v>
      </c>
      <c r="D67" s="10">
        <v>51</v>
      </c>
      <c r="E67" s="10">
        <f>SUM(D67-C67)</f>
        <v>0</v>
      </c>
      <c r="F67" s="36">
        <v>9.5</v>
      </c>
      <c r="G67" s="10">
        <f>E67*F67</f>
        <v>0</v>
      </c>
      <c r="H67" s="10">
        <v>37928</v>
      </c>
      <c r="I67" s="10">
        <v>37928</v>
      </c>
      <c r="J67" s="10">
        <f t="shared" si="16"/>
        <v>0</v>
      </c>
      <c r="K67" s="10">
        <v>1</v>
      </c>
      <c r="L67" s="10">
        <f t="shared" si="17"/>
        <v>0</v>
      </c>
      <c r="M67" s="11">
        <v>1.03</v>
      </c>
      <c r="N67" s="12">
        <f t="shared" si="18"/>
        <v>0</v>
      </c>
      <c r="O67" s="10"/>
      <c r="P67" s="12">
        <f t="shared" si="19"/>
        <v>0</v>
      </c>
      <c r="Q67" s="10">
        <v>1</v>
      </c>
      <c r="R67" s="36">
        <f t="shared" si="20"/>
        <v>0</v>
      </c>
    </row>
    <row r="68" s="1" customFormat="1" spans="1:18">
      <c r="A68" s="10" t="s">
        <v>666</v>
      </c>
      <c r="B68" s="396" t="s">
        <v>55</v>
      </c>
      <c r="C68" s="10"/>
      <c r="D68" s="10"/>
      <c r="E68" s="10">
        <f>SUM(D68-C68)</f>
        <v>0</v>
      </c>
      <c r="F68" s="36">
        <v>9.5</v>
      </c>
      <c r="G68" s="10">
        <f>E68*F68</f>
        <v>0</v>
      </c>
      <c r="H68" s="10">
        <v>74516</v>
      </c>
      <c r="I68" s="10">
        <v>74516</v>
      </c>
      <c r="J68" s="10">
        <f t="shared" si="16"/>
        <v>0</v>
      </c>
      <c r="K68" s="10">
        <v>1</v>
      </c>
      <c r="L68" s="10">
        <f t="shared" si="17"/>
        <v>0</v>
      </c>
      <c r="M68" s="11">
        <v>1.03</v>
      </c>
      <c r="N68" s="12">
        <f t="shared" si="18"/>
        <v>0</v>
      </c>
      <c r="O68" s="10">
        <v>120</v>
      </c>
      <c r="P68" s="12">
        <f t="shared" si="19"/>
        <v>120</v>
      </c>
      <c r="Q68" s="10">
        <v>1</v>
      </c>
      <c r="R68" s="36">
        <f t="shared" si="20"/>
        <v>120</v>
      </c>
    </row>
    <row r="69" s="1" customFormat="1" spans="1:18">
      <c r="A69" s="10" t="s">
        <v>667</v>
      </c>
      <c r="B69" s="396" t="s">
        <v>55</v>
      </c>
      <c r="C69" s="10"/>
      <c r="D69" s="10" t="s">
        <v>668</v>
      </c>
      <c r="E69" s="10"/>
      <c r="F69" s="36"/>
      <c r="G69" s="10"/>
      <c r="H69" s="10">
        <v>3144</v>
      </c>
      <c r="I69" s="10">
        <v>3144</v>
      </c>
      <c r="J69" s="10">
        <f t="shared" si="16"/>
        <v>0</v>
      </c>
      <c r="K69" s="10">
        <v>1</v>
      </c>
      <c r="L69" s="10">
        <f t="shared" si="17"/>
        <v>0</v>
      </c>
      <c r="M69" s="11">
        <v>1.03</v>
      </c>
      <c r="N69" s="12">
        <f t="shared" si="18"/>
        <v>0</v>
      </c>
      <c r="O69" s="10"/>
      <c r="P69" s="12">
        <f t="shared" si="19"/>
        <v>0</v>
      </c>
      <c r="Q69" s="10">
        <v>1</v>
      </c>
      <c r="R69" s="36">
        <f t="shared" si="20"/>
        <v>0</v>
      </c>
    </row>
    <row r="70" s="1" customFormat="1" spans="1:18">
      <c r="A70" s="397" t="s">
        <v>669</v>
      </c>
      <c r="B70" s="396" t="s">
        <v>55</v>
      </c>
      <c r="C70" s="397">
        <v>4998</v>
      </c>
      <c r="D70" s="397"/>
      <c r="E70" s="397"/>
      <c r="F70" s="398"/>
      <c r="G70" s="397"/>
      <c r="H70" s="397">
        <v>32398</v>
      </c>
      <c r="I70" s="397">
        <v>32867</v>
      </c>
      <c r="J70" s="397">
        <f t="shared" ref="J70:J81" si="21">I70-H70</f>
        <v>469</v>
      </c>
      <c r="K70" s="397">
        <v>40</v>
      </c>
      <c r="L70" s="397">
        <f>J70*K70</f>
        <v>18760</v>
      </c>
      <c r="M70" s="411">
        <v>1.03</v>
      </c>
      <c r="N70" s="412">
        <f t="shared" ref="N70:N82" si="22">M70*L70</f>
        <v>19322.8</v>
      </c>
      <c r="O70" s="397"/>
      <c r="P70" s="412">
        <f t="shared" ref="P70:P82" si="23">G70+N70+O70</f>
        <v>19322.8</v>
      </c>
      <c r="Q70" s="397">
        <v>1</v>
      </c>
      <c r="R70" s="398">
        <f t="shared" ref="R70:R81" si="24">P70*Q70</f>
        <v>19322.8</v>
      </c>
    </row>
    <row r="71" s="1" customFormat="1" spans="1:18">
      <c r="A71" s="10" t="s">
        <v>635</v>
      </c>
      <c r="B71" s="35" t="s">
        <v>55</v>
      </c>
      <c r="C71" s="10" t="s">
        <v>636</v>
      </c>
      <c r="D71" s="10"/>
      <c r="E71" s="10"/>
      <c r="F71" s="36"/>
      <c r="G71" s="10"/>
      <c r="H71" s="10">
        <v>58374</v>
      </c>
      <c r="I71" s="10">
        <v>70725</v>
      </c>
      <c r="J71" s="10">
        <f t="shared" si="21"/>
        <v>12351</v>
      </c>
      <c r="K71" s="10">
        <v>1</v>
      </c>
      <c r="L71" s="10">
        <f>J71*K71</f>
        <v>12351</v>
      </c>
      <c r="M71" s="11">
        <v>1.03</v>
      </c>
      <c r="N71" s="12">
        <f t="shared" si="22"/>
        <v>12721.53</v>
      </c>
      <c r="O71" s="10"/>
      <c r="P71" s="12">
        <f t="shared" si="23"/>
        <v>12721.53</v>
      </c>
      <c r="Q71" s="10">
        <v>0.5</v>
      </c>
      <c r="R71" s="36">
        <f t="shared" si="24"/>
        <v>6360.765</v>
      </c>
    </row>
    <row r="72" s="1" customFormat="1" spans="1:18">
      <c r="A72" s="10" t="s">
        <v>670</v>
      </c>
      <c r="B72" s="35" t="s">
        <v>55</v>
      </c>
      <c r="C72" s="10"/>
      <c r="D72" s="10"/>
      <c r="E72" s="10"/>
      <c r="F72" s="36"/>
      <c r="G72" s="10"/>
      <c r="H72" s="10">
        <v>99658</v>
      </c>
      <c r="I72" s="10">
        <v>101094</v>
      </c>
      <c r="J72" s="10">
        <f t="shared" si="21"/>
        <v>1436</v>
      </c>
      <c r="K72" s="10">
        <v>1</v>
      </c>
      <c r="L72" s="10">
        <f>J72*K72</f>
        <v>1436</v>
      </c>
      <c r="M72" s="11">
        <v>1.03</v>
      </c>
      <c r="N72" s="12">
        <f t="shared" si="22"/>
        <v>1479.08</v>
      </c>
      <c r="O72" s="10"/>
      <c r="P72" s="12">
        <f t="shared" si="23"/>
        <v>1479.08</v>
      </c>
      <c r="Q72" s="10">
        <v>1</v>
      </c>
      <c r="R72" s="36">
        <f t="shared" si="24"/>
        <v>1479.08</v>
      </c>
    </row>
    <row r="73" s="1" customFormat="1" spans="1:18">
      <c r="A73" s="10" t="s">
        <v>671</v>
      </c>
      <c r="B73" s="35" t="s">
        <v>55</v>
      </c>
      <c r="C73" s="10"/>
      <c r="D73" s="10"/>
      <c r="E73" s="10"/>
      <c r="F73" s="36"/>
      <c r="G73" s="10"/>
      <c r="H73" s="10">
        <v>92406</v>
      </c>
      <c r="I73" s="10">
        <v>100902</v>
      </c>
      <c r="J73" s="10">
        <f t="shared" si="21"/>
        <v>8496</v>
      </c>
      <c r="K73" s="10">
        <v>1</v>
      </c>
      <c r="L73" s="10">
        <f t="shared" ref="L73:L80" si="25">K73*J73</f>
        <v>8496</v>
      </c>
      <c r="M73" s="11">
        <v>1.03</v>
      </c>
      <c r="N73" s="12">
        <f t="shared" si="22"/>
        <v>8750.88</v>
      </c>
      <c r="O73" s="10"/>
      <c r="P73" s="12">
        <f t="shared" si="23"/>
        <v>8750.88</v>
      </c>
      <c r="Q73" s="10">
        <v>1</v>
      </c>
      <c r="R73" s="36">
        <f t="shared" si="24"/>
        <v>8750.88</v>
      </c>
    </row>
    <row r="74" s="1" customFormat="1" spans="1:18">
      <c r="A74" s="10" t="s">
        <v>672</v>
      </c>
      <c r="B74" s="35" t="s">
        <v>55</v>
      </c>
      <c r="C74" s="10">
        <v>175</v>
      </c>
      <c r="D74" s="10">
        <v>177</v>
      </c>
      <c r="E74" s="10">
        <f>SUM(D74-C74)</f>
        <v>2</v>
      </c>
      <c r="F74" s="36">
        <v>9.5</v>
      </c>
      <c r="G74" s="10">
        <f t="shared" ref="G74:G77" si="26">E74*F74</f>
        <v>19</v>
      </c>
      <c r="H74" s="10">
        <v>34293</v>
      </c>
      <c r="I74" s="10">
        <v>34387</v>
      </c>
      <c r="J74" s="10">
        <f t="shared" si="21"/>
        <v>94</v>
      </c>
      <c r="K74" s="10">
        <v>1</v>
      </c>
      <c r="L74" s="10">
        <f t="shared" si="25"/>
        <v>94</v>
      </c>
      <c r="M74" s="11">
        <v>1.03</v>
      </c>
      <c r="N74" s="12">
        <f t="shared" si="22"/>
        <v>96.82</v>
      </c>
      <c r="O74" s="10">
        <v>40</v>
      </c>
      <c r="P74" s="12">
        <f t="shared" si="23"/>
        <v>155.82</v>
      </c>
      <c r="Q74" s="10">
        <v>1</v>
      </c>
      <c r="R74" s="36">
        <f t="shared" si="24"/>
        <v>155.82</v>
      </c>
    </row>
    <row r="75" s="1" customFormat="1" spans="1:18">
      <c r="A75" s="35" t="s">
        <v>673</v>
      </c>
      <c r="B75" s="35" t="s">
        <v>55</v>
      </c>
      <c r="C75" s="10">
        <v>18</v>
      </c>
      <c r="D75" s="10">
        <v>20</v>
      </c>
      <c r="E75" s="10">
        <f>SUM(D75-C75)</f>
        <v>2</v>
      </c>
      <c r="F75" s="36">
        <v>9.5</v>
      </c>
      <c r="G75" s="10">
        <f t="shared" si="26"/>
        <v>19</v>
      </c>
      <c r="H75" s="10">
        <v>11954</v>
      </c>
      <c r="I75" s="10">
        <v>18336</v>
      </c>
      <c r="J75" s="10">
        <f t="shared" si="21"/>
        <v>6382</v>
      </c>
      <c r="K75" s="10">
        <v>1</v>
      </c>
      <c r="L75" s="10">
        <f t="shared" si="25"/>
        <v>6382</v>
      </c>
      <c r="M75" s="11">
        <v>1.03</v>
      </c>
      <c r="N75" s="12">
        <f t="shared" si="22"/>
        <v>6573.46</v>
      </c>
      <c r="O75" s="10">
        <v>40</v>
      </c>
      <c r="P75" s="12">
        <f t="shared" si="23"/>
        <v>6632.46</v>
      </c>
      <c r="Q75" s="10">
        <v>1</v>
      </c>
      <c r="R75" s="36">
        <f t="shared" si="24"/>
        <v>6632.46</v>
      </c>
    </row>
    <row r="76" s="1" customFormat="1" spans="1:18">
      <c r="A76" s="35" t="s">
        <v>674</v>
      </c>
      <c r="B76" s="35" t="s">
        <v>55</v>
      </c>
      <c r="C76" s="35"/>
      <c r="D76" s="35"/>
      <c r="E76" s="10"/>
      <c r="F76" s="36">
        <v>9.5</v>
      </c>
      <c r="G76" s="10"/>
      <c r="H76" s="10">
        <v>24678</v>
      </c>
      <c r="I76" s="10">
        <v>24678</v>
      </c>
      <c r="J76" s="10">
        <f t="shared" si="21"/>
        <v>0</v>
      </c>
      <c r="K76" s="10">
        <v>1</v>
      </c>
      <c r="L76" s="10">
        <f t="shared" si="25"/>
        <v>0</v>
      </c>
      <c r="M76" s="11">
        <v>1.03</v>
      </c>
      <c r="N76" s="12">
        <f t="shared" si="22"/>
        <v>0</v>
      </c>
      <c r="O76" s="10">
        <v>40</v>
      </c>
      <c r="P76" s="12">
        <f t="shared" si="23"/>
        <v>40</v>
      </c>
      <c r="Q76" s="10">
        <v>1</v>
      </c>
      <c r="R76" s="36">
        <f t="shared" si="24"/>
        <v>40</v>
      </c>
    </row>
    <row r="77" s="1" customFormat="1" spans="1:18">
      <c r="A77" s="35" t="s">
        <v>675</v>
      </c>
      <c r="B77" s="35" t="s">
        <v>55</v>
      </c>
      <c r="C77" s="35"/>
      <c r="D77" s="35" t="s">
        <v>676</v>
      </c>
      <c r="E77" s="10"/>
      <c r="F77" s="36">
        <v>9.5</v>
      </c>
      <c r="G77" s="10">
        <f t="shared" si="26"/>
        <v>0</v>
      </c>
      <c r="H77" s="10">
        <v>3915</v>
      </c>
      <c r="I77" s="10">
        <v>4183</v>
      </c>
      <c r="J77" s="10">
        <f t="shared" si="21"/>
        <v>268</v>
      </c>
      <c r="K77" s="10">
        <v>1</v>
      </c>
      <c r="L77" s="10">
        <f t="shared" si="25"/>
        <v>268</v>
      </c>
      <c r="M77" s="11">
        <v>1.03</v>
      </c>
      <c r="N77" s="12">
        <f t="shared" si="22"/>
        <v>276.04</v>
      </c>
      <c r="O77" s="10"/>
      <c r="P77" s="12">
        <f t="shared" si="23"/>
        <v>276.04</v>
      </c>
      <c r="Q77" s="10">
        <v>1</v>
      </c>
      <c r="R77" s="36">
        <f t="shared" si="24"/>
        <v>276.04</v>
      </c>
    </row>
    <row r="78" s="14" customFormat="1" spans="1:18">
      <c r="A78" s="10" t="s">
        <v>677</v>
      </c>
      <c r="B78" s="35" t="s">
        <v>55</v>
      </c>
      <c r="C78" s="10"/>
      <c r="D78" s="10"/>
      <c r="E78" s="10"/>
      <c r="F78" s="36"/>
      <c r="G78" s="10"/>
      <c r="H78" s="10">
        <v>116684</v>
      </c>
      <c r="I78" s="10">
        <v>124811</v>
      </c>
      <c r="J78" s="10">
        <f t="shared" si="21"/>
        <v>8127</v>
      </c>
      <c r="K78" s="10">
        <v>1</v>
      </c>
      <c r="L78" s="10">
        <f t="shared" si="25"/>
        <v>8127</v>
      </c>
      <c r="M78" s="11">
        <v>1.03</v>
      </c>
      <c r="N78" s="12">
        <f t="shared" si="22"/>
        <v>8370.81</v>
      </c>
      <c r="O78" s="10"/>
      <c r="P78" s="12">
        <f t="shared" si="23"/>
        <v>8370.81</v>
      </c>
      <c r="Q78" s="10">
        <v>1</v>
      </c>
      <c r="R78" s="36">
        <f t="shared" si="24"/>
        <v>8370.81</v>
      </c>
    </row>
    <row r="79" s="14" customFormat="1" spans="1:18">
      <c r="A79" s="10" t="s">
        <v>678</v>
      </c>
      <c r="B79" s="35" t="s">
        <v>55</v>
      </c>
      <c r="C79" s="10"/>
      <c r="D79" s="10"/>
      <c r="E79" s="10"/>
      <c r="F79" s="36"/>
      <c r="G79" s="10"/>
      <c r="H79" s="10">
        <v>26150</v>
      </c>
      <c r="I79" s="10">
        <v>26891</v>
      </c>
      <c r="J79" s="10">
        <f t="shared" si="21"/>
        <v>741</v>
      </c>
      <c r="K79" s="10">
        <v>40</v>
      </c>
      <c r="L79" s="10">
        <f t="shared" si="25"/>
        <v>29640</v>
      </c>
      <c r="M79" s="11">
        <v>1.03</v>
      </c>
      <c r="N79" s="12">
        <f t="shared" si="22"/>
        <v>30529.2</v>
      </c>
      <c r="O79" s="10"/>
      <c r="P79" s="12">
        <f t="shared" si="23"/>
        <v>30529.2</v>
      </c>
      <c r="Q79" s="10">
        <v>1</v>
      </c>
      <c r="R79" s="36">
        <f t="shared" si="24"/>
        <v>30529.2</v>
      </c>
    </row>
    <row r="80" s="14" customFormat="1" spans="1:18">
      <c r="A80" s="10" t="s">
        <v>679</v>
      </c>
      <c r="B80" s="35" t="s">
        <v>55</v>
      </c>
      <c r="C80" s="10">
        <v>1</v>
      </c>
      <c r="D80" s="10">
        <v>1</v>
      </c>
      <c r="E80" s="10">
        <f>SUM(D80-C80)</f>
        <v>0</v>
      </c>
      <c r="F80" s="36">
        <v>9.5</v>
      </c>
      <c r="G80" s="10">
        <f>E80*F80</f>
        <v>0</v>
      </c>
      <c r="H80" s="10">
        <v>269</v>
      </c>
      <c r="I80" s="10">
        <v>290</v>
      </c>
      <c r="J80" s="10">
        <f t="shared" si="21"/>
        <v>21</v>
      </c>
      <c r="K80" s="10">
        <v>30</v>
      </c>
      <c r="L80" s="10">
        <f t="shared" si="25"/>
        <v>630</v>
      </c>
      <c r="M80" s="11">
        <v>1.03</v>
      </c>
      <c r="N80" s="12">
        <f t="shared" si="22"/>
        <v>648.9</v>
      </c>
      <c r="O80" s="10"/>
      <c r="P80" s="12">
        <f t="shared" si="23"/>
        <v>648.9</v>
      </c>
      <c r="Q80" s="10">
        <v>0.33</v>
      </c>
      <c r="R80" s="36">
        <f t="shared" si="24"/>
        <v>214.137</v>
      </c>
    </row>
    <row r="81" s="14" customFormat="1" spans="1:18">
      <c r="A81" s="10" t="s">
        <v>680</v>
      </c>
      <c r="B81" s="35" t="s">
        <v>55</v>
      </c>
      <c r="C81" s="10"/>
      <c r="D81" s="10"/>
      <c r="E81" s="10"/>
      <c r="F81" s="36"/>
      <c r="G81" s="10"/>
      <c r="H81" s="10">
        <v>167667</v>
      </c>
      <c r="I81" s="10">
        <v>245617</v>
      </c>
      <c r="J81" s="10">
        <f t="shared" si="21"/>
        <v>77950</v>
      </c>
      <c r="K81" s="10">
        <v>1</v>
      </c>
      <c r="L81" s="10">
        <f>J81*K81</f>
        <v>77950</v>
      </c>
      <c r="M81" s="11">
        <v>1.03</v>
      </c>
      <c r="N81" s="12">
        <f t="shared" si="22"/>
        <v>80288.5</v>
      </c>
      <c r="O81" s="10"/>
      <c r="P81" s="12">
        <f t="shared" si="23"/>
        <v>80288.5</v>
      </c>
      <c r="Q81" s="10">
        <v>1</v>
      </c>
      <c r="R81" s="36">
        <f t="shared" si="24"/>
        <v>80288.5</v>
      </c>
    </row>
    <row r="82" s="14" customFormat="1" spans="1:18">
      <c r="A82" s="247" t="s">
        <v>681</v>
      </c>
      <c r="B82" s="399" t="s">
        <v>55</v>
      </c>
      <c r="C82" s="247"/>
      <c r="D82" s="247"/>
      <c r="E82" s="247">
        <f>SUM(E70:E79)</f>
        <v>4</v>
      </c>
      <c r="F82" s="281">
        <v>9.5</v>
      </c>
      <c r="G82" s="247">
        <f>E82*F82</f>
        <v>38</v>
      </c>
      <c r="H82" s="247"/>
      <c r="I82" s="247"/>
      <c r="J82" s="247"/>
      <c r="K82" s="247"/>
      <c r="L82" s="247">
        <f>SUM(L70:L81)</f>
        <v>164134</v>
      </c>
      <c r="M82" s="262">
        <v>1.03</v>
      </c>
      <c r="N82" s="263">
        <f t="shared" si="22"/>
        <v>169058.02</v>
      </c>
      <c r="O82" s="247">
        <f>SUM(O70:O79)</f>
        <v>120</v>
      </c>
      <c r="P82" s="263">
        <f t="shared" si="23"/>
        <v>169216.02</v>
      </c>
      <c r="Q82" s="247">
        <v>1</v>
      </c>
      <c r="R82" s="281">
        <f>SUM(R70:R81)</f>
        <v>162420.492</v>
      </c>
    </row>
    <row r="83" s="35" customFormat="1" spans="1:18">
      <c r="A83" s="112" t="s">
        <v>304</v>
      </c>
      <c r="C83" s="10"/>
      <c r="D83" s="10"/>
      <c r="E83" s="10"/>
      <c r="F83" s="36"/>
      <c r="G83" s="10"/>
      <c r="H83" s="10"/>
      <c r="I83" s="10"/>
      <c r="J83" s="10"/>
      <c r="K83" s="10"/>
      <c r="L83" s="10"/>
      <c r="M83" s="11"/>
      <c r="N83" s="12"/>
      <c r="O83" s="10"/>
      <c r="P83" s="12"/>
      <c r="Q83" s="10">
        <v>0.0573</v>
      </c>
      <c r="R83" s="36">
        <v>1415.94</v>
      </c>
    </row>
    <row r="84" s="35" customFormat="1" spans="1:18">
      <c r="A84" s="10" t="s">
        <v>11</v>
      </c>
      <c r="C84" s="10"/>
      <c r="D84" s="10"/>
      <c r="E84" s="10"/>
      <c r="F84" s="36"/>
      <c r="G84" s="10"/>
      <c r="H84" s="10"/>
      <c r="I84" s="10"/>
      <c r="J84" s="10"/>
      <c r="K84" s="10"/>
      <c r="L84" s="10"/>
      <c r="M84" s="11"/>
      <c r="N84" s="12"/>
      <c r="O84" s="10"/>
      <c r="P84" s="12"/>
      <c r="Q84" s="10"/>
      <c r="R84" s="36">
        <f>R82+R83</f>
        <v>163836.432</v>
      </c>
    </row>
    <row r="85" spans="1:41">
      <c r="A85" s="400"/>
      <c r="B85" s="400"/>
      <c r="C85" s="400"/>
      <c r="D85" s="400"/>
      <c r="E85" s="400"/>
      <c r="F85" s="401"/>
      <c r="G85" s="400"/>
      <c r="H85" s="400"/>
      <c r="I85" s="400"/>
      <c r="J85" s="400"/>
      <c r="K85" s="400"/>
      <c r="L85" s="400"/>
      <c r="M85" s="413"/>
      <c r="N85" s="414"/>
      <c r="O85" s="400"/>
      <c r="P85" s="414"/>
      <c r="Q85" s="400"/>
      <c r="R85" s="401"/>
      <c r="S85" s="25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</row>
    <row r="86" s="1" customFormat="1" spans="1:18">
      <c r="A86" s="80" t="s">
        <v>15</v>
      </c>
      <c r="B86" s="80"/>
      <c r="C86" s="80" t="s">
        <v>16</v>
      </c>
      <c r="D86" s="80" t="s">
        <v>17</v>
      </c>
      <c r="E86" s="80" t="s">
        <v>18</v>
      </c>
      <c r="F86" s="124" t="s">
        <v>19</v>
      </c>
      <c r="G86" s="80" t="s">
        <v>20</v>
      </c>
      <c r="H86" s="80" t="s">
        <v>21</v>
      </c>
      <c r="I86" s="80" t="s">
        <v>22</v>
      </c>
      <c r="J86" s="80" t="s">
        <v>23</v>
      </c>
      <c r="K86" s="80" t="s">
        <v>24</v>
      </c>
      <c r="L86" s="80" t="s">
        <v>18</v>
      </c>
      <c r="M86" s="85"/>
      <c r="N86" s="86" t="s">
        <v>25</v>
      </c>
      <c r="O86" s="80" t="s">
        <v>26</v>
      </c>
      <c r="P86" s="86" t="s">
        <v>11</v>
      </c>
      <c r="Q86" s="80" t="s">
        <v>27</v>
      </c>
      <c r="R86" s="124" t="s">
        <v>28</v>
      </c>
    </row>
    <row r="87" s="1" customFormat="1" spans="1:18">
      <c r="A87" s="10" t="s">
        <v>682</v>
      </c>
      <c r="B87" s="10" t="s">
        <v>683</v>
      </c>
      <c r="C87" s="10"/>
      <c r="D87" s="10"/>
      <c r="E87" s="10"/>
      <c r="F87" s="36"/>
      <c r="G87" s="10"/>
      <c r="H87" s="10">
        <v>28712</v>
      </c>
      <c r="I87" s="10">
        <v>29024</v>
      </c>
      <c r="J87" s="10">
        <f>I87-H87</f>
        <v>312</v>
      </c>
      <c r="K87" s="10">
        <v>1</v>
      </c>
      <c r="L87" s="10">
        <f>K87*J87</f>
        <v>312</v>
      </c>
      <c r="M87" s="11">
        <v>1.03</v>
      </c>
      <c r="N87" s="12">
        <f>M87*L87</f>
        <v>321.36</v>
      </c>
      <c r="O87" s="10"/>
      <c r="P87" s="12">
        <f>G87+N87+O87</f>
        <v>321.36</v>
      </c>
      <c r="Q87" s="10">
        <v>1</v>
      </c>
      <c r="R87" s="36">
        <f>P87*Q87</f>
        <v>321.36</v>
      </c>
    </row>
    <row r="88" s="1" customFormat="1" spans="1:18">
      <c r="A88" s="10" t="s">
        <v>684</v>
      </c>
      <c r="B88" s="10" t="s">
        <v>683</v>
      </c>
      <c r="C88" s="10">
        <v>38</v>
      </c>
      <c r="D88" s="10">
        <v>38</v>
      </c>
      <c r="E88" s="10">
        <f>SUM(D88-C88)</f>
        <v>0</v>
      </c>
      <c r="F88" s="36">
        <v>9.5</v>
      </c>
      <c r="G88" s="10">
        <f>E88*F88</f>
        <v>0</v>
      </c>
      <c r="H88" s="10">
        <v>21497</v>
      </c>
      <c r="I88" s="10">
        <v>21551</v>
      </c>
      <c r="J88" s="10">
        <f>I88-H88</f>
        <v>54</v>
      </c>
      <c r="K88" s="10">
        <v>1</v>
      </c>
      <c r="L88" s="10">
        <f>K88*J88</f>
        <v>54</v>
      </c>
      <c r="M88" s="11">
        <v>1.03</v>
      </c>
      <c r="N88" s="12">
        <f>M88*L88</f>
        <v>55.62</v>
      </c>
      <c r="O88" s="10">
        <v>40</v>
      </c>
      <c r="P88" s="12">
        <f>G88+N88+O88</f>
        <v>95.62</v>
      </c>
      <c r="Q88" s="10">
        <v>1</v>
      </c>
      <c r="R88" s="36">
        <f>P88*Q88</f>
        <v>95.62</v>
      </c>
    </row>
    <row r="89" s="1" customFormat="1" spans="1:18">
      <c r="A89" s="10" t="s">
        <v>685</v>
      </c>
      <c r="B89" s="10" t="s">
        <v>683</v>
      </c>
      <c r="C89" s="10">
        <v>20</v>
      </c>
      <c r="D89" s="10">
        <v>20</v>
      </c>
      <c r="E89" s="10">
        <f>D89-C89</f>
        <v>0</v>
      </c>
      <c r="F89" s="36">
        <v>9.5</v>
      </c>
      <c r="G89" s="10">
        <f>E89*F89</f>
        <v>0</v>
      </c>
      <c r="H89" s="10">
        <v>14631</v>
      </c>
      <c r="I89" s="10">
        <v>14929</v>
      </c>
      <c r="J89" s="10">
        <f>I89-H89</f>
        <v>298</v>
      </c>
      <c r="K89" s="10">
        <v>20</v>
      </c>
      <c r="L89" s="10">
        <f>J89*K89</f>
        <v>5960</v>
      </c>
      <c r="M89" s="11">
        <v>1.03</v>
      </c>
      <c r="N89" s="12">
        <f>M89*L89</f>
        <v>6138.8</v>
      </c>
      <c r="O89" s="10"/>
      <c r="P89" s="12">
        <f>G89+N89+O89</f>
        <v>6138.8</v>
      </c>
      <c r="Q89" s="10">
        <v>0.5</v>
      </c>
      <c r="R89" s="36">
        <f>P89*Q89</f>
        <v>3069.4</v>
      </c>
    </row>
    <row r="90" s="1" customFormat="1" spans="1:18">
      <c r="A90" s="10" t="s">
        <v>11</v>
      </c>
      <c r="B90" s="10" t="s">
        <v>683</v>
      </c>
      <c r="C90" s="10"/>
      <c r="D90" s="10"/>
      <c r="E90" s="10">
        <v>0</v>
      </c>
      <c r="F90" s="36">
        <v>9.5</v>
      </c>
      <c r="G90" s="10">
        <f>E90*F90</f>
        <v>0</v>
      </c>
      <c r="H90" s="10"/>
      <c r="I90" s="10"/>
      <c r="J90" s="10"/>
      <c r="K90" s="10"/>
      <c r="L90" s="307">
        <f>SUM(L87:L89)</f>
        <v>6326</v>
      </c>
      <c r="M90" s="11">
        <v>1.03</v>
      </c>
      <c r="N90" s="12">
        <f>L90*M90</f>
        <v>6515.78</v>
      </c>
      <c r="O90" s="10">
        <v>40</v>
      </c>
      <c r="P90" s="12">
        <f>G90+N90+O90</f>
        <v>6555.78</v>
      </c>
      <c r="Q90" s="10">
        <v>1</v>
      </c>
      <c r="R90" s="36">
        <f>P90+O90+G89</f>
        <v>6595.78</v>
      </c>
    </row>
    <row r="91" s="92" customFormat="1" spans="1:18">
      <c r="A91" s="114" t="s">
        <v>529</v>
      </c>
      <c r="B91" s="114" t="s">
        <v>683</v>
      </c>
      <c r="C91" s="114" t="s">
        <v>403</v>
      </c>
      <c r="D91" s="114"/>
      <c r="E91" s="114"/>
      <c r="F91" s="115"/>
      <c r="G91" s="114"/>
      <c r="H91" s="114"/>
      <c r="I91" s="114"/>
      <c r="J91" s="114"/>
      <c r="K91" s="114"/>
      <c r="L91" s="114"/>
      <c r="M91" s="143"/>
      <c r="N91" s="144"/>
      <c r="O91" s="114"/>
      <c r="P91" s="144"/>
      <c r="Q91" s="114">
        <v>1</v>
      </c>
      <c r="R91" s="115">
        <v>93704.02</v>
      </c>
    </row>
    <row r="92" s="92" customFormat="1" spans="1:18">
      <c r="A92" s="114" t="s">
        <v>404</v>
      </c>
      <c r="B92" s="114"/>
      <c r="C92" s="114" t="s">
        <v>112</v>
      </c>
      <c r="D92" s="114"/>
      <c r="E92" s="114"/>
      <c r="F92" s="115"/>
      <c r="G92" s="114"/>
      <c r="H92" s="114"/>
      <c r="I92" s="114"/>
      <c r="J92" s="114"/>
      <c r="K92" s="114"/>
      <c r="L92" s="114"/>
      <c r="M92" s="143"/>
      <c r="N92" s="144"/>
      <c r="O92" s="114"/>
      <c r="P92" s="144"/>
      <c r="Q92" s="114"/>
      <c r="R92" s="115">
        <f>R91-R90</f>
        <v>87108.24</v>
      </c>
    </row>
    <row r="93" s="92" customFormat="1" spans="1:18">
      <c r="A93" s="114"/>
      <c r="B93" s="114"/>
      <c r="C93" s="114"/>
      <c r="D93" s="114"/>
      <c r="E93" s="114"/>
      <c r="F93" s="115"/>
      <c r="G93" s="114"/>
      <c r="H93" s="114"/>
      <c r="I93" s="114"/>
      <c r="J93" s="114"/>
      <c r="K93" s="114"/>
      <c r="L93" s="114"/>
      <c r="M93" s="143"/>
      <c r="N93" s="144"/>
      <c r="O93" s="114"/>
      <c r="P93" s="144"/>
      <c r="Q93" s="114"/>
      <c r="R93" s="115"/>
    </row>
    <row r="94" s="376" customFormat="1" spans="1:40">
      <c r="A94" s="402" t="s">
        <v>686</v>
      </c>
      <c r="B94" s="4"/>
      <c r="C94" s="4"/>
      <c r="D94" s="4"/>
      <c r="E94" s="4"/>
      <c r="F94" s="140"/>
      <c r="G94" s="4"/>
      <c r="H94" s="4"/>
      <c r="I94" s="4"/>
      <c r="J94" s="4"/>
      <c r="K94" s="4"/>
      <c r="L94" s="4"/>
      <c r="M94" s="5"/>
      <c r="N94" s="6"/>
      <c r="O94" s="4"/>
      <c r="P94" s="6"/>
      <c r="Q94" s="4"/>
      <c r="R94" s="140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</row>
    <row r="95" s="1" customFormat="1" spans="1:18">
      <c r="A95" s="10" t="s">
        <v>687</v>
      </c>
      <c r="B95" s="10" t="s">
        <v>688</v>
      </c>
      <c r="C95" s="10">
        <v>4622</v>
      </c>
      <c r="D95" s="10"/>
      <c r="E95" s="10"/>
      <c r="F95" s="36"/>
      <c r="G95" s="10"/>
      <c r="H95" s="10">
        <v>21191</v>
      </c>
      <c r="I95" s="10">
        <v>23190</v>
      </c>
      <c r="J95" s="10">
        <f>I95-H95</f>
        <v>1999</v>
      </c>
      <c r="K95" s="10">
        <v>30</v>
      </c>
      <c r="L95" s="10">
        <f>K95*J95</f>
        <v>59970</v>
      </c>
      <c r="M95" s="11">
        <v>1.03</v>
      </c>
      <c r="N95" s="12">
        <f t="shared" ref="N95:N100" si="27">M95*L95</f>
        <v>61769.1</v>
      </c>
      <c r="O95" s="10"/>
      <c r="P95" s="12">
        <f t="shared" ref="P95:P100" si="28">G95+N95+O95</f>
        <v>61769.1</v>
      </c>
      <c r="Q95" s="10">
        <v>1</v>
      </c>
      <c r="R95" s="36">
        <f>P95*Q95</f>
        <v>61769.1</v>
      </c>
    </row>
    <row r="96" s="1" customFormat="1" spans="1:18">
      <c r="A96" s="10" t="s">
        <v>689</v>
      </c>
      <c r="B96" s="10" t="s">
        <v>688</v>
      </c>
      <c r="C96" s="10">
        <v>46</v>
      </c>
      <c r="D96" s="10">
        <v>46</v>
      </c>
      <c r="E96" s="10">
        <f>SUM(D96-C96)</f>
        <v>0</v>
      </c>
      <c r="F96" s="36">
        <v>9.5</v>
      </c>
      <c r="G96" s="10">
        <f>E96*F96</f>
        <v>0</v>
      </c>
      <c r="H96" s="10">
        <v>33957</v>
      </c>
      <c r="I96" s="10">
        <v>33957</v>
      </c>
      <c r="J96" s="10">
        <f>I96-H96</f>
        <v>0</v>
      </c>
      <c r="K96" s="10">
        <v>1</v>
      </c>
      <c r="L96" s="10">
        <f>K96*J96</f>
        <v>0</v>
      </c>
      <c r="M96" s="11">
        <v>1.03</v>
      </c>
      <c r="N96" s="12">
        <f t="shared" si="27"/>
        <v>0</v>
      </c>
      <c r="O96" s="10">
        <v>40</v>
      </c>
      <c r="P96" s="12">
        <f t="shared" si="28"/>
        <v>40</v>
      </c>
      <c r="Q96" s="10">
        <v>1</v>
      </c>
      <c r="R96" s="36">
        <f>P96*Q96</f>
        <v>40</v>
      </c>
    </row>
    <row r="97" s="1" customFormat="1" spans="1:18">
      <c r="A97" s="10" t="s">
        <v>690</v>
      </c>
      <c r="B97" s="10" t="s">
        <v>688</v>
      </c>
      <c r="C97" s="10"/>
      <c r="D97" s="10"/>
      <c r="E97" s="10"/>
      <c r="F97" s="36"/>
      <c r="G97" s="10"/>
      <c r="H97" s="10">
        <v>40607</v>
      </c>
      <c r="I97" s="10">
        <v>44227</v>
      </c>
      <c r="J97" s="10">
        <f>I97-H97</f>
        <v>3620</v>
      </c>
      <c r="K97" s="10">
        <v>1</v>
      </c>
      <c r="L97" s="10">
        <f>K97*J97</f>
        <v>3620</v>
      </c>
      <c r="M97" s="11">
        <v>1.03</v>
      </c>
      <c r="N97" s="12">
        <f t="shared" si="27"/>
        <v>3728.6</v>
      </c>
      <c r="O97" s="10"/>
      <c r="P97" s="12">
        <f t="shared" si="28"/>
        <v>3728.6</v>
      </c>
      <c r="Q97" s="10">
        <v>1</v>
      </c>
      <c r="R97" s="36">
        <f>P97*Q97</f>
        <v>3728.6</v>
      </c>
    </row>
    <row r="98" s="1" customFormat="1" spans="1:18">
      <c r="A98" s="10" t="s">
        <v>691</v>
      </c>
      <c r="B98" s="10" t="s">
        <v>688</v>
      </c>
      <c r="C98" s="10"/>
      <c r="D98" s="10"/>
      <c r="E98" s="10"/>
      <c r="F98" s="36"/>
      <c r="G98" s="10"/>
      <c r="H98" s="10">
        <v>95461</v>
      </c>
      <c r="I98" s="10">
        <v>106048</v>
      </c>
      <c r="J98" s="10">
        <f t="shared" ref="J98:J106" si="29">I98-H98</f>
        <v>10587</v>
      </c>
      <c r="K98" s="10">
        <v>1</v>
      </c>
      <c r="L98" s="10">
        <f t="shared" ref="L98:L104" si="30">K98*J98</f>
        <v>10587</v>
      </c>
      <c r="M98" s="11">
        <v>1.03</v>
      </c>
      <c r="N98" s="12">
        <f t="shared" si="27"/>
        <v>10904.61</v>
      </c>
      <c r="O98" s="10"/>
      <c r="P98" s="12">
        <f t="shared" si="28"/>
        <v>10904.61</v>
      </c>
      <c r="Q98" s="10">
        <v>1</v>
      </c>
      <c r="R98" s="36">
        <f t="shared" ref="R98:R106" si="31">P98*Q98</f>
        <v>10904.61</v>
      </c>
    </row>
    <row r="99" s="1" customFormat="1" spans="1:18">
      <c r="A99" s="10" t="s">
        <v>692</v>
      </c>
      <c r="B99" s="10" t="s">
        <v>688</v>
      </c>
      <c r="C99" s="10"/>
      <c r="D99" s="10"/>
      <c r="E99" s="10"/>
      <c r="F99" s="36"/>
      <c r="G99" s="10"/>
      <c r="H99" s="10">
        <v>957</v>
      </c>
      <c r="I99" s="10">
        <v>1334</v>
      </c>
      <c r="J99" s="10">
        <f t="shared" si="29"/>
        <v>377</v>
      </c>
      <c r="K99" s="10">
        <v>80</v>
      </c>
      <c r="L99" s="10">
        <f t="shared" si="30"/>
        <v>30160</v>
      </c>
      <c r="M99" s="11">
        <v>1.03</v>
      </c>
      <c r="N99" s="12">
        <f t="shared" si="27"/>
        <v>31064.8</v>
      </c>
      <c r="O99" s="10"/>
      <c r="P99" s="12">
        <f t="shared" si="28"/>
        <v>31064.8</v>
      </c>
      <c r="Q99" s="10">
        <v>1</v>
      </c>
      <c r="R99" s="36">
        <f t="shared" si="31"/>
        <v>31064.8</v>
      </c>
    </row>
    <row r="100" s="1" customFormat="1" spans="1:18">
      <c r="A100" s="10" t="s">
        <v>11</v>
      </c>
      <c r="B100" s="10" t="s">
        <v>688</v>
      </c>
      <c r="C100" s="10"/>
      <c r="D100" s="10"/>
      <c r="E100" s="10">
        <f>SUM(E95:E96)</f>
        <v>0</v>
      </c>
      <c r="F100" s="36">
        <v>9.5</v>
      </c>
      <c r="G100" s="10">
        <f>E100*F100</f>
        <v>0</v>
      </c>
      <c r="H100" s="10"/>
      <c r="I100" s="10"/>
      <c r="J100" s="10"/>
      <c r="K100" s="10"/>
      <c r="L100" s="10">
        <f>SUM(L95:L98)</f>
        <v>74177</v>
      </c>
      <c r="M100" s="11">
        <v>1.03</v>
      </c>
      <c r="N100" s="12">
        <f t="shared" si="27"/>
        <v>76402.31</v>
      </c>
      <c r="O100" s="10">
        <f>SUM(O95:O98)</f>
        <v>40</v>
      </c>
      <c r="P100" s="12">
        <f t="shared" si="28"/>
        <v>76442.31</v>
      </c>
      <c r="Q100" s="10"/>
      <c r="R100" s="36">
        <f>G100+N100+O100</f>
        <v>76442.31</v>
      </c>
    </row>
    <row r="101" s="377" customFormat="1" spans="1:41">
      <c r="A101" s="4"/>
      <c r="B101" s="4"/>
      <c r="C101" s="4"/>
      <c r="D101" s="4"/>
      <c r="E101" s="4"/>
      <c r="F101" s="140"/>
      <c r="G101" s="4"/>
      <c r="H101" s="4"/>
      <c r="I101" s="4"/>
      <c r="J101" s="4"/>
      <c r="K101" s="4"/>
      <c r="L101" s="229"/>
      <c r="M101" s="5"/>
      <c r="N101" s="6"/>
      <c r="O101" s="4"/>
      <c r="P101" s="6"/>
      <c r="Q101" s="4"/>
      <c r="R101" s="140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</row>
    <row r="102" s="1" customFormat="1" spans="1:18">
      <c r="A102" s="80" t="s">
        <v>693</v>
      </c>
      <c r="B102" s="80">
        <v>4486</v>
      </c>
      <c r="C102" s="80"/>
      <c r="D102" s="80"/>
      <c r="E102" s="80"/>
      <c r="F102" s="124"/>
      <c r="G102" s="80"/>
      <c r="H102" s="80"/>
      <c r="I102" s="80"/>
      <c r="J102" s="80"/>
      <c r="K102" s="80"/>
      <c r="L102" s="80"/>
      <c r="M102" s="85"/>
      <c r="N102" s="86"/>
      <c r="O102" s="80"/>
      <c r="P102" s="86"/>
      <c r="Q102" s="80"/>
      <c r="R102" s="124"/>
    </row>
    <row r="103" s="1" customFormat="1" spans="1:18">
      <c r="A103" s="10" t="s">
        <v>694</v>
      </c>
      <c r="B103" s="10" t="s">
        <v>695</v>
      </c>
      <c r="C103" s="10"/>
      <c r="D103" s="10"/>
      <c r="E103" s="10"/>
      <c r="F103" s="36"/>
      <c r="G103" s="10"/>
      <c r="H103" s="10">
        <v>3968</v>
      </c>
      <c r="I103" s="10">
        <v>3968</v>
      </c>
      <c r="J103" s="10">
        <f t="shared" si="29"/>
        <v>0</v>
      </c>
      <c r="K103" s="10">
        <v>1</v>
      </c>
      <c r="L103" s="10">
        <f t="shared" si="30"/>
        <v>0</v>
      </c>
      <c r="M103" s="11">
        <v>1.03</v>
      </c>
      <c r="N103" s="12">
        <f>M103*L103</f>
        <v>0</v>
      </c>
      <c r="O103" s="10">
        <v>40</v>
      </c>
      <c r="P103" s="12">
        <f>G103+N103+O103</f>
        <v>40</v>
      </c>
      <c r="Q103" s="10">
        <v>1</v>
      </c>
      <c r="R103" s="36">
        <f t="shared" si="31"/>
        <v>40</v>
      </c>
    </row>
    <row r="104" s="1" customFormat="1" spans="1:18">
      <c r="A104" s="10" t="s">
        <v>696</v>
      </c>
      <c r="B104" s="10" t="s">
        <v>695</v>
      </c>
      <c r="C104" s="10">
        <v>56</v>
      </c>
      <c r="D104" s="10">
        <v>56</v>
      </c>
      <c r="E104" s="10">
        <f>SUM(D104-C104)</f>
        <v>0</v>
      </c>
      <c r="F104" s="36">
        <v>9.5</v>
      </c>
      <c r="G104" s="10">
        <f>E104*F104</f>
        <v>0</v>
      </c>
      <c r="H104" s="10">
        <v>59944</v>
      </c>
      <c r="I104" s="10">
        <v>60072</v>
      </c>
      <c r="J104" s="10">
        <f t="shared" si="29"/>
        <v>128</v>
      </c>
      <c r="K104" s="10">
        <v>1</v>
      </c>
      <c r="L104" s="10">
        <f t="shared" si="30"/>
        <v>128</v>
      </c>
      <c r="M104" s="11">
        <v>1.03</v>
      </c>
      <c r="N104" s="12">
        <f>M104*L104</f>
        <v>131.84</v>
      </c>
      <c r="O104" s="10">
        <v>40</v>
      </c>
      <c r="P104" s="12">
        <f>G104+N104+O104</f>
        <v>171.84</v>
      </c>
      <c r="Q104" s="10">
        <v>1</v>
      </c>
      <c r="R104" s="36">
        <f t="shared" si="31"/>
        <v>171.84</v>
      </c>
    </row>
    <row r="105" s="1" customFormat="1" spans="1:18">
      <c r="A105" s="10" t="s">
        <v>697</v>
      </c>
      <c r="B105" s="10" t="s">
        <v>695</v>
      </c>
      <c r="C105" s="10">
        <v>20</v>
      </c>
      <c r="D105" s="10">
        <v>20</v>
      </c>
      <c r="E105" s="10">
        <f>D105-C105</f>
        <v>0</v>
      </c>
      <c r="F105" s="36">
        <v>9.5</v>
      </c>
      <c r="G105" s="10">
        <f>E105*F105</f>
        <v>0</v>
      </c>
      <c r="H105" s="10">
        <v>14631</v>
      </c>
      <c r="I105" s="10">
        <v>14929</v>
      </c>
      <c r="J105" s="10">
        <f t="shared" si="29"/>
        <v>298</v>
      </c>
      <c r="K105" s="10">
        <v>20</v>
      </c>
      <c r="L105" s="10">
        <f>J105*K105</f>
        <v>5960</v>
      </c>
      <c r="M105" s="11">
        <v>1.03</v>
      </c>
      <c r="N105" s="12">
        <f>M105*L105</f>
        <v>6138.8</v>
      </c>
      <c r="O105" s="10"/>
      <c r="P105" s="12">
        <f>G105+N105+O105</f>
        <v>6138.8</v>
      </c>
      <c r="Q105" s="10">
        <v>0.5</v>
      </c>
      <c r="R105" s="36">
        <f t="shared" si="31"/>
        <v>3069.4</v>
      </c>
    </row>
    <row r="106" s="1" customFormat="1" spans="1:18">
      <c r="A106" s="10" t="s">
        <v>698</v>
      </c>
      <c r="B106" s="10" t="s">
        <v>695</v>
      </c>
      <c r="C106" s="10"/>
      <c r="D106" s="10"/>
      <c r="E106" s="10"/>
      <c r="F106" s="36">
        <v>9.5</v>
      </c>
      <c r="G106" s="10"/>
      <c r="H106" s="10">
        <v>68114</v>
      </c>
      <c r="I106" s="10">
        <v>72405</v>
      </c>
      <c r="J106" s="10">
        <f t="shared" si="29"/>
        <v>4291</v>
      </c>
      <c r="K106" s="10">
        <v>1</v>
      </c>
      <c r="L106" s="10">
        <f>K106*J106</f>
        <v>4291</v>
      </c>
      <c r="M106" s="11">
        <v>1.03</v>
      </c>
      <c r="N106" s="12">
        <f>M106*L106</f>
        <v>4419.73</v>
      </c>
      <c r="O106" s="10"/>
      <c r="P106" s="12">
        <f>G106+N106+O106</f>
        <v>4419.73</v>
      </c>
      <c r="Q106" s="10">
        <v>1</v>
      </c>
      <c r="R106" s="36">
        <f t="shared" si="31"/>
        <v>4419.73</v>
      </c>
    </row>
    <row r="107" s="1" customFormat="1" spans="1:18">
      <c r="A107" s="10" t="s">
        <v>11</v>
      </c>
      <c r="B107" s="10" t="s">
        <v>695</v>
      </c>
      <c r="C107" s="10"/>
      <c r="D107" s="10"/>
      <c r="E107" s="10">
        <f>SUM(E104:E105)</f>
        <v>0</v>
      </c>
      <c r="F107" s="36">
        <v>9.5</v>
      </c>
      <c r="G107" s="10">
        <f>E107*F107</f>
        <v>0</v>
      </c>
      <c r="H107" s="10"/>
      <c r="I107" s="10"/>
      <c r="J107" s="10"/>
      <c r="K107" s="10"/>
      <c r="L107" s="10">
        <f>SUM(L104:L106)</f>
        <v>10379</v>
      </c>
      <c r="M107" s="11">
        <v>1.03</v>
      </c>
      <c r="N107" s="12">
        <f>M107*L107</f>
        <v>10690.37</v>
      </c>
      <c r="O107" s="10">
        <f>SUM(O104:O106)</f>
        <v>40</v>
      </c>
      <c r="P107" s="12">
        <f>N107+O107</f>
        <v>10730.37</v>
      </c>
      <c r="Q107" s="10"/>
      <c r="R107" s="36">
        <f>G107+N107+O107</f>
        <v>10730.37</v>
      </c>
    </row>
    <row r="108" s="18" customFormat="1" spans="1:18">
      <c r="A108" s="28" t="s">
        <v>693</v>
      </c>
      <c r="B108" s="28">
        <v>4486</v>
      </c>
      <c r="C108" s="28" t="s">
        <v>234</v>
      </c>
      <c r="D108" s="28" t="s">
        <v>604</v>
      </c>
      <c r="E108" s="28"/>
      <c r="F108" s="249"/>
      <c r="G108" s="28"/>
      <c r="H108" s="28"/>
      <c r="I108" s="28"/>
      <c r="J108" s="28"/>
      <c r="K108" s="28"/>
      <c r="L108" s="28"/>
      <c r="M108" s="269"/>
      <c r="N108" s="270"/>
      <c r="O108" s="28"/>
      <c r="P108" s="270"/>
      <c r="Q108" s="28"/>
      <c r="R108" s="249">
        <v>74668.06</v>
      </c>
    </row>
    <row r="109" s="18" customFormat="1" spans="1:18">
      <c r="A109" s="28"/>
      <c r="B109" s="28" t="s">
        <v>699</v>
      </c>
      <c r="C109" s="28" t="s">
        <v>260</v>
      </c>
      <c r="D109" s="28" t="s">
        <v>403</v>
      </c>
      <c r="E109" s="28"/>
      <c r="F109" s="249"/>
      <c r="G109" s="28"/>
      <c r="H109" s="28"/>
      <c r="I109" s="28"/>
      <c r="J109" s="28"/>
      <c r="K109" s="28"/>
      <c r="L109" s="28"/>
      <c r="M109" s="269"/>
      <c r="N109" s="270"/>
      <c r="O109" s="28"/>
      <c r="P109" s="270"/>
      <c r="Q109" s="28"/>
      <c r="R109" s="249">
        <v>53654.1</v>
      </c>
    </row>
    <row r="110" s="18" customFormat="1" spans="1:18">
      <c r="A110" s="28"/>
      <c r="B110" s="391" t="s">
        <v>253</v>
      </c>
      <c r="C110" s="28" t="s">
        <v>260</v>
      </c>
      <c r="D110" s="114" t="s">
        <v>112</v>
      </c>
      <c r="E110" s="28"/>
      <c r="F110" s="249"/>
      <c r="G110" s="28"/>
      <c r="H110" s="28"/>
      <c r="I110" s="28"/>
      <c r="J110" s="28"/>
      <c r="K110" s="28"/>
      <c r="L110" s="28"/>
      <c r="M110" s="269"/>
      <c r="N110" s="270"/>
      <c r="O110" s="28"/>
      <c r="P110" s="270"/>
      <c r="Q110" s="28"/>
      <c r="R110" s="249">
        <f>R109-R107</f>
        <v>42923.73</v>
      </c>
    </row>
    <row r="111" s="18" customFormat="1" spans="1:18">
      <c r="A111" s="28"/>
      <c r="B111" s="28"/>
      <c r="C111" s="28"/>
      <c r="D111" s="28"/>
      <c r="E111" s="28"/>
      <c r="F111" s="249"/>
      <c r="G111" s="28"/>
      <c r="H111" s="28"/>
      <c r="I111" s="28"/>
      <c r="J111" s="28"/>
      <c r="K111" s="28"/>
      <c r="L111" s="28"/>
      <c r="M111" s="269"/>
      <c r="N111" s="270"/>
      <c r="O111" s="28"/>
      <c r="P111" s="270"/>
      <c r="Q111" s="28"/>
      <c r="R111" s="249"/>
    </row>
    <row r="112" s="25" customFormat="1" spans="1:18">
      <c r="A112" s="29" t="s">
        <v>700</v>
      </c>
      <c r="B112" s="29" t="s">
        <v>701</v>
      </c>
      <c r="D112" s="29"/>
      <c r="E112" s="29"/>
      <c r="F112" s="30"/>
      <c r="G112" s="29"/>
      <c r="H112" s="29"/>
      <c r="I112" s="29"/>
      <c r="J112" s="29"/>
      <c r="K112" s="29"/>
      <c r="L112" s="29"/>
      <c r="M112" s="53"/>
      <c r="N112" s="54"/>
      <c r="O112" s="29"/>
      <c r="P112" s="54"/>
      <c r="Q112" s="29"/>
      <c r="R112" s="30"/>
    </row>
    <row r="113" s="108" customFormat="1" spans="1:41">
      <c r="A113" s="4" t="s">
        <v>15</v>
      </c>
      <c r="B113" s="4"/>
      <c r="C113" s="4" t="s">
        <v>16</v>
      </c>
      <c r="D113" s="4" t="s">
        <v>17</v>
      </c>
      <c r="E113" s="4" t="s">
        <v>18</v>
      </c>
      <c r="F113" s="140" t="s">
        <v>19</v>
      </c>
      <c r="G113" s="4" t="s">
        <v>20</v>
      </c>
      <c r="H113" s="4" t="s">
        <v>21</v>
      </c>
      <c r="I113" s="4" t="s">
        <v>22</v>
      </c>
      <c r="J113" s="4" t="s">
        <v>23</v>
      </c>
      <c r="K113" s="4" t="s">
        <v>24</v>
      </c>
      <c r="L113" s="4" t="s">
        <v>18</v>
      </c>
      <c r="M113" s="5"/>
      <c r="N113" s="6" t="s">
        <v>25</v>
      </c>
      <c r="O113" s="4" t="s">
        <v>26</v>
      </c>
      <c r="P113" s="6" t="s">
        <v>11</v>
      </c>
      <c r="Q113" s="4" t="s">
        <v>27</v>
      </c>
      <c r="R113" s="140" t="s">
        <v>28</v>
      </c>
      <c r="S113" s="365"/>
      <c r="T113" s="365"/>
      <c r="U113" s="365"/>
      <c r="V113" s="365"/>
      <c r="W113" s="365"/>
      <c r="X113" s="365"/>
      <c r="Y113" s="365"/>
      <c r="Z113" s="365"/>
      <c r="AA113" s="365"/>
      <c r="AB113" s="365"/>
      <c r="AC113" s="365"/>
      <c r="AD113" s="365"/>
      <c r="AE113" s="365"/>
      <c r="AF113" s="365"/>
      <c r="AG113" s="365"/>
      <c r="AH113" s="365"/>
      <c r="AI113" s="365"/>
      <c r="AJ113" s="365"/>
      <c r="AK113" s="365"/>
      <c r="AL113" s="365"/>
      <c r="AM113" s="365"/>
      <c r="AN113" s="365"/>
      <c r="AO113" s="365"/>
    </row>
    <row r="114" s="378" customFormat="1" ht="11.25" spans="1:18">
      <c r="A114" s="403" t="s">
        <v>702</v>
      </c>
      <c r="B114" s="403" t="s">
        <v>703</v>
      </c>
      <c r="C114" s="403">
        <v>4684</v>
      </c>
      <c r="D114" s="403"/>
      <c r="E114" s="403"/>
      <c r="F114" s="404"/>
      <c r="G114" s="403"/>
      <c r="H114" s="403">
        <v>8730</v>
      </c>
      <c r="I114" s="403">
        <v>8730</v>
      </c>
      <c r="J114" s="403">
        <f t="shared" ref="J114:J120" si="32">I114-H114</f>
        <v>0</v>
      </c>
      <c r="K114" s="403">
        <v>1</v>
      </c>
      <c r="L114" s="403">
        <f t="shared" ref="L114:L120" si="33">K114*J114</f>
        <v>0</v>
      </c>
      <c r="M114" s="403">
        <v>1.03</v>
      </c>
      <c r="N114" s="415">
        <f t="shared" ref="N114:N121" si="34">M114*L114</f>
        <v>0</v>
      </c>
      <c r="O114" s="403"/>
      <c r="P114" s="415">
        <f t="shared" ref="P114:P121" si="35">G114+N114+O114</f>
        <v>0</v>
      </c>
      <c r="Q114" s="403">
        <v>1</v>
      </c>
      <c r="R114" s="404">
        <f t="shared" ref="R114:R121" si="36">P114*Q114</f>
        <v>0</v>
      </c>
    </row>
    <row r="115" s="378" customFormat="1" ht="11.25" spans="1:18">
      <c r="A115" s="403" t="s">
        <v>704</v>
      </c>
      <c r="B115" s="403" t="s">
        <v>703</v>
      </c>
      <c r="C115" s="403"/>
      <c r="D115" s="403"/>
      <c r="E115" s="403"/>
      <c r="F115" s="404"/>
      <c r="G115" s="403"/>
      <c r="H115" s="403">
        <v>6677</v>
      </c>
      <c r="I115" s="403">
        <v>6677</v>
      </c>
      <c r="J115" s="403">
        <f t="shared" si="32"/>
        <v>0</v>
      </c>
      <c r="K115" s="403">
        <v>1</v>
      </c>
      <c r="L115" s="403">
        <f t="shared" si="33"/>
        <v>0</v>
      </c>
      <c r="M115" s="403">
        <v>1.03</v>
      </c>
      <c r="N115" s="415">
        <f t="shared" si="34"/>
        <v>0</v>
      </c>
      <c r="O115" s="403"/>
      <c r="P115" s="415">
        <f t="shared" si="35"/>
        <v>0</v>
      </c>
      <c r="Q115" s="403">
        <v>1</v>
      </c>
      <c r="R115" s="404">
        <f t="shared" si="36"/>
        <v>0</v>
      </c>
    </row>
    <row r="116" s="378" customFormat="1" ht="11.25" spans="1:18">
      <c r="A116" s="405" t="s">
        <v>705</v>
      </c>
      <c r="B116" s="403" t="s">
        <v>703</v>
      </c>
      <c r="C116" s="403"/>
      <c r="D116" s="403"/>
      <c r="E116" s="403"/>
      <c r="F116" s="404"/>
      <c r="G116" s="403"/>
      <c r="H116" s="403">
        <v>44783</v>
      </c>
      <c r="I116" s="403">
        <v>44783</v>
      </c>
      <c r="J116" s="403">
        <f t="shared" si="32"/>
        <v>0</v>
      </c>
      <c r="K116" s="403">
        <v>1</v>
      </c>
      <c r="L116" s="403">
        <f t="shared" si="33"/>
        <v>0</v>
      </c>
      <c r="M116" s="403">
        <v>1.03</v>
      </c>
      <c r="N116" s="415">
        <f t="shared" si="34"/>
        <v>0</v>
      </c>
      <c r="O116" s="403"/>
      <c r="P116" s="415">
        <f t="shared" si="35"/>
        <v>0</v>
      </c>
      <c r="Q116" s="403">
        <v>1</v>
      </c>
      <c r="R116" s="404">
        <f t="shared" si="36"/>
        <v>0</v>
      </c>
    </row>
    <row r="117" s="378" customFormat="1" ht="11.25" spans="1:18">
      <c r="A117" s="403" t="s">
        <v>706</v>
      </c>
      <c r="B117" s="403" t="s">
        <v>703</v>
      </c>
      <c r="C117" s="403">
        <v>20</v>
      </c>
      <c r="D117" s="403">
        <v>20</v>
      </c>
      <c r="E117" s="403">
        <f>SUM(D117-C117)</f>
        <v>0</v>
      </c>
      <c r="F117" s="404">
        <v>9.5</v>
      </c>
      <c r="G117" s="403">
        <f>E117*F117</f>
        <v>0</v>
      </c>
      <c r="H117" s="403">
        <v>8852</v>
      </c>
      <c r="I117" s="403">
        <v>8881</v>
      </c>
      <c r="J117" s="403">
        <f t="shared" si="32"/>
        <v>29</v>
      </c>
      <c r="K117" s="403">
        <v>1</v>
      </c>
      <c r="L117" s="403">
        <f t="shared" si="33"/>
        <v>29</v>
      </c>
      <c r="M117" s="403">
        <v>1.03</v>
      </c>
      <c r="N117" s="415">
        <f t="shared" si="34"/>
        <v>29.87</v>
      </c>
      <c r="O117" s="403">
        <v>40</v>
      </c>
      <c r="P117" s="415">
        <f t="shared" si="35"/>
        <v>69.87</v>
      </c>
      <c r="Q117" s="403">
        <v>1</v>
      </c>
      <c r="R117" s="404">
        <f t="shared" si="36"/>
        <v>69.87</v>
      </c>
    </row>
    <row r="118" s="378" customFormat="1" ht="11.25" spans="1:18">
      <c r="A118" s="403" t="s">
        <v>707</v>
      </c>
      <c r="B118" s="403" t="s">
        <v>703</v>
      </c>
      <c r="C118" s="403"/>
      <c r="D118" s="403"/>
      <c r="E118" s="403"/>
      <c r="F118" s="404"/>
      <c r="G118" s="403"/>
      <c r="H118" s="403">
        <v>20715</v>
      </c>
      <c r="I118" s="403">
        <v>21349</v>
      </c>
      <c r="J118" s="403">
        <f t="shared" si="32"/>
        <v>634</v>
      </c>
      <c r="K118" s="403">
        <v>1</v>
      </c>
      <c r="L118" s="403">
        <f t="shared" si="33"/>
        <v>634</v>
      </c>
      <c r="M118" s="403">
        <v>1.03</v>
      </c>
      <c r="N118" s="415">
        <f t="shared" si="34"/>
        <v>653.02</v>
      </c>
      <c r="O118" s="403"/>
      <c r="P118" s="415">
        <f t="shared" si="35"/>
        <v>653.02</v>
      </c>
      <c r="Q118" s="403">
        <v>1</v>
      </c>
      <c r="R118" s="404">
        <f t="shared" si="36"/>
        <v>653.02</v>
      </c>
    </row>
    <row r="119" s="378" customFormat="1" ht="11.25" spans="1:18">
      <c r="A119" s="403" t="s">
        <v>708</v>
      </c>
      <c r="B119" s="403" t="s">
        <v>703</v>
      </c>
      <c r="C119" s="403"/>
      <c r="D119" s="403"/>
      <c r="E119" s="403"/>
      <c r="F119" s="404"/>
      <c r="G119" s="403"/>
      <c r="H119" s="403">
        <v>7535</v>
      </c>
      <c r="I119" s="403">
        <v>8076</v>
      </c>
      <c r="J119" s="403">
        <f t="shared" si="32"/>
        <v>541</v>
      </c>
      <c r="K119" s="403">
        <v>1</v>
      </c>
      <c r="L119" s="403">
        <f t="shared" si="33"/>
        <v>541</v>
      </c>
      <c r="M119" s="403">
        <v>1.03</v>
      </c>
      <c r="N119" s="415">
        <f t="shared" si="34"/>
        <v>557.23</v>
      </c>
      <c r="O119" s="403"/>
      <c r="P119" s="415">
        <f t="shared" si="35"/>
        <v>557.23</v>
      </c>
      <c r="Q119" s="403">
        <v>1</v>
      </c>
      <c r="R119" s="404">
        <f t="shared" si="36"/>
        <v>557.23</v>
      </c>
    </row>
    <row r="120" s="378" customFormat="1" ht="11.25" spans="1:18">
      <c r="A120" s="403" t="s">
        <v>709</v>
      </c>
      <c r="B120" s="403" t="s">
        <v>703</v>
      </c>
      <c r="C120" s="403"/>
      <c r="D120" s="403"/>
      <c r="E120" s="403"/>
      <c r="F120" s="404"/>
      <c r="G120" s="403"/>
      <c r="H120" s="403">
        <v>3229</v>
      </c>
      <c r="I120" s="403">
        <v>4441</v>
      </c>
      <c r="J120" s="403">
        <f t="shared" si="32"/>
        <v>1212</v>
      </c>
      <c r="K120" s="403">
        <v>30</v>
      </c>
      <c r="L120" s="403">
        <f t="shared" si="33"/>
        <v>36360</v>
      </c>
      <c r="M120" s="403">
        <v>1.03</v>
      </c>
      <c r="N120" s="415">
        <f t="shared" si="34"/>
        <v>37450.8</v>
      </c>
      <c r="O120" s="403"/>
      <c r="P120" s="415">
        <f t="shared" si="35"/>
        <v>37450.8</v>
      </c>
      <c r="Q120" s="403">
        <v>1</v>
      </c>
      <c r="R120" s="404">
        <f t="shared" si="36"/>
        <v>37450.8</v>
      </c>
    </row>
    <row r="121" s="378" customFormat="1" ht="11.25" spans="1:18">
      <c r="A121" s="403" t="s">
        <v>11</v>
      </c>
      <c r="B121" s="403" t="s">
        <v>703</v>
      </c>
      <c r="C121" s="403"/>
      <c r="D121" s="403"/>
      <c r="E121" s="403">
        <f>SUM(E114:E120)</f>
        <v>0</v>
      </c>
      <c r="F121" s="404">
        <v>9.5</v>
      </c>
      <c r="G121" s="403">
        <f>E121*F121</f>
        <v>0</v>
      </c>
      <c r="H121" s="403"/>
      <c r="I121" s="403"/>
      <c r="J121" s="403"/>
      <c r="K121" s="403"/>
      <c r="L121" s="403">
        <f>SUM(L114:L120)</f>
        <v>37564</v>
      </c>
      <c r="M121" s="403">
        <v>1.03</v>
      </c>
      <c r="N121" s="415">
        <f t="shared" si="34"/>
        <v>38690.92</v>
      </c>
      <c r="O121" s="403">
        <f>SUM(O114:O120)</f>
        <v>40</v>
      </c>
      <c r="P121" s="415">
        <f t="shared" si="35"/>
        <v>38730.92</v>
      </c>
      <c r="Q121" s="403">
        <v>1</v>
      </c>
      <c r="R121" s="404">
        <f t="shared" si="36"/>
        <v>38730.92</v>
      </c>
    </row>
    <row r="122" s="379" customFormat="1" ht="11.25" spans="1:18">
      <c r="A122" s="406" t="s">
        <v>529</v>
      </c>
      <c r="B122" s="406" t="s">
        <v>403</v>
      </c>
      <c r="D122" s="406"/>
      <c r="E122" s="406"/>
      <c r="F122" s="407"/>
      <c r="G122" s="406"/>
      <c r="H122" s="406"/>
      <c r="I122" s="406"/>
      <c r="J122" s="406"/>
      <c r="K122" s="406"/>
      <c r="L122" s="406"/>
      <c r="M122" s="406"/>
      <c r="N122" s="416"/>
      <c r="O122" s="406"/>
      <c r="P122" s="416"/>
      <c r="Q122" s="406">
        <v>1</v>
      </c>
      <c r="R122" s="407">
        <v>57813.74</v>
      </c>
    </row>
    <row r="123" s="379" customFormat="1" ht="12" spans="1:18">
      <c r="A123" s="406" t="s">
        <v>404</v>
      </c>
      <c r="B123" s="114" t="s">
        <v>112</v>
      </c>
      <c r="C123" s="406"/>
      <c r="D123" s="406"/>
      <c r="E123" s="406"/>
      <c r="F123" s="407"/>
      <c r="G123" s="406"/>
      <c r="H123" s="406"/>
      <c r="I123" s="406"/>
      <c r="J123" s="406"/>
      <c r="K123" s="406"/>
      <c r="L123" s="406"/>
      <c r="M123" s="406"/>
      <c r="N123" s="416"/>
      <c r="O123" s="406"/>
      <c r="P123" s="416"/>
      <c r="Q123" s="406"/>
      <c r="R123" s="407">
        <f>R122-R121</f>
        <v>19082.82</v>
      </c>
    </row>
    <row r="124" spans="1:41">
      <c r="A124" s="4"/>
      <c r="B124" s="4"/>
      <c r="C124" s="4"/>
      <c r="D124" s="4"/>
      <c r="E124" s="4"/>
      <c r="F124" s="140"/>
      <c r="G124" s="4"/>
      <c r="H124" s="4"/>
      <c r="I124" s="4"/>
      <c r="J124" s="4"/>
      <c r="K124" s="4"/>
      <c r="L124" s="229">
        <f>N124/M121</f>
        <v>37602.8349514563</v>
      </c>
      <c r="M124" s="5"/>
      <c r="N124" s="6">
        <f>N121+O121</f>
        <v>38730.92</v>
      </c>
      <c r="O124" s="4"/>
      <c r="P124" s="6"/>
      <c r="Q124" s="4"/>
      <c r="R124" s="140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</row>
    <row r="125" s="380" customFormat="1" spans="1:41">
      <c r="A125" s="4" t="s">
        <v>15</v>
      </c>
      <c r="B125" s="4" t="s">
        <v>50</v>
      </c>
      <c r="C125" s="4" t="s">
        <v>16</v>
      </c>
      <c r="D125" s="4" t="s">
        <v>17</v>
      </c>
      <c r="E125" s="4" t="s">
        <v>18</v>
      </c>
      <c r="F125" s="140" t="s">
        <v>19</v>
      </c>
      <c r="G125" s="4" t="s">
        <v>20</v>
      </c>
      <c r="H125" s="4" t="s">
        <v>21</v>
      </c>
      <c r="I125" s="4" t="s">
        <v>22</v>
      </c>
      <c r="J125" s="4" t="s">
        <v>23</v>
      </c>
      <c r="K125" s="4" t="s">
        <v>24</v>
      </c>
      <c r="L125" s="4" t="s">
        <v>18</v>
      </c>
      <c r="M125" s="5"/>
      <c r="N125" s="6" t="s">
        <v>25</v>
      </c>
      <c r="O125" s="4" t="s">
        <v>26</v>
      </c>
      <c r="P125" s="6" t="s">
        <v>11</v>
      </c>
      <c r="Q125" s="4" t="s">
        <v>27</v>
      </c>
      <c r="R125" s="140" t="s">
        <v>28</v>
      </c>
      <c r="S125" s="419"/>
      <c r="T125" s="419"/>
      <c r="U125" s="419"/>
      <c r="V125" s="419"/>
      <c r="W125" s="419"/>
      <c r="X125" s="419"/>
      <c r="Y125" s="419"/>
      <c r="Z125" s="419"/>
      <c r="AA125" s="419"/>
      <c r="AB125" s="419"/>
      <c r="AC125" s="419"/>
      <c r="AD125" s="419"/>
      <c r="AE125" s="419"/>
      <c r="AF125" s="419"/>
      <c r="AG125" s="419"/>
      <c r="AH125" s="419"/>
      <c r="AI125" s="419"/>
      <c r="AJ125" s="419"/>
      <c r="AK125" s="419"/>
      <c r="AL125" s="419"/>
      <c r="AM125" s="419"/>
      <c r="AN125" s="419"/>
      <c r="AO125" s="419"/>
    </row>
    <row r="126" s="376" customFormat="1" spans="1:18">
      <c r="A126" s="29" t="s">
        <v>710</v>
      </c>
      <c r="B126" s="408"/>
      <c r="C126" s="409"/>
      <c r="D126" s="409"/>
      <c r="E126" s="409"/>
      <c r="F126" s="410"/>
      <c r="G126" s="409"/>
      <c r="H126" s="409"/>
      <c r="I126" s="409"/>
      <c r="J126" s="409"/>
      <c r="K126" s="409"/>
      <c r="L126" s="409"/>
      <c r="M126" s="417"/>
      <c r="N126" s="418"/>
      <c r="O126" s="409"/>
      <c r="P126" s="418"/>
      <c r="Q126" s="409"/>
      <c r="R126" s="30"/>
    </row>
    <row r="127" s="1" customFormat="1" spans="1:18">
      <c r="A127" s="10" t="s">
        <v>711</v>
      </c>
      <c r="B127" s="35" t="s">
        <v>553</v>
      </c>
      <c r="C127" s="10">
        <v>36</v>
      </c>
      <c r="D127" s="10">
        <v>38</v>
      </c>
      <c r="E127" s="10">
        <f>SUM(D127-C127)</f>
        <v>2</v>
      </c>
      <c r="F127" s="36">
        <v>9.5</v>
      </c>
      <c r="G127" s="10">
        <f>E127*F127</f>
        <v>19</v>
      </c>
      <c r="H127" s="10">
        <v>23860</v>
      </c>
      <c r="I127" s="10">
        <v>24205</v>
      </c>
      <c r="J127" s="10">
        <f>I127-H127</f>
        <v>345</v>
      </c>
      <c r="K127" s="10">
        <v>1</v>
      </c>
      <c r="L127" s="10">
        <f>K127*J127</f>
        <v>345</v>
      </c>
      <c r="M127" s="11">
        <v>1.03</v>
      </c>
      <c r="N127" s="12">
        <f>M127*L127</f>
        <v>355.35</v>
      </c>
      <c r="O127" s="10">
        <v>40</v>
      </c>
      <c r="P127" s="12">
        <f>G127+N127+O127</f>
        <v>414.35</v>
      </c>
      <c r="Q127" s="10">
        <v>1</v>
      </c>
      <c r="R127" s="36">
        <f>P127*Q127</f>
        <v>414.35</v>
      </c>
    </row>
    <row r="128" s="1" customFormat="1" spans="1:18">
      <c r="A128" s="10" t="s">
        <v>712</v>
      </c>
      <c r="B128" s="35" t="s">
        <v>553</v>
      </c>
      <c r="C128" s="10">
        <v>52</v>
      </c>
      <c r="D128" s="10">
        <v>52</v>
      </c>
      <c r="E128" s="10">
        <f>SUM(D128-C128)</f>
        <v>0</v>
      </c>
      <c r="F128" s="36">
        <v>9.5</v>
      </c>
      <c r="G128" s="10">
        <f>E128*F128</f>
        <v>0</v>
      </c>
      <c r="H128" s="10">
        <v>1693</v>
      </c>
      <c r="I128" s="10">
        <v>1693</v>
      </c>
      <c r="J128" s="10">
        <f>I128-H128</f>
        <v>0</v>
      </c>
      <c r="K128" s="10">
        <v>1</v>
      </c>
      <c r="L128" s="10">
        <f>K128*J128</f>
        <v>0</v>
      </c>
      <c r="M128" s="11">
        <v>1.03</v>
      </c>
      <c r="N128" s="12">
        <f>M128*L128</f>
        <v>0</v>
      </c>
      <c r="O128" s="10"/>
      <c r="P128" s="12">
        <f>G128+N128+O128</f>
        <v>0</v>
      </c>
      <c r="Q128" s="10">
        <v>1</v>
      </c>
      <c r="R128" s="36">
        <f>P128*Q128</f>
        <v>0</v>
      </c>
    </row>
    <row r="129" s="1" customFormat="1" spans="1:18">
      <c r="A129" s="10" t="s">
        <v>11</v>
      </c>
      <c r="B129" s="35" t="s">
        <v>553</v>
      </c>
      <c r="C129" s="10"/>
      <c r="D129" s="10"/>
      <c r="E129" s="10">
        <f>SUM(E128:E128)</f>
        <v>0</v>
      </c>
      <c r="F129" s="36">
        <v>9.5</v>
      </c>
      <c r="G129" s="10">
        <f>E129*F129</f>
        <v>0</v>
      </c>
      <c r="H129" s="10"/>
      <c r="I129" s="10"/>
      <c r="J129" s="10"/>
      <c r="K129" s="10"/>
      <c r="L129" s="10">
        <f>SUM(L128:L128)</f>
        <v>0</v>
      </c>
      <c r="M129" s="11">
        <v>1.03</v>
      </c>
      <c r="N129" s="12">
        <f>L129*M129</f>
        <v>0</v>
      </c>
      <c r="O129" s="10">
        <f>SUM(O128:O128)</f>
        <v>0</v>
      </c>
      <c r="P129" s="12">
        <f>G129+N129+O129</f>
        <v>0</v>
      </c>
      <c r="Q129" s="10">
        <v>1</v>
      </c>
      <c r="R129" s="36">
        <f>P129*Q129</f>
        <v>0</v>
      </c>
    </row>
    <row r="130" s="92" customFormat="1" spans="1:18">
      <c r="A130" s="114" t="s">
        <v>659</v>
      </c>
      <c r="B130" s="406" t="s">
        <v>403</v>
      </c>
      <c r="C130" s="114"/>
      <c r="D130" s="114"/>
      <c r="E130" s="114"/>
      <c r="F130" s="115"/>
      <c r="G130" s="114"/>
      <c r="H130" s="114"/>
      <c r="I130" s="114"/>
      <c r="J130" s="114"/>
      <c r="K130" s="114"/>
      <c r="L130" s="114"/>
      <c r="M130" s="143"/>
      <c r="N130" s="144"/>
      <c r="O130" s="114"/>
      <c r="P130" s="144"/>
      <c r="Q130" s="114"/>
      <c r="R130" s="115">
        <v>174830.44</v>
      </c>
    </row>
    <row r="131" s="92" customFormat="1" spans="1:18">
      <c r="A131" s="420" t="s">
        <v>404</v>
      </c>
      <c r="B131" s="114" t="s">
        <v>112</v>
      </c>
      <c r="C131" s="420"/>
      <c r="D131" s="420"/>
      <c r="E131" s="420"/>
      <c r="F131" s="421"/>
      <c r="G131" s="420"/>
      <c r="H131" s="420"/>
      <c r="I131" s="420"/>
      <c r="J131" s="420"/>
      <c r="K131" s="420"/>
      <c r="L131" s="435" t="e">
        <f>N131/#REF!</f>
        <v>#REF!</v>
      </c>
      <c r="M131" s="436"/>
      <c r="N131" s="437" t="e">
        <f>#REF!+#REF!</f>
        <v>#REF!</v>
      </c>
      <c r="O131" s="420"/>
      <c r="P131" s="437"/>
      <c r="Q131" s="420"/>
      <c r="R131" s="421">
        <f>R130-R129</f>
        <v>174830.44</v>
      </c>
    </row>
    <row r="132" s="381" customFormat="1" spans="1:18">
      <c r="A132" s="114" t="s">
        <v>713</v>
      </c>
      <c r="B132" s="381" t="s">
        <v>234</v>
      </c>
      <c r="C132" s="114"/>
      <c r="D132" s="114"/>
      <c r="E132" s="114" t="s">
        <v>536</v>
      </c>
      <c r="F132" s="115"/>
      <c r="G132" s="114"/>
      <c r="H132" s="114"/>
      <c r="I132" s="114"/>
      <c r="J132" s="114"/>
      <c r="K132" s="114"/>
      <c r="L132" s="438"/>
      <c r="M132" s="143"/>
      <c r="N132" s="144"/>
      <c r="O132" s="114"/>
      <c r="P132" s="144"/>
      <c r="Q132" s="114"/>
      <c r="R132" s="115">
        <v>49999.29</v>
      </c>
    </row>
    <row r="133" s="381" customFormat="1" spans="1:18">
      <c r="A133" s="114" t="s">
        <v>714</v>
      </c>
      <c r="B133" s="381" t="s">
        <v>234</v>
      </c>
      <c r="C133" s="114" t="s">
        <v>531</v>
      </c>
      <c r="D133" s="114"/>
      <c r="E133" s="114" t="s">
        <v>536</v>
      </c>
      <c r="F133" s="115"/>
      <c r="G133" s="114"/>
      <c r="H133" s="114"/>
      <c r="I133" s="114"/>
      <c r="J133" s="114"/>
      <c r="K133" s="114"/>
      <c r="L133" s="438"/>
      <c r="M133" s="143"/>
      <c r="N133" s="144"/>
      <c r="O133" s="114"/>
      <c r="P133" s="144"/>
      <c r="Q133" s="114"/>
      <c r="R133" s="115">
        <v>88571.76</v>
      </c>
    </row>
    <row r="134" s="92" customFormat="1" spans="1:18">
      <c r="A134" s="420" t="s">
        <v>715</v>
      </c>
      <c r="B134" s="114" t="s">
        <v>112</v>
      </c>
      <c r="C134" s="420"/>
      <c r="D134" s="420"/>
      <c r="E134" s="420"/>
      <c r="F134" s="421"/>
      <c r="G134" s="420"/>
      <c r="H134" s="420"/>
      <c r="I134" s="420"/>
      <c r="J134" s="420"/>
      <c r="K134" s="420"/>
      <c r="L134" s="435"/>
      <c r="M134" s="436"/>
      <c r="N134" s="437">
        <f>N130+O130</f>
        <v>0</v>
      </c>
      <c r="O134" s="420"/>
      <c r="P134" s="437"/>
      <c r="Q134" s="420"/>
      <c r="R134" s="421">
        <f>R131+R132+R133</f>
        <v>313401.49</v>
      </c>
    </row>
    <row r="135" spans="1:41">
      <c r="A135" s="422"/>
      <c r="B135" s="423"/>
      <c r="C135" s="257"/>
      <c r="D135" s="257"/>
      <c r="E135" s="257"/>
      <c r="F135" s="258"/>
      <c r="G135" s="257"/>
      <c r="H135" s="257"/>
      <c r="I135" s="257"/>
      <c r="J135" s="257"/>
      <c r="K135" s="257"/>
      <c r="L135" s="257"/>
      <c r="M135" s="271"/>
      <c r="N135" s="272"/>
      <c r="O135" s="257"/>
      <c r="P135" s="272"/>
      <c r="Q135" s="257"/>
      <c r="R135" s="446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</row>
    <row r="136" s="89" customFormat="1" spans="1:41">
      <c r="A136" s="178" t="s">
        <v>716</v>
      </c>
      <c r="B136" s="29"/>
      <c r="C136" s="29"/>
      <c r="D136" s="29"/>
      <c r="E136" s="29"/>
      <c r="F136" s="30"/>
      <c r="G136" s="29"/>
      <c r="H136" s="29"/>
      <c r="I136" s="29"/>
      <c r="J136" s="29"/>
      <c r="K136" s="29"/>
      <c r="L136" s="29"/>
      <c r="M136" s="53"/>
      <c r="N136" s="54"/>
      <c r="O136" s="29"/>
      <c r="P136" s="54"/>
      <c r="Q136" s="29"/>
      <c r="R136" s="30"/>
      <c r="S136" s="365"/>
      <c r="T136" s="365"/>
      <c r="U136" s="365"/>
      <c r="V136" s="365"/>
      <c r="W136" s="365"/>
      <c r="X136" s="365"/>
      <c r="Y136" s="365"/>
      <c r="Z136" s="365"/>
      <c r="AA136" s="365"/>
      <c r="AB136" s="365"/>
      <c r="AC136" s="365"/>
      <c r="AD136" s="365"/>
      <c r="AE136" s="365"/>
      <c r="AF136" s="365"/>
      <c r="AG136" s="365"/>
      <c r="AH136" s="365"/>
      <c r="AI136" s="365"/>
      <c r="AJ136" s="365"/>
      <c r="AK136" s="365"/>
      <c r="AL136" s="365"/>
      <c r="AM136" s="365"/>
      <c r="AN136" s="365"/>
      <c r="AO136" s="365"/>
    </row>
    <row r="137" s="1" customFormat="1" spans="1:18">
      <c r="A137" s="10" t="s">
        <v>717</v>
      </c>
      <c r="B137" s="10" t="s">
        <v>718</v>
      </c>
      <c r="C137" s="10">
        <v>55</v>
      </c>
      <c r="D137" s="10">
        <v>55</v>
      </c>
      <c r="E137" s="10">
        <f>SUM(D137-C137)</f>
        <v>0</v>
      </c>
      <c r="F137" s="36">
        <v>9.5</v>
      </c>
      <c r="G137" s="10">
        <f>E137*F137</f>
        <v>0</v>
      </c>
      <c r="H137" s="10">
        <v>4929</v>
      </c>
      <c r="I137" s="10">
        <v>4929</v>
      </c>
      <c r="J137" s="10">
        <f>I137-H137</f>
        <v>0</v>
      </c>
      <c r="K137" s="10">
        <v>1</v>
      </c>
      <c r="L137" s="10">
        <f>K137*J137</f>
        <v>0</v>
      </c>
      <c r="M137" s="11">
        <v>1.03</v>
      </c>
      <c r="N137" s="12">
        <f>M137*L137</f>
        <v>0</v>
      </c>
      <c r="O137" s="10">
        <v>40</v>
      </c>
      <c r="P137" s="12">
        <f>G137+N137+O137</f>
        <v>40</v>
      </c>
      <c r="Q137" s="10">
        <v>1</v>
      </c>
      <c r="R137" s="36">
        <f>P137*Q137</f>
        <v>40</v>
      </c>
    </row>
    <row r="138" s="1" customFormat="1" spans="1:18">
      <c r="A138" s="10" t="s">
        <v>719</v>
      </c>
      <c r="B138" s="10" t="s">
        <v>718</v>
      </c>
      <c r="C138" s="10">
        <v>47</v>
      </c>
      <c r="D138" s="10">
        <v>119</v>
      </c>
      <c r="E138" s="10">
        <f>SUM(D138-C138)</f>
        <v>72</v>
      </c>
      <c r="F138" s="36">
        <v>9.5</v>
      </c>
      <c r="G138" s="10">
        <f>E138*F138</f>
        <v>684</v>
      </c>
      <c r="H138" s="10">
        <v>7471</v>
      </c>
      <c r="I138" s="10">
        <v>7963</v>
      </c>
      <c r="J138" s="10">
        <f>I138-H138</f>
        <v>492</v>
      </c>
      <c r="K138" s="10">
        <v>20</v>
      </c>
      <c r="L138" s="10">
        <f>K138*J138</f>
        <v>9840</v>
      </c>
      <c r="M138" s="11">
        <v>1.03</v>
      </c>
      <c r="N138" s="12">
        <f>M138*L138</f>
        <v>10135.2</v>
      </c>
      <c r="O138" s="10"/>
      <c r="P138" s="12">
        <f>G138+N138+O138</f>
        <v>10819.2</v>
      </c>
      <c r="Q138" s="10">
        <v>1</v>
      </c>
      <c r="R138" s="36">
        <f>P138*Q138</f>
        <v>10819.2</v>
      </c>
    </row>
    <row r="139" s="1" customFormat="1" spans="1:18">
      <c r="A139" s="10" t="s">
        <v>622</v>
      </c>
      <c r="B139" s="10" t="s">
        <v>718</v>
      </c>
      <c r="C139" s="10">
        <v>54</v>
      </c>
      <c r="D139" s="10">
        <v>54</v>
      </c>
      <c r="E139" s="10">
        <f>SUM(D139-C139)</f>
        <v>0</v>
      </c>
      <c r="F139" s="36">
        <v>9.5</v>
      </c>
      <c r="G139" s="10">
        <f>E139*F139</f>
        <v>0</v>
      </c>
      <c r="H139" s="10">
        <v>12927</v>
      </c>
      <c r="I139" s="10">
        <v>12927</v>
      </c>
      <c r="J139" s="10">
        <f>I139-H139</f>
        <v>0</v>
      </c>
      <c r="K139" s="10">
        <v>1</v>
      </c>
      <c r="L139" s="10">
        <f>J139*K139</f>
        <v>0</v>
      </c>
      <c r="M139" s="11">
        <v>1.03</v>
      </c>
      <c r="N139" s="12">
        <f>M139*L139</f>
        <v>0</v>
      </c>
      <c r="O139" s="10">
        <v>40</v>
      </c>
      <c r="P139" s="12">
        <f>G139+N139+O139</f>
        <v>40</v>
      </c>
      <c r="Q139" s="10">
        <v>1</v>
      </c>
      <c r="R139" s="36">
        <f>P139*Q139</f>
        <v>40</v>
      </c>
    </row>
    <row r="140" s="1" customFormat="1" spans="1:18">
      <c r="A140" s="172" t="s">
        <v>11</v>
      </c>
      <c r="B140" s="172" t="s">
        <v>718</v>
      </c>
      <c r="C140" s="172"/>
      <c r="D140" s="172"/>
      <c r="E140" s="172">
        <f>SUM(E137:E139)</f>
        <v>72</v>
      </c>
      <c r="F140" s="232">
        <v>9.5</v>
      </c>
      <c r="G140" s="172">
        <f>E140*F140</f>
        <v>684</v>
      </c>
      <c r="H140" s="172"/>
      <c r="I140" s="172"/>
      <c r="J140" s="172"/>
      <c r="K140" s="172"/>
      <c r="L140" s="172">
        <f>SUM(L137:L139)</f>
        <v>9840</v>
      </c>
      <c r="M140" s="338">
        <v>1.03</v>
      </c>
      <c r="N140" s="339">
        <f>L140*M140</f>
        <v>10135.2</v>
      </c>
      <c r="O140" s="172">
        <f>SUM(O137:O139)</f>
        <v>80</v>
      </c>
      <c r="P140" s="339">
        <f>R140</f>
        <v>10899.2</v>
      </c>
      <c r="Q140" s="172">
        <v>1</v>
      </c>
      <c r="R140" s="232">
        <f>SUM(R137:R139)</f>
        <v>10899.2</v>
      </c>
    </row>
    <row r="141" spans="1:41">
      <c r="A141" s="4"/>
      <c r="B141" s="4"/>
      <c r="C141" s="4"/>
      <c r="D141" s="4"/>
      <c r="E141" s="4"/>
      <c r="F141" s="140"/>
      <c r="G141" s="4"/>
      <c r="H141" s="4"/>
      <c r="I141" s="4"/>
      <c r="J141" s="4"/>
      <c r="K141" s="4"/>
      <c r="L141" s="229">
        <f>N141/M140</f>
        <v>9917.66990291262</v>
      </c>
      <c r="M141" s="5"/>
      <c r="N141" s="6">
        <f>N140+O140</f>
        <v>10215.2</v>
      </c>
      <c r="O141" s="4"/>
      <c r="P141" s="6"/>
      <c r="Q141" s="4"/>
      <c r="R141" s="140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</row>
    <row r="142" s="92" customFormat="1" spans="1:18">
      <c r="A142" s="114" t="s">
        <v>720</v>
      </c>
      <c r="B142" s="114"/>
      <c r="C142" s="114"/>
      <c r="D142" s="114"/>
      <c r="E142" s="114"/>
      <c r="F142" s="115"/>
      <c r="G142" s="114"/>
      <c r="H142" s="114"/>
      <c r="I142" s="114"/>
      <c r="J142" s="114"/>
      <c r="K142" s="114"/>
      <c r="L142" s="114"/>
      <c r="M142" s="143"/>
      <c r="N142" s="144"/>
      <c r="O142" s="114"/>
      <c r="P142" s="144"/>
      <c r="Q142" s="114"/>
      <c r="R142" s="115"/>
    </row>
    <row r="143" s="92" customFormat="1" spans="1:18">
      <c r="A143" s="112" t="s">
        <v>721</v>
      </c>
      <c r="B143" s="424" t="s">
        <v>722</v>
      </c>
      <c r="C143" s="112"/>
      <c r="D143" s="112"/>
      <c r="E143" s="112"/>
      <c r="F143" s="113"/>
      <c r="G143" s="112"/>
      <c r="H143" s="112">
        <v>14427</v>
      </c>
      <c r="I143" s="112">
        <v>15478</v>
      </c>
      <c r="J143" s="112">
        <f>I143-H143</f>
        <v>1051</v>
      </c>
      <c r="K143" s="112">
        <v>40</v>
      </c>
      <c r="L143" s="112">
        <f>J143*K143</f>
        <v>42040</v>
      </c>
      <c r="M143" s="141">
        <v>1.03</v>
      </c>
      <c r="N143" s="142">
        <f>M143*L143</f>
        <v>43301.2</v>
      </c>
      <c r="O143" s="112"/>
      <c r="P143" s="142">
        <f>G143+N143+O143</f>
        <v>43301.2</v>
      </c>
      <c r="Q143" s="112">
        <v>1</v>
      </c>
      <c r="R143" s="113">
        <f>P143*Q143</f>
        <v>43301.2</v>
      </c>
    </row>
    <row r="144" s="92" customFormat="1" spans="1:18">
      <c r="A144" s="112" t="s">
        <v>304</v>
      </c>
      <c r="B144" s="424"/>
      <c r="C144" s="112"/>
      <c r="D144" s="112"/>
      <c r="E144" s="112"/>
      <c r="F144" s="113"/>
      <c r="G144" s="112"/>
      <c r="H144" s="112"/>
      <c r="I144" s="112"/>
      <c r="J144" s="112"/>
      <c r="K144" s="112"/>
      <c r="L144" s="112">
        <v>1891.2</v>
      </c>
      <c r="M144" s="141"/>
      <c r="N144" s="142">
        <v>1947.94</v>
      </c>
      <c r="O144" s="112"/>
      <c r="P144" s="142">
        <v>1947.94</v>
      </c>
      <c r="Q144" s="112">
        <v>0.0573</v>
      </c>
      <c r="R144" s="113">
        <f>P144</f>
        <v>1947.94</v>
      </c>
    </row>
    <row r="145" s="107" customFormat="1" spans="1:40">
      <c r="A145" s="35" t="s">
        <v>723</v>
      </c>
      <c r="B145" s="35" t="s">
        <v>96</v>
      </c>
      <c r="C145" s="35" t="s">
        <v>97</v>
      </c>
      <c r="D145" s="35"/>
      <c r="E145" s="35"/>
      <c r="F145" s="36">
        <v>9.5</v>
      </c>
      <c r="G145" s="35"/>
      <c r="H145" s="10">
        <v>14086</v>
      </c>
      <c r="I145" s="10">
        <v>17819</v>
      </c>
      <c r="J145" s="10">
        <f>I145-H145</f>
        <v>3733</v>
      </c>
      <c r="K145" s="10">
        <v>1</v>
      </c>
      <c r="L145" s="10">
        <f>K145*J145</f>
        <v>3733</v>
      </c>
      <c r="M145" s="11">
        <v>1.03</v>
      </c>
      <c r="N145" s="12">
        <f>M145*L145</f>
        <v>3844.99</v>
      </c>
      <c r="O145" s="35"/>
      <c r="P145" s="393">
        <f>N145</f>
        <v>3844.99</v>
      </c>
      <c r="Q145" s="35">
        <v>1</v>
      </c>
      <c r="R145" s="393">
        <f>P145*Q145</f>
        <v>3844.99</v>
      </c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</row>
    <row r="146" s="92" customFormat="1" spans="1:18">
      <c r="A146" s="114" t="s">
        <v>11</v>
      </c>
      <c r="B146" s="381"/>
      <c r="C146" s="114"/>
      <c r="D146" s="114"/>
      <c r="E146" s="114"/>
      <c r="F146" s="115"/>
      <c r="G146" s="114"/>
      <c r="H146" s="114"/>
      <c r="I146" s="114"/>
      <c r="J146" s="114"/>
      <c r="K146" s="114"/>
      <c r="L146" s="114">
        <f>L143+L144</f>
        <v>43931.2</v>
      </c>
      <c r="M146" s="143">
        <v>1.03</v>
      </c>
      <c r="N146" s="144">
        <f>L146*M146</f>
        <v>45249.136</v>
      </c>
      <c r="O146" s="114">
        <v>40</v>
      </c>
      <c r="P146" s="144">
        <f>N146+O146</f>
        <v>45289.136</v>
      </c>
      <c r="Q146" s="114">
        <v>1</v>
      </c>
      <c r="R146" s="115">
        <f>P146*Q146</f>
        <v>45289.136</v>
      </c>
    </row>
    <row r="147" s="92" customFormat="1" spans="1:18">
      <c r="A147" s="114" t="s">
        <v>416</v>
      </c>
      <c r="B147" s="114" t="s">
        <v>403</v>
      </c>
      <c r="C147" s="114"/>
      <c r="D147" s="114"/>
      <c r="E147" s="114"/>
      <c r="F147" s="115"/>
      <c r="G147" s="114"/>
      <c r="H147" s="114"/>
      <c r="I147" s="114"/>
      <c r="J147" s="114"/>
      <c r="K147" s="114"/>
      <c r="L147" s="114"/>
      <c r="M147" s="143">
        <v>1.03</v>
      </c>
      <c r="N147" s="144"/>
      <c r="O147" s="114"/>
      <c r="P147" s="144">
        <v>427572.9</v>
      </c>
      <c r="Q147" s="114"/>
      <c r="R147" s="115">
        <v>111683.74</v>
      </c>
    </row>
    <row r="148" s="92" customFormat="1" spans="1:18">
      <c r="A148" s="114" t="s">
        <v>404</v>
      </c>
      <c r="B148" s="114" t="s">
        <v>112</v>
      </c>
      <c r="C148" s="114"/>
      <c r="D148" s="114"/>
      <c r="E148" s="114"/>
      <c r="F148" s="115"/>
      <c r="G148" s="114"/>
      <c r="H148" s="114"/>
      <c r="I148" s="114"/>
      <c r="J148" s="114"/>
      <c r="K148" s="114"/>
      <c r="L148" s="114"/>
      <c r="M148" s="143"/>
      <c r="N148" s="144"/>
      <c r="O148" s="114"/>
      <c r="P148" s="115">
        <f>P147-P146</f>
        <v>382283.764</v>
      </c>
      <c r="Q148" s="114"/>
      <c r="R148" s="115">
        <f>R147-R146</f>
        <v>66394.604</v>
      </c>
    </row>
    <row r="149" spans="1:41">
      <c r="A149" s="4"/>
      <c r="B149" s="4"/>
      <c r="C149" s="4" t="s">
        <v>724</v>
      </c>
      <c r="D149" s="4">
        <v>5248</v>
      </c>
      <c r="E149" s="4"/>
      <c r="F149" s="140"/>
      <c r="G149" s="4"/>
      <c r="H149" s="4"/>
      <c r="I149" s="4"/>
      <c r="J149" s="4"/>
      <c r="K149" s="4"/>
      <c r="L149" s="4"/>
      <c r="M149" s="5"/>
      <c r="N149" s="6"/>
      <c r="O149" s="4"/>
      <c r="P149" s="6"/>
      <c r="Q149" s="4"/>
      <c r="R149" s="140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</row>
    <row r="150" s="377" customFormat="1" spans="1:41">
      <c r="A150" s="4"/>
      <c r="B150" s="29"/>
      <c r="C150" s="4"/>
      <c r="D150" s="4"/>
      <c r="E150" s="4"/>
      <c r="F150" s="140"/>
      <c r="G150" s="4"/>
      <c r="H150" s="425"/>
      <c r="I150" s="425"/>
      <c r="J150" s="425"/>
      <c r="K150" s="425"/>
      <c r="L150" s="425"/>
      <c r="M150" s="439"/>
      <c r="N150" s="440"/>
      <c r="O150" s="425"/>
      <c r="P150" s="440"/>
      <c r="Q150" s="425"/>
      <c r="R150" s="447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</row>
    <row r="151" s="365" customFormat="1" spans="1:18">
      <c r="A151" s="178" t="s">
        <v>725</v>
      </c>
      <c r="B151" s="250"/>
      <c r="C151" s="250"/>
      <c r="D151" s="250"/>
      <c r="E151" s="250"/>
      <c r="F151" s="267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  <c r="R151" s="267"/>
    </row>
    <row r="152" s="24" customFormat="1" spans="1:18">
      <c r="A152" s="10" t="s">
        <v>726</v>
      </c>
      <c r="B152" s="35" t="s">
        <v>59</v>
      </c>
      <c r="C152" s="10">
        <v>20</v>
      </c>
      <c r="D152" s="10">
        <v>20</v>
      </c>
      <c r="E152" s="10">
        <f>SUM(D152-C152)</f>
        <v>0</v>
      </c>
      <c r="F152" s="36">
        <v>9.5</v>
      </c>
      <c r="G152" s="10">
        <f>E152*F152</f>
        <v>0</v>
      </c>
      <c r="H152" s="10">
        <v>123004</v>
      </c>
      <c r="I152" s="10">
        <v>123004</v>
      </c>
      <c r="J152" s="10">
        <f>I152-H152</f>
        <v>0</v>
      </c>
      <c r="K152" s="10">
        <v>1</v>
      </c>
      <c r="L152" s="10">
        <f>K152*J152</f>
        <v>0</v>
      </c>
      <c r="M152" s="11">
        <v>1.03</v>
      </c>
      <c r="N152" s="12">
        <f>M152*L152</f>
        <v>0</v>
      </c>
      <c r="O152" s="10">
        <v>40</v>
      </c>
      <c r="P152" s="12">
        <f>G152+N152+O152</f>
        <v>40</v>
      </c>
      <c r="Q152" s="10">
        <v>1</v>
      </c>
      <c r="R152" s="36">
        <f>P152*Q152</f>
        <v>40</v>
      </c>
    </row>
    <row r="153" s="24" customFormat="1" spans="1:18">
      <c r="A153" s="10" t="s">
        <v>727</v>
      </c>
      <c r="B153" s="35" t="s">
        <v>59</v>
      </c>
      <c r="C153" s="10"/>
      <c r="D153" s="10"/>
      <c r="E153" s="10"/>
      <c r="F153" s="36"/>
      <c r="G153" s="10"/>
      <c r="H153" s="10">
        <v>0</v>
      </c>
      <c r="I153" s="10">
        <v>0</v>
      </c>
      <c r="J153" s="10">
        <f>I153-H153</f>
        <v>0</v>
      </c>
      <c r="K153" s="10">
        <v>20</v>
      </c>
      <c r="L153" s="10">
        <f>K153*J153</f>
        <v>0</v>
      </c>
      <c r="M153" s="11">
        <v>1.03</v>
      </c>
      <c r="N153" s="12">
        <f>M153*L153</f>
        <v>0</v>
      </c>
      <c r="O153" s="10"/>
      <c r="P153" s="12">
        <f>N153+O153</f>
        <v>0</v>
      </c>
      <c r="Q153" s="10">
        <v>1</v>
      </c>
      <c r="R153" s="36">
        <f>P153*Q153</f>
        <v>0</v>
      </c>
    </row>
    <row r="154" s="24" customFormat="1" spans="1:18">
      <c r="A154" s="10" t="s">
        <v>728</v>
      </c>
      <c r="B154" s="35" t="s">
        <v>59</v>
      </c>
      <c r="C154" s="10"/>
      <c r="D154" s="10"/>
      <c r="E154" s="10"/>
      <c r="F154" s="36"/>
      <c r="G154" s="10"/>
      <c r="H154" s="10">
        <v>2655</v>
      </c>
      <c r="I154" s="10">
        <v>3961</v>
      </c>
      <c r="J154" s="10">
        <f>I154-H154</f>
        <v>1306</v>
      </c>
      <c r="K154" s="10">
        <v>20</v>
      </c>
      <c r="L154" s="10">
        <f>K154*J154</f>
        <v>26120</v>
      </c>
      <c r="M154" s="11">
        <v>1.03</v>
      </c>
      <c r="N154" s="12">
        <f>M154*L154</f>
        <v>26903.6</v>
      </c>
      <c r="O154" s="10"/>
      <c r="P154" s="12">
        <f>N154+O154</f>
        <v>26903.6</v>
      </c>
      <c r="Q154" s="10">
        <v>1</v>
      </c>
      <c r="R154" s="36">
        <f>P154*Q154</f>
        <v>26903.6</v>
      </c>
    </row>
    <row r="155" s="24" customFormat="1" spans="1:18">
      <c r="A155" s="112" t="s">
        <v>304</v>
      </c>
      <c r="B155" s="35"/>
      <c r="C155" s="10"/>
      <c r="D155" s="10"/>
      <c r="E155" s="10"/>
      <c r="F155" s="36"/>
      <c r="G155" s="10"/>
      <c r="H155" s="10"/>
      <c r="I155" s="10"/>
      <c r="J155" s="10"/>
      <c r="K155" s="10"/>
      <c r="L155" s="10">
        <v>1374.7</v>
      </c>
      <c r="M155" s="11"/>
      <c r="N155" s="12">
        <v>1415.94</v>
      </c>
      <c r="O155" s="10"/>
      <c r="P155" s="12">
        <f>N155</f>
        <v>1415.94</v>
      </c>
      <c r="Q155" s="10">
        <v>0.0573</v>
      </c>
      <c r="R155" s="36">
        <f>P155</f>
        <v>1415.94</v>
      </c>
    </row>
    <row r="156" s="24" customFormat="1" spans="1:18">
      <c r="A156" s="10" t="s">
        <v>11</v>
      </c>
      <c r="B156" s="35" t="s">
        <v>59</v>
      </c>
      <c r="C156" s="10">
        <v>4151</v>
      </c>
      <c r="D156" s="10"/>
      <c r="E156" s="10">
        <f>SUM(E152:E154)</f>
        <v>0</v>
      </c>
      <c r="F156" s="36">
        <v>9.5</v>
      </c>
      <c r="G156" s="10">
        <f>E156*F156</f>
        <v>0</v>
      </c>
      <c r="H156" s="10"/>
      <c r="I156" s="10"/>
      <c r="J156" s="10"/>
      <c r="K156" s="10"/>
      <c r="L156" s="10">
        <f>L152+L154+L155</f>
        <v>27494.7</v>
      </c>
      <c r="M156" s="11">
        <v>1.03</v>
      </c>
      <c r="N156" s="12">
        <f>L156*M156</f>
        <v>28319.541</v>
      </c>
      <c r="O156" s="10">
        <f>SUM(O152:O154)</f>
        <v>40</v>
      </c>
      <c r="P156" s="12">
        <f>G156+N156+O156</f>
        <v>28359.541</v>
      </c>
      <c r="Q156" s="10">
        <v>1</v>
      </c>
      <c r="R156" s="36">
        <f>P156*Q156</f>
        <v>28359.541</v>
      </c>
    </row>
    <row r="157" spans="12:41">
      <c r="L157" s="9">
        <f>N157/M156</f>
        <v>27533.5349514563</v>
      </c>
      <c r="N157" s="9">
        <f>N156+O156</f>
        <v>28359.541</v>
      </c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</row>
    <row r="158" s="377" customFormat="1" spans="1:41">
      <c r="A158" s="4"/>
      <c r="B158" s="4"/>
      <c r="C158" s="4"/>
      <c r="D158" s="4"/>
      <c r="E158" s="4"/>
      <c r="F158" s="140"/>
      <c r="G158" s="4"/>
      <c r="H158" s="4"/>
      <c r="I158" s="4"/>
      <c r="J158" s="4"/>
      <c r="K158" s="4"/>
      <c r="L158" s="4"/>
      <c r="M158" s="5"/>
      <c r="N158" s="6"/>
      <c r="O158" s="4"/>
      <c r="P158" s="6"/>
      <c r="Q158" s="4"/>
      <c r="R158" s="140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18"/>
    </row>
    <row r="159" s="382" customFormat="1" spans="1:40">
      <c r="A159" s="426"/>
      <c r="B159" s="427"/>
      <c r="C159" s="427"/>
      <c r="D159" s="427"/>
      <c r="E159" s="427"/>
      <c r="F159" s="428"/>
      <c r="G159" s="427"/>
      <c r="H159" s="427"/>
      <c r="I159" s="427"/>
      <c r="J159" s="427"/>
      <c r="K159" s="427"/>
      <c r="L159" s="427"/>
      <c r="M159" s="441"/>
      <c r="N159" s="442"/>
      <c r="O159" s="427"/>
      <c r="P159" s="442"/>
      <c r="Q159" s="427"/>
      <c r="R159" s="428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</row>
    <row r="160" s="38" customFormat="1" ht="13.5" spans="1:18">
      <c r="A160" s="183" t="s">
        <v>729</v>
      </c>
      <c r="B160" s="183" t="s">
        <v>730</v>
      </c>
      <c r="C160" s="183">
        <v>12</v>
      </c>
      <c r="D160" s="183">
        <v>12</v>
      </c>
      <c r="E160" s="183">
        <f>SUM(D160-C160)</f>
        <v>0</v>
      </c>
      <c r="F160" s="184">
        <v>9.5</v>
      </c>
      <c r="G160" s="183">
        <f>E160*F160</f>
        <v>0</v>
      </c>
      <c r="H160" s="183">
        <v>11436</v>
      </c>
      <c r="I160" s="183">
        <v>12160</v>
      </c>
      <c r="J160" s="183">
        <f t="shared" ref="J160:J167" si="37">I160-H160</f>
        <v>724</v>
      </c>
      <c r="K160" s="183">
        <v>30</v>
      </c>
      <c r="L160" s="183">
        <f>K160*J160</f>
        <v>21720</v>
      </c>
      <c r="M160" s="183">
        <v>1.03</v>
      </c>
      <c r="N160" s="443">
        <f t="shared" ref="N160:N167" si="38">M160*L160</f>
        <v>22371.6</v>
      </c>
      <c r="O160" s="183"/>
      <c r="P160" s="443">
        <f t="shared" ref="P160:P167" si="39">G160+N160+O160</f>
        <v>22371.6</v>
      </c>
      <c r="Q160" s="183">
        <v>0.5</v>
      </c>
      <c r="R160" s="184">
        <f t="shared" ref="R160:R167" si="40">P160*Q160</f>
        <v>11185.8</v>
      </c>
    </row>
    <row r="161" s="38" customFormat="1" ht="13.5" spans="1:18">
      <c r="A161" s="183" t="s">
        <v>731</v>
      </c>
      <c r="B161" s="183" t="s">
        <v>730</v>
      </c>
      <c r="C161" s="183">
        <v>4247</v>
      </c>
      <c r="D161" s="183"/>
      <c r="E161" s="183"/>
      <c r="F161" s="184"/>
      <c r="G161" s="183"/>
      <c r="H161" s="183">
        <v>23443</v>
      </c>
      <c r="I161" s="183">
        <v>23469</v>
      </c>
      <c r="J161" s="183">
        <f t="shared" si="37"/>
        <v>26</v>
      </c>
      <c r="K161" s="183">
        <v>1</v>
      </c>
      <c r="L161" s="183">
        <f>K161*J161</f>
        <v>26</v>
      </c>
      <c r="M161" s="183">
        <v>1.03</v>
      </c>
      <c r="N161" s="443">
        <f t="shared" si="38"/>
        <v>26.78</v>
      </c>
      <c r="O161" s="183">
        <v>40</v>
      </c>
      <c r="P161" s="443">
        <f t="shared" si="39"/>
        <v>66.78</v>
      </c>
      <c r="Q161" s="183">
        <v>1</v>
      </c>
      <c r="R161" s="184">
        <f t="shared" si="40"/>
        <v>66.78</v>
      </c>
    </row>
    <row r="162" s="38" customFormat="1" ht="13.5" spans="1:18">
      <c r="A162" s="183" t="s">
        <v>732</v>
      </c>
      <c r="B162" s="183" t="s">
        <v>730</v>
      </c>
      <c r="C162" s="183">
        <v>4983</v>
      </c>
      <c r="D162" s="183"/>
      <c r="E162" s="183"/>
      <c r="F162" s="184"/>
      <c r="G162" s="183"/>
      <c r="H162" s="183">
        <v>1321</v>
      </c>
      <c r="I162" s="183">
        <v>1452</v>
      </c>
      <c r="J162" s="183">
        <f t="shared" si="37"/>
        <v>131</v>
      </c>
      <c r="K162" s="183">
        <v>40</v>
      </c>
      <c r="L162" s="183">
        <f>K162*J162</f>
        <v>5240</v>
      </c>
      <c r="M162" s="183">
        <v>1.03</v>
      </c>
      <c r="N162" s="443">
        <f t="shared" si="38"/>
        <v>5397.2</v>
      </c>
      <c r="O162" s="183"/>
      <c r="P162" s="443">
        <f t="shared" si="39"/>
        <v>5397.2</v>
      </c>
      <c r="Q162" s="183">
        <v>1</v>
      </c>
      <c r="R162" s="184">
        <f t="shared" si="40"/>
        <v>5397.2</v>
      </c>
    </row>
    <row r="163" s="38" customFormat="1" ht="13.5" spans="1:18">
      <c r="A163" s="183" t="s">
        <v>733</v>
      </c>
      <c r="B163" s="183" t="s">
        <v>734</v>
      </c>
      <c r="C163" s="183"/>
      <c r="D163" s="183"/>
      <c r="E163" s="183"/>
      <c r="F163" s="184"/>
      <c r="G163" s="183"/>
      <c r="H163" s="183">
        <v>269</v>
      </c>
      <c r="I163" s="183">
        <v>290</v>
      </c>
      <c r="J163" s="183">
        <f t="shared" si="37"/>
        <v>21</v>
      </c>
      <c r="K163" s="183">
        <v>30</v>
      </c>
      <c r="L163" s="183">
        <f t="shared" ref="L163:L167" si="41">J163*K163</f>
        <v>630</v>
      </c>
      <c r="M163" s="183">
        <v>1.03</v>
      </c>
      <c r="N163" s="443">
        <f>L163*M163</f>
        <v>648.9</v>
      </c>
      <c r="O163" s="183"/>
      <c r="P163" s="443"/>
      <c r="Q163" s="183">
        <v>0.3</v>
      </c>
      <c r="R163" s="184">
        <f>N163*Q163</f>
        <v>194.67</v>
      </c>
    </row>
    <row r="164" s="383" customFormat="1" ht="13.5" spans="1:40">
      <c r="A164" s="183" t="s">
        <v>11</v>
      </c>
      <c r="B164" s="183" t="s">
        <v>730</v>
      </c>
      <c r="C164" s="183"/>
      <c r="D164" s="183"/>
      <c r="E164" s="183">
        <f>SUM(E160:E163)</f>
        <v>0</v>
      </c>
      <c r="F164" s="184">
        <v>9.5</v>
      </c>
      <c r="G164" s="183">
        <f>E164*F164</f>
        <v>0</v>
      </c>
      <c r="H164" s="183"/>
      <c r="I164" s="183"/>
      <c r="J164" s="183"/>
      <c r="K164" s="183"/>
      <c r="L164" s="183">
        <f>SUM(L160:L163)</f>
        <v>27616</v>
      </c>
      <c r="M164" s="183">
        <v>1.03</v>
      </c>
      <c r="N164" s="443">
        <f>L164*M164</f>
        <v>28444.48</v>
      </c>
      <c r="O164" s="183">
        <f>SUM(O160:O161)</f>
        <v>40</v>
      </c>
      <c r="P164" s="443">
        <f t="shared" si="39"/>
        <v>28484.48</v>
      </c>
      <c r="Q164" s="183">
        <v>1</v>
      </c>
      <c r="R164" s="184">
        <f>R160+R161+R162+R163</f>
        <v>16844.45</v>
      </c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</row>
    <row r="165" s="1" customFormat="1" spans="1:18">
      <c r="A165" s="10" t="s">
        <v>735</v>
      </c>
      <c r="B165" s="35" t="s">
        <v>736</v>
      </c>
      <c r="C165" s="10"/>
      <c r="D165" s="10"/>
      <c r="E165" s="10"/>
      <c r="F165" s="36"/>
      <c r="G165" s="10"/>
      <c r="H165" s="10">
        <v>4837</v>
      </c>
      <c r="I165" s="10">
        <v>4888</v>
      </c>
      <c r="J165" s="10">
        <f t="shared" si="37"/>
        <v>51</v>
      </c>
      <c r="K165" s="10">
        <v>30</v>
      </c>
      <c r="L165" s="10">
        <f t="shared" si="41"/>
        <v>1530</v>
      </c>
      <c r="M165" s="11">
        <v>1.03</v>
      </c>
      <c r="N165" s="12">
        <f t="shared" si="38"/>
        <v>1575.9</v>
      </c>
      <c r="O165" s="10"/>
      <c r="P165" s="12">
        <f t="shared" si="39"/>
        <v>1575.9</v>
      </c>
      <c r="Q165" s="10">
        <v>1</v>
      </c>
      <c r="R165" s="36">
        <f t="shared" si="40"/>
        <v>1575.9</v>
      </c>
    </row>
    <row r="166" s="1" customFormat="1" spans="1:18">
      <c r="A166" s="10" t="s">
        <v>737</v>
      </c>
      <c r="B166" s="35" t="s">
        <v>738</v>
      </c>
      <c r="C166" s="10"/>
      <c r="D166" s="10"/>
      <c r="E166" s="10"/>
      <c r="F166" s="36"/>
      <c r="G166" s="10"/>
      <c r="H166" s="10">
        <v>0</v>
      </c>
      <c r="I166" s="10">
        <v>0</v>
      </c>
      <c r="J166" s="10">
        <f t="shared" si="37"/>
        <v>0</v>
      </c>
      <c r="K166" s="10">
        <v>30</v>
      </c>
      <c r="L166" s="10">
        <f t="shared" si="41"/>
        <v>0</v>
      </c>
      <c r="M166" s="11">
        <v>1.03</v>
      </c>
      <c r="N166" s="12">
        <f t="shared" si="38"/>
        <v>0</v>
      </c>
      <c r="O166" s="10"/>
      <c r="P166" s="12">
        <f t="shared" si="39"/>
        <v>0</v>
      </c>
      <c r="Q166" s="10">
        <v>1</v>
      </c>
      <c r="R166" s="36">
        <f t="shared" si="40"/>
        <v>0</v>
      </c>
    </row>
    <row r="167" s="1" customFormat="1" spans="1:18">
      <c r="A167" s="10" t="s">
        <v>739</v>
      </c>
      <c r="B167" s="35" t="s">
        <v>738</v>
      </c>
      <c r="C167" s="10"/>
      <c r="D167" s="10"/>
      <c r="E167" s="10"/>
      <c r="F167" s="36"/>
      <c r="G167" s="10"/>
      <c r="H167" s="10">
        <v>0</v>
      </c>
      <c r="I167" s="10">
        <v>0</v>
      </c>
      <c r="J167" s="10">
        <f t="shared" si="37"/>
        <v>0</v>
      </c>
      <c r="K167" s="10">
        <v>30</v>
      </c>
      <c r="L167" s="10">
        <f t="shared" si="41"/>
        <v>0</v>
      </c>
      <c r="M167" s="11">
        <v>1.03</v>
      </c>
      <c r="N167" s="12">
        <f t="shared" si="38"/>
        <v>0</v>
      </c>
      <c r="O167" s="10"/>
      <c r="P167" s="12">
        <f t="shared" si="39"/>
        <v>0</v>
      </c>
      <c r="Q167" s="10">
        <v>1</v>
      </c>
      <c r="R167" s="36">
        <f t="shared" si="40"/>
        <v>0</v>
      </c>
    </row>
    <row r="168" spans="1:41">
      <c r="A168" s="256"/>
      <c r="B168" s="423"/>
      <c r="C168" s="257"/>
      <c r="D168" s="257"/>
      <c r="E168" s="257"/>
      <c r="F168" s="429"/>
      <c r="G168" s="257"/>
      <c r="H168" s="257"/>
      <c r="I168" s="257"/>
      <c r="J168" s="257"/>
      <c r="K168" s="257"/>
      <c r="L168" s="444">
        <f>R164/1.03</f>
        <v>16353.8349514563</v>
      </c>
      <c r="M168" s="271"/>
      <c r="N168" s="272">
        <f>L168*M164</f>
        <v>16844.45</v>
      </c>
      <c r="O168" s="257"/>
      <c r="P168" s="272"/>
      <c r="Q168" s="257"/>
      <c r="R168" s="258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18"/>
    </row>
    <row r="169" s="377" customFormat="1" spans="1:41">
      <c r="A169" s="4" t="s">
        <v>15</v>
      </c>
      <c r="B169" s="4"/>
      <c r="C169" s="4" t="s">
        <v>16</v>
      </c>
      <c r="D169" s="4" t="s">
        <v>17</v>
      </c>
      <c r="E169" s="4" t="s">
        <v>18</v>
      </c>
      <c r="F169" s="182" t="s">
        <v>19</v>
      </c>
      <c r="G169" s="4" t="s">
        <v>20</v>
      </c>
      <c r="H169" s="4" t="s">
        <v>21</v>
      </c>
      <c r="I169" s="4" t="s">
        <v>22</v>
      </c>
      <c r="J169" s="4" t="s">
        <v>23</v>
      </c>
      <c r="K169" s="4" t="s">
        <v>24</v>
      </c>
      <c r="L169" s="4" t="s">
        <v>18</v>
      </c>
      <c r="M169" s="5"/>
      <c r="N169" s="6" t="s">
        <v>25</v>
      </c>
      <c r="O169" s="4" t="s">
        <v>26</v>
      </c>
      <c r="P169" s="6" t="s">
        <v>11</v>
      </c>
      <c r="Q169" s="4" t="s">
        <v>27</v>
      </c>
      <c r="R169" s="140" t="s">
        <v>28</v>
      </c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18"/>
    </row>
    <row r="170" s="89" customFormat="1" spans="1:18">
      <c r="A170" s="430" t="s">
        <v>740</v>
      </c>
      <c r="B170" s="431" t="s">
        <v>741</v>
      </c>
      <c r="C170" s="432"/>
      <c r="D170" s="432"/>
      <c r="E170" s="432"/>
      <c r="F170" s="433"/>
      <c r="G170" s="432"/>
      <c r="H170" s="432"/>
      <c r="I170" s="432"/>
      <c r="J170" s="432"/>
      <c r="K170" s="432"/>
      <c r="L170" s="432"/>
      <c r="M170" s="432"/>
      <c r="N170" s="445"/>
      <c r="O170" s="432"/>
      <c r="P170" s="445"/>
      <c r="Q170" s="432"/>
      <c r="R170" s="448"/>
    </row>
    <row r="171" s="1" customFormat="1" spans="1:18">
      <c r="A171" s="10" t="s">
        <v>742</v>
      </c>
      <c r="B171" s="35" t="s">
        <v>741</v>
      </c>
      <c r="C171" s="10">
        <v>4533</v>
      </c>
      <c r="D171" s="10"/>
      <c r="E171" s="10"/>
      <c r="F171" s="36"/>
      <c r="G171" s="10"/>
      <c r="H171" s="10">
        <v>13751</v>
      </c>
      <c r="I171" s="10">
        <v>19662</v>
      </c>
      <c r="J171" s="10">
        <f>I171-H171</f>
        <v>5911</v>
      </c>
      <c r="K171" s="10">
        <v>1</v>
      </c>
      <c r="L171" s="10">
        <f>K171*J171</f>
        <v>5911</v>
      </c>
      <c r="M171" s="11">
        <v>1.03</v>
      </c>
      <c r="N171" s="12">
        <f>M171*L171</f>
        <v>6088.33</v>
      </c>
      <c r="O171" s="10"/>
      <c r="P171" s="12">
        <f>G171+N171+O171</f>
        <v>6088.33</v>
      </c>
      <c r="Q171" s="10">
        <v>1</v>
      </c>
      <c r="R171" s="36">
        <f>P171*Q171</f>
        <v>6088.33</v>
      </c>
    </row>
    <row r="172" s="1" customFormat="1" spans="1:19">
      <c r="A172" s="10" t="s">
        <v>743</v>
      </c>
      <c r="B172" s="35" t="s">
        <v>741</v>
      </c>
      <c r="C172" s="10"/>
      <c r="D172" s="10"/>
      <c r="E172" s="10"/>
      <c r="F172" s="36"/>
      <c r="G172" s="10"/>
      <c r="H172" s="10">
        <v>573</v>
      </c>
      <c r="I172" s="10">
        <v>1099</v>
      </c>
      <c r="J172" s="10">
        <f>I172-H172</f>
        <v>526</v>
      </c>
      <c r="K172" s="10">
        <v>80</v>
      </c>
      <c r="L172" s="10">
        <f>J172*K172</f>
        <v>42080</v>
      </c>
      <c r="M172" s="11">
        <v>1.03</v>
      </c>
      <c r="N172" s="12">
        <f>L172*M172</f>
        <v>43342.4</v>
      </c>
      <c r="O172" s="10"/>
      <c r="P172" s="12">
        <f>N172+O172</f>
        <v>43342.4</v>
      </c>
      <c r="Q172" s="10">
        <v>1</v>
      </c>
      <c r="R172" s="36">
        <f>P172-R178</f>
        <v>21733</v>
      </c>
      <c r="S172" s="25" t="s">
        <v>744</v>
      </c>
    </row>
    <row r="173" s="1" customFormat="1" spans="1:18">
      <c r="A173" s="10" t="s">
        <v>745</v>
      </c>
      <c r="B173" s="35" t="s">
        <v>741</v>
      </c>
      <c r="C173" s="10">
        <v>1</v>
      </c>
      <c r="D173" s="10">
        <v>1</v>
      </c>
      <c r="E173" s="10">
        <f>SUM(D173-C173)</f>
        <v>0</v>
      </c>
      <c r="F173" s="36">
        <v>9.5</v>
      </c>
      <c r="G173" s="10">
        <f>E173*F173</f>
        <v>0</v>
      </c>
      <c r="H173" s="10">
        <v>460</v>
      </c>
      <c r="I173" s="10">
        <v>474</v>
      </c>
      <c r="J173" s="10">
        <f>I173-H173</f>
        <v>14</v>
      </c>
      <c r="K173" s="10">
        <v>30</v>
      </c>
      <c r="L173" s="10">
        <f>K173*J173</f>
        <v>420</v>
      </c>
      <c r="M173" s="11">
        <v>1.03</v>
      </c>
      <c r="N173" s="12">
        <f>M173*L173</f>
        <v>432.6</v>
      </c>
      <c r="O173" s="10"/>
      <c r="P173" s="12">
        <f>G173+N173+O173</f>
        <v>432.6</v>
      </c>
      <c r="Q173" s="10">
        <v>0.33</v>
      </c>
      <c r="R173" s="36">
        <f>P173*Q173</f>
        <v>142.758</v>
      </c>
    </row>
    <row r="174" s="1" customFormat="1" spans="1:18">
      <c r="A174" s="10" t="s">
        <v>729</v>
      </c>
      <c r="B174" s="35" t="s">
        <v>741</v>
      </c>
      <c r="C174" s="10">
        <v>12</v>
      </c>
      <c r="D174" s="10">
        <v>12</v>
      </c>
      <c r="E174" s="10">
        <f>SUM(D174-C174)</f>
        <v>0</v>
      </c>
      <c r="F174" s="36">
        <v>9.5</v>
      </c>
      <c r="G174" s="10">
        <f>E174*F174</f>
        <v>0</v>
      </c>
      <c r="H174" s="10">
        <v>11436</v>
      </c>
      <c r="I174" s="10">
        <v>12160</v>
      </c>
      <c r="J174" s="10">
        <f>I174-H174</f>
        <v>724</v>
      </c>
      <c r="K174" s="10">
        <v>30</v>
      </c>
      <c r="L174" s="10">
        <f>K174*J174</f>
        <v>21720</v>
      </c>
      <c r="M174" s="11">
        <v>1.03</v>
      </c>
      <c r="N174" s="12">
        <f>M174*L174</f>
        <v>22371.6</v>
      </c>
      <c r="O174" s="10"/>
      <c r="P174" s="12">
        <f>G174+N174+O174</f>
        <v>22371.6</v>
      </c>
      <c r="Q174" s="10">
        <v>0.5</v>
      </c>
      <c r="R174" s="36">
        <f>P174*Q174</f>
        <v>11185.8</v>
      </c>
    </row>
    <row r="175" s="1" customFormat="1" spans="1:18">
      <c r="A175" s="35" t="s">
        <v>11</v>
      </c>
      <c r="B175" s="35">
        <v>4515</v>
      </c>
      <c r="C175" s="35"/>
      <c r="D175" s="35"/>
      <c r="E175" s="35"/>
      <c r="F175" s="386"/>
      <c r="G175" s="35"/>
      <c r="H175" s="35"/>
      <c r="I175" s="35"/>
      <c r="J175" s="35"/>
      <c r="K175" s="35"/>
      <c r="L175" s="35">
        <f>N175/M174</f>
        <v>38009.6</v>
      </c>
      <c r="M175" s="35"/>
      <c r="N175" s="386">
        <f>R175-G174</f>
        <v>39149.888</v>
      </c>
      <c r="O175" s="35"/>
      <c r="P175" s="35"/>
      <c r="Q175" s="35"/>
      <c r="R175" s="386">
        <f>SUM(R171:R174)</f>
        <v>39149.888</v>
      </c>
    </row>
    <row r="176" s="384" customFormat="1" spans="1:41">
      <c r="A176" s="28" t="s">
        <v>15</v>
      </c>
      <c r="B176" s="252"/>
      <c r="C176" s="252"/>
      <c r="D176" s="252"/>
      <c r="E176" s="252"/>
      <c r="F176" s="286"/>
      <c r="G176" s="252"/>
      <c r="H176" s="252"/>
      <c r="I176" s="252"/>
      <c r="J176" s="252"/>
      <c r="K176" s="252"/>
      <c r="L176" s="252"/>
      <c r="M176" s="252"/>
      <c r="N176" s="252"/>
      <c r="O176" s="252"/>
      <c r="P176" s="252"/>
      <c r="Q176" s="252"/>
      <c r="R176" s="252"/>
      <c r="S176" s="89"/>
      <c r="T176" s="89"/>
      <c r="U176" s="89"/>
      <c r="V176" s="89"/>
      <c r="W176" s="89"/>
      <c r="X176" s="89"/>
      <c r="Y176" s="89"/>
      <c r="Z176" s="89"/>
      <c r="AA176" s="89"/>
      <c r="AB176" s="89"/>
      <c r="AC176" s="89"/>
      <c r="AD176" s="89"/>
      <c r="AE176" s="89"/>
      <c r="AF176" s="89"/>
      <c r="AG176" s="89"/>
      <c r="AH176" s="89"/>
      <c r="AI176" s="89"/>
      <c r="AJ176" s="89"/>
      <c r="AK176" s="89"/>
      <c r="AL176" s="89"/>
      <c r="AM176" s="89"/>
      <c r="AN176" s="89"/>
      <c r="AO176" s="365"/>
    </row>
    <row r="177" s="23" customFormat="1" spans="1:40">
      <c r="A177" s="97" t="s">
        <v>746</v>
      </c>
      <c r="B177" s="97" t="s">
        <v>747</v>
      </c>
      <c r="C177" s="97"/>
      <c r="D177" s="97"/>
      <c r="E177" s="97"/>
      <c r="F177" s="434"/>
      <c r="G177" s="97"/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89"/>
      <c r="T177" s="89"/>
      <c r="U177" s="89"/>
      <c r="V177" s="89"/>
      <c r="W177" s="89"/>
      <c r="X177" s="89"/>
      <c r="Y177" s="89"/>
      <c r="Z177" s="89"/>
      <c r="AA177" s="89"/>
      <c r="AB177" s="89"/>
      <c r="AC177" s="89"/>
      <c r="AD177" s="89"/>
      <c r="AE177" s="89"/>
      <c r="AF177" s="89"/>
      <c r="AG177" s="89"/>
      <c r="AH177" s="89"/>
      <c r="AI177" s="89"/>
      <c r="AJ177" s="89"/>
      <c r="AK177" s="89"/>
      <c r="AL177" s="89"/>
      <c r="AM177" s="89"/>
      <c r="AN177" s="89"/>
    </row>
    <row r="178" s="1" customFormat="1" spans="1:18">
      <c r="A178" s="10" t="s">
        <v>748</v>
      </c>
      <c r="B178" s="35" t="s">
        <v>96</v>
      </c>
      <c r="C178" s="10"/>
      <c r="D178" s="10"/>
      <c r="E178" s="10"/>
      <c r="F178" s="36"/>
      <c r="G178" s="10"/>
      <c r="H178" s="10">
        <v>996</v>
      </c>
      <c r="I178" s="10">
        <v>1552</v>
      </c>
      <c r="J178" s="10">
        <f>I178-H178</f>
        <v>556</v>
      </c>
      <c r="K178" s="10">
        <v>40</v>
      </c>
      <c r="L178" s="10">
        <f>J178*K178-L163</f>
        <v>21610</v>
      </c>
      <c r="M178" s="11">
        <v>1.03</v>
      </c>
      <c r="N178" s="12">
        <f>M178*L178</f>
        <v>22258.3</v>
      </c>
      <c r="O178" s="10"/>
      <c r="P178" s="12">
        <f>N178-N163</f>
        <v>21609.4</v>
      </c>
      <c r="Q178" s="10">
        <v>1</v>
      </c>
      <c r="R178" s="36">
        <f>P178*Q178</f>
        <v>21609.4</v>
      </c>
    </row>
    <row r="179" spans="5:40">
      <c r="E179" s="2">
        <v>10.19</v>
      </c>
      <c r="I179" s="2">
        <v>15778</v>
      </c>
      <c r="R179" s="2">
        <f>R178-R163</f>
        <v>21414.73</v>
      </c>
      <c r="S179" s="25" t="s">
        <v>749</v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</row>
  </sheetData>
  <mergeCells count="2">
    <mergeCell ref="A1:R1"/>
    <mergeCell ref="A27:R27"/>
  </mergeCells>
  <hyperlinks>
    <hyperlink ref="A116" r:id="rId3" display="2@-303B#右"/>
  </hyperlinks>
  <pageMargins left="0.7" right="0.7" top="0.75" bottom="0.75" header="0.3" footer="0.3"/>
  <pageSetup paperSize="9" orientation="portrait" horizontalDpi="200" verticalDpi="300"/>
  <headerFooter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FD249"/>
  <sheetViews>
    <sheetView topLeftCell="A82" workbookViewId="0">
      <selection activeCell="A82" sqref="A82:R82"/>
    </sheetView>
  </sheetViews>
  <sheetFormatPr defaultColWidth="9" defaultRowHeight="14.25"/>
  <cols>
    <col min="1" max="1" width="11.8833333333333" style="2" customWidth="1"/>
    <col min="2" max="2" width="5.21666666666667" style="2" customWidth="1"/>
    <col min="3" max="3" width="6.71666666666667" style="2" customWidth="1"/>
    <col min="4" max="4" width="7.10833333333333" style="2" customWidth="1"/>
    <col min="5" max="5" width="8.7" style="2" customWidth="1"/>
    <col min="6" max="6" width="5.5" style="2" customWidth="1"/>
    <col min="7" max="7" width="9.38333333333333" style="2" customWidth="1"/>
    <col min="8" max="8" width="8.10833333333333" style="2" customWidth="1"/>
    <col min="9" max="9" width="7" style="2" customWidth="1"/>
    <col min="10" max="10" width="6.71666666666667" style="2" customWidth="1"/>
    <col min="11" max="11" width="3.88333333333333" style="2" customWidth="1"/>
    <col min="12" max="12" width="12.8833333333333" style="2" customWidth="1"/>
    <col min="13" max="13" width="4.10833333333333" style="2" customWidth="1"/>
    <col min="14" max="14" width="14.6083333333333" style="2" customWidth="1"/>
    <col min="15" max="15" width="5.21666666666667" style="2" customWidth="1"/>
    <col min="16" max="16" width="13.6083333333333" style="2" customWidth="1"/>
    <col min="17" max="17" width="6.75" style="2" customWidth="1"/>
    <col min="18" max="18" width="11.6083333333333" style="2" customWidth="1"/>
    <col min="19" max="19" width="9.38333333333333" style="2"/>
    <col min="20" max="22" width="10.6" style="2"/>
    <col min="23" max="23" width="7.125" style="2" customWidth="1"/>
    <col min="24" max="24" width="9" style="2"/>
    <col min="25" max="25" width="6.75" style="2" customWidth="1"/>
    <col min="26" max="27" width="9" style="2"/>
    <col min="28" max="28" width="10.125" style="2"/>
    <col min="29" max="29" width="5.125" style="2" customWidth="1"/>
    <col min="30" max="30" width="9" style="2"/>
    <col min="31" max="31" width="7" style="2" customWidth="1"/>
    <col min="32" max="32" width="12.875" style="2" customWidth="1"/>
    <col min="33" max="33" width="6.25" style="2" customWidth="1"/>
    <col min="34" max="34" width="11.625" style="2" customWidth="1"/>
    <col min="35" max="35" width="4.375" style="2" customWidth="1"/>
    <col min="36" max="36" width="13.125" style="2" customWidth="1"/>
    <col min="37" max="16383" width="9" style="2"/>
    <col min="16384" max="16384" width="10.4416666666667" style="2"/>
  </cols>
  <sheetData>
    <row r="1" s="2" customFormat="1" ht="25.5" spans="1:40">
      <c r="A1" s="109" t="s">
        <v>41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65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</row>
    <row r="2" s="1" customFormat="1" spans="1:18">
      <c r="A2" s="80" t="s">
        <v>15</v>
      </c>
      <c r="B2" s="80" t="s">
        <v>50</v>
      </c>
      <c r="C2" s="80" t="s">
        <v>16</v>
      </c>
      <c r="D2" s="80" t="s">
        <v>17</v>
      </c>
      <c r="E2" s="80" t="s">
        <v>18</v>
      </c>
      <c r="F2" s="111" t="s">
        <v>19</v>
      </c>
      <c r="G2" s="80" t="s">
        <v>20</v>
      </c>
      <c r="H2" s="80" t="s">
        <v>21</v>
      </c>
      <c r="I2" s="80" t="s">
        <v>22</v>
      </c>
      <c r="J2" s="80" t="s">
        <v>23</v>
      </c>
      <c r="K2" s="80" t="s">
        <v>24</v>
      </c>
      <c r="L2" s="80" t="s">
        <v>18</v>
      </c>
      <c r="M2" s="85"/>
      <c r="N2" s="86" t="s">
        <v>25</v>
      </c>
      <c r="O2" s="80" t="s">
        <v>26</v>
      </c>
      <c r="P2" s="86" t="s">
        <v>11</v>
      </c>
      <c r="Q2" s="80" t="s">
        <v>27</v>
      </c>
      <c r="R2" s="124" t="s">
        <v>28</v>
      </c>
    </row>
    <row r="3" s="1" customFormat="1" spans="1:18">
      <c r="A3" s="10" t="s">
        <v>750</v>
      </c>
      <c r="B3" s="10" t="s">
        <v>751</v>
      </c>
      <c r="C3" s="10">
        <v>40</v>
      </c>
      <c r="D3" s="10">
        <v>40</v>
      </c>
      <c r="E3" s="10">
        <f>SUM(D3-C3)</f>
        <v>0</v>
      </c>
      <c r="F3" s="36">
        <v>9.5</v>
      </c>
      <c r="G3" s="10">
        <f>E3*F3</f>
        <v>0</v>
      </c>
      <c r="H3" s="10">
        <v>178665</v>
      </c>
      <c r="I3" s="10">
        <v>192796</v>
      </c>
      <c r="J3" s="10">
        <f t="shared" ref="J3:J17" si="0">I3-H3</f>
        <v>14131</v>
      </c>
      <c r="K3" s="10">
        <v>1</v>
      </c>
      <c r="L3" s="10">
        <f t="shared" ref="L3:L17" si="1">K3*J3</f>
        <v>14131</v>
      </c>
      <c r="M3" s="11">
        <v>1.03</v>
      </c>
      <c r="N3" s="12">
        <f t="shared" ref="N3:N17" si="2">M3*L3</f>
        <v>14554.93</v>
      </c>
      <c r="O3" s="10">
        <v>80</v>
      </c>
      <c r="P3" s="12">
        <f t="shared" ref="P3:P18" si="3">G3+N3+O3</f>
        <v>14634.93</v>
      </c>
      <c r="Q3" s="10">
        <v>1</v>
      </c>
      <c r="R3" s="36">
        <f t="shared" ref="R3:R13" si="4">P3*Q3</f>
        <v>14634.93</v>
      </c>
    </row>
    <row r="4" s="1" customFormat="1" spans="1:18">
      <c r="A4" s="10" t="s">
        <v>752</v>
      </c>
      <c r="B4" s="10" t="s">
        <v>751</v>
      </c>
      <c r="C4" s="10"/>
      <c r="D4" s="10"/>
      <c r="E4" s="10"/>
      <c r="F4" s="36"/>
      <c r="G4" s="10"/>
      <c r="H4" s="10">
        <v>20607</v>
      </c>
      <c r="I4" s="10">
        <v>23484</v>
      </c>
      <c r="J4" s="10">
        <f t="shared" si="0"/>
        <v>2877</v>
      </c>
      <c r="K4" s="10">
        <v>1</v>
      </c>
      <c r="L4" s="10">
        <f t="shared" si="1"/>
        <v>2877</v>
      </c>
      <c r="M4" s="11">
        <v>1.03</v>
      </c>
      <c r="N4" s="12">
        <f t="shared" si="2"/>
        <v>2963.31</v>
      </c>
      <c r="O4" s="10"/>
      <c r="P4" s="12">
        <f t="shared" si="3"/>
        <v>2963.31</v>
      </c>
      <c r="Q4" s="10">
        <v>1</v>
      </c>
      <c r="R4" s="36">
        <f t="shared" si="4"/>
        <v>2963.31</v>
      </c>
    </row>
    <row r="5" s="1" customFormat="1" spans="1:18">
      <c r="A5" s="10" t="s">
        <v>753</v>
      </c>
      <c r="B5" s="10" t="s">
        <v>751</v>
      </c>
      <c r="C5" s="10"/>
      <c r="D5" s="10" t="s">
        <v>754</v>
      </c>
      <c r="E5" s="10"/>
      <c r="F5" s="36"/>
      <c r="G5" s="10"/>
      <c r="H5" s="10">
        <v>19051</v>
      </c>
      <c r="I5" s="10">
        <v>20205</v>
      </c>
      <c r="J5" s="10">
        <f t="shared" si="0"/>
        <v>1154</v>
      </c>
      <c r="K5" s="10">
        <v>1</v>
      </c>
      <c r="L5" s="10">
        <f t="shared" si="1"/>
        <v>1154</v>
      </c>
      <c r="M5" s="11">
        <v>1.03</v>
      </c>
      <c r="N5" s="12">
        <f t="shared" si="2"/>
        <v>1188.62</v>
      </c>
      <c r="O5" s="10"/>
      <c r="P5" s="12">
        <f t="shared" si="3"/>
        <v>1188.62</v>
      </c>
      <c r="Q5" s="10">
        <v>1</v>
      </c>
      <c r="R5" s="36">
        <f t="shared" si="4"/>
        <v>1188.62</v>
      </c>
    </row>
    <row r="6" s="1" customFormat="1" spans="1:18">
      <c r="A6" s="10" t="s">
        <v>755</v>
      </c>
      <c r="B6" s="10" t="s">
        <v>751</v>
      </c>
      <c r="C6" s="10">
        <v>185</v>
      </c>
      <c r="D6" s="10">
        <v>185</v>
      </c>
      <c r="E6" s="10">
        <f>SUM(D6-C6)</f>
        <v>0</v>
      </c>
      <c r="F6" s="36">
        <v>9.5</v>
      </c>
      <c r="G6" s="10">
        <f>E6*F6</f>
        <v>0</v>
      </c>
      <c r="H6" s="10">
        <v>20476</v>
      </c>
      <c r="I6" s="10">
        <v>21026</v>
      </c>
      <c r="J6" s="10">
        <f t="shared" si="0"/>
        <v>550</v>
      </c>
      <c r="K6" s="10">
        <v>1</v>
      </c>
      <c r="L6" s="10">
        <f t="shared" si="1"/>
        <v>550</v>
      </c>
      <c r="M6" s="11">
        <v>1.03</v>
      </c>
      <c r="N6" s="12">
        <f t="shared" si="2"/>
        <v>566.5</v>
      </c>
      <c r="O6" s="10"/>
      <c r="P6" s="12">
        <f t="shared" si="3"/>
        <v>566.5</v>
      </c>
      <c r="Q6" s="10">
        <v>1</v>
      </c>
      <c r="R6" s="36">
        <f t="shared" si="4"/>
        <v>566.5</v>
      </c>
    </row>
    <row r="7" s="1" customFormat="1" spans="1:18">
      <c r="A7" s="10" t="s">
        <v>756</v>
      </c>
      <c r="B7" s="10" t="s">
        <v>751</v>
      </c>
      <c r="C7" s="10">
        <v>42</v>
      </c>
      <c r="D7" s="10">
        <v>42</v>
      </c>
      <c r="E7" s="10">
        <f>D7-C7</f>
        <v>0</v>
      </c>
      <c r="F7" s="36">
        <v>9.5</v>
      </c>
      <c r="G7" s="10">
        <f>E7*F7</f>
        <v>0</v>
      </c>
      <c r="H7" s="10">
        <v>248298</v>
      </c>
      <c r="I7" s="10">
        <v>260051</v>
      </c>
      <c r="J7" s="10">
        <f t="shared" si="0"/>
        <v>11753</v>
      </c>
      <c r="K7" s="10">
        <v>1</v>
      </c>
      <c r="L7" s="10">
        <f t="shared" si="1"/>
        <v>11753</v>
      </c>
      <c r="M7" s="11">
        <v>1.03</v>
      </c>
      <c r="N7" s="12">
        <f t="shared" si="2"/>
        <v>12105.59</v>
      </c>
      <c r="O7" s="10">
        <v>40</v>
      </c>
      <c r="P7" s="12">
        <f t="shared" si="3"/>
        <v>12145.59</v>
      </c>
      <c r="Q7" s="10">
        <v>1</v>
      </c>
      <c r="R7" s="36">
        <f t="shared" si="4"/>
        <v>12145.59</v>
      </c>
    </row>
    <row r="8" s="1" customFormat="1" spans="1:18">
      <c r="A8" s="10" t="s">
        <v>757</v>
      </c>
      <c r="B8" s="10" t="s">
        <v>751</v>
      </c>
      <c r="C8" s="10">
        <v>102</v>
      </c>
      <c r="D8" s="10">
        <v>108</v>
      </c>
      <c r="E8" s="10">
        <f>SUM(D8-C8)</f>
        <v>6</v>
      </c>
      <c r="F8" s="36">
        <v>9.5</v>
      </c>
      <c r="G8" s="10">
        <f>E8*F8</f>
        <v>57</v>
      </c>
      <c r="H8" s="10">
        <v>64155</v>
      </c>
      <c r="I8" s="10">
        <v>66268</v>
      </c>
      <c r="J8" s="10">
        <f t="shared" si="0"/>
        <v>2113</v>
      </c>
      <c r="K8" s="10">
        <v>1</v>
      </c>
      <c r="L8" s="10">
        <f t="shared" si="1"/>
        <v>2113</v>
      </c>
      <c r="M8" s="11">
        <v>1.03</v>
      </c>
      <c r="N8" s="12">
        <f t="shared" si="2"/>
        <v>2176.39</v>
      </c>
      <c r="O8" s="10">
        <v>80</v>
      </c>
      <c r="P8" s="12">
        <f t="shared" si="3"/>
        <v>2313.39</v>
      </c>
      <c r="Q8" s="10">
        <v>1</v>
      </c>
      <c r="R8" s="36">
        <f t="shared" si="4"/>
        <v>2313.39</v>
      </c>
    </row>
    <row r="9" s="1" customFormat="1" spans="1:18">
      <c r="A9" s="35" t="s">
        <v>758</v>
      </c>
      <c r="B9" s="10" t="s">
        <v>751</v>
      </c>
      <c r="C9" s="35">
        <v>157</v>
      </c>
      <c r="D9" s="35">
        <v>157</v>
      </c>
      <c r="E9" s="10">
        <f>SUM(D9-C9)</f>
        <v>0</v>
      </c>
      <c r="F9" s="36">
        <v>9.5</v>
      </c>
      <c r="G9" s="10">
        <f>E9*F9</f>
        <v>0</v>
      </c>
      <c r="H9" s="10">
        <v>6851</v>
      </c>
      <c r="I9" s="10">
        <v>6851</v>
      </c>
      <c r="J9" s="10">
        <f t="shared" si="0"/>
        <v>0</v>
      </c>
      <c r="K9" s="10">
        <v>1</v>
      </c>
      <c r="L9" s="10">
        <f t="shared" si="1"/>
        <v>0</v>
      </c>
      <c r="M9" s="11">
        <v>1.03</v>
      </c>
      <c r="N9" s="12">
        <f t="shared" si="2"/>
        <v>0</v>
      </c>
      <c r="O9" s="10">
        <v>80</v>
      </c>
      <c r="P9" s="12">
        <f t="shared" si="3"/>
        <v>80</v>
      </c>
      <c r="Q9" s="10">
        <v>1</v>
      </c>
      <c r="R9" s="36">
        <f t="shared" si="4"/>
        <v>80</v>
      </c>
    </row>
    <row r="10" s="1" customFormat="1" spans="1:18">
      <c r="A10" s="10" t="s">
        <v>759</v>
      </c>
      <c r="B10" s="10" t="s">
        <v>751</v>
      </c>
      <c r="C10" s="10">
        <v>152</v>
      </c>
      <c r="D10" s="10">
        <v>154</v>
      </c>
      <c r="E10" s="10">
        <f>SUM(D10-C10)</f>
        <v>2</v>
      </c>
      <c r="F10" s="36">
        <v>9.5</v>
      </c>
      <c r="G10" s="10">
        <f>E10*F10</f>
        <v>19</v>
      </c>
      <c r="H10" s="10">
        <v>256722</v>
      </c>
      <c r="I10" s="10">
        <v>275180</v>
      </c>
      <c r="J10" s="10">
        <f t="shared" si="0"/>
        <v>18458</v>
      </c>
      <c r="K10" s="10">
        <v>1</v>
      </c>
      <c r="L10" s="10">
        <f t="shared" si="1"/>
        <v>18458</v>
      </c>
      <c r="M10" s="11">
        <v>1.03</v>
      </c>
      <c r="N10" s="12">
        <f t="shared" si="2"/>
        <v>19011.74</v>
      </c>
      <c r="O10" s="10">
        <v>140</v>
      </c>
      <c r="P10" s="12">
        <f t="shared" si="3"/>
        <v>19170.74</v>
      </c>
      <c r="Q10" s="10">
        <v>0.25</v>
      </c>
      <c r="R10" s="36">
        <f t="shared" si="4"/>
        <v>4792.685</v>
      </c>
    </row>
    <row r="11" s="1" customFormat="1" spans="1:18">
      <c r="A11" s="10" t="s">
        <v>760</v>
      </c>
      <c r="B11" s="10" t="s">
        <v>751</v>
      </c>
      <c r="C11" s="10"/>
      <c r="D11" s="10" t="s">
        <v>761</v>
      </c>
      <c r="E11" s="10"/>
      <c r="F11" s="36"/>
      <c r="G11" s="10"/>
      <c r="H11" s="10">
        <v>45959</v>
      </c>
      <c r="I11" s="10">
        <v>49674</v>
      </c>
      <c r="J11" s="10">
        <f t="shared" si="0"/>
        <v>3715</v>
      </c>
      <c r="K11" s="10">
        <v>1</v>
      </c>
      <c r="L11" s="10">
        <f t="shared" si="1"/>
        <v>3715</v>
      </c>
      <c r="M11" s="11">
        <v>1.03</v>
      </c>
      <c r="N11" s="12">
        <f t="shared" si="2"/>
        <v>3826.45</v>
      </c>
      <c r="O11" s="10"/>
      <c r="P11" s="12">
        <f t="shared" si="3"/>
        <v>3826.45</v>
      </c>
      <c r="Q11" s="10">
        <v>0.25</v>
      </c>
      <c r="R11" s="36">
        <f t="shared" si="4"/>
        <v>956.6125</v>
      </c>
    </row>
    <row r="12" s="1" customFormat="1" spans="1:18">
      <c r="A12" s="10" t="s">
        <v>762</v>
      </c>
      <c r="B12" s="10" t="s">
        <v>751</v>
      </c>
      <c r="C12" s="10">
        <v>162</v>
      </c>
      <c r="D12" s="10">
        <v>162</v>
      </c>
      <c r="E12" s="10">
        <f>SUM(D12-C12)</f>
        <v>0</v>
      </c>
      <c r="F12" s="36">
        <v>9.5</v>
      </c>
      <c r="G12" s="10">
        <f>E12*F12</f>
        <v>0</v>
      </c>
      <c r="H12" s="10">
        <v>69453</v>
      </c>
      <c r="I12" s="10">
        <v>73047</v>
      </c>
      <c r="J12" s="10">
        <f t="shared" si="0"/>
        <v>3594</v>
      </c>
      <c r="K12" s="10">
        <v>1</v>
      </c>
      <c r="L12" s="10">
        <f t="shared" si="1"/>
        <v>3594</v>
      </c>
      <c r="M12" s="11">
        <v>1.03</v>
      </c>
      <c r="N12" s="12">
        <f t="shared" si="2"/>
        <v>3701.82</v>
      </c>
      <c r="O12" s="10">
        <v>80</v>
      </c>
      <c r="P12" s="12">
        <f t="shared" si="3"/>
        <v>3781.82</v>
      </c>
      <c r="Q12" s="10">
        <v>1</v>
      </c>
      <c r="R12" s="36">
        <f t="shared" si="4"/>
        <v>3781.82</v>
      </c>
    </row>
    <row r="13" s="92" customFormat="1" spans="1:18">
      <c r="A13" s="112" t="s">
        <v>763</v>
      </c>
      <c r="B13" s="112" t="s">
        <v>751</v>
      </c>
      <c r="C13" s="112"/>
      <c r="D13" s="112"/>
      <c r="E13" s="112"/>
      <c r="F13" s="113"/>
      <c r="G13" s="112"/>
      <c r="H13" s="112">
        <v>223</v>
      </c>
      <c r="I13" s="112">
        <v>223</v>
      </c>
      <c r="J13" s="112">
        <f t="shared" si="0"/>
        <v>0</v>
      </c>
      <c r="K13" s="112">
        <v>40</v>
      </c>
      <c r="L13" s="112">
        <f t="shared" si="1"/>
        <v>0</v>
      </c>
      <c r="M13" s="141">
        <v>1.03</v>
      </c>
      <c r="N13" s="142">
        <f t="shared" si="2"/>
        <v>0</v>
      </c>
      <c r="O13" s="112"/>
      <c r="P13" s="142">
        <f t="shared" si="3"/>
        <v>0</v>
      </c>
      <c r="Q13" s="112">
        <v>1</v>
      </c>
      <c r="R13" s="113">
        <f t="shared" si="4"/>
        <v>0</v>
      </c>
    </row>
    <row r="14" s="92" customFormat="1" spans="1:18">
      <c r="A14" s="112" t="s">
        <v>11</v>
      </c>
      <c r="B14" s="112" t="s">
        <v>751</v>
      </c>
      <c r="C14" s="112"/>
      <c r="D14" s="112"/>
      <c r="E14" s="112">
        <f>SUM(E3:E12)</f>
        <v>8</v>
      </c>
      <c r="F14" s="113">
        <v>9.5</v>
      </c>
      <c r="G14" s="112">
        <f>E14*F14</f>
        <v>76</v>
      </c>
      <c r="H14" s="112"/>
      <c r="I14" s="112"/>
      <c r="J14" s="112"/>
      <c r="K14" s="112"/>
      <c r="L14" s="112">
        <f>SUM(L3:L13)</f>
        <v>58345</v>
      </c>
      <c r="M14" s="141">
        <v>1.03</v>
      </c>
      <c r="N14" s="142">
        <f>L14*M14</f>
        <v>60095.35</v>
      </c>
      <c r="O14" s="112">
        <f>SUM(O3:O12)</f>
        <v>500</v>
      </c>
      <c r="P14" s="142">
        <f t="shared" si="3"/>
        <v>60671.35</v>
      </c>
      <c r="Q14" s="112">
        <v>1</v>
      </c>
      <c r="R14" s="113">
        <f>R3+R4+R5+R6+R7+R8+R9+R10+R11+R12+R13</f>
        <v>43423.4575</v>
      </c>
    </row>
    <row r="15" s="92" customFormat="1" spans="1:18">
      <c r="A15" s="114" t="s">
        <v>764</v>
      </c>
      <c r="B15" s="114"/>
      <c r="C15" s="114"/>
      <c r="D15" s="114" t="s">
        <v>403</v>
      </c>
      <c r="E15" s="114"/>
      <c r="F15" s="115"/>
      <c r="G15" s="114"/>
      <c r="H15" s="114"/>
      <c r="I15" s="114"/>
      <c r="J15" s="114"/>
      <c r="K15" s="114"/>
      <c r="L15" s="114"/>
      <c r="M15" s="143"/>
      <c r="N15" s="144"/>
      <c r="O15" s="114"/>
      <c r="P15" s="144"/>
      <c r="Q15" s="114"/>
      <c r="R15" s="115">
        <v>38405.94</v>
      </c>
    </row>
    <row r="16" s="92" customFormat="1" spans="1:18">
      <c r="A16" s="114" t="s">
        <v>765</v>
      </c>
      <c r="B16" s="114"/>
      <c r="C16" s="114"/>
      <c r="D16" s="114" t="s">
        <v>112</v>
      </c>
      <c r="E16" s="114"/>
      <c r="F16" s="115"/>
      <c r="G16" s="114"/>
      <c r="H16" s="114"/>
      <c r="I16" s="114"/>
      <c r="J16" s="114"/>
      <c r="K16" s="114"/>
      <c r="L16" s="114"/>
      <c r="M16" s="143"/>
      <c r="N16" s="144"/>
      <c r="O16" s="114"/>
      <c r="P16" s="144"/>
      <c r="Q16" s="114"/>
      <c r="R16" s="115">
        <f>R15-R14</f>
        <v>-5017.5175</v>
      </c>
    </row>
    <row r="17" s="93" customFormat="1" ht="13.5" spans="1:19">
      <c r="A17" s="116" t="s">
        <v>766</v>
      </c>
      <c r="B17" s="116"/>
      <c r="C17" s="117" t="s">
        <v>751</v>
      </c>
      <c r="D17" s="116" t="s">
        <v>767</v>
      </c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>
        <v>30000</v>
      </c>
      <c r="S17" s="116"/>
    </row>
    <row r="18" s="93" customFormat="1" ht="13.5" spans="1:19">
      <c r="A18" s="116" t="s">
        <v>768</v>
      </c>
      <c r="B18" s="116"/>
      <c r="C18" s="117" t="s">
        <v>751</v>
      </c>
      <c r="D18" s="116" t="s">
        <v>767</v>
      </c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>
        <v>20000</v>
      </c>
      <c r="S18" s="116"/>
    </row>
    <row r="19" s="93" customFormat="1" ht="13.5" spans="1:19">
      <c r="A19" s="116" t="s">
        <v>769</v>
      </c>
      <c r="B19" s="116"/>
      <c r="C19" s="117" t="s">
        <v>751</v>
      </c>
      <c r="D19" s="116" t="s">
        <v>767</v>
      </c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P19" s="116"/>
      <c r="Q19" s="116"/>
      <c r="R19" s="116">
        <v>28181.49</v>
      </c>
      <c r="S19" s="116"/>
    </row>
    <row r="20" s="94" customFormat="1" ht="13.5" spans="1:18">
      <c r="A20" s="118" t="s">
        <v>770</v>
      </c>
      <c r="B20" s="118"/>
      <c r="C20" s="119" t="s">
        <v>112</v>
      </c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66">
        <f>R16+R17+R18+R19</f>
        <v>73163.9725</v>
      </c>
    </row>
    <row r="21" s="95" customFormat="1" spans="1:18">
      <c r="A21" s="120"/>
      <c r="B21" s="120"/>
      <c r="C21" s="120"/>
      <c r="D21" s="120"/>
      <c r="E21" s="120"/>
      <c r="F21" s="121"/>
      <c r="G21" s="120"/>
      <c r="H21" s="120"/>
      <c r="I21" s="120"/>
      <c r="J21" s="120"/>
      <c r="K21" s="120"/>
      <c r="L21" s="120"/>
      <c r="M21" s="145"/>
      <c r="N21" s="146"/>
      <c r="O21" s="120"/>
      <c r="P21" s="146"/>
      <c r="Q21" s="120"/>
      <c r="R21" s="121"/>
    </row>
    <row r="22" s="1" customFormat="1" spans="1:18">
      <c r="A22" s="10" t="s">
        <v>771</v>
      </c>
      <c r="B22" s="10" t="s">
        <v>772</v>
      </c>
      <c r="C22" s="10">
        <v>152</v>
      </c>
      <c r="D22" s="10">
        <v>154</v>
      </c>
      <c r="E22" s="10">
        <f>SUM(D22-C22)</f>
        <v>2</v>
      </c>
      <c r="F22" s="36">
        <v>9.5</v>
      </c>
      <c r="G22" s="10">
        <f>E22*F22</f>
        <v>19</v>
      </c>
      <c r="H22" s="10">
        <v>0</v>
      </c>
      <c r="I22" s="10">
        <v>62</v>
      </c>
      <c r="J22" s="10">
        <f>I22-H22</f>
        <v>62</v>
      </c>
      <c r="K22" s="10">
        <v>1</v>
      </c>
      <c r="L22" s="10">
        <f>K22*J22</f>
        <v>62</v>
      </c>
      <c r="M22" s="11">
        <v>1.03</v>
      </c>
      <c r="N22" s="12">
        <f>M22*L22</f>
        <v>63.86</v>
      </c>
      <c r="O22" s="10">
        <v>80</v>
      </c>
      <c r="P22" s="12">
        <f>G22+N22+O22</f>
        <v>162.86</v>
      </c>
      <c r="Q22" s="10">
        <v>0.75</v>
      </c>
      <c r="R22" s="36">
        <f>P22*Q22</f>
        <v>122.145</v>
      </c>
    </row>
    <row r="23" s="1" customFormat="1" spans="1:18">
      <c r="A23" s="10" t="s">
        <v>773</v>
      </c>
      <c r="B23" s="10" t="s">
        <v>772</v>
      </c>
      <c r="C23" s="10">
        <v>152</v>
      </c>
      <c r="D23" s="10">
        <v>154</v>
      </c>
      <c r="E23" s="10">
        <f>SUM(D23-C23)</f>
        <v>2</v>
      </c>
      <c r="F23" s="36">
        <v>9.5</v>
      </c>
      <c r="G23" s="10">
        <f>E23*F23</f>
        <v>19</v>
      </c>
      <c r="H23" s="10">
        <v>0</v>
      </c>
      <c r="I23" s="10">
        <v>72</v>
      </c>
      <c r="J23" s="10">
        <f>I23-H23</f>
        <v>72</v>
      </c>
      <c r="K23" s="10">
        <v>1</v>
      </c>
      <c r="L23" s="10">
        <f>K23*J23</f>
        <v>72</v>
      </c>
      <c r="M23" s="11">
        <v>1.03</v>
      </c>
      <c r="N23" s="12">
        <f>M23*L23</f>
        <v>74.16</v>
      </c>
      <c r="O23" s="10">
        <v>80</v>
      </c>
      <c r="P23" s="12">
        <f>G23+N23+O23</f>
        <v>173.16</v>
      </c>
      <c r="Q23" s="10">
        <v>0.75</v>
      </c>
      <c r="R23" s="36">
        <f>P23*Q23</f>
        <v>129.87</v>
      </c>
    </row>
    <row r="24" s="1" customFormat="1" spans="1:18">
      <c r="A24" s="10" t="s">
        <v>759</v>
      </c>
      <c r="B24" s="10" t="s">
        <v>772</v>
      </c>
      <c r="C24" s="10">
        <v>152</v>
      </c>
      <c r="D24" s="10">
        <v>154</v>
      </c>
      <c r="E24" s="10">
        <f>SUM(D24-C24)</f>
        <v>2</v>
      </c>
      <c r="F24" s="36">
        <v>9.5</v>
      </c>
      <c r="G24" s="10">
        <f>E24*F24</f>
        <v>19</v>
      </c>
      <c r="H24" s="10">
        <v>256722</v>
      </c>
      <c r="I24" s="10">
        <v>275180</v>
      </c>
      <c r="J24" s="10">
        <f>I24-H24</f>
        <v>18458</v>
      </c>
      <c r="K24" s="10">
        <v>1</v>
      </c>
      <c r="L24" s="10">
        <f>K24*J24</f>
        <v>18458</v>
      </c>
      <c r="M24" s="11">
        <v>1.03</v>
      </c>
      <c r="N24" s="12">
        <f>M24*L24</f>
        <v>19011.74</v>
      </c>
      <c r="O24" s="10">
        <v>140</v>
      </c>
      <c r="P24" s="12">
        <f>G24+N24+O24</f>
        <v>19170.74</v>
      </c>
      <c r="Q24" s="10">
        <v>0.75</v>
      </c>
      <c r="R24" s="36">
        <f>P24*Q24</f>
        <v>14378.055</v>
      </c>
    </row>
    <row r="25" s="1" customFormat="1" spans="1:18">
      <c r="A25" s="10" t="s">
        <v>760</v>
      </c>
      <c r="B25" s="10" t="s">
        <v>772</v>
      </c>
      <c r="C25" s="10"/>
      <c r="D25" s="10" t="s">
        <v>761</v>
      </c>
      <c r="E25" s="10"/>
      <c r="F25" s="36"/>
      <c r="G25" s="10"/>
      <c r="H25" s="10">
        <v>45959</v>
      </c>
      <c r="I25" s="10">
        <v>49674</v>
      </c>
      <c r="J25" s="10">
        <f>I25-H25</f>
        <v>3715</v>
      </c>
      <c r="K25" s="10">
        <v>1</v>
      </c>
      <c r="L25" s="10">
        <f>K25*J25</f>
        <v>3715</v>
      </c>
      <c r="M25" s="11">
        <v>1.03</v>
      </c>
      <c r="N25" s="12">
        <f>M25*L25</f>
        <v>3826.45</v>
      </c>
      <c r="O25" s="10"/>
      <c r="P25" s="12">
        <f>G25+N25+O25</f>
        <v>3826.45</v>
      </c>
      <c r="Q25" s="10">
        <v>0.75</v>
      </c>
      <c r="R25" s="36">
        <f>P25*Q25</f>
        <v>2869.8375</v>
      </c>
    </row>
    <row r="26" s="96" customFormat="1" spans="1:18">
      <c r="A26" s="122" t="s">
        <v>11</v>
      </c>
      <c r="B26" s="122"/>
      <c r="C26" s="122"/>
      <c r="D26" s="122"/>
      <c r="E26" s="122"/>
      <c r="F26" s="123"/>
      <c r="G26" s="122"/>
      <c r="H26" s="122"/>
      <c r="I26" s="122"/>
      <c r="J26" s="122"/>
      <c r="K26" s="122"/>
      <c r="L26" s="122"/>
      <c r="M26" s="147"/>
      <c r="N26" s="148"/>
      <c r="O26" s="122"/>
      <c r="P26" s="148"/>
      <c r="Q26" s="122"/>
      <c r="R26" s="123">
        <f>R24+R25</f>
        <v>17247.8925</v>
      </c>
    </row>
    <row r="27" s="92" customFormat="1" spans="1:18">
      <c r="A27" s="114" t="s">
        <v>774</v>
      </c>
      <c r="B27" s="114" t="s">
        <v>772</v>
      </c>
      <c r="C27" s="114"/>
      <c r="D27" s="114"/>
      <c r="E27" s="114"/>
      <c r="F27" s="115"/>
      <c r="G27" s="114"/>
      <c r="H27" s="114"/>
      <c r="I27" s="114"/>
      <c r="J27" s="114"/>
      <c r="K27" s="114"/>
      <c r="L27" s="114"/>
      <c r="M27" s="143"/>
      <c r="N27" s="144"/>
      <c r="O27" s="114"/>
      <c r="P27" s="144"/>
      <c r="Q27" s="114"/>
      <c r="R27" s="115">
        <v>72306</v>
      </c>
    </row>
    <row r="28" s="92" customFormat="1" spans="1:18">
      <c r="A28" s="114" t="s">
        <v>764</v>
      </c>
      <c r="B28" s="114" t="s">
        <v>403</v>
      </c>
      <c r="C28" s="114"/>
      <c r="D28" s="114"/>
      <c r="E28" s="114"/>
      <c r="F28" s="115"/>
      <c r="G28" s="114"/>
      <c r="H28" s="114"/>
      <c r="I28" s="114"/>
      <c r="J28" s="114"/>
      <c r="K28" s="114"/>
      <c r="L28" s="114"/>
      <c r="M28" s="143"/>
      <c r="N28" s="144"/>
      <c r="O28" s="114"/>
      <c r="P28" s="144"/>
      <c r="Q28" s="114"/>
      <c r="R28" s="115">
        <v>56146.73</v>
      </c>
    </row>
    <row r="29" s="92" customFormat="1" spans="1:18">
      <c r="A29" s="114" t="s">
        <v>765</v>
      </c>
      <c r="B29" s="114" t="s">
        <v>112</v>
      </c>
      <c r="C29" s="114"/>
      <c r="D29" s="114"/>
      <c r="E29" s="114"/>
      <c r="F29" s="115"/>
      <c r="G29" s="114"/>
      <c r="H29" s="114"/>
      <c r="I29" s="114"/>
      <c r="J29" s="114"/>
      <c r="K29" s="114"/>
      <c r="L29" s="114"/>
      <c r="M29" s="143"/>
      <c r="N29" s="144"/>
      <c r="O29" s="114"/>
      <c r="P29" s="144"/>
      <c r="Q29" s="114"/>
      <c r="R29" s="115">
        <f>R28-R26</f>
        <v>38898.8375</v>
      </c>
    </row>
    <row r="30" s="92" customFormat="1" spans="1:18">
      <c r="A30" s="114"/>
      <c r="B30" s="114"/>
      <c r="C30" s="114"/>
      <c r="D30" s="114"/>
      <c r="E30" s="114"/>
      <c r="F30" s="115"/>
      <c r="G30" s="114"/>
      <c r="H30" s="114"/>
      <c r="I30" s="114"/>
      <c r="J30" s="114"/>
      <c r="K30" s="114"/>
      <c r="L30" s="114"/>
      <c r="M30" s="143"/>
      <c r="N30" s="144"/>
      <c r="O30" s="114"/>
      <c r="P30" s="144"/>
      <c r="Q30" s="114"/>
      <c r="R30" s="115"/>
    </row>
    <row r="31" s="96" customFormat="1" spans="1:18">
      <c r="A31" s="122" t="s">
        <v>15</v>
      </c>
      <c r="B31" s="122" t="s">
        <v>50</v>
      </c>
      <c r="C31" s="122" t="s">
        <v>16</v>
      </c>
      <c r="D31" s="122" t="s">
        <v>17</v>
      </c>
      <c r="E31" s="122" t="s">
        <v>18</v>
      </c>
      <c r="F31" s="123" t="s">
        <v>19</v>
      </c>
      <c r="G31" s="122" t="s">
        <v>20</v>
      </c>
      <c r="H31" s="122" t="s">
        <v>21</v>
      </c>
      <c r="I31" s="122" t="s">
        <v>22</v>
      </c>
      <c r="J31" s="122" t="s">
        <v>23</v>
      </c>
      <c r="K31" s="122" t="s">
        <v>24</v>
      </c>
      <c r="L31" s="122" t="s">
        <v>18</v>
      </c>
      <c r="M31" s="147"/>
      <c r="N31" s="148" t="s">
        <v>25</v>
      </c>
      <c r="O31" s="122" t="s">
        <v>26</v>
      </c>
      <c r="P31" s="148" t="s">
        <v>11</v>
      </c>
      <c r="Q31" s="122" t="s">
        <v>27</v>
      </c>
      <c r="R31" s="123" t="s">
        <v>28</v>
      </c>
    </row>
    <row r="32" s="1" customFormat="1" spans="1:18">
      <c r="A32" s="10" t="s">
        <v>775</v>
      </c>
      <c r="B32" s="10" t="s">
        <v>776</v>
      </c>
      <c r="C32" s="10"/>
      <c r="D32" s="10"/>
      <c r="E32" s="10"/>
      <c r="F32" s="36"/>
      <c r="G32" s="10"/>
      <c r="H32" s="10">
        <v>2028</v>
      </c>
      <c r="I32" s="10">
        <v>2305</v>
      </c>
      <c r="J32" s="10">
        <f>I32-H32</f>
        <v>277</v>
      </c>
      <c r="K32" s="10">
        <v>20</v>
      </c>
      <c r="L32" s="10">
        <f>K32*J32</f>
        <v>5540</v>
      </c>
      <c r="M32" s="11">
        <v>1.03</v>
      </c>
      <c r="N32" s="12">
        <f>M32*L32</f>
        <v>5706.2</v>
      </c>
      <c r="O32" s="10">
        <v>40</v>
      </c>
      <c r="P32" s="12">
        <f>G32+N32+O32</f>
        <v>5746.2</v>
      </c>
      <c r="Q32" s="10">
        <v>1</v>
      </c>
      <c r="R32" s="36">
        <f>P32*Q32</f>
        <v>5746.2</v>
      </c>
    </row>
    <row r="33" s="1" customFormat="1" ht="13.5" customHeight="1" spans="1:18">
      <c r="A33" s="10" t="s">
        <v>777</v>
      </c>
      <c r="B33" s="10" t="s">
        <v>776</v>
      </c>
      <c r="C33" s="10">
        <v>27</v>
      </c>
      <c r="D33" s="10">
        <v>27</v>
      </c>
      <c r="E33" s="10">
        <f t="shared" ref="E33:E38" si="5">SUM(D33-C33)</f>
        <v>0</v>
      </c>
      <c r="F33" s="36">
        <v>9.5</v>
      </c>
      <c r="G33" s="10">
        <f t="shared" ref="G33:G38" si="6">E33*F33</f>
        <v>0</v>
      </c>
      <c r="H33" s="10">
        <v>1935</v>
      </c>
      <c r="I33" s="10">
        <v>1935</v>
      </c>
      <c r="J33" s="10">
        <f t="shared" ref="J33:J39" si="7">I33-H33</f>
        <v>0</v>
      </c>
      <c r="K33" s="10">
        <v>1</v>
      </c>
      <c r="L33" s="10">
        <f t="shared" ref="L33:L39" si="8">K33*J33</f>
        <v>0</v>
      </c>
      <c r="M33" s="11">
        <v>1.03</v>
      </c>
      <c r="N33" s="12">
        <f t="shared" ref="N33:N39" si="9">M33*L33</f>
        <v>0</v>
      </c>
      <c r="O33" s="10">
        <v>40</v>
      </c>
      <c r="P33" s="12">
        <f t="shared" ref="P33:P39" si="10">G33+N33+O33</f>
        <v>40</v>
      </c>
      <c r="Q33" s="10">
        <v>1</v>
      </c>
      <c r="R33" s="36">
        <f t="shared" ref="R33:R39" si="11">P33*Q33</f>
        <v>40</v>
      </c>
    </row>
    <row r="34" s="1" customFormat="1" hidden="1" spans="1:18">
      <c r="A34" s="80" t="s">
        <v>778</v>
      </c>
      <c r="B34" s="80" t="s">
        <v>776</v>
      </c>
      <c r="C34" s="80"/>
      <c r="D34" s="80" t="s">
        <v>779</v>
      </c>
      <c r="E34" s="80"/>
      <c r="F34" s="124"/>
      <c r="G34" s="80"/>
      <c r="H34" s="80">
        <v>80746</v>
      </c>
      <c r="I34" s="80">
        <v>80746</v>
      </c>
      <c r="J34" s="80">
        <f t="shared" si="7"/>
        <v>0</v>
      </c>
      <c r="K34" s="80">
        <v>1</v>
      </c>
      <c r="L34" s="80">
        <f t="shared" si="8"/>
        <v>0</v>
      </c>
      <c r="M34" s="85">
        <v>1.03</v>
      </c>
      <c r="N34" s="86">
        <f t="shared" si="9"/>
        <v>0</v>
      </c>
      <c r="O34" s="80">
        <v>40</v>
      </c>
      <c r="P34" s="86">
        <f t="shared" si="10"/>
        <v>40</v>
      </c>
      <c r="Q34" s="80">
        <v>1</v>
      </c>
      <c r="R34" s="124">
        <f t="shared" si="11"/>
        <v>40</v>
      </c>
    </row>
    <row r="35" s="1" customFormat="1" hidden="1" spans="1:18">
      <c r="A35" s="80" t="s">
        <v>780</v>
      </c>
      <c r="B35" s="80" t="s">
        <v>776</v>
      </c>
      <c r="C35" s="80">
        <v>8</v>
      </c>
      <c r="D35" s="80">
        <v>8</v>
      </c>
      <c r="E35" s="80">
        <f t="shared" si="5"/>
        <v>0</v>
      </c>
      <c r="F35" s="124">
        <v>9.5</v>
      </c>
      <c r="G35" s="80">
        <f t="shared" si="6"/>
        <v>0</v>
      </c>
      <c r="H35" s="80">
        <v>37951</v>
      </c>
      <c r="I35" s="80">
        <v>37951</v>
      </c>
      <c r="J35" s="80">
        <f t="shared" si="7"/>
        <v>0</v>
      </c>
      <c r="K35" s="80">
        <v>1</v>
      </c>
      <c r="L35" s="80">
        <f t="shared" si="8"/>
        <v>0</v>
      </c>
      <c r="M35" s="85">
        <v>1.03</v>
      </c>
      <c r="N35" s="86">
        <f t="shared" si="9"/>
        <v>0</v>
      </c>
      <c r="O35" s="80">
        <v>40</v>
      </c>
      <c r="P35" s="86">
        <f t="shared" si="10"/>
        <v>40</v>
      </c>
      <c r="Q35" s="80">
        <v>1</v>
      </c>
      <c r="R35" s="124">
        <f t="shared" si="11"/>
        <v>40</v>
      </c>
    </row>
    <row r="36" s="1" customFormat="1" hidden="1" spans="1:18">
      <c r="A36" s="80" t="s">
        <v>781</v>
      </c>
      <c r="B36" s="80" t="s">
        <v>776</v>
      </c>
      <c r="C36" s="80">
        <v>907</v>
      </c>
      <c r="D36" s="80">
        <v>907</v>
      </c>
      <c r="E36" s="80">
        <f t="shared" si="5"/>
        <v>0</v>
      </c>
      <c r="F36" s="124">
        <v>9.5</v>
      </c>
      <c r="G36" s="80">
        <f t="shared" si="6"/>
        <v>0</v>
      </c>
      <c r="H36" s="80">
        <v>43772</v>
      </c>
      <c r="I36" s="80">
        <v>43772</v>
      </c>
      <c r="J36" s="80">
        <f t="shared" si="7"/>
        <v>0</v>
      </c>
      <c r="K36" s="80">
        <v>1</v>
      </c>
      <c r="L36" s="80">
        <f t="shared" si="8"/>
        <v>0</v>
      </c>
      <c r="M36" s="85">
        <v>1.03</v>
      </c>
      <c r="N36" s="86">
        <f t="shared" si="9"/>
        <v>0</v>
      </c>
      <c r="O36" s="80">
        <v>40</v>
      </c>
      <c r="P36" s="86">
        <f t="shared" si="10"/>
        <v>40</v>
      </c>
      <c r="Q36" s="80">
        <v>1</v>
      </c>
      <c r="R36" s="124">
        <f t="shared" si="11"/>
        <v>40</v>
      </c>
    </row>
    <row r="37" s="1" customFormat="1" hidden="1" spans="1:18">
      <c r="A37" s="80" t="s">
        <v>782</v>
      </c>
      <c r="B37" s="80" t="s">
        <v>776</v>
      </c>
      <c r="C37" s="80">
        <v>189</v>
      </c>
      <c r="D37" s="80">
        <v>198</v>
      </c>
      <c r="E37" s="80">
        <f t="shared" si="5"/>
        <v>9</v>
      </c>
      <c r="F37" s="124">
        <v>9.5</v>
      </c>
      <c r="G37" s="80">
        <f t="shared" si="6"/>
        <v>85.5</v>
      </c>
      <c r="H37" s="80">
        <v>11029</v>
      </c>
      <c r="I37" s="80">
        <v>11029</v>
      </c>
      <c r="J37" s="80">
        <f t="shared" si="7"/>
        <v>0</v>
      </c>
      <c r="K37" s="80">
        <v>60</v>
      </c>
      <c r="L37" s="80">
        <f t="shared" si="8"/>
        <v>0</v>
      </c>
      <c r="M37" s="85">
        <v>1.03</v>
      </c>
      <c r="N37" s="86">
        <f t="shared" si="9"/>
        <v>0</v>
      </c>
      <c r="O37" s="80">
        <v>40</v>
      </c>
      <c r="P37" s="86">
        <f t="shared" si="10"/>
        <v>125.5</v>
      </c>
      <c r="Q37" s="80">
        <v>1</v>
      </c>
      <c r="R37" s="124">
        <f t="shared" si="11"/>
        <v>125.5</v>
      </c>
    </row>
    <row r="38" s="1" customFormat="1" spans="1:18">
      <c r="A38" s="10" t="s">
        <v>783</v>
      </c>
      <c r="B38" s="10" t="s">
        <v>776</v>
      </c>
      <c r="C38" s="10">
        <v>169</v>
      </c>
      <c r="D38" s="10">
        <v>169</v>
      </c>
      <c r="E38" s="10">
        <f t="shared" si="5"/>
        <v>0</v>
      </c>
      <c r="F38" s="36">
        <v>9.5</v>
      </c>
      <c r="G38" s="10">
        <f t="shared" si="6"/>
        <v>0</v>
      </c>
      <c r="H38" s="10">
        <v>63456</v>
      </c>
      <c r="I38" s="10">
        <v>64128</v>
      </c>
      <c r="J38" s="10">
        <f t="shared" si="7"/>
        <v>672</v>
      </c>
      <c r="K38" s="10">
        <v>1</v>
      </c>
      <c r="L38" s="10">
        <f t="shared" si="8"/>
        <v>672</v>
      </c>
      <c r="M38" s="11">
        <v>1.03</v>
      </c>
      <c r="N38" s="12">
        <f t="shared" si="9"/>
        <v>692.16</v>
      </c>
      <c r="O38" s="10">
        <v>40</v>
      </c>
      <c r="P38" s="12">
        <f t="shared" si="10"/>
        <v>732.16</v>
      </c>
      <c r="Q38" s="10">
        <v>1</v>
      </c>
      <c r="R38" s="36">
        <f t="shared" si="11"/>
        <v>732.16</v>
      </c>
    </row>
    <row r="39" s="1" customFormat="1" spans="1:18">
      <c r="A39" s="10" t="s">
        <v>784</v>
      </c>
      <c r="B39" s="10" t="s">
        <v>776</v>
      </c>
      <c r="C39" s="10"/>
      <c r="D39" s="10" t="s">
        <v>785</v>
      </c>
      <c r="E39" s="10"/>
      <c r="F39" s="36">
        <v>9.5</v>
      </c>
      <c r="G39" s="10"/>
      <c r="H39" s="10">
        <v>27403</v>
      </c>
      <c r="I39" s="10">
        <v>33271</v>
      </c>
      <c r="J39" s="10">
        <f t="shared" si="7"/>
        <v>5868</v>
      </c>
      <c r="K39" s="10">
        <v>1</v>
      </c>
      <c r="L39" s="10">
        <f t="shared" si="8"/>
        <v>5868</v>
      </c>
      <c r="M39" s="11">
        <v>1.03</v>
      </c>
      <c r="N39" s="12">
        <f t="shared" si="9"/>
        <v>6044.04</v>
      </c>
      <c r="O39" s="10"/>
      <c r="P39" s="12">
        <f t="shared" si="10"/>
        <v>6044.04</v>
      </c>
      <c r="Q39" s="10">
        <v>1</v>
      </c>
      <c r="R39" s="36">
        <f t="shared" si="11"/>
        <v>6044.04</v>
      </c>
    </row>
    <row r="40" s="1" customFormat="1" spans="1:22">
      <c r="A40" s="10" t="s">
        <v>782</v>
      </c>
      <c r="B40" s="10" t="s">
        <v>776</v>
      </c>
      <c r="C40" s="10">
        <v>52</v>
      </c>
      <c r="D40" s="10">
        <v>54</v>
      </c>
      <c r="E40" s="10"/>
      <c r="F40" s="36">
        <v>9.5</v>
      </c>
      <c r="G40" s="10"/>
      <c r="H40" s="10">
        <v>11236</v>
      </c>
      <c r="I40" s="10">
        <v>12264</v>
      </c>
      <c r="J40" s="10">
        <f t="shared" ref="J40:J48" si="12">I40-H40</f>
        <v>1028</v>
      </c>
      <c r="K40" s="10">
        <v>80</v>
      </c>
      <c r="L40" s="10">
        <f t="shared" ref="L40:L48" si="13">K40*J40</f>
        <v>82240</v>
      </c>
      <c r="M40" s="11">
        <v>1.03</v>
      </c>
      <c r="N40" s="12">
        <f t="shared" ref="N40:N51" si="14">M40*L40</f>
        <v>84707.2</v>
      </c>
      <c r="O40" s="10"/>
      <c r="P40" s="12">
        <f t="shared" ref="P40:P50" si="15">G40+N40+O40</f>
        <v>84707.2</v>
      </c>
      <c r="Q40" s="10">
        <v>1</v>
      </c>
      <c r="R40" s="36">
        <f t="shared" ref="R40:R52" si="16">P40*Q40</f>
        <v>84707.2</v>
      </c>
      <c r="S40" s="1" t="s">
        <v>786</v>
      </c>
      <c r="V40" s="1">
        <v>285340.02</v>
      </c>
    </row>
    <row r="41" s="1" customFormat="1" spans="1:22">
      <c r="A41" s="10" t="s">
        <v>787</v>
      </c>
      <c r="B41" s="10" t="s">
        <v>776</v>
      </c>
      <c r="C41" s="10"/>
      <c r="D41" s="10" t="s">
        <v>788</v>
      </c>
      <c r="E41" s="10"/>
      <c r="F41" s="36">
        <v>9.5</v>
      </c>
      <c r="G41" s="10"/>
      <c r="H41" s="10">
        <v>6671</v>
      </c>
      <c r="I41" s="10">
        <v>6764</v>
      </c>
      <c r="J41" s="10">
        <f t="shared" si="12"/>
        <v>93</v>
      </c>
      <c r="K41" s="10">
        <v>1</v>
      </c>
      <c r="L41" s="10">
        <f t="shared" si="13"/>
        <v>93</v>
      </c>
      <c r="M41" s="11">
        <v>1.03</v>
      </c>
      <c r="N41" s="12">
        <f t="shared" si="14"/>
        <v>95.79</v>
      </c>
      <c r="O41" s="10"/>
      <c r="P41" s="12">
        <f t="shared" si="15"/>
        <v>95.79</v>
      </c>
      <c r="Q41" s="10">
        <v>1</v>
      </c>
      <c r="R41" s="36">
        <f t="shared" si="16"/>
        <v>95.79</v>
      </c>
      <c r="V41" s="1">
        <v>285340.02</v>
      </c>
    </row>
    <row r="42" s="1" customFormat="1" spans="1:18">
      <c r="A42" s="10" t="s">
        <v>789</v>
      </c>
      <c r="B42" s="10" t="s">
        <v>776</v>
      </c>
      <c r="C42" s="10"/>
      <c r="D42" s="10"/>
      <c r="E42" s="10"/>
      <c r="F42" s="36">
        <v>9.5</v>
      </c>
      <c r="G42" s="10"/>
      <c r="H42" s="10">
        <v>1237</v>
      </c>
      <c r="I42" s="10">
        <v>1396</v>
      </c>
      <c r="J42" s="10">
        <f t="shared" si="12"/>
        <v>159</v>
      </c>
      <c r="K42" s="10">
        <v>80</v>
      </c>
      <c r="L42" s="10">
        <f t="shared" si="13"/>
        <v>12720</v>
      </c>
      <c r="M42" s="11">
        <v>1.03</v>
      </c>
      <c r="N42" s="12">
        <f t="shared" si="14"/>
        <v>13101.6</v>
      </c>
      <c r="O42" s="10"/>
      <c r="P42" s="12">
        <f t="shared" si="15"/>
        <v>13101.6</v>
      </c>
      <c r="Q42" s="10">
        <v>1</v>
      </c>
      <c r="R42" s="36">
        <f t="shared" si="16"/>
        <v>13101.6</v>
      </c>
    </row>
    <row r="43" s="1" customFormat="1" spans="1:18">
      <c r="A43" s="10" t="s">
        <v>790</v>
      </c>
      <c r="B43" s="10" t="s">
        <v>776</v>
      </c>
      <c r="C43" s="10">
        <v>211</v>
      </c>
      <c r="D43" s="10">
        <v>211</v>
      </c>
      <c r="E43" s="10">
        <f>SUM(D43-C43)</f>
        <v>0</v>
      </c>
      <c r="F43" s="36">
        <v>9.5</v>
      </c>
      <c r="G43" s="10">
        <f>E43*F43</f>
        <v>0</v>
      </c>
      <c r="H43" s="10">
        <v>1496</v>
      </c>
      <c r="I43" s="10">
        <v>2030</v>
      </c>
      <c r="J43" s="10">
        <f t="shared" si="12"/>
        <v>534</v>
      </c>
      <c r="K43" s="10">
        <v>80</v>
      </c>
      <c r="L43" s="10">
        <f t="shared" si="13"/>
        <v>42720</v>
      </c>
      <c r="M43" s="11">
        <v>1.03</v>
      </c>
      <c r="N43" s="12">
        <f t="shared" si="14"/>
        <v>44001.6</v>
      </c>
      <c r="O43" s="10"/>
      <c r="P43" s="12">
        <f t="shared" si="15"/>
        <v>44001.6</v>
      </c>
      <c r="Q43" s="10">
        <v>1</v>
      </c>
      <c r="R43" s="36">
        <f t="shared" si="16"/>
        <v>44001.6</v>
      </c>
    </row>
    <row r="44" s="1" customFormat="1" spans="1:18">
      <c r="A44" s="10" t="s">
        <v>791</v>
      </c>
      <c r="B44" s="10" t="s">
        <v>776</v>
      </c>
      <c r="C44" s="10"/>
      <c r="D44" s="10" t="s">
        <v>792</v>
      </c>
      <c r="E44" s="125"/>
      <c r="F44" s="36">
        <v>9.5</v>
      </c>
      <c r="G44" s="10"/>
      <c r="H44" s="10">
        <v>40963</v>
      </c>
      <c r="I44" s="10">
        <v>41156</v>
      </c>
      <c r="J44" s="10">
        <f t="shared" si="12"/>
        <v>193</v>
      </c>
      <c r="K44" s="10">
        <v>1</v>
      </c>
      <c r="L44" s="10">
        <f t="shared" si="13"/>
        <v>193</v>
      </c>
      <c r="M44" s="11">
        <v>1.03</v>
      </c>
      <c r="N44" s="12">
        <f t="shared" si="14"/>
        <v>198.79</v>
      </c>
      <c r="O44" s="10"/>
      <c r="P44" s="12">
        <f t="shared" si="15"/>
        <v>198.79</v>
      </c>
      <c r="Q44" s="10">
        <v>1</v>
      </c>
      <c r="R44" s="36">
        <f t="shared" si="16"/>
        <v>198.79</v>
      </c>
    </row>
    <row r="45" s="1" customFormat="1" spans="1:18">
      <c r="A45" s="10" t="s">
        <v>793</v>
      </c>
      <c r="B45" s="10" t="s">
        <v>776</v>
      </c>
      <c r="C45" s="10">
        <v>15</v>
      </c>
      <c r="D45" s="10">
        <v>15</v>
      </c>
      <c r="E45" s="10">
        <f>SUM(D45-C45)</f>
        <v>0</v>
      </c>
      <c r="F45" s="36">
        <v>9.5</v>
      </c>
      <c r="G45" s="10">
        <f>E45*F45</f>
        <v>0</v>
      </c>
      <c r="H45" s="125">
        <v>17158</v>
      </c>
      <c r="I45" s="125">
        <v>17748</v>
      </c>
      <c r="J45" s="10">
        <f t="shared" si="12"/>
        <v>590</v>
      </c>
      <c r="K45" s="10">
        <v>1</v>
      </c>
      <c r="L45" s="10">
        <f t="shared" si="13"/>
        <v>590</v>
      </c>
      <c r="M45" s="11">
        <v>1.03</v>
      </c>
      <c r="N45" s="12">
        <f t="shared" si="14"/>
        <v>607.7</v>
      </c>
      <c r="O45" s="10">
        <v>80</v>
      </c>
      <c r="P45" s="12">
        <f t="shared" si="15"/>
        <v>687.7</v>
      </c>
      <c r="Q45" s="10">
        <v>1</v>
      </c>
      <c r="R45" s="36">
        <f t="shared" si="16"/>
        <v>687.7</v>
      </c>
    </row>
    <row r="46" s="1" customFormat="1" spans="1:18">
      <c r="A46" s="10" t="s">
        <v>794</v>
      </c>
      <c r="B46" s="10" t="s">
        <v>776</v>
      </c>
      <c r="C46" s="10"/>
      <c r="D46" s="10"/>
      <c r="E46" s="10"/>
      <c r="F46" s="36">
        <v>9.5</v>
      </c>
      <c r="G46" s="10"/>
      <c r="H46" s="10">
        <v>4961</v>
      </c>
      <c r="I46" s="10">
        <v>6189</v>
      </c>
      <c r="J46" s="10">
        <f t="shared" si="12"/>
        <v>1228</v>
      </c>
      <c r="K46" s="10">
        <v>50</v>
      </c>
      <c r="L46" s="10">
        <f t="shared" si="13"/>
        <v>61400</v>
      </c>
      <c r="M46" s="11">
        <v>1.03</v>
      </c>
      <c r="N46" s="12">
        <f t="shared" si="14"/>
        <v>63242</v>
      </c>
      <c r="O46" s="10">
        <v>40</v>
      </c>
      <c r="P46" s="12">
        <f t="shared" si="15"/>
        <v>63282</v>
      </c>
      <c r="Q46" s="10">
        <v>1</v>
      </c>
      <c r="R46" s="36">
        <f t="shared" si="16"/>
        <v>63282</v>
      </c>
    </row>
    <row r="47" s="1" customFormat="1" spans="1:18">
      <c r="A47" s="10" t="s">
        <v>795</v>
      </c>
      <c r="B47" s="10" t="s">
        <v>776</v>
      </c>
      <c r="C47" s="10"/>
      <c r="D47" s="10" t="s">
        <v>796</v>
      </c>
      <c r="E47" s="10"/>
      <c r="F47" s="36">
        <v>9.5</v>
      </c>
      <c r="G47" s="10"/>
      <c r="H47" s="10">
        <v>56792</v>
      </c>
      <c r="I47" s="10">
        <v>63027</v>
      </c>
      <c r="J47" s="10">
        <f t="shared" si="12"/>
        <v>6235</v>
      </c>
      <c r="K47" s="10">
        <v>1</v>
      </c>
      <c r="L47" s="10">
        <f t="shared" si="13"/>
        <v>6235</v>
      </c>
      <c r="M47" s="11">
        <v>1.03</v>
      </c>
      <c r="N47" s="12">
        <f t="shared" si="14"/>
        <v>6422.05</v>
      </c>
      <c r="O47" s="10"/>
      <c r="P47" s="12">
        <f t="shared" si="15"/>
        <v>6422.05</v>
      </c>
      <c r="Q47" s="10">
        <v>1</v>
      </c>
      <c r="R47" s="36">
        <f t="shared" si="16"/>
        <v>6422.05</v>
      </c>
    </row>
    <row r="48" s="1" customFormat="1" spans="1:18">
      <c r="A48" s="10" t="s">
        <v>797</v>
      </c>
      <c r="B48" s="10" t="s">
        <v>776</v>
      </c>
      <c r="C48" s="10">
        <v>1019</v>
      </c>
      <c r="D48" s="10">
        <v>1033</v>
      </c>
      <c r="E48" s="10">
        <f>SUM(D48-C48)</f>
        <v>14</v>
      </c>
      <c r="F48" s="36">
        <v>9.5</v>
      </c>
      <c r="G48" s="10">
        <f>E48*F48</f>
        <v>133</v>
      </c>
      <c r="H48" s="10">
        <v>105687</v>
      </c>
      <c r="I48" s="10">
        <v>111706</v>
      </c>
      <c r="J48" s="10">
        <f t="shared" si="12"/>
        <v>6019</v>
      </c>
      <c r="K48" s="10">
        <v>1</v>
      </c>
      <c r="L48" s="10">
        <f t="shared" si="13"/>
        <v>6019</v>
      </c>
      <c r="M48" s="11">
        <v>1.03</v>
      </c>
      <c r="N48" s="12">
        <f t="shared" si="14"/>
        <v>6199.57</v>
      </c>
      <c r="O48" s="10"/>
      <c r="P48" s="12">
        <f t="shared" si="15"/>
        <v>6332.57</v>
      </c>
      <c r="Q48" s="10">
        <v>1</v>
      </c>
      <c r="R48" s="36">
        <f t="shared" si="16"/>
        <v>6332.57</v>
      </c>
    </row>
    <row r="49" s="1" customFormat="1" spans="1:23">
      <c r="A49" s="10" t="s">
        <v>798</v>
      </c>
      <c r="B49" s="10" t="s">
        <v>776</v>
      </c>
      <c r="C49" s="10">
        <v>668</v>
      </c>
      <c r="D49" s="10">
        <v>680</v>
      </c>
      <c r="E49" s="10">
        <f>SUM(D49-C49)</f>
        <v>12</v>
      </c>
      <c r="F49" s="36">
        <v>9.5</v>
      </c>
      <c r="G49" s="10">
        <f>E49*F49</f>
        <v>114</v>
      </c>
      <c r="H49" s="10"/>
      <c r="I49" s="10"/>
      <c r="J49" s="10"/>
      <c r="K49" s="10"/>
      <c r="L49" s="10"/>
      <c r="M49" s="11">
        <v>1.03</v>
      </c>
      <c r="N49" s="12"/>
      <c r="O49" s="10"/>
      <c r="P49" s="12">
        <f t="shared" si="15"/>
        <v>114</v>
      </c>
      <c r="Q49" s="10">
        <v>1</v>
      </c>
      <c r="R49" s="36">
        <f t="shared" si="16"/>
        <v>114</v>
      </c>
      <c r="S49" s="39"/>
      <c r="T49" s="39"/>
      <c r="U49" s="39"/>
      <c r="V49" s="39"/>
      <c r="W49" s="39"/>
    </row>
    <row r="50" s="97" customFormat="1" spans="1:23">
      <c r="A50" s="126" t="s">
        <v>11</v>
      </c>
      <c r="B50" s="126" t="s">
        <v>776</v>
      </c>
      <c r="C50" s="126"/>
      <c r="D50" s="126"/>
      <c r="E50" s="126">
        <f>SUM(E33:E49)</f>
        <v>35</v>
      </c>
      <c r="F50" s="127">
        <v>9.5</v>
      </c>
      <c r="G50" s="126">
        <f>E50*F50</f>
        <v>332.5</v>
      </c>
      <c r="H50" s="126"/>
      <c r="I50" s="126"/>
      <c r="J50" s="126"/>
      <c r="K50" s="126"/>
      <c r="L50" s="126">
        <f>SUM(L32:L49)</f>
        <v>224290</v>
      </c>
      <c r="M50" s="149">
        <v>1.03</v>
      </c>
      <c r="N50" s="150">
        <f>M50*L50</f>
        <v>231018.7</v>
      </c>
      <c r="O50" s="126">
        <f>SUM(O33:O48)</f>
        <v>360</v>
      </c>
      <c r="P50" s="150">
        <f>G50+G53+N50+O50</f>
        <v>231711.2</v>
      </c>
      <c r="Q50" s="126">
        <v>1</v>
      </c>
      <c r="R50" s="127">
        <f t="shared" si="16"/>
        <v>231711.2</v>
      </c>
      <c r="S50" s="167"/>
      <c r="T50" s="167"/>
      <c r="U50" s="167"/>
      <c r="V50" s="167"/>
      <c r="W50" s="167"/>
    </row>
    <row r="51" s="25" customFormat="1" spans="1:23">
      <c r="A51" s="128"/>
      <c r="B51" s="128"/>
      <c r="C51" s="128"/>
      <c r="D51" s="128"/>
      <c r="E51" s="128"/>
      <c r="F51" s="129"/>
      <c r="G51" s="128"/>
      <c r="H51" s="128"/>
      <c r="I51" s="128"/>
      <c r="J51" s="128"/>
      <c r="K51" s="128"/>
      <c r="L51" s="128"/>
      <c r="M51" s="151"/>
      <c r="N51" s="152"/>
      <c r="O51" s="128"/>
      <c r="P51" s="152"/>
      <c r="Q51" s="128"/>
      <c r="R51" s="129"/>
      <c r="S51" s="168"/>
      <c r="T51" s="168"/>
      <c r="U51" s="168"/>
      <c r="V51" s="168"/>
      <c r="W51" s="168"/>
    </row>
    <row r="52" s="25" customFormat="1" spans="1:23">
      <c r="A52" s="128"/>
      <c r="B52" s="128"/>
      <c r="C52" s="128"/>
      <c r="D52" s="128"/>
      <c r="E52" s="128"/>
      <c r="F52" s="129"/>
      <c r="G52" s="128"/>
      <c r="H52" s="128"/>
      <c r="I52" s="128"/>
      <c r="J52" s="128"/>
      <c r="K52" s="128"/>
      <c r="L52" s="128"/>
      <c r="M52" s="151"/>
      <c r="N52" s="152"/>
      <c r="O52" s="128"/>
      <c r="P52" s="152"/>
      <c r="Q52" s="128"/>
      <c r="R52" s="129"/>
      <c r="S52" s="168"/>
      <c r="T52" s="168"/>
      <c r="U52" s="168"/>
      <c r="V52" s="168"/>
      <c r="W52" s="168"/>
    </row>
    <row r="53" s="98" customFormat="1" spans="1:24">
      <c r="A53" s="29"/>
      <c r="F53" s="30"/>
      <c r="G53" s="29"/>
      <c r="L53" s="153">
        <f>N53/M50</f>
        <v>224639.514563107</v>
      </c>
      <c r="N53" s="154">
        <f>N50+O50</f>
        <v>231378.7</v>
      </c>
      <c r="S53" s="168"/>
      <c r="T53" s="168"/>
      <c r="U53" s="168"/>
      <c r="V53" s="168"/>
      <c r="W53" s="168"/>
      <c r="X53" s="169"/>
    </row>
    <row r="54" s="99" customFormat="1" spans="1:40">
      <c r="A54" s="130"/>
      <c r="B54" s="130"/>
      <c r="C54" s="130"/>
      <c r="D54" s="130"/>
      <c r="E54" s="130"/>
      <c r="F54" s="131"/>
      <c r="G54" s="130"/>
      <c r="H54" s="130"/>
      <c r="I54" s="130"/>
      <c r="J54" s="130"/>
      <c r="K54" s="130"/>
      <c r="L54" s="130"/>
      <c r="M54" s="155"/>
      <c r="N54" s="156"/>
      <c r="O54" s="130"/>
      <c r="P54" s="156"/>
      <c r="Q54" s="130"/>
      <c r="R54" s="170"/>
      <c r="S54" s="171"/>
      <c r="T54" s="171"/>
      <c r="U54" s="171"/>
      <c r="V54" s="171"/>
      <c r="W54" s="171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</row>
    <row r="55" s="99" customFormat="1" spans="1:40">
      <c r="A55" s="132" t="s">
        <v>15</v>
      </c>
      <c r="B55" s="133" t="s">
        <v>50</v>
      </c>
      <c r="C55" s="133" t="s">
        <v>16</v>
      </c>
      <c r="D55" s="133" t="s">
        <v>17</v>
      </c>
      <c r="E55" s="133" t="s">
        <v>18</v>
      </c>
      <c r="F55" s="134" t="s">
        <v>19</v>
      </c>
      <c r="G55" s="133" t="s">
        <v>20</v>
      </c>
      <c r="H55" s="133" t="s">
        <v>21</v>
      </c>
      <c r="I55" s="133" t="s">
        <v>22</v>
      </c>
      <c r="J55" s="133" t="s">
        <v>23</v>
      </c>
      <c r="K55" s="133" t="s">
        <v>24</v>
      </c>
      <c r="L55" s="133" t="s">
        <v>18</v>
      </c>
      <c r="M55" s="157"/>
      <c r="N55" s="158" t="s">
        <v>25</v>
      </c>
      <c r="O55" s="133" t="s">
        <v>26</v>
      </c>
      <c r="P55" s="158" t="s">
        <v>11</v>
      </c>
      <c r="Q55" s="133" t="s">
        <v>27</v>
      </c>
      <c r="R55" s="134" t="s">
        <v>28</v>
      </c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</row>
    <row r="56" s="22" customFormat="1" spans="1:18">
      <c r="A56" s="135" t="s">
        <v>799</v>
      </c>
      <c r="B56" s="136" t="s">
        <v>800</v>
      </c>
      <c r="C56" s="136">
        <v>4239</v>
      </c>
      <c r="D56" s="136"/>
      <c r="E56" s="136"/>
      <c r="F56" s="137"/>
      <c r="G56" s="136"/>
      <c r="H56" s="136"/>
      <c r="I56" s="136"/>
      <c r="J56" s="136"/>
      <c r="K56" s="136"/>
      <c r="L56" s="136"/>
      <c r="M56" s="159">
        <v>1.03</v>
      </c>
      <c r="N56" s="160"/>
      <c r="O56" s="136"/>
      <c r="P56" s="160"/>
      <c r="Q56" s="136"/>
      <c r="R56" s="137"/>
    </row>
    <row r="57" s="1" customFormat="1" spans="1:18">
      <c r="A57" s="10" t="s">
        <v>801</v>
      </c>
      <c r="B57" s="10" t="s">
        <v>800</v>
      </c>
      <c r="C57" s="10">
        <v>10</v>
      </c>
      <c r="D57" s="10">
        <v>10</v>
      </c>
      <c r="E57" s="10">
        <f>SUM(D57-C57)</f>
        <v>0</v>
      </c>
      <c r="F57" s="36">
        <v>9.5</v>
      </c>
      <c r="G57" s="10">
        <f>E57*F57</f>
        <v>0</v>
      </c>
      <c r="H57" s="10">
        <v>2555</v>
      </c>
      <c r="I57" s="10">
        <v>3580</v>
      </c>
      <c r="J57" s="10">
        <f>I57-H57</f>
        <v>1025</v>
      </c>
      <c r="K57" s="10">
        <v>40</v>
      </c>
      <c r="L57" s="10">
        <f>K57*J57</f>
        <v>41000</v>
      </c>
      <c r="M57" s="11">
        <v>1.03</v>
      </c>
      <c r="N57" s="12">
        <f>M57*L57</f>
        <v>42230</v>
      </c>
      <c r="O57" s="10">
        <v>40</v>
      </c>
      <c r="P57" s="12">
        <f>G57+N57+O57</f>
        <v>42270</v>
      </c>
      <c r="Q57" s="10">
        <v>1</v>
      </c>
      <c r="R57" s="36">
        <f>P57*Q57</f>
        <v>42270</v>
      </c>
    </row>
    <row r="58" s="1" customFormat="1" spans="1:18">
      <c r="A58" s="10" t="s">
        <v>802</v>
      </c>
      <c r="B58" s="10" t="s">
        <v>800</v>
      </c>
      <c r="C58" s="10">
        <v>107</v>
      </c>
      <c r="D58" s="10">
        <v>107</v>
      </c>
      <c r="E58" s="10">
        <f>SUM(D58-C58)</f>
        <v>0</v>
      </c>
      <c r="F58" s="36">
        <v>9.5</v>
      </c>
      <c r="G58" s="10">
        <f>E58*F58</f>
        <v>0</v>
      </c>
      <c r="H58" s="10">
        <v>8257</v>
      </c>
      <c r="I58" s="10">
        <v>9798</v>
      </c>
      <c r="J58" s="10">
        <f>I58-H58</f>
        <v>1541</v>
      </c>
      <c r="K58" s="10">
        <v>1</v>
      </c>
      <c r="L58" s="10">
        <f>K58*J58</f>
        <v>1541</v>
      </c>
      <c r="M58" s="11">
        <v>1.03</v>
      </c>
      <c r="N58" s="12">
        <f>M58*L58</f>
        <v>1587.23</v>
      </c>
      <c r="O58" s="10">
        <v>80</v>
      </c>
      <c r="P58" s="12">
        <f>G58+N58+O58</f>
        <v>1667.23</v>
      </c>
      <c r="Q58" s="10">
        <v>1</v>
      </c>
      <c r="R58" s="36">
        <f>P58*Q58</f>
        <v>1667.23</v>
      </c>
    </row>
    <row r="59" s="1" customFormat="1" spans="1:18">
      <c r="A59" s="10" t="s">
        <v>803</v>
      </c>
      <c r="B59" s="10" t="s">
        <v>800</v>
      </c>
      <c r="C59" s="10">
        <v>2</v>
      </c>
      <c r="D59" s="10">
        <v>2</v>
      </c>
      <c r="E59" s="10">
        <f>D59-C59</f>
        <v>0</v>
      </c>
      <c r="F59" s="36">
        <v>9.5</v>
      </c>
      <c r="G59" s="10">
        <f>E59*F59</f>
        <v>0</v>
      </c>
      <c r="H59" s="10">
        <v>40</v>
      </c>
      <c r="I59" s="10">
        <v>45</v>
      </c>
      <c r="J59" s="10">
        <f>I59-H59</f>
        <v>5</v>
      </c>
      <c r="K59" s="10">
        <v>80</v>
      </c>
      <c r="L59" s="10">
        <f>K59*J59</f>
        <v>400</v>
      </c>
      <c r="M59" s="11">
        <v>1.03</v>
      </c>
      <c r="N59" s="12">
        <f>M59*L59</f>
        <v>412</v>
      </c>
      <c r="O59" s="10"/>
      <c r="P59" s="12">
        <f>G59+N59+O59</f>
        <v>412</v>
      </c>
      <c r="Q59" s="10">
        <v>1</v>
      </c>
      <c r="R59" s="36">
        <f>P59</f>
        <v>412</v>
      </c>
    </row>
    <row r="60" s="1" customFormat="1" spans="1:18">
      <c r="A60" s="10" t="s">
        <v>347</v>
      </c>
      <c r="B60" s="10" t="s">
        <v>800</v>
      </c>
      <c r="C60" s="10"/>
      <c r="D60" s="10"/>
      <c r="E60" s="10"/>
      <c r="F60" s="36"/>
      <c r="G60" s="10"/>
      <c r="H60" s="10">
        <v>201</v>
      </c>
      <c r="I60" s="10">
        <v>201</v>
      </c>
      <c r="J60" s="10">
        <f>I60-H60</f>
        <v>0</v>
      </c>
      <c r="K60" s="10">
        <v>10</v>
      </c>
      <c r="L60" s="10">
        <f>K60*J60</f>
        <v>0</v>
      </c>
      <c r="M60" s="11">
        <v>1.03</v>
      </c>
      <c r="N60" s="12">
        <f>M60*L60</f>
        <v>0</v>
      </c>
      <c r="O60" s="10"/>
      <c r="P60" s="12">
        <f>G60+N60+O60</f>
        <v>0</v>
      </c>
      <c r="Q60" s="10">
        <v>0.333333333</v>
      </c>
      <c r="R60" s="36">
        <f>P60*Q60</f>
        <v>0</v>
      </c>
    </row>
    <row r="61" s="1" customFormat="1" spans="1:18">
      <c r="A61" s="10" t="s">
        <v>11</v>
      </c>
      <c r="B61" s="10" t="s">
        <v>800</v>
      </c>
      <c r="C61" s="10"/>
      <c r="D61" s="10"/>
      <c r="E61" s="10">
        <f>SUM(E57:E60)</f>
        <v>0</v>
      </c>
      <c r="F61" s="36">
        <v>9.5</v>
      </c>
      <c r="G61" s="10">
        <f>E61*F61</f>
        <v>0</v>
      </c>
      <c r="H61" s="10"/>
      <c r="I61" s="10"/>
      <c r="J61" s="10"/>
      <c r="K61" s="10"/>
      <c r="L61" s="10">
        <f>SUM(L57:L60)</f>
        <v>42941</v>
      </c>
      <c r="M61" s="11">
        <v>1.03</v>
      </c>
      <c r="N61" s="12">
        <f>M61*L61</f>
        <v>44229.23</v>
      </c>
      <c r="O61" s="10">
        <f>SUM(O58:O60)</f>
        <v>80</v>
      </c>
      <c r="P61" s="12">
        <f>G61+N61+O61</f>
        <v>44309.23</v>
      </c>
      <c r="Q61" s="10">
        <v>1</v>
      </c>
      <c r="R61" s="36">
        <f>R57+R58+R59+R60</f>
        <v>44349.23</v>
      </c>
    </row>
    <row r="62" s="100" customFormat="1" spans="1:40">
      <c r="A62" s="138" t="s">
        <v>36</v>
      </c>
      <c r="B62" s="138"/>
      <c r="C62" s="138"/>
      <c r="D62" s="138"/>
      <c r="E62" s="138"/>
      <c r="F62" s="139"/>
      <c r="G62" s="138"/>
      <c r="H62" s="138"/>
      <c r="I62" s="138"/>
      <c r="J62" s="138"/>
      <c r="K62" s="138"/>
      <c r="L62" s="161">
        <f>N62/M62</f>
        <v>43057.5048543689</v>
      </c>
      <c r="M62" s="162">
        <v>1.03</v>
      </c>
      <c r="N62" s="163">
        <f>R62-G61</f>
        <v>44349.23</v>
      </c>
      <c r="O62" s="138"/>
      <c r="P62" s="163"/>
      <c r="Q62" s="138"/>
      <c r="R62" s="139">
        <f>R61</f>
        <v>44349.23</v>
      </c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</row>
    <row r="63" spans="19:40"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</row>
    <row r="64" spans="1:40">
      <c r="A64" s="4"/>
      <c r="B64" s="4"/>
      <c r="C64" s="4"/>
      <c r="D64" s="4"/>
      <c r="E64" s="4"/>
      <c r="F64" s="140"/>
      <c r="G64" s="4"/>
      <c r="H64" s="4"/>
      <c r="I64" s="4"/>
      <c r="J64" s="4"/>
      <c r="K64" s="4"/>
      <c r="L64" s="164"/>
      <c r="M64" s="5"/>
      <c r="N64" s="6"/>
      <c r="O64" s="4"/>
      <c r="P64" s="6"/>
      <c r="Q64" s="4"/>
      <c r="R64" s="140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</row>
    <row r="65" s="22" customFormat="1" spans="1:18">
      <c r="A65" s="172" t="s">
        <v>15</v>
      </c>
      <c r="B65" s="136" t="s">
        <v>50</v>
      </c>
      <c r="C65" s="136" t="s">
        <v>16</v>
      </c>
      <c r="D65" s="136" t="s">
        <v>17</v>
      </c>
      <c r="E65" s="173" t="s">
        <v>18</v>
      </c>
      <c r="F65" s="137" t="s">
        <v>19</v>
      </c>
      <c r="G65" s="136" t="s">
        <v>20</v>
      </c>
      <c r="H65" s="136" t="s">
        <v>21</v>
      </c>
      <c r="I65" s="136" t="s">
        <v>22</v>
      </c>
      <c r="J65" s="136" t="s">
        <v>23</v>
      </c>
      <c r="K65" s="136" t="s">
        <v>24</v>
      </c>
      <c r="L65" s="136" t="s">
        <v>18</v>
      </c>
      <c r="M65" s="159"/>
      <c r="N65" s="160" t="s">
        <v>25</v>
      </c>
      <c r="O65" s="136" t="s">
        <v>26</v>
      </c>
      <c r="P65" s="160" t="s">
        <v>11</v>
      </c>
      <c r="Q65" s="136" t="s">
        <v>27</v>
      </c>
      <c r="R65" s="137" t="s">
        <v>28</v>
      </c>
    </row>
    <row r="66" s="1" customFormat="1" spans="1:18">
      <c r="A66" s="10" t="s">
        <v>48</v>
      </c>
      <c r="B66" s="35"/>
      <c r="C66" s="10"/>
      <c r="D66" s="10"/>
      <c r="E66" s="174"/>
      <c r="F66" s="36"/>
      <c r="G66" s="175"/>
      <c r="H66" s="112">
        <v>13040</v>
      </c>
      <c r="I66" s="112">
        <v>14240</v>
      </c>
      <c r="J66" s="10">
        <f>I66-H66</f>
        <v>1200</v>
      </c>
      <c r="K66" s="10">
        <v>20</v>
      </c>
      <c r="L66" s="10">
        <f>J66*K66</f>
        <v>24000</v>
      </c>
      <c r="M66" s="11">
        <v>1.03</v>
      </c>
      <c r="N66" s="175">
        <f>SUM(L66*M66)</f>
        <v>24720</v>
      </c>
      <c r="O66" s="210"/>
      <c r="P66" s="175">
        <f>SUM(G66+N66)</f>
        <v>24720</v>
      </c>
      <c r="Q66" s="10">
        <v>0.1146</v>
      </c>
      <c r="R66" s="36">
        <f>P66*Q66</f>
        <v>2832.912</v>
      </c>
    </row>
    <row r="67" s="1" customFormat="1" spans="1:18">
      <c r="A67" s="46"/>
      <c r="B67" s="35"/>
      <c r="C67" s="10"/>
      <c r="D67" s="10"/>
      <c r="E67" s="174"/>
      <c r="F67" s="36"/>
      <c r="G67" s="176"/>
      <c r="H67" s="10"/>
      <c r="I67" s="10"/>
      <c r="J67" s="10"/>
      <c r="K67" s="10"/>
      <c r="L67" s="10">
        <f>L66*Q66</f>
        <v>2750.4</v>
      </c>
      <c r="M67" s="11">
        <v>1.03</v>
      </c>
      <c r="N67" s="175"/>
      <c r="O67" s="210"/>
      <c r="P67" s="175"/>
      <c r="Q67" s="10"/>
      <c r="R67" s="36"/>
    </row>
    <row r="68" s="1" customFormat="1" spans="1:18">
      <c r="A68" s="10" t="s">
        <v>804</v>
      </c>
      <c r="B68" s="10" t="s">
        <v>68</v>
      </c>
      <c r="C68" s="10"/>
      <c r="D68" s="10"/>
      <c r="E68" s="10"/>
      <c r="F68" s="36"/>
      <c r="G68" s="177"/>
      <c r="H68" s="10">
        <v>15829</v>
      </c>
      <c r="I68" s="10">
        <v>16667</v>
      </c>
      <c r="J68" s="10">
        <f>I68-H68</f>
        <v>838</v>
      </c>
      <c r="K68" s="10">
        <v>50</v>
      </c>
      <c r="L68" s="10">
        <f>K68*J68</f>
        <v>41900</v>
      </c>
      <c r="M68" s="11">
        <v>1.03</v>
      </c>
      <c r="N68" s="12">
        <f>M68*L68</f>
        <v>43157</v>
      </c>
      <c r="O68" s="10"/>
      <c r="P68" s="12">
        <f>G68+N68</f>
        <v>43157</v>
      </c>
      <c r="Q68" s="10">
        <v>1</v>
      </c>
      <c r="R68" s="36">
        <f>P68*Q68</f>
        <v>43157</v>
      </c>
    </row>
    <row r="69" s="1" customFormat="1" spans="1:18">
      <c r="A69" s="10" t="s">
        <v>11</v>
      </c>
      <c r="B69" s="10"/>
      <c r="C69" s="10"/>
      <c r="D69" s="10"/>
      <c r="E69" s="10"/>
      <c r="F69" s="36"/>
      <c r="G69" s="10"/>
      <c r="H69" s="10"/>
      <c r="I69" s="10"/>
      <c r="J69" s="10"/>
      <c r="K69" s="10"/>
      <c r="L69" s="10">
        <f>SUM(L67:L68)</f>
        <v>44650.4</v>
      </c>
      <c r="M69" s="11"/>
      <c r="N69" s="12">
        <f>L69*M68</f>
        <v>45989.912</v>
      </c>
      <c r="O69" s="10"/>
      <c r="P69" s="12">
        <f>G68+N69</f>
        <v>45989.912</v>
      </c>
      <c r="Q69" s="10"/>
      <c r="R69" s="36">
        <f>SUM(R66:R68)</f>
        <v>45989.912</v>
      </c>
    </row>
    <row r="70" s="22" customFormat="1" spans="1:18">
      <c r="A70" s="178" t="s">
        <v>805</v>
      </c>
      <c r="B70" s="179"/>
      <c r="C70" s="179"/>
      <c r="D70" s="179"/>
      <c r="E70" s="179"/>
      <c r="F70" s="180"/>
      <c r="G70" s="179"/>
      <c r="H70" s="179"/>
      <c r="I70" s="179"/>
      <c r="J70" s="179"/>
      <c r="K70" s="179"/>
      <c r="L70" s="179"/>
      <c r="M70" s="211"/>
      <c r="N70" s="212"/>
      <c r="O70" s="179"/>
      <c r="P70" s="212"/>
      <c r="Q70" s="179"/>
      <c r="R70" s="232">
        <f>R69</f>
        <v>45989.912</v>
      </c>
    </row>
    <row r="71" ht="25.5" spans="1:40">
      <c r="A71" s="109" t="s">
        <v>41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65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</row>
    <row r="72" spans="1:40">
      <c r="A72" s="29" t="s">
        <v>15</v>
      </c>
      <c r="B72" s="29" t="s">
        <v>50</v>
      </c>
      <c r="C72" s="29" t="s">
        <v>16</v>
      </c>
      <c r="D72" s="29" t="s">
        <v>17</v>
      </c>
      <c r="E72" s="29" t="s">
        <v>18</v>
      </c>
      <c r="F72" s="30" t="s">
        <v>19</v>
      </c>
      <c r="G72" s="29" t="s">
        <v>20</v>
      </c>
      <c r="H72" s="29" t="s">
        <v>21</v>
      </c>
      <c r="I72" s="29" t="s">
        <v>22</v>
      </c>
      <c r="J72" s="29" t="s">
        <v>23</v>
      </c>
      <c r="K72" s="29" t="s">
        <v>24</v>
      </c>
      <c r="L72" s="29" t="s">
        <v>18</v>
      </c>
      <c r="M72" s="53" t="s">
        <v>151</v>
      </c>
      <c r="N72" s="54" t="s">
        <v>25</v>
      </c>
      <c r="O72" s="29" t="s">
        <v>26</v>
      </c>
      <c r="P72" s="54" t="s">
        <v>11</v>
      </c>
      <c r="Q72" s="29" t="s">
        <v>27</v>
      </c>
      <c r="R72" s="30" t="s">
        <v>28</v>
      </c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</row>
    <row r="73" s="24" customFormat="1" ht="18" customHeight="1" spans="1:18">
      <c r="A73" s="10" t="s">
        <v>806</v>
      </c>
      <c r="B73" s="35" t="s">
        <v>807</v>
      </c>
      <c r="C73" s="10"/>
      <c r="D73" s="10"/>
      <c r="E73" s="10"/>
      <c r="F73" s="37"/>
      <c r="G73" s="10"/>
      <c r="H73" s="10">
        <v>2384</v>
      </c>
      <c r="I73" s="10">
        <v>2605</v>
      </c>
      <c r="J73" s="10">
        <f t="shared" ref="J73:J79" si="17">I73-H73</f>
        <v>221</v>
      </c>
      <c r="K73" s="10">
        <v>20</v>
      </c>
      <c r="L73" s="10">
        <f t="shared" ref="L73:L79" si="18">K73*J73</f>
        <v>4420</v>
      </c>
      <c r="M73" s="11">
        <v>1.03</v>
      </c>
      <c r="N73" s="12">
        <f t="shared" ref="N73:N79" si="19">M73*L73</f>
        <v>4552.6</v>
      </c>
      <c r="O73" s="10"/>
      <c r="P73" s="12">
        <f t="shared" ref="P73:P80" si="20">G73+N73+O73</f>
        <v>4552.6</v>
      </c>
      <c r="Q73" s="10">
        <v>1</v>
      </c>
      <c r="R73" s="36">
        <f t="shared" ref="R73:R81" si="21">P73*Q73</f>
        <v>4552.6</v>
      </c>
    </row>
    <row r="74" s="24" customFormat="1" spans="1:18">
      <c r="A74" s="10" t="s">
        <v>808</v>
      </c>
      <c r="B74" s="35" t="s">
        <v>809</v>
      </c>
      <c r="C74" s="10"/>
      <c r="D74" s="10"/>
      <c r="E74" s="10"/>
      <c r="F74" s="37"/>
      <c r="G74" s="10"/>
      <c r="H74" s="10">
        <v>531</v>
      </c>
      <c r="I74" s="10">
        <v>551</v>
      </c>
      <c r="J74" s="10">
        <f t="shared" si="17"/>
        <v>20</v>
      </c>
      <c r="K74" s="10">
        <v>20</v>
      </c>
      <c r="L74" s="10">
        <f t="shared" si="18"/>
        <v>400</v>
      </c>
      <c r="M74" s="11">
        <v>1.03</v>
      </c>
      <c r="N74" s="12">
        <f t="shared" si="19"/>
        <v>412</v>
      </c>
      <c r="O74" s="10"/>
      <c r="P74" s="12">
        <f t="shared" si="20"/>
        <v>412</v>
      </c>
      <c r="Q74" s="10">
        <v>1</v>
      </c>
      <c r="R74" s="36">
        <f t="shared" si="21"/>
        <v>412</v>
      </c>
    </row>
    <row r="75" s="24" customFormat="1" spans="1:18">
      <c r="A75" s="10" t="s">
        <v>810</v>
      </c>
      <c r="B75" s="35" t="s">
        <v>811</v>
      </c>
      <c r="C75" s="10"/>
      <c r="D75" s="10"/>
      <c r="E75" s="10"/>
      <c r="F75" s="37"/>
      <c r="G75" s="10"/>
      <c r="H75" s="10">
        <v>519</v>
      </c>
      <c r="I75" s="10">
        <v>548</v>
      </c>
      <c r="J75" s="10">
        <f t="shared" si="17"/>
        <v>29</v>
      </c>
      <c r="K75" s="10">
        <v>40</v>
      </c>
      <c r="L75" s="10">
        <f t="shared" si="18"/>
        <v>1160</v>
      </c>
      <c r="M75" s="11">
        <v>1.03</v>
      </c>
      <c r="N75" s="12">
        <f t="shared" si="19"/>
        <v>1194.8</v>
      </c>
      <c r="O75" s="10"/>
      <c r="P75" s="12">
        <f t="shared" si="20"/>
        <v>1194.8</v>
      </c>
      <c r="Q75" s="10">
        <v>1</v>
      </c>
      <c r="R75" s="36">
        <f t="shared" si="21"/>
        <v>1194.8</v>
      </c>
    </row>
    <row r="76" s="24" customFormat="1" spans="1:18">
      <c r="A76" s="10" t="s">
        <v>812</v>
      </c>
      <c r="B76" s="35" t="s">
        <v>813</v>
      </c>
      <c r="C76" s="10"/>
      <c r="D76" s="10"/>
      <c r="E76" s="10"/>
      <c r="F76" s="37"/>
      <c r="G76" s="10"/>
      <c r="H76" s="10">
        <v>1713</v>
      </c>
      <c r="I76" s="10">
        <v>2115</v>
      </c>
      <c r="J76" s="10">
        <f t="shared" si="17"/>
        <v>402</v>
      </c>
      <c r="K76" s="10">
        <v>80</v>
      </c>
      <c r="L76" s="10">
        <f t="shared" si="18"/>
        <v>32160</v>
      </c>
      <c r="M76" s="11">
        <v>1.03</v>
      </c>
      <c r="N76" s="12">
        <f t="shared" si="19"/>
        <v>33124.8</v>
      </c>
      <c r="O76" s="10"/>
      <c r="P76" s="12">
        <f t="shared" si="20"/>
        <v>33124.8</v>
      </c>
      <c r="Q76" s="10">
        <v>1</v>
      </c>
      <c r="R76" s="36">
        <f t="shared" si="21"/>
        <v>33124.8</v>
      </c>
    </row>
    <row r="77" s="24" customFormat="1" spans="1:18">
      <c r="A77" s="10" t="s">
        <v>814</v>
      </c>
      <c r="B77" s="35" t="s">
        <v>815</v>
      </c>
      <c r="C77" s="10"/>
      <c r="D77" s="10"/>
      <c r="E77" s="10"/>
      <c r="F77" s="37"/>
      <c r="G77" s="10"/>
      <c r="H77" s="10">
        <v>3788</v>
      </c>
      <c r="I77" s="10">
        <v>4301</v>
      </c>
      <c r="J77" s="10">
        <f t="shared" si="17"/>
        <v>513</v>
      </c>
      <c r="K77" s="10">
        <v>80</v>
      </c>
      <c r="L77" s="10">
        <f t="shared" si="18"/>
        <v>41040</v>
      </c>
      <c r="M77" s="11">
        <v>1.03</v>
      </c>
      <c r="N77" s="12">
        <f t="shared" si="19"/>
        <v>42271.2</v>
      </c>
      <c r="O77" s="10"/>
      <c r="P77" s="12">
        <f t="shared" si="20"/>
        <v>42271.2</v>
      </c>
      <c r="Q77" s="10">
        <v>1</v>
      </c>
      <c r="R77" s="36">
        <f t="shared" si="21"/>
        <v>42271.2</v>
      </c>
    </row>
    <row r="78" s="24" customFormat="1" spans="1:18">
      <c r="A78" s="10" t="s">
        <v>816</v>
      </c>
      <c r="B78" s="35" t="s">
        <v>817</v>
      </c>
      <c r="C78" s="10"/>
      <c r="D78" s="10"/>
      <c r="E78" s="10"/>
      <c r="F78" s="37"/>
      <c r="G78" s="10"/>
      <c r="H78" s="10">
        <v>28571</v>
      </c>
      <c r="I78" s="10">
        <v>31185</v>
      </c>
      <c r="J78" s="10">
        <f t="shared" si="17"/>
        <v>2614</v>
      </c>
      <c r="K78" s="10">
        <v>50</v>
      </c>
      <c r="L78" s="10">
        <f t="shared" si="18"/>
        <v>130700</v>
      </c>
      <c r="M78" s="11">
        <v>1.03</v>
      </c>
      <c r="N78" s="12">
        <f t="shared" si="19"/>
        <v>134621</v>
      </c>
      <c r="O78" s="10"/>
      <c r="P78" s="12">
        <f t="shared" si="20"/>
        <v>134621</v>
      </c>
      <c r="Q78" s="10">
        <v>1</v>
      </c>
      <c r="R78" s="36">
        <f t="shared" si="21"/>
        <v>134621</v>
      </c>
    </row>
    <row r="79" s="24" customFormat="1" spans="1:18">
      <c r="A79" s="10" t="s">
        <v>818</v>
      </c>
      <c r="B79" s="35" t="s">
        <v>817</v>
      </c>
      <c r="C79" s="10"/>
      <c r="D79" s="10"/>
      <c r="E79" s="10"/>
      <c r="F79" s="37"/>
      <c r="G79" s="10"/>
      <c r="H79" s="10">
        <v>99731</v>
      </c>
      <c r="I79" s="10">
        <v>107093</v>
      </c>
      <c r="J79" s="10">
        <f t="shared" si="17"/>
        <v>7362</v>
      </c>
      <c r="K79" s="10">
        <v>1</v>
      </c>
      <c r="L79" s="10">
        <f t="shared" si="18"/>
        <v>7362</v>
      </c>
      <c r="M79" s="11">
        <v>1.03</v>
      </c>
      <c r="N79" s="12">
        <f t="shared" si="19"/>
        <v>7582.86</v>
      </c>
      <c r="O79" s="10"/>
      <c r="P79" s="12">
        <f t="shared" si="20"/>
        <v>7582.86</v>
      </c>
      <c r="Q79" s="10">
        <v>1</v>
      </c>
      <c r="R79" s="36">
        <f t="shared" si="21"/>
        <v>7582.86</v>
      </c>
    </row>
    <row r="80" s="24" customFormat="1" spans="1:18">
      <c r="A80" s="10" t="s">
        <v>819</v>
      </c>
      <c r="B80" s="35" t="s">
        <v>817</v>
      </c>
      <c r="C80" s="10">
        <v>2143</v>
      </c>
      <c r="D80" s="10">
        <v>2143</v>
      </c>
      <c r="E80" s="10">
        <f>SUM(D80-C80)</f>
        <v>0</v>
      </c>
      <c r="F80" s="36">
        <v>9.5</v>
      </c>
      <c r="G80" s="10">
        <f>E80*F80</f>
        <v>0</v>
      </c>
      <c r="H80" s="10"/>
      <c r="I80" s="10"/>
      <c r="J80" s="10"/>
      <c r="K80" s="10"/>
      <c r="L80" s="10"/>
      <c r="M80" s="11"/>
      <c r="N80" s="12"/>
      <c r="O80" s="10"/>
      <c r="P80" s="12">
        <f t="shared" si="20"/>
        <v>0</v>
      </c>
      <c r="Q80" s="10">
        <v>1</v>
      </c>
      <c r="R80" s="36">
        <f t="shared" si="21"/>
        <v>0</v>
      </c>
    </row>
    <row r="81" s="24" customFormat="1" spans="1:18">
      <c r="A81" s="10" t="s">
        <v>11</v>
      </c>
      <c r="B81" s="46"/>
      <c r="C81" s="10"/>
      <c r="D81" s="10"/>
      <c r="E81" s="10"/>
      <c r="F81" s="37"/>
      <c r="G81" s="10"/>
      <c r="H81" s="10"/>
      <c r="I81" s="10"/>
      <c r="J81" s="10"/>
      <c r="K81" s="10"/>
      <c r="L81" s="10">
        <f>SUM(L73:L80)</f>
        <v>217242</v>
      </c>
      <c r="M81" s="11">
        <v>1.03</v>
      </c>
      <c r="N81" s="12">
        <f>L81*M81</f>
        <v>223759.26</v>
      </c>
      <c r="O81" s="10"/>
      <c r="P81" s="12">
        <f>G80+N81+G81</f>
        <v>223759.26</v>
      </c>
      <c r="Q81" s="10">
        <v>1</v>
      </c>
      <c r="R81" s="36">
        <f t="shared" si="21"/>
        <v>223759.26</v>
      </c>
    </row>
    <row r="82" ht="25.5" spans="1:40">
      <c r="A82" s="109" t="s">
        <v>41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65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</row>
    <row r="83" spans="1:40">
      <c r="A83" s="4"/>
      <c r="B83" s="181"/>
      <c r="C83" s="4"/>
      <c r="D83" s="4"/>
      <c r="E83" s="4"/>
      <c r="F83" s="182"/>
      <c r="G83" s="4"/>
      <c r="H83" s="4"/>
      <c r="I83" s="4"/>
      <c r="J83" s="4"/>
      <c r="K83" s="4"/>
      <c r="L83" s="4"/>
      <c r="M83" s="5"/>
      <c r="N83" s="6"/>
      <c r="O83" s="4"/>
      <c r="P83" s="6"/>
      <c r="Q83" s="4"/>
      <c r="R83" s="140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</row>
    <row r="84" spans="1:40">
      <c r="A84" s="10" t="s">
        <v>15</v>
      </c>
      <c r="B84" s="136" t="s">
        <v>50</v>
      </c>
      <c r="C84" s="136" t="s">
        <v>16</v>
      </c>
      <c r="D84" s="136" t="s">
        <v>17</v>
      </c>
      <c r="E84" s="136" t="s">
        <v>18</v>
      </c>
      <c r="F84" s="137" t="s">
        <v>19</v>
      </c>
      <c r="G84" s="136" t="s">
        <v>20</v>
      </c>
      <c r="H84" s="136" t="s">
        <v>21</v>
      </c>
      <c r="I84" s="136" t="s">
        <v>22</v>
      </c>
      <c r="J84" s="136" t="s">
        <v>23</v>
      </c>
      <c r="K84" s="136" t="s">
        <v>24</v>
      </c>
      <c r="L84" s="136" t="s">
        <v>18</v>
      </c>
      <c r="M84" s="159"/>
      <c r="N84" s="160" t="s">
        <v>25</v>
      </c>
      <c r="O84" s="136" t="s">
        <v>26</v>
      </c>
      <c r="P84" s="160" t="s">
        <v>11</v>
      </c>
      <c r="Q84" s="136" t="s">
        <v>27</v>
      </c>
      <c r="R84" s="137" t="s">
        <v>28</v>
      </c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</row>
    <row r="85" s="1" customFormat="1" spans="1:18">
      <c r="A85" s="10" t="s">
        <v>820</v>
      </c>
      <c r="B85" s="10" t="s">
        <v>815</v>
      </c>
      <c r="C85" s="10"/>
      <c r="D85" s="10"/>
      <c r="E85" s="10"/>
      <c r="F85" s="36"/>
      <c r="G85" s="10"/>
      <c r="H85" s="10">
        <v>1267121</v>
      </c>
      <c r="I85" s="10">
        <v>1327814</v>
      </c>
      <c r="J85" s="10">
        <f t="shared" ref="J85:J92" si="22">I85-H85</f>
        <v>60693</v>
      </c>
      <c r="K85" s="10">
        <v>1</v>
      </c>
      <c r="L85" s="10">
        <f t="shared" ref="L85:L92" si="23">K85*J85</f>
        <v>60693</v>
      </c>
      <c r="M85" s="11">
        <v>1.03</v>
      </c>
      <c r="N85" s="12">
        <f t="shared" ref="N85:N92" si="24">M85*L85</f>
        <v>62513.79</v>
      </c>
      <c r="O85" s="10"/>
      <c r="P85" s="12">
        <f t="shared" ref="P85:P93" si="25">G85+N85+O85</f>
        <v>62513.79</v>
      </c>
      <c r="Q85" s="10">
        <v>1</v>
      </c>
      <c r="R85" s="36">
        <f t="shared" ref="R85:R92" si="26">P85*Q85</f>
        <v>62513.79</v>
      </c>
    </row>
    <row r="86" s="1" customFormat="1" spans="1:18">
      <c r="A86" s="10" t="s">
        <v>821</v>
      </c>
      <c r="B86" s="10" t="s">
        <v>815</v>
      </c>
      <c r="C86" s="10"/>
      <c r="D86" s="10"/>
      <c r="E86" s="10"/>
      <c r="F86" s="36"/>
      <c r="G86" s="10"/>
      <c r="H86" s="10">
        <v>316786</v>
      </c>
      <c r="I86" s="10">
        <v>407440</v>
      </c>
      <c r="J86" s="10">
        <f t="shared" si="22"/>
        <v>90654</v>
      </c>
      <c r="K86" s="10">
        <v>1</v>
      </c>
      <c r="L86" s="10">
        <f t="shared" si="23"/>
        <v>90654</v>
      </c>
      <c r="M86" s="11">
        <v>1.03</v>
      </c>
      <c r="N86" s="12">
        <f t="shared" si="24"/>
        <v>93373.62</v>
      </c>
      <c r="O86" s="10"/>
      <c r="P86" s="12">
        <f t="shared" si="25"/>
        <v>93373.62</v>
      </c>
      <c r="Q86" s="10">
        <v>0.5</v>
      </c>
      <c r="R86" s="36">
        <f t="shared" si="26"/>
        <v>46686.81</v>
      </c>
    </row>
    <row r="87" s="1" customFormat="1" spans="1:18">
      <c r="A87" s="10" t="s">
        <v>822</v>
      </c>
      <c r="B87" s="10" t="s">
        <v>815</v>
      </c>
      <c r="C87" s="10">
        <v>269</v>
      </c>
      <c r="D87" s="10">
        <v>273</v>
      </c>
      <c r="E87" s="10">
        <f>SUM(D87-C87)</f>
        <v>4</v>
      </c>
      <c r="F87" s="36">
        <v>9.5</v>
      </c>
      <c r="G87" s="10">
        <f>E87*F87</f>
        <v>38</v>
      </c>
      <c r="H87" s="10">
        <v>9305</v>
      </c>
      <c r="I87" s="10">
        <v>9305</v>
      </c>
      <c r="J87" s="10">
        <f t="shared" si="22"/>
        <v>0</v>
      </c>
      <c r="K87" s="10">
        <v>1</v>
      </c>
      <c r="L87" s="10">
        <f t="shared" si="23"/>
        <v>0</v>
      </c>
      <c r="M87" s="11">
        <v>1.03</v>
      </c>
      <c r="N87" s="12">
        <f t="shared" si="24"/>
        <v>0</v>
      </c>
      <c r="O87" s="10">
        <v>0</v>
      </c>
      <c r="P87" s="12">
        <f t="shared" si="25"/>
        <v>38</v>
      </c>
      <c r="Q87" s="10">
        <v>1</v>
      </c>
      <c r="R87" s="36">
        <f t="shared" si="26"/>
        <v>38</v>
      </c>
    </row>
    <row r="88" s="1" customFormat="1" spans="1:18">
      <c r="A88" s="10" t="s">
        <v>823</v>
      </c>
      <c r="B88" s="10" t="s">
        <v>815</v>
      </c>
      <c r="C88" s="10"/>
      <c r="D88" s="10"/>
      <c r="E88" s="10"/>
      <c r="F88" s="36">
        <v>9.5</v>
      </c>
      <c r="G88" s="10"/>
      <c r="H88" s="10">
        <v>355679</v>
      </c>
      <c r="I88" s="10">
        <v>389914</v>
      </c>
      <c r="J88" s="10">
        <f t="shared" si="22"/>
        <v>34235</v>
      </c>
      <c r="K88" s="10">
        <v>1</v>
      </c>
      <c r="L88" s="10">
        <f t="shared" si="23"/>
        <v>34235</v>
      </c>
      <c r="M88" s="11">
        <v>1.03</v>
      </c>
      <c r="N88" s="12">
        <f t="shared" si="24"/>
        <v>35262.05</v>
      </c>
      <c r="O88" s="10"/>
      <c r="P88" s="12">
        <f t="shared" si="25"/>
        <v>35262.05</v>
      </c>
      <c r="Q88" s="201">
        <v>0.188</v>
      </c>
      <c r="R88" s="36">
        <f t="shared" si="26"/>
        <v>6629.2654</v>
      </c>
    </row>
    <row r="89" s="1" customFormat="1" spans="1:18">
      <c r="A89" s="10" t="s">
        <v>824</v>
      </c>
      <c r="B89" s="10" t="s">
        <v>815</v>
      </c>
      <c r="C89" s="10">
        <v>75</v>
      </c>
      <c r="D89" s="10">
        <v>75</v>
      </c>
      <c r="E89" s="10">
        <f>SUM(D89-C89)</f>
        <v>0</v>
      </c>
      <c r="F89" s="36">
        <v>9.5</v>
      </c>
      <c r="G89" s="10">
        <f>E89*F89</f>
        <v>0</v>
      </c>
      <c r="H89" s="10">
        <v>240641</v>
      </c>
      <c r="I89" s="10">
        <v>278164</v>
      </c>
      <c r="J89" s="10">
        <f t="shared" si="22"/>
        <v>37523</v>
      </c>
      <c r="K89" s="10">
        <v>1</v>
      </c>
      <c r="L89" s="10">
        <f t="shared" si="23"/>
        <v>37523</v>
      </c>
      <c r="M89" s="11">
        <v>1.03</v>
      </c>
      <c r="N89" s="12">
        <f t="shared" si="24"/>
        <v>38648.69</v>
      </c>
      <c r="O89" s="10"/>
      <c r="P89" s="12">
        <f t="shared" si="25"/>
        <v>38648.69</v>
      </c>
      <c r="Q89" s="201">
        <v>0.482</v>
      </c>
      <c r="R89" s="36">
        <f t="shared" si="26"/>
        <v>18628.66858</v>
      </c>
    </row>
    <row r="90" s="1" customFormat="1" spans="1:18">
      <c r="A90" s="10" t="s">
        <v>825</v>
      </c>
      <c r="B90" s="10" t="s">
        <v>815</v>
      </c>
      <c r="C90" s="10"/>
      <c r="D90" s="10" t="s">
        <v>826</v>
      </c>
      <c r="E90" s="10"/>
      <c r="F90" s="36"/>
      <c r="G90" s="10"/>
      <c r="H90" s="10">
        <v>16735</v>
      </c>
      <c r="I90" s="10">
        <v>16840</v>
      </c>
      <c r="J90" s="10">
        <f t="shared" si="22"/>
        <v>105</v>
      </c>
      <c r="K90" s="10">
        <v>1</v>
      </c>
      <c r="L90" s="10">
        <f t="shared" si="23"/>
        <v>105</v>
      </c>
      <c r="M90" s="11">
        <v>1.03</v>
      </c>
      <c r="N90" s="12">
        <f t="shared" si="24"/>
        <v>108.15</v>
      </c>
      <c r="O90" s="10"/>
      <c r="P90" s="12">
        <f t="shared" si="25"/>
        <v>108.15</v>
      </c>
      <c r="Q90" s="201">
        <v>0.47</v>
      </c>
      <c r="R90" s="36">
        <f t="shared" si="26"/>
        <v>50.8305</v>
      </c>
    </row>
    <row r="91" s="1" customFormat="1" spans="1:18">
      <c r="A91" s="10" t="s">
        <v>827</v>
      </c>
      <c r="B91" s="10" t="s">
        <v>815</v>
      </c>
      <c r="C91" s="10">
        <v>120</v>
      </c>
      <c r="D91" s="10">
        <v>124</v>
      </c>
      <c r="E91" s="10">
        <f>SUM(D91-C91)</f>
        <v>4</v>
      </c>
      <c r="F91" s="36">
        <v>9.5</v>
      </c>
      <c r="G91" s="10">
        <f>E91*F91</f>
        <v>38</v>
      </c>
      <c r="H91" s="10">
        <v>37597</v>
      </c>
      <c r="I91" s="10">
        <v>38245</v>
      </c>
      <c r="J91" s="10">
        <f t="shared" si="22"/>
        <v>648</v>
      </c>
      <c r="K91" s="10">
        <v>1</v>
      </c>
      <c r="L91" s="10">
        <f t="shared" si="23"/>
        <v>648</v>
      </c>
      <c r="M91" s="11">
        <v>1.03</v>
      </c>
      <c r="N91" s="12">
        <f t="shared" si="24"/>
        <v>667.44</v>
      </c>
      <c r="O91" s="10">
        <v>40</v>
      </c>
      <c r="P91" s="12">
        <f t="shared" si="25"/>
        <v>745.44</v>
      </c>
      <c r="Q91" s="10">
        <v>1</v>
      </c>
      <c r="R91" s="36">
        <f t="shared" si="26"/>
        <v>745.44</v>
      </c>
    </row>
    <row r="92" s="101" customFormat="1" ht="13.5" spans="1:26">
      <c r="A92" s="183" t="s">
        <v>814</v>
      </c>
      <c r="B92" s="183" t="s">
        <v>815</v>
      </c>
      <c r="C92" s="183"/>
      <c r="D92" s="183"/>
      <c r="E92" s="183"/>
      <c r="F92" s="184"/>
      <c r="G92" s="183"/>
      <c r="H92" s="183">
        <v>3788</v>
      </c>
      <c r="I92" s="183">
        <v>4301</v>
      </c>
      <c r="J92" s="183">
        <f t="shared" si="22"/>
        <v>513</v>
      </c>
      <c r="K92" s="183">
        <v>80</v>
      </c>
      <c r="L92" s="183">
        <f t="shared" si="23"/>
        <v>41040</v>
      </c>
      <c r="M92" s="183">
        <v>1.03</v>
      </c>
      <c r="N92" s="213">
        <f t="shared" si="24"/>
        <v>42271.2</v>
      </c>
      <c r="O92" s="183">
        <v>40</v>
      </c>
      <c r="P92" s="183">
        <f t="shared" si="25"/>
        <v>42311.2</v>
      </c>
      <c r="Q92" s="183">
        <v>1</v>
      </c>
      <c r="R92" s="183">
        <f t="shared" si="26"/>
        <v>42311.2</v>
      </c>
      <c r="S92" s="233"/>
      <c r="T92" s="233"/>
      <c r="U92" s="233"/>
      <c r="V92" s="234"/>
      <c r="W92" s="233"/>
      <c r="X92" s="234"/>
      <c r="Y92" s="233"/>
      <c r="Z92" s="241"/>
    </row>
    <row r="93" s="101" customFormat="1" ht="13.5" spans="1:26">
      <c r="A93" s="183" t="s">
        <v>11</v>
      </c>
      <c r="B93" s="183" t="s">
        <v>815</v>
      </c>
      <c r="C93" s="183"/>
      <c r="D93" s="183"/>
      <c r="E93" s="183">
        <f>SUM(E85:E92)</f>
        <v>8</v>
      </c>
      <c r="F93" s="184">
        <v>9.5</v>
      </c>
      <c r="G93" s="183">
        <f>E93*F93</f>
        <v>76</v>
      </c>
      <c r="H93" s="183"/>
      <c r="I93" s="183"/>
      <c r="J93" s="183"/>
      <c r="K93" s="183"/>
      <c r="L93" s="183">
        <f>SUM(L85:L92)</f>
        <v>264898</v>
      </c>
      <c r="M93" s="183">
        <v>1.03</v>
      </c>
      <c r="N93" s="213">
        <f>L93*M93</f>
        <v>272844.94</v>
      </c>
      <c r="O93" s="183">
        <f>SUM(O85:O92)</f>
        <v>80</v>
      </c>
      <c r="P93" s="183">
        <f t="shared" si="25"/>
        <v>273000.94</v>
      </c>
      <c r="Q93" s="183">
        <v>1</v>
      </c>
      <c r="R93" s="183">
        <f>SUM(R85:R92)</f>
        <v>177604.00448</v>
      </c>
      <c r="S93" s="233"/>
      <c r="T93" s="233"/>
      <c r="U93" s="233"/>
      <c r="V93" s="234"/>
      <c r="W93" s="233"/>
      <c r="X93" s="234"/>
      <c r="Y93" s="233"/>
      <c r="Z93" s="241"/>
    </row>
    <row r="94" s="101" customFormat="1" ht="13.5" spans="1:26">
      <c r="A94" s="183" t="s">
        <v>828</v>
      </c>
      <c r="B94" s="183" t="s">
        <v>815</v>
      </c>
      <c r="C94" s="183" t="s">
        <v>829</v>
      </c>
      <c r="D94" s="183"/>
      <c r="E94" s="185"/>
      <c r="F94" s="184"/>
      <c r="G94" s="183"/>
      <c r="H94" s="183"/>
      <c r="I94" s="183"/>
      <c r="J94" s="183"/>
      <c r="K94" s="183"/>
      <c r="L94" s="183"/>
      <c r="M94" s="183"/>
      <c r="N94" s="213"/>
      <c r="O94" s="183"/>
      <c r="P94" s="183">
        <f>P78</f>
        <v>134621</v>
      </c>
      <c r="Q94" s="183">
        <v>0.4661</v>
      </c>
      <c r="R94" s="183">
        <f>P94*Q94</f>
        <v>62746.8481</v>
      </c>
      <c r="S94" s="233"/>
      <c r="T94" s="233"/>
      <c r="U94" s="233"/>
      <c r="V94" s="234"/>
      <c r="W94" s="233"/>
      <c r="X94" s="234"/>
      <c r="Y94" s="233"/>
      <c r="Z94" s="241"/>
    </row>
    <row r="95" s="101" customFormat="1" ht="13.5" spans="1:26">
      <c r="A95" s="183" t="s">
        <v>828</v>
      </c>
      <c r="B95" s="183" t="s">
        <v>815</v>
      </c>
      <c r="C95" s="183" t="s">
        <v>830</v>
      </c>
      <c r="D95" s="183"/>
      <c r="E95" s="185"/>
      <c r="F95" s="183"/>
      <c r="G95" s="184">
        <f>G80</f>
        <v>0</v>
      </c>
      <c r="H95" s="183"/>
      <c r="I95" s="183"/>
      <c r="J95" s="183"/>
      <c r="K95" s="183"/>
      <c r="L95" s="183"/>
      <c r="M95" s="183"/>
      <c r="N95" s="213"/>
      <c r="O95" s="183"/>
      <c r="P95" s="183">
        <f>G95</f>
        <v>0</v>
      </c>
      <c r="Q95" s="183">
        <v>0.5883</v>
      </c>
      <c r="R95" s="183">
        <f>P95*Q95</f>
        <v>0</v>
      </c>
      <c r="S95" s="233"/>
      <c r="T95" s="233"/>
      <c r="U95" s="233"/>
      <c r="V95" s="234"/>
      <c r="W95" s="233"/>
      <c r="X95" s="234"/>
      <c r="Y95" s="233"/>
      <c r="Z95" s="241"/>
    </row>
    <row r="96" s="101" customFormat="1" ht="13.5" spans="1:26">
      <c r="A96" s="183" t="s">
        <v>828</v>
      </c>
      <c r="B96" s="183" t="s">
        <v>815</v>
      </c>
      <c r="C96" s="183" t="s">
        <v>26</v>
      </c>
      <c r="D96" s="183"/>
      <c r="E96" s="183"/>
      <c r="F96" s="184"/>
      <c r="G96" s="183"/>
      <c r="H96" s="183"/>
      <c r="I96" s="183"/>
      <c r="J96" s="183"/>
      <c r="K96" s="183"/>
      <c r="L96" s="183"/>
      <c r="M96" s="183"/>
      <c r="N96" s="213"/>
      <c r="O96" s="183"/>
      <c r="P96" s="183">
        <f>P79</f>
        <v>7582.86</v>
      </c>
      <c r="Q96" s="183">
        <v>0.47276</v>
      </c>
      <c r="R96" s="183">
        <f>P96*Q96</f>
        <v>3584.8728936</v>
      </c>
      <c r="S96" s="233"/>
      <c r="T96" s="233"/>
      <c r="U96" s="233"/>
      <c r="V96" s="234"/>
      <c r="W96" s="233"/>
      <c r="X96" s="234"/>
      <c r="Y96" s="233"/>
      <c r="Z96" s="241"/>
    </row>
    <row r="97" s="101" customFormat="1" ht="13.5" spans="1:26">
      <c r="A97" s="183" t="s">
        <v>828</v>
      </c>
      <c r="B97" s="183" t="s">
        <v>815</v>
      </c>
      <c r="C97" s="183" t="s">
        <v>11</v>
      </c>
      <c r="D97" s="183"/>
      <c r="E97" s="183"/>
      <c r="F97" s="183"/>
      <c r="G97" s="183">
        <f>SUM(G93:G96)</f>
        <v>76</v>
      </c>
      <c r="H97" s="183"/>
      <c r="I97" s="183"/>
      <c r="J97" s="183"/>
      <c r="K97" s="183"/>
      <c r="L97" s="183">
        <f>N97/M97</f>
        <v>236679.34512</v>
      </c>
      <c r="M97" s="183">
        <v>1.03</v>
      </c>
      <c r="N97" s="213">
        <f>R98-O93-G97</f>
        <v>243779.7254736</v>
      </c>
      <c r="O97" s="183"/>
      <c r="P97" s="183"/>
      <c r="Q97" s="183"/>
      <c r="R97" s="183">
        <f>SUM(R94:R96)</f>
        <v>66331.7209936</v>
      </c>
      <c r="S97" s="233"/>
      <c r="T97" s="233"/>
      <c r="U97" s="233"/>
      <c r="V97" s="234"/>
      <c r="W97" s="233"/>
      <c r="X97" s="234"/>
      <c r="Y97" s="233"/>
      <c r="Z97" s="241"/>
    </row>
    <row r="98" s="101" customFormat="1" ht="13.5" spans="1:26">
      <c r="A98" s="183" t="s">
        <v>831</v>
      </c>
      <c r="B98" s="183"/>
      <c r="C98" s="183"/>
      <c r="D98" s="183"/>
      <c r="E98" s="183">
        <f>G98/F98</f>
        <v>0</v>
      </c>
      <c r="F98" s="184">
        <v>9.5</v>
      </c>
      <c r="G98" s="184">
        <f>R95</f>
        <v>0</v>
      </c>
      <c r="H98" s="183"/>
      <c r="I98" s="183"/>
      <c r="J98" s="183"/>
      <c r="K98" s="183"/>
      <c r="L98" s="183">
        <f>N98/M98</f>
        <v>236675.461624854</v>
      </c>
      <c r="M98" s="183">
        <v>1.03</v>
      </c>
      <c r="N98" s="213">
        <f>R98-O98-G98</f>
        <v>243775.7254736</v>
      </c>
      <c r="O98" s="183">
        <f>SUM(O87:O97)</f>
        <v>160</v>
      </c>
      <c r="P98" s="183"/>
      <c r="Q98" s="183"/>
      <c r="R98" s="183">
        <f>R93+R97</f>
        <v>243935.7254736</v>
      </c>
      <c r="S98" s="233"/>
      <c r="T98" s="233"/>
      <c r="U98" s="233"/>
      <c r="V98" s="234"/>
      <c r="W98" s="233"/>
      <c r="X98" s="234"/>
      <c r="Y98" s="233"/>
      <c r="Z98" s="241"/>
    </row>
    <row r="99" s="18" customFormat="1" spans="1:18">
      <c r="A99" s="186" t="s">
        <v>832</v>
      </c>
      <c r="B99" s="187"/>
      <c r="C99" s="187"/>
      <c r="D99" s="187"/>
      <c r="E99" s="187"/>
      <c r="F99" s="188"/>
      <c r="G99" s="187"/>
      <c r="H99" s="187"/>
      <c r="I99" s="187"/>
      <c r="J99" s="187"/>
      <c r="K99" s="187"/>
      <c r="L99" s="187"/>
      <c r="M99" s="214"/>
      <c r="N99" s="215"/>
      <c r="O99" s="187"/>
      <c r="P99" s="215"/>
      <c r="Q99" s="187"/>
      <c r="R99" s="232">
        <v>105666.37</v>
      </c>
    </row>
    <row r="100" s="18" customFormat="1" spans="1:18">
      <c r="A100" s="186" t="s">
        <v>833</v>
      </c>
      <c r="B100" s="187"/>
      <c r="C100" s="187"/>
      <c r="D100" s="187"/>
      <c r="E100" s="187"/>
      <c r="F100" s="188"/>
      <c r="G100" s="187"/>
      <c r="H100" s="187"/>
      <c r="I100" s="187"/>
      <c r="J100" s="187"/>
      <c r="K100" s="187"/>
      <c r="L100" s="187"/>
      <c r="M100" s="214"/>
      <c r="N100" s="215"/>
      <c r="O100" s="187"/>
      <c r="P100" s="215"/>
      <c r="Q100" s="187"/>
      <c r="R100" s="232">
        <v>52833.19</v>
      </c>
    </row>
    <row r="101" s="18" customFormat="1" ht="15" spans="1:18">
      <c r="A101" s="189" t="s">
        <v>834</v>
      </c>
      <c r="B101" s="190"/>
      <c r="C101" s="191"/>
      <c r="D101" s="191"/>
      <c r="E101" s="191"/>
      <c r="F101" s="192"/>
      <c r="G101" s="191"/>
      <c r="H101" s="191"/>
      <c r="I101" s="191"/>
      <c r="J101" s="191"/>
      <c r="K101" s="191"/>
      <c r="L101" s="191"/>
      <c r="M101" s="216"/>
      <c r="N101" s="217"/>
      <c r="O101" s="191"/>
      <c r="P101" s="217"/>
      <c r="Q101" s="191"/>
      <c r="R101" s="235"/>
    </row>
    <row r="102" ht="15" spans="1:40">
      <c r="A102" s="193" t="s">
        <v>15</v>
      </c>
      <c r="B102" s="194" t="s">
        <v>50</v>
      </c>
      <c r="C102" s="194" t="s">
        <v>16</v>
      </c>
      <c r="D102" s="194" t="s">
        <v>17</v>
      </c>
      <c r="E102" s="194" t="s">
        <v>18</v>
      </c>
      <c r="F102" s="195" t="s">
        <v>19</v>
      </c>
      <c r="G102" s="194" t="s">
        <v>20</v>
      </c>
      <c r="H102" s="194" t="s">
        <v>21</v>
      </c>
      <c r="I102" s="194" t="s">
        <v>22</v>
      </c>
      <c r="J102" s="194" t="s">
        <v>23</v>
      </c>
      <c r="K102" s="194" t="s">
        <v>24</v>
      </c>
      <c r="L102" s="194" t="s">
        <v>18</v>
      </c>
      <c r="M102" s="218"/>
      <c r="N102" s="219" t="s">
        <v>25</v>
      </c>
      <c r="O102" s="194" t="s">
        <v>26</v>
      </c>
      <c r="P102" s="219" t="s">
        <v>11</v>
      </c>
      <c r="Q102" s="194" t="s">
        <v>27</v>
      </c>
      <c r="R102" s="236" t="s">
        <v>28</v>
      </c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</row>
    <row r="103" s="1" customFormat="1" spans="1:18">
      <c r="A103" s="196" t="s">
        <v>835</v>
      </c>
      <c r="B103" s="197" t="s">
        <v>836</v>
      </c>
      <c r="C103" s="197"/>
      <c r="D103" s="197"/>
      <c r="E103" s="197"/>
      <c r="F103" s="198"/>
      <c r="G103" s="197"/>
      <c r="H103" s="197">
        <v>2245</v>
      </c>
      <c r="I103" s="197">
        <v>2245</v>
      </c>
      <c r="J103" s="197">
        <f t="shared" ref="J103:J108" si="27">I103-H103</f>
        <v>0</v>
      </c>
      <c r="K103" s="197">
        <v>1</v>
      </c>
      <c r="L103" s="197">
        <f t="shared" ref="L103:L108" si="28">K103*J103</f>
        <v>0</v>
      </c>
      <c r="M103" s="220">
        <v>1.03</v>
      </c>
      <c r="N103" s="221">
        <f t="shared" ref="N103:N109" si="29">M103*L103</f>
        <v>0</v>
      </c>
      <c r="O103" s="197">
        <v>20</v>
      </c>
      <c r="P103" s="221">
        <f t="shared" ref="P103:P109" si="30">G103+N103+O103</f>
        <v>20</v>
      </c>
      <c r="Q103" s="197">
        <v>1</v>
      </c>
      <c r="R103" s="237">
        <f t="shared" ref="R103:R108" si="31">P103*Q103</f>
        <v>20</v>
      </c>
    </row>
    <row r="104" s="1" customFormat="1" spans="1:18">
      <c r="A104" s="199" t="s">
        <v>837</v>
      </c>
      <c r="B104" s="10" t="s">
        <v>836</v>
      </c>
      <c r="C104" s="10">
        <v>28</v>
      </c>
      <c r="D104" s="10">
        <v>28</v>
      </c>
      <c r="E104" s="10">
        <f>SUM(D104-C104)</f>
        <v>0</v>
      </c>
      <c r="F104" s="36">
        <v>9.5</v>
      </c>
      <c r="G104" s="10">
        <f>E104*F104</f>
        <v>0</v>
      </c>
      <c r="H104" s="10">
        <v>9432</v>
      </c>
      <c r="I104" s="10">
        <v>9432</v>
      </c>
      <c r="J104" s="10">
        <f t="shared" si="27"/>
        <v>0</v>
      </c>
      <c r="K104" s="10">
        <v>1</v>
      </c>
      <c r="L104" s="10">
        <f t="shared" si="28"/>
        <v>0</v>
      </c>
      <c r="M104" s="11">
        <v>1.03</v>
      </c>
      <c r="N104" s="12">
        <f t="shared" si="29"/>
        <v>0</v>
      </c>
      <c r="O104" s="10">
        <v>40</v>
      </c>
      <c r="P104" s="12">
        <f t="shared" si="30"/>
        <v>40</v>
      </c>
      <c r="Q104" s="10">
        <v>1</v>
      </c>
      <c r="R104" s="238">
        <f t="shared" si="31"/>
        <v>40</v>
      </c>
    </row>
    <row r="105" s="1" customFormat="1" spans="1:18">
      <c r="A105" s="199" t="s">
        <v>838</v>
      </c>
      <c r="B105" s="10" t="s">
        <v>836</v>
      </c>
      <c r="C105" s="10">
        <v>46</v>
      </c>
      <c r="D105" s="10">
        <v>46</v>
      </c>
      <c r="E105" s="10">
        <f>SUM(D105-C105)</f>
        <v>0</v>
      </c>
      <c r="F105" s="36">
        <v>9.5</v>
      </c>
      <c r="G105" s="10">
        <f>E105*F105</f>
        <v>0</v>
      </c>
      <c r="H105" s="10">
        <v>33592</v>
      </c>
      <c r="I105" s="10">
        <v>34325</v>
      </c>
      <c r="J105" s="10">
        <f t="shared" si="27"/>
        <v>733</v>
      </c>
      <c r="K105" s="10">
        <v>1</v>
      </c>
      <c r="L105" s="10">
        <f t="shared" si="28"/>
        <v>733</v>
      </c>
      <c r="M105" s="11">
        <v>1.03</v>
      </c>
      <c r="N105" s="12">
        <f t="shared" si="29"/>
        <v>754.99</v>
      </c>
      <c r="O105" s="10">
        <v>0</v>
      </c>
      <c r="P105" s="12">
        <f t="shared" si="30"/>
        <v>754.99</v>
      </c>
      <c r="Q105" s="10">
        <v>0.5</v>
      </c>
      <c r="R105" s="238">
        <f t="shared" si="31"/>
        <v>377.495</v>
      </c>
    </row>
    <row r="106" s="1" customFormat="1" spans="1:18">
      <c r="A106" s="199" t="s">
        <v>823</v>
      </c>
      <c r="B106" s="10" t="s">
        <v>836</v>
      </c>
      <c r="C106" s="10"/>
      <c r="D106" s="10"/>
      <c r="E106" s="10"/>
      <c r="F106" s="36"/>
      <c r="G106" s="10"/>
      <c r="H106" s="10">
        <v>355679</v>
      </c>
      <c r="I106" s="10">
        <v>389914</v>
      </c>
      <c r="J106" s="10">
        <f t="shared" si="27"/>
        <v>34235</v>
      </c>
      <c r="K106" s="10">
        <v>1</v>
      </c>
      <c r="L106" s="10">
        <f t="shared" si="28"/>
        <v>34235</v>
      </c>
      <c r="M106" s="11">
        <v>1.03</v>
      </c>
      <c r="N106" s="12">
        <f t="shared" si="29"/>
        <v>35262.05</v>
      </c>
      <c r="O106" s="10"/>
      <c r="P106" s="12">
        <f t="shared" si="30"/>
        <v>35262.05</v>
      </c>
      <c r="Q106" s="201">
        <v>0.8</v>
      </c>
      <c r="R106" s="238">
        <f t="shared" si="31"/>
        <v>28209.64</v>
      </c>
    </row>
    <row r="107" s="1" customFormat="1" spans="1:18">
      <c r="A107" s="199" t="s">
        <v>824</v>
      </c>
      <c r="B107" s="10" t="s">
        <v>836</v>
      </c>
      <c r="C107" s="10">
        <v>75</v>
      </c>
      <c r="D107" s="10">
        <v>75</v>
      </c>
      <c r="E107" s="10">
        <f>SUM(D107-C107)</f>
        <v>0</v>
      </c>
      <c r="F107" s="36">
        <v>9.5</v>
      </c>
      <c r="G107" s="10">
        <f>E107*F107</f>
        <v>0</v>
      </c>
      <c r="H107" s="10">
        <v>240641</v>
      </c>
      <c r="I107" s="10">
        <v>278164</v>
      </c>
      <c r="J107" s="10">
        <f t="shared" si="27"/>
        <v>37523</v>
      </c>
      <c r="K107" s="10">
        <v>1</v>
      </c>
      <c r="L107" s="10">
        <f t="shared" si="28"/>
        <v>37523</v>
      </c>
      <c r="M107" s="11">
        <v>1.03</v>
      </c>
      <c r="N107" s="12">
        <f t="shared" si="29"/>
        <v>38648.69</v>
      </c>
      <c r="O107" s="10"/>
      <c r="P107" s="12">
        <f t="shared" si="30"/>
        <v>38648.69</v>
      </c>
      <c r="Q107" s="201">
        <v>0.515</v>
      </c>
      <c r="R107" s="238">
        <f t="shared" si="31"/>
        <v>19904.07535</v>
      </c>
    </row>
    <row r="108" s="1" customFormat="1" spans="1:18">
      <c r="A108" s="199" t="s">
        <v>825</v>
      </c>
      <c r="B108" s="10" t="s">
        <v>836</v>
      </c>
      <c r="C108" s="10"/>
      <c r="D108" s="10" t="s">
        <v>826</v>
      </c>
      <c r="E108" s="10"/>
      <c r="F108" s="36"/>
      <c r="G108" s="10"/>
      <c r="H108" s="10">
        <v>16753</v>
      </c>
      <c r="I108" s="10">
        <v>16840</v>
      </c>
      <c r="J108" s="10">
        <f t="shared" si="27"/>
        <v>87</v>
      </c>
      <c r="K108" s="10">
        <v>1</v>
      </c>
      <c r="L108" s="10">
        <f t="shared" si="28"/>
        <v>87</v>
      </c>
      <c r="M108" s="11">
        <v>1.03</v>
      </c>
      <c r="N108" s="12">
        <f t="shared" si="29"/>
        <v>89.61</v>
      </c>
      <c r="O108" s="10"/>
      <c r="P108" s="12">
        <f t="shared" si="30"/>
        <v>89.61</v>
      </c>
      <c r="Q108" s="201">
        <v>0.53</v>
      </c>
      <c r="R108" s="238">
        <f t="shared" si="31"/>
        <v>47.4933</v>
      </c>
    </row>
    <row r="109" s="1" customFormat="1" spans="1:18">
      <c r="A109" s="200" t="s">
        <v>11</v>
      </c>
      <c r="B109" s="10" t="s">
        <v>836</v>
      </c>
      <c r="C109" s="201"/>
      <c r="D109" s="201"/>
      <c r="E109" s="201">
        <f>SUM(E103:E108)</f>
        <v>0</v>
      </c>
      <c r="F109" s="36">
        <v>9.5</v>
      </c>
      <c r="G109" s="201">
        <f>E109*F109</f>
        <v>0</v>
      </c>
      <c r="H109" s="201"/>
      <c r="I109" s="201"/>
      <c r="J109" s="201"/>
      <c r="K109" s="201"/>
      <c r="L109" s="201">
        <f>SUM(L103:L108)</f>
        <v>72578</v>
      </c>
      <c r="M109" s="11">
        <v>1.03</v>
      </c>
      <c r="N109" s="222">
        <f t="shared" si="29"/>
        <v>74755.34</v>
      </c>
      <c r="O109" s="201">
        <f>SUM(O103:O108)</f>
        <v>60</v>
      </c>
      <c r="P109" s="222">
        <f t="shared" si="30"/>
        <v>74815.34</v>
      </c>
      <c r="Q109" s="201"/>
      <c r="R109" s="239">
        <f>SUM(R103:R108)</f>
        <v>48598.70365</v>
      </c>
    </row>
    <row r="110" ht="15" spans="1:40">
      <c r="A110" s="202"/>
      <c r="B110" s="203"/>
      <c r="C110" s="204"/>
      <c r="D110" s="204"/>
      <c r="E110" s="204"/>
      <c r="F110" s="205"/>
      <c r="G110" s="206">
        <f>G105*Q105</f>
        <v>0</v>
      </c>
      <c r="H110" s="204"/>
      <c r="I110" s="204"/>
      <c r="J110" s="204"/>
      <c r="K110" s="204"/>
      <c r="L110" s="223">
        <f>N110/M109</f>
        <v>47183.2074271845</v>
      </c>
      <c r="M110" s="224"/>
      <c r="N110" s="225">
        <f>R109-G110</f>
        <v>48598.70365</v>
      </c>
      <c r="O110" s="204"/>
      <c r="P110" s="226"/>
      <c r="Q110" s="204"/>
      <c r="R110" s="240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</row>
    <row r="111" ht="15" spans="1:40">
      <c r="A111" s="4" t="s">
        <v>15</v>
      </c>
      <c r="B111" s="4" t="s">
        <v>50</v>
      </c>
      <c r="C111" s="4" t="s">
        <v>16</v>
      </c>
      <c r="D111" s="4" t="s">
        <v>17</v>
      </c>
      <c r="E111" s="4" t="s">
        <v>18</v>
      </c>
      <c r="F111" s="140" t="s">
        <v>19</v>
      </c>
      <c r="G111" s="4" t="s">
        <v>20</v>
      </c>
      <c r="H111" s="4" t="s">
        <v>21</v>
      </c>
      <c r="I111" s="4" t="s">
        <v>22</v>
      </c>
      <c r="J111" s="4" t="s">
        <v>23</v>
      </c>
      <c r="K111" s="4" t="s">
        <v>24</v>
      </c>
      <c r="L111" s="4" t="s">
        <v>18</v>
      </c>
      <c r="M111" s="5"/>
      <c r="N111" s="6" t="s">
        <v>25</v>
      </c>
      <c r="O111" s="4" t="s">
        <v>26</v>
      </c>
      <c r="P111" s="6" t="s">
        <v>11</v>
      </c>
      <c r="Q111" s="4" t="s">
        <v>27</v>
      </c>
      <c r="R111" s="140" t="s">
        <v>28</v>
      </c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</row>
    <row r="112" s="22" customFormat="1" spans="1:21">
      <c r="A112" s="207" t="s">
        <v>839</v>
      </c>
      <c r="B112" s="136">
        <v>4512</v>
      </c>
      <c r="C112" s="136" t="s">
        <v>840</v>
      </c>
      <c r="D112" s="136"/>
      <c r="E112" s="136"/>
      <c r="F112" s="137"/>
      <c r="G112" s="136"/>
      <c r="H112" s="136"/>
      <c r="I112" s="136"/>
      <c r="J112" s="136"/>
      <c r="K112" s="136"/>
      <c r="L112" s="136"/>
      <c r="M112" s="159">
        <v>1.03</v>
      </c>
      <c r="N112" s="160"/>
      <c r="O112" s="136"/>
      <c r="P112" s="160"/>
      <c r="Q112" s="136"/>
      <c r="R112" s="137"/>
      <c r="S112" s="1"/>
      <c r="T112" s="1"/>
      <c r="U112" s="1"/>
    </row>
    <row r="113" s="1" customFormat="1" spans="1:18">
      <c r="A113" s="10" t="s">
        <v>841</v>
      </c>
      <c r="B113" s="10" t="s">
        <v>811</v>
      </c>
      <c r="C113" s="10">
        <v>35</v>
      </c>
      <c r="D113" s="10">
        <v>35</v>
      </c>
      <c r="E113" s="10">
        <f>SUM(D113-C113)</f>
        <v>0</v>
      </c>
      <c r="F113" s="36">
        <v>9.5</v>
      </c>
      <c r="G113" s="10">
        <f>E113*F113</f>
        <v>0</v>
      </c>
      <c r="H113" s="10">
        <v>13440</v>
      </c>
      <c r="I113" s="10">
        <v>13440</v>
      </c>
      <c r="J113" s="10">
        <f>I113-H113</f>
        <v>0</v>
      </c>
      <c r="K113" s="10">
        <v>1</v>
      </c>
      <c r="L113" s="10">
        <f>K113*J113</f>
        <v>0</v>
      </c>
      <c r="M113" s="11">
        <v>1.03</v>
      </c>
      <c r="N113" s="12">
        <f>M113*L113</f>
        <v>0</v>
      </c>
      <c r="O113" s="10">
        <v>40</v>
      </c>
      <c r="P113" s="12">
        <f>G113+N113+O113</f>
        <v>40</v>
      </c>
      <c r="Q113" s="10">
        <v>1</v>
      </c>
      <c r="R113" s="36">
        <f>P113*Q113</f>
        <v>40</v>
      </c>
    </row>
    <row r="114" s="1" customFormat="1" spans="1:18">
      <c r="A114" s="10" t="s">
        <v>842</v>
      </c>
      <c r="B114" s="10" t="s">
        <v>811</v>
      </c>
      <c r="C114" s="10">
        <v>68</v>
      </c>
      <c r="D114" s="10">
        <v>68</v>
      </c>
      <c r="E114" s="10">
        <f>SUM(D114-C114)</f>
        <v>0</v>
      </c>
      <c r="F114" s="36">
        <v>9.5</v>
      </c>
      <c r="G114" s="10">
        <f>E114*F114</f>
        <v>0</v>
      </c>
      <c r="H114" s="10">
        <v>22793</v>
      </c>
      <c r="I114" s="10">
        <v>24102</v>
      </c>
      <c r="J114" s="10">
        <f>I114-H114</f>
        <v>1309</v>
      </c>
      <c r="K114" s="10">
        <v>1</v>
      </c>
      <c r="L114" s="10">
        <f>K114*J114</f>
        <v>1309</v>
      </c>
      <c r="M114" s="11">
        <v>1.03</v>
      </c>
      <c r="N114" s="12">
        <f>M114*L114</f>
        <v>1348.27</v>
      </c>
      <c r="O114" s="10">
        <v>40</v>
      </c>
      <c r="P114" s="12">
        <f>G114+N114+O114</f>
        <v>1388.27</v>
      </c>
      <c r="Q114" s="10">
        <v>1</v>
      </c>
      <c r="R114" s="36">
        <f>P114*Q114</f>
        <v>1388.27</v>
      </c>
    </row>
    <row r="115" s="1" customFormat="1" spans="1:18">
      <c r="A115" s="10" t="s">
        <v>843</v>
      </c>
      <c r="B115" s="10" t="s">
        <v>811</v>
      </c>
      <c r="C115" s="10">
        <v>152</v>
      </c>
      <c r="D115" s="10">
        <v>152</v>
      </c>
      <c r="E115" s="10">
        <f>SUM(D115-C115)</f>
        <v>0</v>
      </c>
      <c r="F115" s="36">
        <v>9.5</v>
      </c>
      <c r="G115" s="10">
        <f>E115*F115</f>
        <v>0</v>
      </c>
      <c r="H115" s="10">
        <v>950864</v>
      </c>
      <c r="I115" s="10">
        <v>949291</v>
      </c>
      <c r="J115" s="10">
        <f>H115-I115</f>
        <v>1573</v>
      </c>
      <c r="K115" s="10">
        <v>1</v>
      </c>
      <c r="L115" s="10">
        <f>K115*J115</f>
        <v>1573</v>
      </c>
      <c r="M115" s="11">
        <v>1.03</v>
      </c>
      <c r="N115" s="12">
        <f>M115*L115</f>
        <v>1620.19</v>
      </c>
      <c r="O115" s="10">
        <v>60</v>
      </c>
      <c r="P115" s="12">
        <f>G115+N115+O115</f>
        <v>1680.19</v>
      </c>
      <c r="Q115" s="10">
        <v>1</v>
      </c>
      <c r="R115" s="36">
        <f>P115*Q115</f>
        <v>1680.19</v>
      </c>
    </row>
    <row r="116" s="1" customFormat="1" spans="1:18">
      <c r="A116" s="10" t="s">
        <v>810</v>
      </c>
      <c r="B116" s="10" t="s">
        <v>811</v>
      </c>
      <c r="C116" s="10"/>
      <c r="D116" s="10"/>
      <c r="E116" s="10"/>
      <c r="F116" s="36">
        <v>9.5</v>
      </c>
      <c r="G116" s="10"/>
      <c r="H116" s="10">
        <v>519</v>
      </c>
      <c r="I116" s="10">
        <v>548</v>
      </c>
      <c r="J116" s="10">
        <f>I116-H116</f>
        <v>29</v>
      </c>
      <c r="K116" s="10">
        <v>40</v>
      </c>
      <c r="L116" s="10">
        <f>K116*J116</f>
        <v>1160</v>
      </c>
      <c r="M116" s="11">
        <v>1.03</v>
      </c>
      <c r="N116" s="12">
        <f>M116*L116</f>
        <v>1194.8</v>
      </c>
      <c r="O116" s="10"/>
      <c r="P116" s="12">
        <f>G116+N116+O116</f>
        <v>1194.8</v>
      </c>
      <c r="Q116" s="10">
        <v>1</v>
      </c>
      <c r="R116" s="36">
        <f>P116*Q116</f>
        <v>1194.8</v>
      </c>
    </row>
    <row r="117" s="1" customFormat="1" spans="1:18">
      <c r="A117" s="10" t="s">
        <v>11</v>
      </c>
      <c r="B117" s="10" t="s">
        <v>811</v>
      </c>
      <c r="C117" s="10"/>
      <c r="D117" s="10"/>
      <c r="E117" s="10">
        <f>SUM(E113:E116)</f>
        <v>0</v>
      </c>
      <c r="F117" s="36">
        <v>9.5</v>
      </c>
      <c r="G117" s="10">
        <f>E117*F117</f>
        <v>0</v>
      </c>
      <c r="H117" s="10"/>
      <c r="I117" s="10"/>
      <c r="J117" s="10"/>
      <c r="K117" s="10"/>
      <c r="L117" s="10">
        <f>SUM(L113:L116)</f>
        <v>4042</v>
      </c>
      <c r="M117" s="11">
        <v>1.03</v>
      </c>
      <c r="N117" s="12">
        <f>L117*M117</f>
        <v>4163.26</v>
      </c>
      <c r="O117" s="10">
        <f>SUM(O113:O116)</f>
        <v>140</v>
      </c>
      <c r="P117" s="12">
        <f>O117+N117+G117</f>
        <v>4303.26</v>
      </c>
      <c r="Q117" s="10">
        <v>1</v>
      </c>
      <c r="R117" s="36">
        <f>P117*Q117</f>
        <v>4303.26</v>
      </c>
    </row>
    <row r="118" s="1" customFormat="1" spans="1:18">
      <c r="A118" s="80"/>
      <c r="B118" s="80"/>
      <c r="C118" s="80"/>
      <c r="D118" s="80"/>
      <c r="E118" s="80"/>
      <c r="F118" s="124"/>
      <c r="G118" s="80"/>
      <c r="H118" s="80"/>
      <c r="I118" s="80"/>
      <c r="J118" s="80"/>
      <c r="K118" s="80"/>
      <c r="L118" s="227">
        <f>N118/M117</f>
        <v>4177.92233009709</v>
      </c>
      <c r="M118" s="85"/>
      <c r="N118" s="86">
        <f>R117-G117</f>
        <v>4303.26</v>
      </c>
      <c r="O118" s="80"/>
      <c r="P118" s="86"/>
      <c r="Q118" s="80"/>
      <c r="R118" s="124"/>
    </row>
    <row r="119" s="92" customFormat="1" spans="1:18">
      <c r="A119" s="114" t="s">
        <v>844</v>
      </c>
      <c r="B119" s="114"/>
      <c r="C119" s="114" t="s">
        <v>845</v>
      </c>
      <c r="D119" s="114"/>
      <c r="E119" s="114"/>
      <c r="F119" s="115"/>
      <c r="G119" s="114"/>
      <c r="H119" s="114"/>
      <c r="I119" s="114"/>
      <c r="J119" s="114"/>
      <c r="K119" s="114"/>
      <c r="L119" s="114"/>
      <c r="M119" s="143"/>
      <c r="N119" s="144"/>
      <c r="O119" s="114"/>
      <c r="P119" s="144"/>
      <c r="Q119" s="114"/>
      <c r="R119" s="115">
        <v>186290.08</v>
      </c>
    </row>
    <row r="120" s="92" customFormat="1" spans="1:18">
      <c r="A120" s="114" t="s">
        <v>128</v>
      </c>
      <c r="B120" s="114"/>
      <c r="C120" s="114" t="s">
        <v>112</v>
      </c>
      <c r="D120" s="114"/>
      <c r="E120" s="114"/>
      <c r="F120" s="115"/>
      <c r="G120" s="114"/>
      <c r="H120" s="114"/>
      <c r="I120" s="114"/>
      <c r="J120" s="114"/>
      <c r="K120" s="114"/>
      <c r="L120" s="114"/>
      <c r="M120" s="143"/>
      <c r="N120" s="144"/>
      <c r="O120" s="114"/>
      <c r="P120" s="144"/>
      <c r="Q120" s="114"/>
      <c r="R120" s="115">
        <f>R119-R117</f>
        <v>181986.82</v>
      </c>
    </row>
    <row r="121" spans="1:40">
      <c r="A121" s="4"/>
      <c r="B121" s="4"/>
      <c r="C121" s="4"/>
      <c r="D121" s="4"/>
      <c r="E121" s="4"/>
      <c r="F121" s="134"/>
      <c r="G121" s="4"/>
      <c r="H121" s="4"/>
      <c r="I121" s="4"/>
      <c r="J121" s="4"/>
      <c r="K121" s="4"/>
      <c r="L121" s="4"/>
      <c r="M121" s="5"/>
      <c r="N121" s="6"/>
      <c r="O121" s="4"/>
      <c r="P121" s="6"/>
      <c r="Q121" s="4"/>
      <c r="R121" s="140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</row>
    <row r="122" spans="1:40">
      <c r="A122" s="4"/>
      <c r="B122" s="4"/>
      <c r="C122" s="4"/>
      <c r="D122" s="4"/>
      <c r="E122" s="4"/>
      <c r="F122" s="134"/>
      <c r="G122" s="4"/>
      <c r="H122" s="4"/>
      <c r="I122" s="4"/>
      <c r="J122" s="4"/>
      <c r="K122" s="4"/>
      <c r="L122" s="4"/>
      <c r="M122" s="5"/>
      <c r="N122" s="6"/>
      <c r="O122" s="4"/>
      <c r="P122" s="6"/>
      <c r="Q122" s="4"/>
      <c r="R122" s="140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</row>
    <row r="123" s="24" customFormat="1" ht="13.5" customHeight="1" spans="1:18">
      <c r="A123" s="10" t="s">
        <v>828</v>
      </c>
      <c r="B123" s="10" t="s">
        <v>811</v>
      </c>
      <c r="C123" s="10" t="s">
        <v>26</v>
      </c>
      <c r="D123" s="10"/>
      <c r="E123" s="10"/>
      <c r="F123" s="36">
        <v>9.5</v>
      </c>
      <c r="G123" s="10"/>
      <c r="H123" s="10"/>
      <c r="I123" s="10"/>
      <c r="J123" s="10"/>
      <c r="K123" s="10"/>
      <c r="L123" s="228"/>
      <c r="M123" s="11">
        <v>1.03</v>
      </c>
      <c r="N123" s="12"/>
      <c r="O123" s="10"/>
      <c r="P123" s="12">
        <f>P79</f>
        <v>7582.86</v>
      </c>
      <c r="Q123" s="10">
        <v>0.07289</v>
      </c>
      <c r="R123" s="36">
        <f>P123*Q123</f>
        <v>552.7146654</v>
      </c>
    </row>
    <row r="124" hidden="1" spans="1:40">
      <c r="A124" s="4" t="s">
        <v>828</v>
      </c>
      <c r="B124" s="4" t="s">
        <v>811</v>
      </c>
      <c r="C124" s="4" t="s">
        <v>830</v>
      </c>
      <c r="D124" s="4"/>
      <c r="E124" s="164">
        <f>G124/F124</f>
        <v>0</v>
      </c>
      <c r="F124" s="134">
        <v>9.5</v>
      </c>
      <c r="G124" s="140">
        <f>R124</f>
        <v>0</v>
      </c>
      <c r="H124" s="4"/>
      <c r="I124" s="4"/>
      <c r="J124" s="4"/>
      <c r="K124" s="4"/>
      <c r="L124" s="229"/>
      <c r="M124" s="5">
        <v>1.03</v>
      </c>
      <c r="N124" s="6"/>
      <c r="O124" s="4"/>
      <c r="P124" s="6">
        <f>P80</f>
        <v>0</v>
      </c>
      <c r="Q124" s="4">
        <v>0.0588</v>
      </c>
      <c r="R124" s="140">
        <f>P124*Q124</f>
        <v>0</v>
      </c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</row>
    <row r="125" hidden="1" spans="1:40">
      <c r="A125" s="4" t="s">
        <v>831</v>
      </c>
      <c r="B125" s="4"/>
      <c r="C125" s="4"/>
      <c r="D125" s="4"/>
      <c r="E125" s="164">
        <f>SUM(E117:E124)</f>
        <v>0</v>
      </c>
      <c r="F125" s="134">
        <v>9.5</v>
      </c>
      <c r="G125" s="140">
        <f>E125*F125</f>
        <v>0</v>
      </c>
      <c r="H125" s="4"/>
      <c r="I125" s="4"/>
      <c r="J125" s="4"/>
      <c r="K125" s="4"/>
      <c r="L125" s="229">
        <f>N125/M125</f>
        <v>362264.926859612</v>
      </c>
      <c r="M125" s="5">
        <v>1.03</v>
      </c>
      <c r="N125" s="6">
        <f>R125-G125</f>
        <v>373132.8746654</v>
      </c>
      <c r="O125" s="4"/>
      <c r="P125" s="6"/>
      <c r="Q125" s="4"/>
      <c r="R125" s="140">
        <f>SUM(R117:R124)</f>
        <v>373132.8746654</v>
      </c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</row>
    <row r="126" spans="1:40">
      <c r="A126" s="4"/>
      <c r="B126" s="4"/>
      <c r="C126" s="4"/>
      <c r="D126" s="4"/>
      <c r="E126" s="164"/>
      <c r="F126" s="134"/>
      <c r="G126" s="140"/>
      <c r="H126" s="4"/>
      <c r="I126" s="4"/>
      <c r="J126" s="4"/>
      <c r="K126" s="4"/>
      <c r="L126" s="229"/>
      <c r="M126" s="5"/>
      <c r="N126" s="6"/>
      <c r="O126" s="4"/>
      <c r="P126" s="6"/>
      <c r="Q126" s="4"/>
      <c r="R126" s="140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</row>
    <row r="127" s="17" customFormat="1" spans="1:40">
      <c r="A127" s="208" t="s">
        <v>846</v>
      </c>
      <c r="B127" s="208" t="s">
        <v>847</v>
      </c>
      <c r="C127" s="208"/>
      <c r="D127" s="208"/>
      <c r="E127" s="208"/>
      <c r="F127" s="209"/>
      <c r="G127" s="208"/>
      <c r="H127" s="208"/>
      <c r="I127" s="208"/>
      <c r="J127" s="208"/>
      <c r="K127" s="208"/>
      <c r="L127" s="208"/>
      <c r="M127" s="230"/>
      <c r="N127" s="231"/>
      <c r="O127" s="208"/>
      <c r="P127" s="231"/>
      <c r="Q127" s="208"/>
      <c r="R127" s="209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</row>
    <row r="128" s="24" customFormat="1" spans="1:18">
      <c r="A128" s="10" t="s">
        <v>838</v>
      </c>
      <c r="B128" s="10"/>
      <c r="C128" s="10">
        <v>45</v>
      </c>
      <c r="D128" s="10">
        <v>46</v>
      </c>
      <c r="E128" s="10">
        <f>SUM(D128-C128)</f>
        <v>1</v>
      </c>
      <c r="F128" s="36">
        <v>9.5</v>
      </c>
      <c r="G128" s="10">
        <f>E128*F128</f>
        <v>9.5</v>
      </c>
      <c r="H128" s="10">
        <v>33062</v>
      </c>
      <c r="I128" s="10">
        <v>33592</v>
      </c>
      <c r="J128" s="10">
        <f>I128-H128</f>
        <v>530</v>
      </c>
      <c r="K128" s="10">
        <v>1</v>
      </c>
      <c r="L128" s="10">
        <f>K128*J128</f>
        <v>530</v>
      </c>
      <c r="M128" s="11">
        <v>1.03</v>
      </c>
      <c r="N128" s="12">
        <f>M128*L128</f>
        <v>545.9</v>
      </c>
      <c r="O128" s="10">
        <v>0</v>
      </c>
      <c r="P128" s="12">
        <f>G128+N128+O128</f>
        <v>555.4</v>
      </c>
      <c r="Q128" s="10">
        <v>0.5</v>
      </c>
      <c r="R128" s="36">
        <f>P128*Q128</f>
        <v>277.7</v>
      </c>
    </row>
    <row r="129" spans="1:40">
      <c r="A129" s="4"/>
      <c r="B129" s="4"/>
      <c r="C129" s="4"/>
      <c r="D129" s="4"/>
      <c r="E129" s="4"/>
      <c r="F129" s="140"/>
      <c r="G129" s="4"/>
      <c r="H129" s="4"/>
      <c r="I129" s="4"/>
      <c r="J129" s="4"/>
      <c r="K129" s="4"/>
      <c r="L129" s="229">
        <f>N129/M128</f>
        <v>260.388349514563</v>
      </c>
      <c r="M129" s="5"/>
      <c r="N129" s="6">
        <f>R128-G128</f>
        <v>268.2</v>
      </c>
      <c r="O129" s="4"/>
      <c r="P129" s="6"/>
      <c r="Q129" s="4"/>
      <c r="R129" s="140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</row>
    <row r="130" spans="1:40">
      <c r="A130" s="29" t="s">
        <v>15</v>
      </c>
      <c r="B130" s="4" t="s">
        <v>50</v>
      </c>
      <c r="C130" s="4" t="s">
        <v>16</v>
      </c>
      <c r="D130" s="4" t="s">
        <v>17</v>
      </c>
      <c r="E130" s="4" t="s">
        <v>18</v>
      </c>
      <c r="F130" s="140" t="s">
        <v>19</v>
      </c>
      <c r="G130" s="4" t="s">
        <v>20</v>
      </c>
      <c r="H130" s="4" t="s">
        <v>21</v>
      </c>
      <c r="I130" s="4" t="s">
        <v>22</v>
      </c>
      <c r="J130" s="4" t="s">
        <v>23</v>
      </c>
      <c r="K130" s="4" t="s">
        <v>24</v>
      </c>
      <c r="L130" s="4" t="s">
        <v>18</v>
      </c>
      <c r="M130" s="5"/>
      <c r="N130" s="6" t="s">
        <v>25</v>
      </c>
      <c r="O130" s="4" t="s">
        <v>26</v>
      </c>
      <c r="P130" s="6" t="s">
        <v>11</v>
      </c>
      <c r="Q130" s="4" t="s">
        <v>27</v>
      </c>
      <c r="R130" s="140" t="s">
        <v>28</v>
      </c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</row>
    <row r="131" s="22" customFormat="1" spans="1:18">
      <c r="A131" s="77" t="s">
        <v>848</v>
      </c>
      <c r="B131" s="136" t="s">
        <v>849</v>
      </c>
      <c r="C131" s="136">
        <v>4240</v>
      </c>
      <c r="D131" s="136"/>
      <c r="E131" s="136"/>
      <c r="F131" s="137"/>
      <c r="G131" s="136"/>
      <c r="H131" s="136"/>
      <c r="I131" s="136"/>
      <c r="J131" s="136"/>
      <c r="K131" s="136"/>
      <c r="L131" s="136"/>
      <c r="M131" s="159">
        <v>1.03</v>
      </c>
      <c r="N131" s="160"/>
      <c r="O131" s="136"/>
      <c r="P131" s="160"/>
      <c r="Q131" s="136"/>
      <c r="R131" s="137"/>
    </row>
    <row r="132" s="1" customFormat="1" spans="1:18">
      <c r="A132" s="10" t="s">
        <v>850</v>
      </c>
      <c r="B132" s="10" t="s">
        <v>807</v>
      </c>
      <c r="C132" s="10">
        <v>219</v>
      </c>
      <c r="D132" s="10">
        <v>219</v>
      </c>
      <c r="E132" s="10">
        <f>SUM(D132-C132)</f>
        <v>0</v>
      </c>
      <c r="F132" s="36">
        <v>9.5</v>
      </c>
      <c r="G132" s="10">
        <f>E132*F132</f>
        <v>0</v>
      </c>
      <c r="H132" s="10">
        <v>54487</v>
      </c>
      <c r="I132" s="10">
        <v>56739</v>
      </c>
      <c r="J132" s="10">
        <f t="shared" ref="J132:J137" si="32">I132-H132</f>
        <v>2252</v>
      </c>
      <c r="K132" s="10">
        <v>1</v>
      </c>
      <c r="L132" s="10">
        <f>K132*J132</f>
        <v>2252</v>
      </c>
      <c r="M132" s="11">
        <v>1.03</v>
      </c>
      <c r="N132" s="12">
        <f t="shared" ref="N132:N137" si="33">M132*L132</f>
        <v>2319.56</v>
      </c>
      <c r="O132" s="10">
        <v>80</v>
      </c>
      <c r="P132" s="12">
        <f t="shared" ref="P132:P137" si="34">G132+N132+O132</f>
        <v>2399.56</v>
      </c>
      <c r="Q132" s="10">
        <v>1</v>
      </c>
      <c r="R132" s="36">
        <f t="shared" ref="R132:R137" si="35">P132*Q132</f>
        <v>2399.56</v>
      </c>
    </row>
    <row r="133" s="1" customFormat="1" spans="1:18">
      <c r="A133" s="10" t="s">
        <v>851</v>
      </c>
      <c r="B133" s="10" t="s">
        <v>807</v>
      </c>
      <c r="C133" s="10"/>
      <c r="D133" s="10" t="s">
        <v>852</v>
      </c>
      <c r="E133" s="10"/>
      <c r="F133" s="36">
        <v>9.5</v>
      </c>
      <c r="G133" s="10"/>
      <c r="H133" s="10">
        <v>5194</v>
      </c>
      <c r="I133" s="10">
        <v>7430</v>
      </c>
      <c r="J133" s="10">
        <f t="shared" si="32"/>
        <v>2236</v>
      </c>
      <c r="K133" s="10">
        <v>1</v>
      </c>
      <c r="L133" s="10">
        <f>K133*J133</f>
        <v>2236</v>
      </c>
      <c r="M133" s="11">
        <v>1.03</v>
      </c>
      <c r="N133" s="12">
        <f t="shared" si="33"/>
        <v>2303.08</v>
      </c>
      <c r="O133" s="10"/>
      <c r="P133" s="12">
        <f t="shared" si="34"/>
        <v>2303.08</v>
      </c>
      <c r="Q133" s="10">
        <v>1</v>
      </c>
      <c r="R133" s="36">
        <f t="shared" si="35"/>
        <v>2303.08</v>
      </c>
    </row>
    <row r="134" s="1" customFormat="1" spans="1:18">
      <c r="A134" s="10" t="s">
        <v>853</v>
      </c>
      <c r="B134" s="10" t="s">
        <v>807</v>
      </c>
      <c r="C134" s="10">
        <v>108</v>
      </c>
      <c r="D134" s="10">
        <v>108</v>
      </c>
      <c r="E134" s="10">
        <f>SUM(D134-C134)</f>
        <v>0</v>
      </c>
      <c r="F134" s="36">
        <v>9.5</v>
      </c>
      <c r="G134" s="10">
        <f>E134*F134</f>
        <v>0</v>
      </c>
      <c r="H134" s="10">
        <v>24127</v>
      </c>
      <c r="I134" s="10">
        <v>26606</v>
      </c>
      <c r="J134" s="10">
        <f t="shared" si="32"/>
        <v>2479</v>
      </c>
      <c r="K134" s="10">
        <v>1</v>
      </c>
      <c r="L134" s="10">
        <f>K134*J134</f>
        <v>2479</v>
      </c>
      <c r="M134" s="11">
        <v>1.03</v>
      </c>
      <c r="N134" s="12">
        <f t="shared" si="33"/>
        <v>2553.37</v>
      </c>
      <c r="O134" s="10">
        <v>40</v>
      </c>
      <c r="P134" s="12">
        <f t="shared" si="34"/>
        <v>2593.37</v>
      </c>
      <c r="Q134" s="10">
        <v>1</v>
      </c>
      <c r="R134" s="36">
        <f t="shared" si="35"/>
        <v>2593.37</v>
      </c>
    </row>
    <row r="135" s="1" customFormat="1" spans="1:18">
      <c r="A135" s="10" t="s">
        <v>854</v>
      </c>
      <c r="B135" s="10" t="s">
        <v>807</v>
      </c>
      <c r="C135" s="10"/>
      <c r="D135" s="10" t="s">
        <v>855</v>
      </c>
      <c r="E135" s="10"/>
      <c r="F135" s="36">
        <v>9.5</v>
      </c>
      <c r="G135" s="10">
        <f>E135*F135</f>
        <v>0</v>
      </c>
      <c r="H135" s="10">
        <v>87214</v>
      </c>
      <c r="I135" s="10">
        <v>96638</v>
      </c>
      <c r="J135" s="10">
        <f t="shared" si="32"/>
        <v>9424</v>
      </c>
      <c r="K135" s="10">
        <v>1</v>
      </c>
      <c r="L135" s="10">
        <f>K135*J135</f>
        <v>9424</v>
      </c>
      <c r="M135" s="11">
        <v>1.03</v>
      </c>
      <c r="N135" s="12">
        <f t="shared" si="33"/>
        <v>9706.72</v>
      </c>
      <c r="O135" s="10"/>
      <c r="P135" s="12">
        <f t="shared" si="34"/>
        <v>9706.72</v>
      </c>
      <c r="Q135" s="10">
        <v>1</v>
      </c>
      <c r="R135" s="36">
        <f t="shared" si="35"/>
        <v>9706.72</v>
      </c>
    </row>
    <row r="136" s="1" customFormat="1" spans="1:18">
      <c r="A136" s="10" t="s">
        <v>856</v>
      </c>
      <c r="B136" s="10" t="s">
        <v>807</v>
      </c>
      <c r="C136" s="10">
        <v>45</v>
      </c>
      <c r="D136" s="10">
        <v>45</v>
      </c>
      <c r="E136" s="10">
        <f>D136-C136</f>
        <v>0</v>
      </c>
      <c r="F136" s="36">
        <v>9.5</v>
      </c>
      <c r="G136" s="10">
        <f>E136*F136</f>
        <v>0</v>
      </c>
      <c r="H136" s="10">
        <v>27225</v>
      </c>
      <c r="I136" s="10">
        <v>27474</v>
      </c>
      <c r="J136" s="10">
        <f t="shared" si="32"/>
        <v>249</v>
      </c>
      <c r="K136" s="10">
        <v>1</v>
      </c>
      <c r="L136" s="10">
        <f>J136*K136</f>
        <v>249</v>
      </c>
      <c r="M136" s="11">
        <v>1.03</v>
      </c>
      <c r="N136" s="12">
        <f t="shared" si="33"/>
        <v>256.47</v>
      </c>
      <c r="O136" s="10"/>
      <c r="P136" s="12">
        <f t="shared" si="34"/>
        <v>256.47</v>
      </c>
      <c r="Q136" s="10">
        <v>1</v>
      </c>
      <c r="R136" s="36">
        <f t="shared" si="35"/>
        <v>256.47</v>
      </c>
    </row>
    <row r="137" s="1" customFormat="1" spans="1:18">
      <c r="A137" s="10" t="s">
        <v>806</v>
      </c>
      <c r="B137" s="10" t="s">
        <v>807</v>
      </c>
      <c r="C137" s="10"/>
      <c r="D137" s="10"/>
      <c r="E137" s="10"/>
      <c r="F137" s="36"/>
      <c r="G137" s="10"/>
      <c r="H137" s="10">
        <v>2384</v>
      </c>
      <c r="I137" s="10">
        <v>2605</v>
      </c>
      <c r="J137" s="10">
        <f t="shared" si="32"/>
        <v>221</v>
      </c>
      <c r="K137" s="10">
        <v>20</v>
      </c>
      <c r="L137" s="10">
        <f>K137*J137</f>
        <v>4420</v>
      </c>
      <c r="M137" s="11">
        <v>1.03</v>
      </c>
      <c r="N137" s="12">
        <f t="shared" si="33"/>
        <v>4552.6</v>
      </c>
      <c r="O137" s="10"/>
      <c r="P137" s="12">
        <f t="shared" si="34"/>
        <v>4552.6</v>
      </c>
      <c r="Q137" s="10">
        <v>1</v>
      </c>
      <c r="R137" s="36">
        <f t="shared" si="35"/>
        <v>4552.6</v>
      </c>
    </row>
    <row r="138" s="1" customFormat="1" spans="1:18">
      <c r="A138" s="10" t="s">
        <v>11</v>
      </c>
      <c r="B138" s="10" t="s">
        <v>807</v>
      </c>
      <c r="C138" s="10"/>
      <c r="D138" s="10"/>
      <c r="E138" s="10">
        <f>SUM(E132:E137)</f>
        <v>0</v>
      </c>
      <c r="F138" s="36">
        <v>9.5</v>
      </c>
      <c r="G138" s="10">
        <f>E138*F138</f>
        <v>0</v>
      </c>
      <c r="H138" s="10"/>
      <c r="I138" s="10"/>
      <c r="J138" s="10"/>
      <c r="K138" s="10"/>
      <c r="L138" s="10">
        <f>SUM(L132:L137)</f>
        <v>21060</v>
      </c>
      <c r="M138" s="11">
        <v>1.03</v>
      </c>
      <c r="N138" s="12">
        <f>L138*M138</f>
        <v>21691.8</v>
      </c>
      <c r="O138" s="10">
        <f>SUM(O132:O136)</f>
        <v>120</v>
      </c>
      <c r="P138" s="12">
        <f>O138+N138+G138</f>
        <v>21811.8</v>
      </c>
      <c r="Q138" s="10"/>
      <c r="R138" s="36">
        <f>P138</f>
        <v>21811.8</v>
      </c>
    </row>
    <row r="139" s="1" customFormat="1" spans="1:18">
      <c r="A139" s="10" t="s">
        <v>828</v>
      </c>
      <c r="B139" s="10" t="s">
        <v>807</v>
      </c>
      <c r="C139" s="10" t="s">
        <v>26</v>
      </c>
      <c r="D139" s="10"/>
      <c r="E139" s="10"/>
      <c r="F139" s="36">
        <v>9.5</v>
      </c>
      <c r="G139" s="10"/>
      <c r="H139" s="10"/>
      <c r="I139" s="10"/>
      <c r="J139" s="10"/>
      <c r="K139" s="10"/>
      <c r="L139" s="228"/>
      <c r="M139" s="11">
        <v>1.03</v>
      </c>
      <c r="N139" s="12"/>
      <c r="O139" s="10"/>
      <c r="P139" s="12">
        <v>7582.86</v>
      </c>
      <c r="Q139" s="10">
        <v>0.03197</v>
      </c>
      <c r="R139" s="36">
        <f>P139*Q139</f>
        <v>242.4240342</v>
      </c>
    </row>
    <row r="140" s="24" customFormat="1" spans="1:18">
      <c r="A140" s="10" t="s">
        <v>828</v>
      </c>
      <c r="B140" s="10" t="s">
        <v>807</v>
      </c>
      <c r="C140" s="10" t="s">
        <v>830</v>
      </c>
      <c r="D140" s="10"/>
      <c r="E140" s="174">
        <f>G140/F140</f>
        <v>0</v>
      </c>
      <c r="F140" s="36">
        <v>9.5</v>
      </c>
      <c r="G140" s="36">
        <f>R140</f>
        <v>0</v>
      </c>
      <c r="H140" s="10"/>
      <c r="I140" s="10"/>
      <c r="J140" s="10"/>
      <c r="K140" s="10"/>
      <c r="L140" s="228"/>
      <c r="M140" s="11">
        <v>1.03</v>
      </c>
      <c r="N140" s="12"/>
      <c r="O140" s="10"/>
      <c r="P140" s="12">
        <f>P80</f>
        <v>0</v>
      </c>
      <c r="Q140" s="10">
        <v>0.0294</v>
      </c>
      <c r="R140" s="36">
        <f>P140*Q140</f>
        <v>0</v>
      </c>
    </row>
    <row r="141" s="24" customFormat="1" spans="1:19">
      <c r="A141" s="10" t="s">
        <v>831</v>
      </c>
      <c r="B141" s="10"/>
      <c r="C141" s="10"/>
      <c r="D141" s="10"/>
      <c r="E141" s="174">
        <f>G141/F141</f>
        <v>0</v>
      </c>
      <c r="F141" s="36">
        <v>9.5</v>
      </c>
      <c r="G141" s="10">
        <f>SUM(G138:G140)</f>
        <v>0</v>
      </c>
      <c r="H141" s="10"/>
      <c r="I141" s="10"/>
      <c r="J141" s="10"/>
      <c r="K141" s="10"/>
      <c r="L141" s="228">
        <f>N141/M141</f>
        <v>21411.8679943689</v>
      </c>
      <c r="M141" s="11">
        <v>1.03</v>
      </c>
      <c r="N141" s="12">
        <f>R141-G141</f>
        <v>22054.2240342</v>
      </c>
      <c r="O141" s="10"/>
      <c r="P141" s="12"/>
      <c r="Q141" s="10"/>
      <c r="R141" s="36">
        <f>SUM(R138:R140)</f>
        <v>22054.2240342</v>
      </c>
      <c r="S141" s="28"/>
    </row>
    <row r="142" spans="1:40">
      <c r="A142" s="44"/>
      <c r="B142" s="242"/>
      <c r="C142" s="242"/>
      <c r="D142" s="242"/>
      <c r="E142" s="243"/>
      <c r="F142" s="244"/>
      <c r="G142" s="242"/>
      <c r="H142" s="242"/>
      <c r="I142" s="242"/>
      <c r="J142" s="242"/>
      <c r="K142" s="242"/>
      <c r="L142" s="259"/>
      <c r="M142" s="260" t="s">
        <v>146</v>
      </c>
      <c r="N142" s="261"/>
      <c r="O142" s="242"/>
      <c r="P142" s="261"/>
      <c r="Q142" s="242"/>
      <c r="R142" s="273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</row>
    <row r="143" spans="1:40">
      <c r="A143" s="245"/>
      <c r="B143" s="246"/>
      <c r="C143" s="246"/>
      <c r="D143" s="246"/>
      <c r="E143" s="246"/>
      <c r="F143" s="246"/>
      <c r="G143" s="246"/>
      <c r="H143" s="246"/>
      <c r="I143" s="246"/>
      <c r="J143" s="246"/>
      <c r="K143" s="246"/>
      <c r="L143" s="246"/>
      <c r="M143" s="246"/>
      <c r="N143" s="246"/>
      <c r="O143" s="246"/>
      <c r="P143" s="246"/>
      <c r="Q143" s="246"/>
      <c r="R143" s="274"/>
      <c r="S143" s="275"/>
      <c r="T143" s="276"/>
      <c r="U143" s="276"/>
      <c r="V143" s="276" t="s">
        <v>285</v>
      </c>
      <c r="W143" s="276"/>
      <c r="X143" s="276"/>
      <c r="Y143" s="276"/>
      <c r="Z143" s="276"/>
      <c r="AA143" s="276"/>
      <c r="AB143" s="276"/>
      <c r="AC143" s="276"/>
      <c r="AD143" s="276"/>
      <c r="AE143" s="276"/>
      <c r="AF143" s="276"/>
      <c r="AG143" s="276"/>
      <c r="AH143" s="276"/>
      <c r="AI143" s="276"/>
      <c r="AJ143" s="297"/>
      <c r="AK143" s="298"/>
      <c r="AL143" s="18"/>
      <c r="AM143" s="18"/>
      <c r="AN143" s="18"/>
    </row>
    <row r="144" s="21" customFormat="1" spans="1:40">
      <c r="A144" s="28" t="s">
        <v>15</v>
      </c>
      <c r="B144" s="4" t="s">
        <v>50</v>
      </c>
      <c r="C144" s="4" t="s">
        <v>16</v>
      </c>
      <c r="D144" s="4" t="s">
        <v>17</v>
      </c>
      <c r="E144" s="4" t="s">
        <v>18</v>
      </c>
      <c r="F144" s="140" t="s">
        <v>19</v>
      </c>
      <c r="G144" s="4" t="s">
        <v>20</v>
      </c>
      <c r="H144" s="4" t="s">
        <v>21</v>
      </c>
      <c r="I144" s="4" t="s">
        <v>22</v>
      </c>
      <c r="J144" s="4" t="s">
        <v>23</v>
      </c>
      <c r="K144" s="4" t="s">
        <v>24</v>
      </c>
      <c r="L144" s="4" t="s">
        <v>18</v>
      </c>
      <c r="M144" s="5"/>
      <c r="N144" s="6" t="s">
        <v>857</v>
      </c>
      <c r="O144" s="4" t="s">
        <v>26</v>
      </c>
      <c r="P144" s="6" t="s">
        <v>858</v>
      </c>
      <c r="Q144" s="4" t="s">
        <v>27</v>
      </c>
      <c r="R144" s="140" t="s">
        <v>28</v>
      </c>
      <c r="S144" s="277" t="s">
        <v>15</v>
      </c>
      <c r="T144" s="277" t="s">
        <v>50</v>
      </c>
      <c r="U144" s="277" t="s">
        <v>16</v>
      </c>
      <c r="V144" s="277" t="s">
        <v>17</v>
      </c>
      <c r="W144" s="277" t="s">
        <v>18</v>
      </c>
      <c r="X144" s="278" t="s">
        <v>19</v>
      </c>
      <c r="Y144" s="277" t="s">
        <v>20</v>
      </c>
      <c r="Z144" s="277" t="s">
        <v>21</v>
      </c>
      <c r="AA144" s="277" t="s">
        <v>22</v>
      </c>
      <c r="AB144" s="277" t="s">
        <v>23</v>
      </c>
      <c r="AC144" s="277" t="s">
        <v>24</v>
      </c>
      <c r="AD144" s="277" t="s">
        <v>18</v>
      </c>
      <c r="AE144" s="291"/>
      <c r="AF144" s="292" t="s">
        <v>857</v>
      </c>
      <c r="AG144" s="277" t="s">
        <v>26</v>
      </c>
      <c r="AH144" s="292" t="s">
        <v>858</v>
      </c>
      <c r="AI144" s="277" t="s">
        <v>27</v>
      </c>
      <c r="AJ144" s="278" t="s">
        <v>28</v>
      </c>
      <c r="AK144" s="299"/>
      <c r="AL144" s="300"/>
      <c r="AM144" s="300"/>
      <c r="AN144" s="300"/>
    </row>
    <row r="145" s="1" customFormat="1" spans="1:37">
      <c r="A145" s="10" t="s">
        <v>859</v>
      </c>
      <c r="B145" s="10" t="s">
        <v>860</v>
      </c>
      <c r="C145" s="10">
        <v>43</v>
      </c>
      <c r="D145" s="10">
        <v>47</v>
      </c>
      <c r="E145" s="10">
        <f>D145-C145</f>
        <v>4</v>
      </c>
      <c r="F145" s="36">
        <v>9.5</v>
      </c>
      <c r="G145" s="10">
        <f>F145*E145</f>
        <v>38</v>
      </c>
      <c r="H145" s="10">
        <v>30569</v>
      </c>
      <c r="I145" s="10">
        <v>31988</v>
      </c>
      <c r="J145" s="10">
        <f>I145-H145</f>
        <v>1419</v>
      </c>
      <c r="K145" s="10">
        <v>1</v>
      </c>
      <c r="L145" s="10">
        <f>J145*K145</f>
        <v>1419</v>
      </c>
      <c r="M145" s="11">
        <v>1.03</v>
      </c>
      <c r="N145" s="12">
        <f>L145*M145</f>
        <v>1461.57</v>
      </c>
      <c r="O145" s="10"/>
      <c r="P145" s="12">
        <f>G145+N145+O145</f>
        <v>1499.57</v>
      </c>
      <c r="Q145" s="10">
        <v>1</v>
      </c>
      <c r="R145" s="36">
        <f>P145*Q145</f>
        <v>1499.57</v>
      </c>
      <c r="S145" s="279" t="s">
        <v>859</v>
      </c>
      <c r="T145" s="279" t="s">
        <v>860</v>
      </c>
      <c r="U145" s="279">
        <v>41</v>
      </c>
      <c r="V145" s="279">
        <v>41</v>
      </c>
      <c r="W145" s="279">
        <f t="shared" ref="W145:W148" si="36">V145-U145</f>
        <v>0</v>
      </c>
      <c r="X145" s="280">
        <v>9.5</v>
      </c>
      <c r="Y145" s="279">
        <f t="shared" ref="Y145:Y148" si="37">X145*W145</f>
        <v>0</v>
      </c>
      <c r="Z145" s="279">
        <v>27834</v>
      </c>
      <c r="AA145" s="279">
        <v>29306</v>
      </c>
      <c r="AB145" s="279">
        <f t="shared" ref="AB145:AB148" si="38">AA145-Z145</f>
        <v>1472</v>
      </c>
      <c r="AC145" s="279">
        <v>1</v>
      </c>
      <c r="AD145" s="279">
        <f>AB145*AC145</f>
        <v>1472</v>
      </c>
      <c r="AE145" s="83">
        <v>1.03</v>
      </c>
      <c r="AF145" s="293">
        <f t="shared" ref="AF145:AF149" si="39">AD145*AE145</f>
        <v>1516.16</v>
      </c>
      <c r="AG145" s="279"/>
      <c r="AH145" s="293">
        <f t="shared" ref="AH145:AH148" si="40">Y145+AF145+AG145</f>
        <v>1516.16</v>
      </c>
      <c r="AI145" s="279">
        <v>1</v>
      </c>
      <c r="AJ145" s="280">
        <f t="shared" ref="AJ145:AJ149" si="41">AH145*AI145</f>
        <v>1516.16</v>
      </c>
      <c r="AK145" s="301"/>
    </row>
    <row r="146" s="1" customFormat="1" spans="1:37">
      <c r="A146" s="10" t="s">
        <v>861</v>
      </c>
      <c r="B146" s="10" t="s">
        <v>860</v>
      </c>
      <c r="C146" s="10"/>
      <c r="D146" s="10"/>
      <c r="E146" s="10"/>
      <c r="F146" s="36"/>
      <c r="G146" s="10"/>
      <c r="H146" s="10">
        <v>1390001</v>
      </c>
      <c r="I146" s="10">
        <v>1516594</v>
      </c>
      <c r="J146" s="10">
        <f>I146-H146</f>
        <v>126593</v>
      </c>
      <c r="K146" s="10">
        <v>1</v>
      </c>
      <c r="L146" s="10">
        <f>J146*K146</f>
        <v>126593</v>
      </c>
      <c r="M146" s="11">
        <v>1.03</v>
      </c>
      <c r="N146" s="12">
        <f>L146*M146</f>
        <v>130390.79</v>
      </c>
      <c r="O146" s="10"/>
      <c r="P146" s="12">
        <f>G146+N146+O146</f>
        <v>130390.79</v>
      </c>
      <c r="Q146" s="10">
        <v>1</v>
      </c>
      <c r="R146" s="36">
        <f>P146*Q146</f>
        <v>130390.79</v>
      </c>
      <c r="S146" s="279" t="s">
        <v>861</v>
      </c>
      <c r="T146" s="279" t="s">
        <v>860</v>
      </c>
      <c r="U146" s="279"/>
      <c r="V146" s="279"/>
      <c r="W146" s="279"/>
      <c r="X146" s="280"/>
      <c r="Y146" s="279"/>
      <c r="Z146" s="279">
        <v>1186198</v>
      </c>
      <c r="AA146" s="279">
        <v>1286594</v>
      </c>
      <c r="AB146" s="279">
        <f t="shared" si="38"/>
        <v>100396</v>
      </c>
      <c r="AC146" s="279">
        <v>1</v>
      </c>
      <c r="AD146" s="279">
        <f>AB146*AC146</f>
        <v>100396</v>
      </c>
      <c r="AE146" s="83">
        <v>1.03</v>
      </c>
      <c r="AF146" s="293">
        <f t="shared" si="39"/>
        <v>103407.88</v>
      </c>
      <c r="AG146" s="279"/>
      <c r="AH146" s="293">
        <f t="shared" si="40"/>
        <v>103407.88</v>
      </c>
      <c r="AI146" s="279">
        <v>1</v>
      </c>
      <c r="AJ146" s="280">
        <f t="shared" si="41"/>
        <v>103407.88</v>
      </c>
      <c r="AK146" s="301"/>
    </row>
    <row r="147" s="1" customFormat="1" spans="1:37">
      <c r="A147" s="10" t="s">
        <v>862</v>
      </c>
      <c r="B147" s="10" t="s">
        <v>860</v>
      </c>
      <c r="C147" s="10">
        <v>79</v>
      </c>
      <c r="D147" s="10">
        <v>79</v>
      </c>
      <c r="E147" s="10">
        <f>D147-C147</f>
        <v>0</v>
      </c>
      <c r="F147" s="36">
        <v>9.5</v>
      </c>
      <c r="G147" s="10">
        <f>F147*E147</f>
        <v>0</v>
      </c>
      <c r="H147" s="10">
        <v>24690</v>
      </c>
      <c r="I147" s="10">
        <v>26055</v>
      </c>
      <c r="J147" s="10">
        <f>I147-H147</f>
        <v>1365</v>
      </c>
      <c r="K147" s="10">
        <v>1</v>
      </c>
      <c r="L147" s="10">
        <f>J147/K147</f>
        <v>1365</v>
      </c>
      <c r="M147" s="11">
        <v>1.03</v>
      </c>
      <c r="N147" s="12">
        <f>L147*M147</f>
        <v>1405.95</v>
      </c>
      <c r="O147" s="10">
        <v>60</v>
      </c>
      <c r="P147" s="12">
        <f>G147+N147+O147</f>
        <v>1465.95</v>
      </c>
      <c r="Q147" s="10">
        <v>1</v>
      </c>
      <c r="R147" s="36">
        <f>P147*Q147</f>
        <v>1465.95</v>
      </c>
      <c r="S147" s="279" t="s">
        <v>862</v>
      </c>
      <c r="T147" s="279" t="s">
        <v>860</v>
      </c>
      <c r="U147" s="279">
        <v>79</v>
      </c>
      <c r="V147" s="279">
        <v>79</v>
      </c>
      <c r="W147" s="279">
        <f t="shared" si="36"/>
        <v>0</v>
      </c>
      <c r="X147" s="280">
        <v>9.5</v>
      </c>
      <c r="Y147" s="279">
        <f t="shared" si="37"/>
        <v>0</v>
      </c>
      <c r="Z147" s="279">
        <v>21306</v>
      </c>
      <c r="AA147" s="279">
        <v>21306</v>
      </c>
      <c r="AB147" s="279">
        <f t="shared" si="38"/>
        <v>0</v>
      </c>
      <c r="AC147" s="279">
        <v>1</v>
      </c>
      <c r="AD147" s="279">
        <f>AB147/AC147</f>
        <v>0</v>
      </c>
      <c r="AE147" s="83">
        <v>1.03</v>
      </c>
      <c r="AF147" s="293">
        <f t="shared" si="39"/>
        <v>0</v>
      </c>
      <c r="AG147" s="279">
        <v>60</v>
      </c>
      <c r="AH147" s="293">
        <f t="shared" si="40"/>
        <v>60</v>
      </c>
      <c r="AI147" s="279">
        <v>1</v>
      </c>
      <c r="AJ147" s="280">
        <f t="shared" si="41"/>
        <v>60</v>
      </c>
      <c r="AK147" s="301"/>
    </row>
    <row r="148" s="1" customFormat="1" spans="1:37">
      <c r="A148" s="10" t="s">
        <v>863</v>
      </c>
      <c r="B148" s="10" t="s">
        <v>860</v>
      </c>
      <c r="C148" s="10">
        <v>29</v>
      </c>
      <c r="D148" s="10">
        <v>29</v>
      </c>
      <c r="E148" s="10">
        <f>D148-C148</f>
        <v>0</v>
      </c>
      <c r="F148" s="36">
        <v>9.5</v>
      </c>
      <c r="G148" s="10">
        <f>F148*E148</f>
        <v>0</v>
      </c>
      <c r="H148" s="10">
        <v>26689</v>
      </c>
      <c r="I148" s="10">
        <v>27751</v>
      </c>
      <c r="J148" s="10">
        <f>I148-H148</f>
        <v>1062</v>
      </c>
      <c r="K148" s="10">
        <v>1</v>
      </c>
      <c r="L148" s="10">
        <f>J148/K148</f>
        <v>1062</v>
      </c>
      <c r="M148" s="11">
        <v>1.03</v>
      </c>
      <c r="N148" s="12">
        <f>L148*M148</f>
        <v>1093.86</v>
      </c>
      <c r="O148" s="10">
        <v>60</v>
      </c>
      <c r="P148" s="12">
        <f>G148+N148+O148</f>
        <v>1153.86</v>
      </c>
      <c r="Q148" s="10">
        <v>1</v>
      </c>
      <c r="R148" s="36">
        <f>P148*Q148</f>
        <v>1153.86</v>
      </c>
      <c r="S148" s="279" t="s">
        <v>863</v>
      </c>
      <c r="T148" s="279" t="s">
        <v>860</v>
      </c>
      <c r="U148" s="279">
        <v>29</v>
      </c>
      <c r="V148" s="279">
        <v>29</v>
      </c>
      <c r="W148" s="279">
        <f t="shared" si="36"/>
        <v>0</v>
      </c>
      <c r="X148" s="280">
        <v>9.5</v>
      </c>
      <c r="Y148" s="279">
        <f t="shared" si="37"/>
        <v>0</v>
      </c>
      <c r="Z148" s="279">
        <v>24376</v>
      </c>
      <c r="AA148" s="279">
        <v>24376</v>
      </c>
      <c r="AB148" s="279">
        <f t="shared" si="38"/>
        <v>0</v>
      </c>
      <c r="AC148" s="279">
        <v>1</v>
      </c>
      <c r="AD148" s="279">
        <f>AB148/AC148</f>
        <v>0</v>
      </c>
      <c r="AE148" s="83">
        <v>1.03</v>
      </c>
      <c r="AF148" s="293">
        <f t="shared" si="39"/>
        <v>0</v>
      </c>
      <c r="AG148" s="279">
        <v>60</v>
      </c>
      <c r="AH148" s="293">
        <f t="shared" si="40"/>
        <v>60</v>
      </c>
      <c r="AI148" s="279">
        <v>1</v>
      </c>
      <c r="AJ148" s="280">
        <f t="shared" si="41"/>
        <v>60</v>
      </c>
      <c r="AK148" s="301"/>
    </row>
    <row r="149" s="1" customFormat="1" spans="1:37">
      <c r="A149" s="247" t="s">
        <v>11</v>
      </c>
      <c r="B149" s="247" t="s">
        <v>860</v>
      </c>
      <c r="C149" s="247"/>
      <c r="D149" s="14"/>
      <c r="E149" s="247">
        <f>SUM(E145:E148)</f>
        <v>4</v>
      </c>
      <c r="F149" s="36">
        <v>9.5</v>
      </c>
      <c r="G149" s="247">
        <f>E149*F149</f>
        <v>38</v>
      </c>
      <c r="H149" s="247"/>
      <c r="I149" s="247"/>
      <c r="J149" s="247"/>
      <c r="K149" s="247"/>
      <c r="L149" s="247">
        <f>SUM(L145:L148)</f>
        <v>130439</v>
      </c>
      <c r="M149" s="262">
        <v>1.03</v>
      </c>
      <c r="N149" s="263">
        <f>L149*M149</f>
        <v>134352.17</v>
      </c>
      <c r="O149" s="247">
        <f>SUM(O145:O148)</f>
        <v>120</v>
      </c>
      <c r="P149" s="263">
        <f>P145+P146+P147+P148</f>
        <v>134510.17</v>
      </c>
      <c r="Q149" s="247">
        <v>1</v>
      </c>
      <c r="R149" s="281">
        <f>P149*Q149</f>
        <v>134510.17</v>
      </c>
      <c r="S149" s="282" t="s">
        <v>11</v>
      </c>
      <c r="T149" s="282" t="s">
        <v>860</v>
      </c>
      <c r="U149" s="282"/>
      <c r="V149" s="135"/>
      <c r="W149" s="282">
        <f>SUM(W145:W148)</f>
        <v>0</v>
      </c>
      <c r="X149" s="280">
        <v>9.5</v>
      </c>
      <c r="Y149" s="282">
        <f>W149*X149</f>
        <v>0</v>
      </c>
      <c r="Z149" s="282"/>
      <c r="AA149" s="282"/>
      <c r="AB149" s="282"/>
      <c r="AC149" s="282"/>
      <c r="AD149" s="282">
        <f>SUM(AD145:AD148)</f>
        <v>101868</v>
      </c>
      <c r="AE149" s="294">
        <v>1.03</v>
      </c>
      <c r="AF149" s="295">
        <f t="shared" si="39"/>
        <v>104924.04</v>
      </c>
      <c r="AG149" s="282">
        <f>SUM(AG145:AG148)</f>
        <v>120</v>
      </c>
      <c r="AH149" s="295">
        <f>AH145+AH146+AH147+AH148</f>
        <v>105044.04</v>
      </c>
      <c r="AI149" s="282">
        <v>1</v>
      </c>
      <c r="AJ149" s="302">
        <f t="shared" si="41"/>
        <v>105044.04</v>
      </c>
      <c r="AK149" s="301"/>
    </row>
    <row r="150" s="18" customFormat="1" spans="1:37">
      <c r="A150" s="28" t="s">
        <v>127</v>
      </c>
      <c r="B150" s="248" t="s">
        <v>403</v>
      </c>
      <c r="C150" s="248"/>
      <c r="D150" s="248"/>
      <c r="E150" s="248"/>
      <c r="F150" s="249"/>
      <c r="G150" s="248"/>
      <c r="H150" s="248"/>
      <c r="I150" s="248"/>
      <c r="J150" s="248"/>
      <c r="K150" s="248"/>
      <c r="L150" s="264"/>
      <c r="M150" s="248"/>
      <c r="N150" s="264"/>
      <c r="O150" s="248"/>
      <c r="P150" s="265"/>
      <c r="Q150" s="248"/>
      <c r="R150" s="283">
        <v>58311.99</v>
      </c>
      <c r="S150" s="277" t="s">
        <v>127</v>
      </c>
      <c r="T150" s="76" t="s">
        <v>604</v>
      </c>
      <c r="U150" s="76"/>
      <c r="V150" s="76"/>
      <c r="W150" s="76"/>
      <c r="X150" s="278"/>
      <c r="Y150" s="76"/>
      <c r="Z150" s="76"/>
      <c r="AA150" s="76"/>
      <c r="AB150" s="76"/>
      <c r="AC150" s="76"/>
      <c r="AD150" s="296"/>
      <c r="AE150" s="76"/>
      <c r="AF150" s="296"/>
      <c r="AG150" s="76"/>
      <c r="AH150" s="303"/>
      <c r="AI150" s="76"/>
      <c r="AJ150" s="278">
        <v>46732.05</v>
      </c>
      <c r="AK150" s="304"/>
    </row>
    <row r="151" s="18" customFormat="1" spans="1:37">
      <c r="A151" s="132" t="s">
        <v>765</v>
      </c>
      <c r="B151" s="250"/>
      <c r="C151" s="250"/>
      <c r="D151" s="250"/>
      <c r="E151" s="250"/>
      <c r="F151" s="251"/>
      <c r="G151" s="250"/>
      <c r="H151" s="250"/>
      <c r="I151" s="250"/>
      <c r="J151" s="250"/>
      <c r="K151" s="250"/>
      <c r="L151" s="266"/>
      <c r="M151" s="250"/>
      <c r="N151" s="266"/>
      <c r="O151" s="250"/>
      <c r="P151" s="267"/>
      <c r="Q151" s="250"/>
      <c r="R151" s="278">
        <v>184000</v>
      </c>
      <c r="S151" s="277" t="s">
        <v>128</v>
      </c>
      <c r="T151" s="76" t="s">
        <v>403</v>
      </c>
      <c r="U151" s="76"/>
      <c r="V151" s="76"/>
      <c r="W151" s="76"/>
      <c r="X151" s="278"/>
      <c r="Y151" s="76"/>
      <c r="Z151" s="76"/>
      <c r="AA151" s="76"/>
      <c r="AB151" s="76"/>
      <c r="AC151" s="76"/>
      <c r="AD151" s="296"/>
      <c r="AE151" s="76"/>
      <c r="AF151" s="296"/>
      <c r="AG151" s="76"/>
      <c r="AH151" s="303"/>
      <c r="AI151" s="76"/>
      <c r="AJ151" s="278">
        <f>AJ150-AJ149</f>
        <v>-58311.99</v>
      </c>
      <c r="AK151" s="304"/>
    </row>
    <row r="152" s="18" customFormat="1" spans="1:37">
      <c r="A152" s="132" t="s">
        <v>128</v>
      </c>
      <c r="B152" s="250"/>
      <c r="C152" s="250"/>
      <c r="D152" s="250"/>
      <c r="E152" s="250"/>
      <c r="F152" s="251"/>
      <c r="G152" s="250"/>
      <c r="H152" s="250"/>
      <c r="I152" s="250"/>
      <c r="J152" s="250"/>
      <c r="K152" s="250"/>
      <c r="L152" s="266"/>
      <c r="M152" s="250"/>
      <c r="N152" s="266"/>
      <c r="O152" s="250"/>
      <c r="P152" s="267"/>
      <c r="Q152" s="250"/>
      <c r="R152" s="278">
        <f>R151-R149-R150</f>
        <v>-8822.16000000001</v>
      </c>
      <c r="S152" s="277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  <c r="AI152" s="76"/>
      <c r="AJ152" s="303"/>
      <c r="AK152" s="304"/>
    </row>
    <row r="153" s="18" customFormat="1" spans="1:37">
      <c r="A153" s="132" t="s">
        <v>864</v>
      </c>
      <c r="B153" s="250"/>
      <c r="C153" s="250"/>
      <c r="D153" s="250"/>
      <c r="E153" s="250"/>
      <c r="F153" s="251"/>
      <c r="G153" s="250"/>
      <c r="H153" s="250"/>
      <c r="I153" s="250"/>
      <c r="J153" s="250"/>
      <c r="K153" s="250"/>
      <c r="L153" s="266"/>
      <c r="M153" s="250"/>
      <c r="N153" s="266"/>
      <c r="O153" s="250"/>
      <c r="P153" s="267"/>
      <c r="Q153" s="250"/>
      <c r="R153" s="284"/>
      <c r="S153" s="285"/>
      <c r="T153" s="285"/>
      <c r="U153" s="285"/>
      <c r="V153" s="285"/>
      <c r="W153" s="285"/>
      <c r="X153" s="285"/>
      <c r="Y153" s="285"/>
      <c r="Z153" s="285"/>
      <c r="AA153" s="285"/>
      <c r="AB153" s="285"/>
      <c r="AC153" s="285"/>
      <c r="AD153" s="285"/>
      <c r="AE153" s="285"/>
      <c r="AF153" s="285"/>
      <c r="AG153" s="285"/>
      <c r="AH153" s="285"/>
      <c r="AI153" s="285"/>
      <c r="AJ153" s="285"/>
      <c r="AK153" s="305"/>
    </row>
    <row r="154" spans="1:40">
      <c r="A154" s="133"/>
      <c r="B154" s="252"/>
      <c r="C154" s="252"/>
      <c r="D154" s="252"/>
      <c r="E154" s="252"/>
      <c r="F154" s="252"/>
      <c r="G154" s="252"/>
      <c r="H154" s="252"/>
      <c r="I154" s="252"/>
      <c r="J154" s="252"/>
      <c r="K154" s="252"/>
      <c r="L154" s="252"/>
      <c r="M154" s="252"/>
      <c r="N154" s="252"/>
      <c r="O154" s="252"/>
      <c r="P154" s="252"/>
      <c r="Q154" s="252"/>
      <c r="R154" s="286"/>
      <c r="S154" s="285"/>
      <c r="T154" s="285"/>
      <c r="U154" s="285"/>
      <c r="V154" s="285"/>
      <c r="W154" s="285"/>
      <c r="X154" s="285"/>
      <c r="Y154" s="285"/>
      <c r="Z154" s="285"/>
      <c r="AA154" s="285"/>
      <c r="AB154" s="285"/>
      <c r="AC154" s="285"/>
      <c r="AD154" s="285"/>
      <c r="AE154" s="285"/>
      <c r="AF154" s="285"/>
      <c r="AG154" s="285"/>
      <c r="AH154" s="285"/>
      <c r="AI154" s="285"/>
      <c r="AJ154" s="285"/>
      <c r="AK154" s="287"/>
      <c r="AL154" s="18"/>
      <c r="AM154" s="18"/>
      <c r="AN154" s="18"/>
    </row>
    <row r="155" spans="1:40">
      <c r="A155" s="4" t="s">
        <v>15</v>
      </c>
      <c r="B155" s="4" t="s">
        <v>50</v>
      </c>
      <c r="C155" s="4" t="s">
        <v>16</v>
      </c>
      <c r="D155" s="4" t="s">
        <v>17</v>
      </c>
      <c r="E155" s="4" t="s">
        <v>18</v>
      </c>
      <c r="F155" s="140" t="s">
        <v>19</v>
      </c>
      <c r="G155" s="4" t="s">
        <v>20</v>
      </c>
      <c r="H155" s="4" t="s">
        <v>21</v>
      </c>
      <c r="I155" s="4" t="s">
        <v>22</v>
      </c>
      <c r="J155" s="4" t="s">
        <v>23</v>
      </c>
      <c r="K155" s="4" t="s">
        <v>24</v>
      </c>
      <c r="L155" s="4" t="s">
        <v>18</v>
      </c>
      <c r="M155" s="5"/>
      <c r="N155" s="6" t="s">
        <v>857</v>
      </c>
      <c r="O155" s="4" t="s">
        <v>26</v>
      </c>
      <c r="P155" s="6" t="s">
        <v>858</v>
      </c>
      <c r="Q155" s="4" t="s">
        <v>27</v>
      </c>
      <c r="R155" s="140" t="s">
        <v>28</v>
      </c>
      <c r="S155" s="285"/>
      <c r="T155" s="285"/>
      <c r="U155" s="285"/>
      <c r="V155" s="285"/>
      <c r="W155" s="285"/>
      <c r="X155" s="285"/>
      <c r="Y155" s="285"/>
      <c r="Z155" s="285"/>
      <c r="AA155" s="285"/>
      <c r="AB155" s="285"/>
      <c r="AC155" s="285"/>
      <c r="AD155" s="285"/>
      <c r="AE155" s="285"/>
      <c r="AF155" s="285"/>
      <c r="AG155" s="285"/>
      <c r="AH155" s="285"/>
      <c r="AI155" s="285"/>
      <c r="AJ155" s="285"/>
      <c r="AK155" s="287"/>
      <c r="AL155" s="18"/>
      <c r="AM155" s="18"/>
      <c r="AN155" s="18"/>
    </row>
    <row r="156" s="22" customFormat="1" spans="1:37">
      <c r="A156" s="136" t="s">
        <v>865</v>
      </c>
      <c r="B156" s="136">
        <v>4529</v>
      </c>
      <c r="C156" s="136"/>
      <c r="D156" s="136"/>
      <c r="E156" s="136"/>
      <c r="F156" s="137"/>
      <c r="G156" s="136"/>
      <c r="H156" s="136"/>
      <c r="I156" s="136"/>
      <c r="J156" s="136"/>
      <c r="K156" s="136"/>
      <c r="L156" s="136"/>
      <c r="M156" s="159"/>
      <c r="N156" s="160"/>
      <c r="O156" s="136"/>
      <c r="P156" s="160"/>
      <c r="Q156" s="136"/>
      <c r="R156" s="137"/>
      <c r="S156" s="275"/>
      <c r="T156" s="276"/>
      <c r="U156" s="276" t="s">
        <v>866</v>
      </c>
      <c r="V156" s="276"/>
      <c r="W156" s="276"/>
      <c r="X156" s="276"/>
      <c r="Y156" s="276"/>
      <c r="Z156" s="276"/>
      <c r="AA156" s="276"/>
      <c r="AB156" s="276"/>
      <c r="AC156" s="276"/>
      <c r="AD156" s="276"/>
      <c r="AE156" s="276"/>
      <c r="AF156" s="276"/>
      <c r="AG156" s="276"/>
      <c r="AH156" s="276"/>
      <c r="AI156" s="276"/>
      <c r="AJ156" s="297"/>
      <c r="AK156" s="298"/>
    </row>
    <row r="157" s="1" customFormat="1" spans="1:16384">
      <c r="A157" s="10" t="s">
        <v>867</v>
      </c>
      <c r="B157" s="10" t="s">
        <v>809</v>
      </c>
      <c r="C157" s="10"/>
      <c r="D157" s="10"/>
      <c r="E157" s="10"/>
      <c r="F157" s="37"/>
      <c r="G157" s="10"/>
      <c r="H157" s="10">
        <v>1681</v>
      </c>
      <c r="I157" s="10">
        <v>1948</v>
      </c>
      <c r="J157" s="10">
        <f>I157-H157</f>
        <v>267</v>
      </c>
      <c r="K157" s="10">
        <v>1</v>
      </c>
      <c r="L157" s="10">
        <f>K157*J157</f>
        <v>267</v>
      </c>
      <c r="M157" s="11">
        <v>1.03</v>
      </c>
      <c r="N157" s="12">
        <f>M157*L157</f>
        <v>275.01</v>
      </c>
      <c r="O157" s="10"/>
      <c r="P157" s="12">
        <f>G157+N157+O157</f>
        <v>275.01</v>
      </c>
      <c r="Q157" s="10">
        <v>1</v>
      </c>
      <c r="R157" s="36">
        <f>P157*Q157</f>
        <v>275.01</v>
      </c>
      <c r="S157" s="277" t="s">
        <v>15</v>
      </c>
      <c r="T157" s="277" t="s">
        <v>50</v>
      </c>
      <c r="U157" s="277" t="s">
        <v>16</v>
      </c>
      <c r="V157" s="277" t="s">
        <v>17</v>
      </c>
      <c r="W157" s="277" t="s">
        <v>18</v>
      </c>
      <c r="X157" s="278" t="s">
        <v>19</v>
      </c>
      <c r="Y157" s="277" t="s">
        <v>20</v>
      </c>
      <c r="Z157" s="277" t="s">
        <v>21</v>
      </c>
      <c r="AA157" s="277" t="s">
        <v>22</v>
      </c>
      <c r="AB157" s="277" t="s">
        <v>23</v>
      </c>
      <c r="AC157" s="277" t="s">
        <v>24</v>
      </c>
      <c r="AD157" s="277" t="s">
        <v>18</v>
      </c>
      <c r="AE157" s="291"/>
      <c r="AF157" s="292" t="s">
        <v>857</v>
      </c>
      <c r="AG157" s="277" t="s">
        <v>26</v>
      </c>
      <c r="AH157" s="292" t="s">
        <v>858</v>
      </c>
      <c r="AI157" s="277" t="s">
        <v>27</v>
      </c>
      <c r="AJ157" s="278" t="s">
        <v>28</v>
      </c>
      <c r="AK157" s="306"/>
      <c r="XFD157" s="1">
        <f>SUM(C157:XFC157)</f>
        <v>4991.06</v>
      </c>
    </row>
    <row r="158" s="1" customFormat="1" spans="1:16384">
      <c r="A158" s="10" t="s">
        <v>868</v>
      </c>
      <c r="B158" s="10" t="s">
        <v>809</v>
      </c>
      <c r="C158" s="10"/>
      <c r="D158" s="10"/>
      <c r="E158" s="10"/>
      <c r="F158" s="36">
        <v>9.5</v>
      </c>
      <c r="G158" s="10"/>
      <c r="H158" s="10">
        <v>56692</v>
      </c>
      <c r="I158" s="10">
        <v>57571</v>
      </c>
      <c r="J158" s="10">
        <f>I158-H158</f>
        <v>879</v>
      </c>
      <c r="K158" s="10">
        <v>1</v>
      </c>
      <c r="L158" s="10">
        <f>K158*J158</f>
        <v>879</v>
      </c>
      <c r="M158" s="11">
        <v>1.03</v>
      </c>
      <c r="N158" s="12">
        <f>M158*L158</f>
        <v>905.37</v>
      </c>
      <c r="O158" s="10"/>
      <c r="P158" s="12">
        <f>G158+N158+O158</f>
        <v>905.37</v>
      </c>
      <c r="Q158" s="10">
        <v>1</v>
      </c>
      <c r="R158" s="36">
        <f t="shared" ref="R158:R163" si="42">P158*Q158</f>
        <v>905.37</v>
      </c>
      <c r="S158" s="279" t="s">
        <v>859</v>
      </c>
      <c r="T158" s="279" t="s">
        <v>860</v>
      </c>
      <c r="U158" s="279">
        <v>41</v>
      </c>
      <c r="V158" s="279">
        <v>43</v>
      </c>
      <c r="W158" s="279">
        <f t="shared" ref="W158:W161" si="43">V158-U158</f>
        <v>2</v>
      </c>
      <c r="X158" s="280">
        <v>9.5</v>
      </c>
      <c r="Y158" s="279">
        <f t="shared" ref="Y158:Y161" si="44">X158*W158</f>
        <v>19</v>
      </c>
      <c r="Z158" s="279">
        <v>29306</v>
      </c>
      <c r="AA158" s="279">
        <v>30569</v>
      </c>
      <c r="AB158" s="279">
        <f t="shared" ref="AB158:AB161" si="45">AA158-Z158</f>
        <v>1263</v>
      </c>
      <c r="AC158" s="279">
        <v>1</v>
      </c>
      <c r="AD158" s="279">
        <f>AB158*AC158</f>
        <v>1263</v>
      </c>
      <c r="AE158" s="83">
        <v>1.03</v>
      </c>
      <c r="AF158" s="293">
        <f t="shared" ref="AF158:AF162" si="46">AD158*AE158</f>
        <v>1300.89</v>
      </c>
      <c r="AG158" s="279"/>
      <c r="AH158" s="293">
        <f t="shared" ref="AH158:AH161" si="47">Y158+AF158+AG158</f>
        <v>1319.89</v>
      </c>
      <c r="AI158" s="279">
        <v>1</v>
      </c>
      <c r="AJ158" s="280">
        <f t="shared" ref="AJ158:AJ162" si="48">AH158*AI158</f>
        <v>1319.89</v>
      </c>
      <c r="AK158" s="301"/>
      <c r="XFD158" s="1">
        <f>SUM(C158:XFC158)</f>
        <v>185208.84</v>
      </c>
    </row>
    <row r="159" s="1" customFormat="1" spans="1:16384">
      <c r="A159" s="10" t="s">
        <v>869</v>
      </c>
      <c r="B159" s="10" t="s">
        <v>809</v>
      </c>
      <c r="C159" s="10">
        <v>69</v>
      </c>
      <c r="D159" s="10">
        <v>69</v>
      </c>
      <c r="E159" s="10"/>
      <c r="F159" s="36"/>
      <c r="G159" s="10"/>
      <c r="H159" s="10">
        <v>34673</v>
      </c>
      <c r="I159" s="10">
        <v>36899</v>
      </c>
      <c r="J159" s="10">
        <f>I159-H159</f>
        <v>2226</v>
      </c>
      <c r="K159" s="10">
        <v>1</v>
      </c>
      <c r="L159" s="10">
        <f>K159*J159</f>
        <v>2226</v>
      </c>
      <c r="M159" s="11">
        <v>1.03</v>
      </c>
      <c r="N159" s="12">
        <f>M159*L159</f>
        <v>2292.78</v>
      </c>
      <c r="O159" s="10"/>
      <c r="P159" s="12">
        <f>G159+N159+O159</f>
        <v>2292.78</v>
      </c>
      <c r="Q159" s="10">
        <v>1</v>
      </c>
      <c r="R159" s="36">
        <f t="shared" si="42"/>
        <v>2292.78</v>
      </c>
      <c r="S159" s="279" t="s">
        <v>861</v>
      </c>
      <c r="T159" s="279" t="s">
        <v>860</v>
      </c>
      <c r="U159" s="279"/>
      <c r="V159" s="279"/>
      <c r="W159" s="279"/>
      <c r="X159" s="280"/>
      <c r="Y159" s="279"/>
      <c r="Z159" s="279">
        <v>1286594</v>
      </c>
      <c r="AA159" s="279">
        <v>1390001</v>
      </c>
      <c r="AB159" s="279">
        <f t="shared" si="45"/>
        <v>103407</v>
      </c>
      <c r="AC159" s="279">
        <v>1</v>
      </c>
      <c r="AD159" s="279">
        <f>AB159*AC159</f>
        <v>103407</v>
      </c>
      <c r="AE159" s="83">
        <v>1.03</v>
      </c>
      <c r="AF159" s="293">
        <f t="shared" si="46"/>
        <v>106509.21</v>
      </c>
      <c r="AG159" s="279"/>
      <c r="AH159" s="293">
        <f t="shared" si="47"/>
        <v>106509.21</v>
      </c>
      <c r="AI159" s="279">
        <v>1</v>
      </c>
      <c r="AJ159" s="280">
        <f t="shared" si="48"/>
        <v>106509.21</v>
      </c>
      <c r="AK159" s="301"/>
      <c r="XFD159" s="1">
        <f>SUM(C159:XFC159)</f>
        <v>3285983.03</v>
      </c>
    </row>
    <row r="160" s="1" customFormat="1" spans="1:16384">
      <c r="A160" s="10" t="s">
        <v>870</v>
      </c>
      <c r="B160" s="10" t="s">
        <v>809</v>
      </c>
      <c r="C160" s="10">
        <v>19</v>
      </c>
      <c r="D160" s="10">
        <v>19</v>
      </c>
      <c r="E160" s="10">
        <f>SUM(D160-C160)</f>
        <v>0</v>
      </c>
      <c r="F160" s="36">
        <v>9.5</v>
      </c>
      <c r="G160" s="10">
        <f>E160*F160</f>
        <v>0</v>
      </c>
      <c r="H160" s="10">
        <v>9144</v>
      </c>
      <c r="I160" s="10">
        <v>9304</v>
      </c>
      <c r="J160" s="10">
        <f>I160-H160</f>
        <v>160</v>
      </c>
      <c r="K160" s="10">
        <v>1</v>
      </c>
      <c r="L160" s="10">
        <f>K160*J160</f>
        <v>160</v>
      </c>
      <c r="M160" s="11">
        <v>1.03</v>
      </c>
      <c r="N160" s="12">
        <f>M160*L160</f>
        <v>164.8</v>
      </c>
      <c r="O160" s="10"/>
      <c r="P160" s="12">
        <f>G160+N160+O160</f>
        <v>164.8</v>
      </c>
      <c r="Q160" s="10">
        <v>1</v>
      </c>
      <c r="R160" s="36">
        <f t="shared" si="42"/>
        <v>164.8</v>
      </c>
      <c r="S160" s="279" t="s">
        <v>862</v>
      </c>
      <c r="T160" s="279" t="s">
        <v>860</v>
      </c>
      <c r="U160" s="279">
        <v>79</v>
      </c>
      <c r="V160" s="279">
        <v>79</v>
      </c>
      <c r="W160" s="279">
        <f t="shared" si="43"/>
        <v>0</v>
      </c>
      <c r="X160" s="280">
        <v>9.5</v>
      </c>
      <c r="Y160" s="279">
        <f t="shared" si="44"/>
        <v>0</v>
      </c>
      <c r="Z160" s="279">
        <v>21306</v>
      </c>
      <c r="AA160" s="279">
        <v>24690</v>
      </c>
      <c r="AB160" s="279">
        <f t="shared" si="45"/>
        <v>3384</v>
      </c>
      <c r="AC160" s="279">
        <v>1</v>
      </c>
      <c r="AD160" s="279">
        <f>AB160/AC160</f>
        <v>3384</v>
      </c>
      <c r="AE160" s="83">
        <v>1.03</v>
      </c>
      <c r="AF160" s="293">
        <f t="shared" si="46"/>
        <v>3485.52</v>
      </c>
      <c r="AG160" s="279">
        <v>60</v>
      </c>
      <c r="AH160" s="293">
        <f t="shared" si="47"/>
        <v>3545.52</v>
      </c>
      <c r="AI160" s="279">
        <v>1</v>
      </c>
      <c r="AJ160" s="280">
        <f t="shared" si="48"/>
        <v>3545.52</v>
      </c>
      <c r="AK160" s="301"/>
      <c r="XFD160" s="1">
        <f>SUM(C160:XFC160)</f>
        <v>82884.02</v>
      </c>
    </row>
    <row r="161" s="1" customFormat="1" spans="1:37">
      <c r="A161" s="10" t="s">
        <v>808</v>
      </c>
      <c r="B161" s="35" t="s">
        <v>809</v>
      </c>
      <c r="C161" s="10"/>
      <c r="D161" s="10"/>
      <c r="E161" s="10"/>
      <c r="F161" s="37"/>
      <c r="G161" s="10"/>
      <c r="H161" s="10">
        <v>531</v>
      </c>
      <c r="I161" s="10">
        <v>551</v>
      </c>
      <c r="J161" s="10">
        <f>I161-H161</f>
        <v>20</v>
      </c>
      <c r="K161" s="10">
        <v>20</v>
      </c>
      <c r="L161" s="10">
        <f>K161*J161</f>
        <v>400</v>
      </c>
      <c r="M161" s="11">
        <v>1.03</v>
      </c>
      <c r="N161" s="12">
        <f>M161*L161</f>
        <v>412</v>
      </c>
      <c r="O161" s="10"/>
      <c r="P161" s="12">
        <f>G161+N161+O161</f>
        <v>412</v>
      </c>
      <c r="Q161" s="10">
        <v>1</v>
      </c>
      <c r="R161" s="36">
        <f t="shared" si="42"/>
        <v>412</v>
      </c>
      <c r="S161" s="279" t="s">
        <v>863</v>
      </c>
      <c r="T161" s="279" t="s">
        <v>860</v>
      </c>
      <c r="U161" s="279">
        <v>29</v>
      </c>
      <c r="V161" s="279">
        <v>29</v>
      </c>
      <c r="W161" s="279">
        <f t="shared" si="43"/>
        <v>0</v>
      </c>
      <c r="X161" s="280">
        <v>9.5</v>
      </c>
      <c r="Y161" s="279">
        <f t="shared" si="44"/>
        <v>0</v>
      </c>
      <c r="Z161" s="279">
        <v>24376</v>
      </c>
      <c r="AA161" s="279">
        <v>26689</v>
      </c>
      <c r="AB161" s="279">
        <f t="shared" si="45"/>
        <v>2313</v>
      </c>
      <c r="AC161" s="279">
        <v>1</v>
      </c>
      <c r="AD161" s="279">
        <f>AB161/AC161</f>
        <v>2313</v>
      </c>
      <c r="AE161" s="83">
        <v>1.03</v>
      </c>
      <c r="AF161" s="293">
        <f t="shared" si="46"/>
        <v>2382.39</v>
      </c>
      <c r="AG161" s="279">
        <v>60</v>
      </c>
      <c r="AH161" s="293">
        <f t="shared" si="47"/>
        <v>2442.39</v>
      </c>
      <c r="AI161" s="279">
        <v>1</v>
      </c>
      <c r="AJ161" s="280">
        <f t="shared" si="48"/>
        <v>2442.39</v>
      </c>
      <c r="AK161" s="301"/>
    </row>
    <row r="162" s="92" customFormat="1" spans="1:37">
      <c r="A162" s="112" t="s">
        <v>828</v>
      </c>
      <c r="B162" s="112" t="s">
        <v>809</v>
      </c>
      <c r="C162" s="112" t="s">
        <v>26</v>
      </c>
      <c r="D162" s="112"/>
      <c r="E162" s="112"/>
      <c r="F162" s="113"/>
      <c r="G162" s="112"/>
      <c r="H162" s="112"/>
      <c r="I162" s="112"/>
      <c r="J162" s="112"/>
      <c r="K162" s="112"/>
      <c r="L162" s="268">
        <f>N162/M162</f>
        <v>338.94648</v>
      </c>
      <c r="M162" s="141">
        <v>1.03</v>
      </c>
      <c r="N162" s="142">
        <f>R162</f>
        <v>349.1148744</v>
      </c>
      <c r="O162" s="112"/>
      <c r="P162" s="142">
        <f>P79</f>
        <v>7582.86</v>
      </c>
      <c r="Q162" s="112">
        <v>0.04604</v>
      </c>
      <c r="R162" s="113">
        <f t="shared" si="42"/>
        <v>349.1148744</v>
      </c>
      <c r="S162" s="282" t="s">
        <v>11</v>
      </c>
      <c r="T162" s="282" t="s">
        <v>860</v>
      </c>
      <c r="U162" s="282"/>
      <c r="V162" s="135"/>
      <c r="W162" s="282">
        <f>SUM(W158:W161)</f>
        <v>2</v>
      </c>
      <c r="X162" s="280">
        <v>9.5</v>
      </c>
      <c r="Y162" s="282">
        <f>W162*X162</f>
        <v>19</v>
      </c>
      <c r="Z162" s="282"/>
      <c r="AA162" s="282"/>
      <c r="AB162" s="282"/>
      <c r="AC162" s="282"/>
      <c r="AD162" s="282">
        <f>SUM(AD158:AD161)</f>
        <v>110367</v>
      </c>
      <c r="AE162" s="294">
        <v>1.03</v>
      </c>
      <c r="AF162" s="295">
        <f t="shared" si="46"/>
        <v>113678.01</v>
      </c>
      <c r="AG162" s="282">
        <f>SUM(AG158:AG161)</f>
        <v>120</v>
      </c>
      <c r="AH162" s="295">
        <f>AH158+AH159+AH160+AH161</f>
        <v>113817.01</v>
      </c>
      <c r="AI162" s="282">
        <v>1</v>
      </c>
      <c r="AJ162" s="302">
        <f t="shared" si="48"/>
        <v>113817.01</v>
      </c>
      <c r="AK162" s="301"/>
    </row>
    <row r="163" s="92" customFormat="1" spans="1:37">
      <c r="A163" s="112" t="s">
        <v>828</v>
      </c>
      <c r="B163" s="112" t="s">
        <v>809</v>
      </c>
      <c r="C163" s="112" t="s">
        <v>830</v>
      </c>
      <c r="D163" s="112"/>
      <c r="E163" s="253">
        <f>G163/F163</f>
        <v>0</v>
      </c>
      <c r="F163" s="113">
        <v>9.5</v>
      </c>
      <c r="G163" s="113">
        <f>R163</f>
        <v>0</v>
      </c>
      <c r="H163" s="112"/>
      <c r="I163" s="112"/>
      <c r="J163" s="112"/>
      <c r="K163" s="112"/>
      <c r="L163" s="268"/>
      <c r="M163" s="141"/>
      <c r="N163" s="142"/>
      <c r="O163" s="112"/>
      <c r="P163" s="142">
        <f>P80</f>
        <v>0</v>
      </c>
      <c r="Q163" s="112">
        <v>0.0294</v>
      </c>
      <c r="R163" s="113">
        <f t="shared" si="42"/>
        <v>0</v>
      </c>
      <c r="S163" s="277" t="s">
        <v>127</v>
      </c>
      <c r="T163" s="76" t="s">
        <v>403</v>
      </c>
      <c r="U163" s="76"/>
      <c r="V163" s="76"/>
      <c r="W163" s="76"/>
      <c r="X163" s="278"/>
      <c r="Y163" s="76"/>
      <c r="Z163" s="76"/>
      <c r="AA163" s="76"/>
      <c r="AB163" s="76"/>
      <c r="AC163" s="76"/>
      <c r="AD163" s="296"/>
      <c r="AE163" s="76"/>
      <c r="AF163" s="296"/>
      <c r="AG163" s="76"/>
      <c r="AH163" s="303"/>
      <c r="AI163" s="76"/>
      <c r="AJ163" s="284">
        <v>58311.99</v>
      </c>
      <c r="AK163" s="298"/>
    </row>
    <row r="164" s="92" customFormat="1" spans="1:37">
      <c r="A164" s="112" t="s">
        <v>11</v>
      </c>
      <c r="B164" s="112" t="s">
        <v>809</v>
      </c>
      <c r="C164" s="112">
        <v>4529</v>
      </c>
      <c r="D164" s="112"/>
      <c r="E164" s="253">
        <f>SUM(E158:E163)</f>
        <v>0</v>
      </c>
      <c r="F164" s="113">
        <v>9.5</v>
      </c>
      <c r="G164" s="253">
        <f>E164*F164</f>
        <v>0</v>
      </c>
      <c r="H164" s="112"/>
      <c r="I164" s="112"/>
      <c r="J164" s="112"/>
      <c r="K164" s="112"/>
      <c r="L164" s="253">
        <f>SUM(L158:L163)</f>
        <v>4003.94648</v>
      </c>
      <c r="M164" s="141">
        <v>1.03</v>
      </c>
      <c r="N164" s="142">
        <f>M164*L164</f>
        <v>4124.0648744</v>
      </c>
      <c r="O164" s="112"/>
      <c r="P164" s="142">
        <f>G164+N164+O164</f>
        <v>4124.0648744</v>
      </c>
      <c r="Q164" s="112">
        <v>1</v>
      </c>
      <c r="R164" s="113">
        <f>SUM(R157:R163)</f>
        <v>4399.0748744</v>
      </c>
      <c r="S164" s="277" t="s">
        <v>871</v>
      </c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303">
        <v>172129</v>
      </c>
      <c r="AK164" s="298"/>
    </row>
    <row r="165" s="92" customFormat="1" spans="1:37">
      <c r="A165" s="114"/>
      <c r="B165" s="114"/>
      <c r="C165" s="114">
        <v>4034</v>
      </c>
      <c r="D165" s="114"/>
      <c r="E165" s="254"/>
      <c r="F165" s="115"/>
      <c r="G165" s="254"/>
      <c r="H165" s="114"/>
      <c r="I165" s="114"/>
      <c r="J165" s="114"/>
      <c r="K165" s="114"/>
      <c r="L165" s="254">
        <f>N165/M164</f>
        <v>4270.94648</v>
      </c>
      <c r="M165" s="143"/>
      <c r="N165" s="144">
        <f>R164-G164</f>
        <v>4399.0748744</v>
      </c>
      <c r="O165" s="114"/>
      <c r="P165" s="144"/>
      <c r="Q165" s="114"/>
      <c r="R165" s="115"/>
      <c r="S165" s="285" t="s">
        <v>872</v>
      </c>
      <c r="T165" s="285"/>
      <c r="U165" s="285"/>
      <c r="V165" s="285"/>
      <c r="W165" s="285"/>
      <c r="X165" s="285"/>
      <c r="Y165" s="285"/>
      <c r="Z165" s="285"/>
      <c r="AA165" s="285"/>
      <c r="AB165" s="285"/>
      <c r="AC165" s="285"/>
      <c r="AD165" s="285"/>
      <c r="AE165" s="285"/>
      <c r="AF165" s="285"/>
      <c r="AG165" s="285"/>
      <c r="AH165" s="285"/>
      <c r="AI165" s="285"/>
      <c r="AJ165" s="285"/>
      <c r="AK165" s="287"/>
    </row>
    <row r="166" s="92" customFormat="1" spans="1:37">
      <c r="A166" s="114" t="s">
        <v>659</v>
      </c>
      <c r="B166" s="114" t="s">
        <v>403</v>
      </c>
      <c r="C166" s="114"/>
      <c r="D166" s="114"/>
      <c r="E166" s="254"/>
      <c r="F166" s="115"/>
      <c r="G166" s="254"/>
      <c r="H166" s="114"/>
      <c r="I166" s="114"/>
      <c r="J166" s="114"/>
      <c r="K166" s="114"/>
      <c r="L166" s="254"/>
      <c r="M166" s="143"/>
      <c r="N166" s="144"/>
      <c r="O166" s="114"/>
      <c r="P166" s="144"/>
      <c r="Q166" s="114"/>
      <c r="R166" s="115">
        <v>107258.89</v>
      </c>
      <c r="S166" s="285" t="s">
        <v>873</v>
      </c>
      <c r="T166" s="285"/>
      <c r="U166" s="285"/>
      <c r="V166" s="285"/>
      <c r="W166" s="285"/>
      <c r="X166" s="285"/>
      <c r="Y166" s="285" t="s">
        <v>874</v>
      </c>
      <c r="Z166" s="285"/>
      <c r="AA166" s="285"/>
      <c r="AB166" s="285"/>
      <c r="AC166" s="285"/>
      <c r="AD166" s="285"/>
      <c r="AE166" s="285"/>
      <c r="AF166" s="285"/>
      <c r="AG166" s="285"/>
      <c r="AH166" s="285"/>
      <c r="AI166" s="285"/>
      <c r="AJ166" s="285"/>
      <c r="AK166" s="287"/>
    </row>
    <row r="167" s="92" customFormat="1" spans="1:37">
      <c r="A167" s="114" t="s">
        <v>404</v>
      </c>
      <c r="B167" s="114" t="s">
        <v>112</v>
      </c>
      <c r="C167" s="114"/>
      <c r="D167" s="115"/>
      <c r="E167" s="254"/>
      <c r="F167" s="115"/>
      <c r="G167" s="115"/>
      <c r="H167" s="114"/>
      <c r="I167" s="114"/>
      <c r="J167" s="114"/>
      <c r="K167" s="114"/>
      <c r="L167" s="254"/>
      <c r="M167" s="143"/>
      <c r="N167" s="144"/>
      <c r="O167" s="114"/>
      <c r="P167" s="144"/>
      <c r="Q167" s="114"/>
      <c r="R167" s="115">
        <f>R166-R164</f>
        <v>102859.8151256</v>
      </c>
      <c r="S167" s="287"/>
      <c r="T167" s="287"/>
      <c r="U167" s="287"/>
      <c r="V167" s="287"/>
      <c r="W167" s="287"/>
      <c r="X167" s="287"/>
      <c r="Y167" s="287"/>
      <c r="Z167" s="287"/>
      <c r="AA167" s="287"/>
      <c r="AB167" s="287"/>
      <c r="AC167" s="287"/>
      <c r="AD167" s="287"/>
      <c r="AE167" s="287"/>
      <c r="AF167" s="287"/>
      <c r="AG167" s="287"/>
      <c r="AH167" s="287"/>
      <c r="AI167" s="287"/>
      <c r="AJ167" s="287"/>
      <c r="AK167" s="287"/>
    </row>
    <row r="168" s="18" customFormat="1" spans="1:37">
      <c r="A168" s="28"/>
      <c r="B168" s="28"/>
      <c r="C168" s="28"/>
      <c r="D168" s="28"/>
      <c r="E168" s="255"/>
      <c r="F168" s="249"/>
      <c r="G168" s="255"/>
      <c r="H168" s="28"/>
      <c r="I168" s="28"/>
      <c r="J168" s="28"/>
      <c r="K168" s="28"/>
      <c r="L168" s="255"/>
      <c r="M168" s="269"/>
      <c r="N168" s="270"/>
      <c r="O168" s="28"/>
      <c r="P168" s="270"/>
      <c r="Q168" s="28"/>
      <c r="R168" s="249"/>
      <c r="S168" s="287"/>
      <c r="T168" s="287"/>
      <c r="U168" s="287"/>
      <c r="V168" s="287"/>
      <c r="W168" s="287"/>
      <c r="X168" s="287"/>
      <c r="Y168" s="287"/>
      <c r="Z168" s="287"/>
      <c r="AA168" s="287"/>
      <c r="AB168" s="287"/>
      <c r="AC168" s="287"/>
      <c r="AD168" s="287"/>
      <c r="AE168" s="287"/>
      <c r="AF168" s="287"/>
      <c r="AG168" s="287"/>
      <c r="AH168" s="287"/>
      <c r="AI168" s="287"/>
      <c r="AJ168" s="287"/>
      <c r="AK168" s="287"/>
    </row>
    <row r="169" s="102" customFormat="1" spans="1:40">
      <c r="A169" s="4"/>
      <c r="B169" s="4"/>
      <c r="C169" s="4"/>
      <c r="D169" s="4"/>
      <c r="E169" s="164"/>
      <c r="F169" s="140"/>
      <c r="G169" s="164"/>
      <c r="H169" s="4"/>
      <c r="I169" s="4"/>
      <c r="J169" s="4"/>
      <c r="K169" s="4"/>
      <c r="L169" s="164"/>
      <c r="M169" s="5"/>
      <c r="N169" s="6"/>
      <c r="O169" s="4"/>
      <c r="P169" s="6"/>
      <c r="Q169" s="4"/>
      <c r="R169" s="140"/>
      <c r="S169" s="287"/>
      <c r="T169" s="287"/>
      <c r="U169" s="287"/>
      <c r="V169" s="287"/>
      <c r="W169" s="287"/>
      <c r="X169" s="287"/>
      <c r="Y169" s="287"/>
      <c r="Z169" s="287"/>
      <c r="AA169" s="287"/>
      <c r="AB169" s="287"/>
      <c r="AC169" s="287"/>
      <c r="AD169" s="287"/>
      <c r="AE169" s="287"/>
      <c r="AF169" s="287"/>
      <c r="AG169" s="287"/>
      <c r="AH169" s="287"/>
      <c r="AI169" s="287"/>
      <c r="AJ169" s="287"/>
      <c r="AK169" s="287"/>
      <c r="AL169" s="288"/>
      <c r="AM169" s="288"/>
      <c r="AN169" s="288"/>
    </row>
    <row r="170" s="102" customFormat="1" spans="1:40">
      <c r="A170" s="256" t="s">
        <v>866</v>
      </c>
      <c r="B170" s="257"/>
      <c r="C170" s="257"/>
      <c r="D170" s="257"/>
      <c r="E170" s="257"/>
      <c r="F170" s="258"/>
      <c r="G170" s="257"/>
      <c r="H170" s="257"/>
      <c r="I170" s="257"/>
      <c r="J170" s="257"/>
      <c r="K170" s="257"/>
      <c r="L170" s="257"/>
      <c r="M170" s="271"/>
      <c r="N170" s="272"/>
      <c r="O170" s="257"/>
      <c r="P170" s="272"/>
      <c r="Q170" s="257"/>
      <c r="R170" s="258"/>
      <c r="S170" s="18"/>
      <c r="T170" s="288"/>
      <c r="U170" s="288"/>
      <c r="V170" s="288"/>
      <c r="W170" s="288"/>
      <c r="X170" s="288"/>
      <c r="Y170" s="288"/>
      <c r="Z170" s="288"/>
      <c r="AA170" s="288"/>
      <c r="AB170" s="288"/>
      <c r="AC170" s="288"/>
      <c r="AD170" s="288"/>
      <c r="AE170" s="288"/>
      <c r="AF170" s="288"/>
      <c r="AG170" s="288"/>
      <c r="AH170" s="288"/>
      <c r="AI170" s="288"/>
      <c r="AJ170" s="288"/>
      <c r="AK170" s="288"/>
      <c r="AL170" s="288"/>
      <c r="AM170" s="288"/>
      <c r="AN170" s="288"/>
    </row>
    <row r="171" s="102" customFormat="1" spans="1:40">
      <c r="A171" s="4" t="s">
        <v>15</v>
      </c>
      <c r="B171" s="4" t="s">
        <v>50</v>
      </c>
      <c r="C171" s="4" t="s">
        <v>16</v>
      </c>
      <c r="D171" s="4" t="s">
        <v>17</v>
      </c>
      <c r="E171" s="4" t="s">
        <v>18</v>
      </c>
      <c r="F171" s="140" t="s">
        <v>19</v>
      </c>
      <c r="G171" s="4" t="s">
        <v>20</v>
      </c>
      <c r="H171" s="4" t="s">
        <v>21</v>
      </c>
      <c r="I171" s="4" t="s">
        <v>22</v>
      </c>
      <c r="J171" s="4" t="s">
        <v>23</v>
      </c>
      <c r="K171" s="4" t="s">
        <v>24</v>
      </c>
      <c r="L171" s="4" t="s">
        <v>18</v>
      </c>
      <c r="M171" s="5"/>
      <c r="N171" s="6" t="s">
        <v>25</v>
      </c>
      <c r="O171" s="4" t="s">
        <v>26</v>
      </c>
      <c r="P171" s="6" t="s">
        <v>11</v>
      </c>
      <c r="Q171" s="4" t="s">
        <v>27</v>
      </c>
      <c r="R171" s="140" t="s">
        <v>28</v>
      </c>
      <c r="S171" s="18"/>
      <c r="T171" s="288"/>
      <c r="U171" s="288"/>
      <c r="V171" s="288"/>
      <c r="W171" s="288"/>
      <c r="X171" s="288"/>
      <c r="Y171" s="288"/>
      <c r="Z171" s="288"/>
      <c r="AA171" s="288"/>
      <c r="AB171" s="288"/>
      <c r="AC171" s="288"/>
      <c r="AD171" s="288"/>
      <c r="AE171" s="288"/>
      <c r="AF171" s="288"/>
      <c r="AG171" s="288"/>
      <c r="AH171" s="288"/>
      <c r="AI171" s="288"/>
      <c r="AJ171" s="288"/>
      <c r="AK171" s="288"/>
      <c r="AL171" s="288"/>
      <c r="AM171" s="288"/>
      <c r="AN171" s="288"/>
    </row>
    <row r="172" s="102" customFormat="1" spans="1:40">
      <c r="A172" s="4" t="s">
        <v>875</v>
      </c>
      <c r="B172" s="133"/>
      <c r="C172" s="4"/>
      <c r="D172" s="4"/>
      <c r="E172" s="4"/>
      <c r="F172" s="140"/>
      <c r="G172" s="4"/>
      <c r="H172" s="4"/>
      <c r="I172" s="4"/>
      <c r="J172" s="4"/>
      <c r="K172" s="4"/>
      <c r="L172" s="4"/>
      <c r="M172" s="5"/>
      <c r="N172" s="6"/>
      <c r="O172" s="4"/>
      <c r="P172" s="6"/>
      <c r="Q172" s="4"/>
      <c r="R172" s="140"/>
      <c r="S172" s="289"/>
      <c r="T172" s="288"/>
      <c r="U172" s="288"/>
      <c r="V172" s="288"/>
      <c r="W172" s="288"/>
      <c r="X172" s="288"/>
      <c r="Y172" s="288"/>
      <c r="Z172" s="288"/>
      <c r="AA172" s="288"/>
      <c r="AB172" s="288"/>
      <c r="AC172" s="288"/>
      <c r="AD172" s="288"/>
      <c r="AE172" s="288"/>
      <c r="AF172" s="288"/>
      <c r="AG172" s="288"/>
      <c r="AH172" s="288"/>
      <c r="AI172" s="288"/>
      <c r="AJ172" s="288"/>
      <c r="AK172" s="288"/>
      <c r="AL172" s="288"/>
      <c r="AM172" s="288"/>
      <c r="AN172" s="288"/>
    </row>
    <row r="173" s="103" customFormat="1" spans="1:18">
      <c r="A173" s="10" t="s">
        <v>876</v>
      </c>
      <c r="B173" s="10" t="s">
        <v>877</v>
      </c>
      <c r="C173" s="10">
        <v>1</v>
      </c>
      <c r="D173" s="10">
        <v>1</v>
      </c>
      <c r="E173" s="10">
        <f>SUM(D173-C173)</f>
        <v>0</v>
      </c>
      <c r="F173" s="36">
        <v>9.5</v>
      </c>
      <c r="G173" s="10">
        <f>E173*F173</f>
        <v>0</v>
      </c>
      <c r="H173" s="10">
        <v>25110</v>
      </c>
      <c r="I173" s="10">
        <v>25110</v>
      </c>
      <c r="J173" s="10">
        <f t="shared" ref="J173:J179" si="49">I173-H173</f>
        <v>0</v>
      </c>
      <c r="K173" s="10">
        <v>1</v>
      </c>
      <c r="L173" s="10">
        <f t="shared" ref="L173:L179" si="50">K173*J173</f>
        <v>0</v>
      </c>
      <c r="M173" s="11">
        <v>1.03</v>
      </c>
      <c r="N173" s="12">
        <f t="shared" ref="N173:N182" si="51">M173*L173</f>
        <v>0</v>
      </c>
      <c r="O173" s="10">
        <v>80</v>
      </c>
      <c r="P173" s="12">
        <f t="shared" ref="P173:P182" si="52">G173+N173+O173</f>
        <v>80</v>
      </c>
      <c r="Q173" s="10">
        <v>1</v>
      </c>
      <c r="R173" s="36">
        <f t="shared" ref="R173:R182" si="53">P173*Q173</f>
        <v>80</v>
      </c>
    </row>
    <row r="174" s="103" customFormat="1" spans="1:18">
      <c r="A174" s="10" t="s">
        <v>878</v>
      </c>
      <c r="B174" s="10" t="s">
        <v>877</v>
      </c>
      <c r="C174" s="10"/>
      <c r="D174" s="10"/>
      <c r="E174" s="10"/>
      <c r="F174" s="36"/>
      <c r="G174" s="10"/>
      <c r="H174" s="10">
        <v>15455</v>
      </c>
      <c r="I174" s="10">
        <v>16767</v>
      </c>
      <c r="J174" s="10">
        <f t="shared" si="49"/>
        <v>1312</v>
      </c>
      <c r="K174" s="10">
        <v>40</v>
      </c>
      <c r="L174" s="10">
        <f t="shared" si="50"/>
        <v>52480</v>
      </c>
      <c r="M174" s="11">
        <v>1.03</v>
      </c>
      <c r="N174" s="12">
        <f t="shared" si="51"/>
        <v>54054.4</v>
      </c>
      <c r="O174" s="10"/>
      <c r="P174" s="12">
        <f t="shared" si="52"/>
        <v>54054.4</v>
      </c>
      <c r="Q174" s="10">
        <v>1</v>
      </c>
      <c r="R174" s="36">
        <f t="shared" si="53"/>
        <v>54054.4</v>
      </c>
    </row>
    <row r="175" s="103" customFormat="1" spans="1:18">
      <c r="A175" s="10" t="s">
        <v>879</v>
      </c>
      <c r="B175" s="10" t="s">
        <v>877</v>
      </c>
      <c r="C175" s="10"/>
      <c r="D175" s="10"/>
      <c r="E175" s="10"/>
      <c r="F175" s="36"/>
      <c r="G175" s="10"/>
      <c r="H175" s="10">
        <v>25086</v>
      </c>
      <c r="I175" s="10">
        <v>26829</v>
      </c>
      <c r="J175" s="10">
        <f t="shared" si="49"/>
        <v>1743</v>
      </c>
      <c r="K175" s="10">
        <v>20</v>
      </c>
      <c r="L175" s="10">
        <f t="shared" si="50"/>
        <v>34860</v>
      </c>
      <c r="M175" s="11">
        <v>1.03</v>
      </c>
      <c r="N175" s="12">
        <f t="shared" si="51"/>
        <v>35905.8</v>
      </c>
      <c r="O175" s="10"/>
      <c r="P175" s="12">
        <f t="shared" si="52"/>
        <v>35905.8</v>
      </c>
      <c r="Q175" s="10">
        <v>1</v>
      </c>
      <c r="R175" s="36">
        <f t="shared" si="53"/>
        <v>35905.8</v>
      </c>
    </row>
    <row r="176" s="103" customFormat="1" ht="16.5" customHeight="1" spans="1:18">
      <c r="A176" s="10" t="s">
        <v>880</v>
      </c>
      <c r="B176" s="10" t="s">
        <v>877</v>
      </c>
      <c r="C176" s="10"/>
      <c r="D176" s="10"/>
      <c r="E176" s="10"/>
      <c r="F176" s="36"/>
      <c r="G176" s="10"/>
      <c r="H176" s="10">
        <v>55758</v>
      </c>
      <c r="I176" s="10">
        <v>57976</v>
      </c>
      <c r="J176" s="10">
        <f t="shared" si="49"/>
        <v>2218</v>
      </c>
      <c r="K176" s="10">
        <v>40</v>
      </c>
      <c r="L176" s="10">
        <f t="shared" si="50"/>
        <v>88720</v>
      </c>
      <c r="M176" s="11">
        <v>1.03</v>
      </c>
      <c r="N176" s="12">
        <f t="shared" si="51"/>
        <v>91381.6</v>
      </c>
      <c r="O176" s="10"/>
      <c r="P176" s="12">
        <f t="shared" si="52"/>
        <v>91381.6</v>
      </c>
      <c r="Q176" s="10">
        <v>1</v>
      </c>
      <c r="R176" s="36">
        <f t="shared" si="53"/>
        <v>91381.6</v>
      </c>
    </row>
    <row r="177" s="1" customFormat="1" spans="1:19">
      <c r="A177" s="10" t="s">
        <v>881</v>
      </c>
      <c r="B177" s="10" t="s">
        <v>877</v>
      </c>
      <c r="C177" s="10">
        <v>23</v>
      </c>
      <c r="D177" s="10">
        <v>23</v>
      </c>
      <c r="E177" s="10">
        <f t="shared" ref="E177:E181" si="54">SUM(D177-C177)</f>
        <v>0</v>
      </c>
      <c r="F177" s="36">
        <v>9.5</v>
      </c>
      <c r="G177" s="10">
        <f t="shared" ref="G177:G181" si="55">E177*F177</f>
        <v>0</v>
      </c>
      <c r="H177" s="10">
        <v>24544</v>
      </c>
      <c r="I177" s="10">
        <v>25255</v>
      </c>
      <c r="J177" s="10">
        <f t="shared" si="49"/>
        <v>711</v>
      </c>
      <c r="K177" s="10">
        <v>1</v>
      </c>
      <c r="L177" s="10">
        <f t="shared" si="50"/>
        <v>711</v>
      </c>
      <c r="M177" s="11">
        <v>1.03</v>
      </c>
      <c r="N177" s="12">
        <f t="shared" si="51"/>
        <v>732.33</v>
      </c>
      <c r="O177" s="10">
        <v>80</v>
      </c>
      <c r="P177" s="12">
        <f t="shared" si="52"/>
        <v>812.33</v>
      </c>
      <c r="Q177" s="10">
        <v>1</v>
      </c>
      <c r="R177" s="36">
        <f t="shared" si="53"/>
        <v>812.33</v>
      </c>
      <c r="S177" s="103"/>
    </row>
    <row r="178" s="1" customFormat="1" spans="1:19">
      <c r="A178" s="10" t="s">
        <v>882</v>
      </c>
      <c r="B178" s="10" t="s">
        <v>877</v>
      </c>
      <c r="C178" s="10"/>
      <c r="D178" s="10"/>
      <c r="E178" s="10"/>
      <c r="F178" s="36">
        <v>9.5</v>
      </c>
      <c r="G178" s="10"/>
      <c r="H178" s="10">
        <v>89530</v>
      </c>
      <c r="I178" s="10">
        <v>92693</v>
      </c>
      <c r="J178" s="10">
        <f t="shared" si="49"/>
        <v>3163</v>
      </c>
      <c r="K178" s="10">
        <v>1</v>
      </c>
      <c r="L178" s="10">
        <f t="shared" si="50"/>
        <v>3163</v>
      </c>
      <c r="M178" s="11">
        <v>1.03</v>
      </c>
      <c r="N178" s="12">
        <f t="shared" si="51"/>
        <v>3257.89</v>
      </c>
      <c r="O178" s="10">
        <v>80</v>
      </c>
      <c r="P178" s="12">
        <f t="shared" si="52"/>
        <v>3337.89</v>
      </c>
      <c r="Q178" s="10">
        <v>1</v>
      </c>
      <c r="R178" s="36">
        <f t="shared" si="53"/>
        <v>3337.89</v>
      </c>
      <c r="S178" s="103"/>
    </row>
    <row r="179" s="103" customFormat="1" ht="15.75" customHeight="1" spans="1:18">
      <c r="A179" s="10" t="s">
        <v>883</v>
      </c>
      <c r="B179" s="10" t="s">
        <v>877</v>
      </c>
      <c r="C179" s="10">
        <v>38</v>
      </c>
      <c r="D179" s="10">
        <v>38</v>
      </c>
      <c r="E179" s="10">
        <f t="shared" si="54"/>
        <v>0</v>
      </c>
      <c r="F179" s="36">
        <v>9.5</v>
      </c>
      <c r="G179" s="10">
        <f t="shared" si="55"/>
        <v>0</v>
      </c>
      <c r="H179" s="10">
        <v>26541</v>
      </c>
      <c r="I179" s="10">
        <v>27152</v>
      </c>
      <c r="J179" s="10">
        <f t="shared" si="49"/>
        <v>611</v>
      </c>
      <c r="K179" s="10">
        <v>1</v>
      </c>
      <c r="L179" s="10">
        <f t="shared" si="50"/>
        <v>611</v>
      </c>
      <c r="M179" s="11">
        <v>1.03</v>
      </c>
      <c r="N179" s="12">
        <f t="shared" si="51"/>
        <v>629.33</v>
      </c>
      <c r="O179" s="10">
        <v>60</v>
      </c>
      <c r="P179" s="12">
        <f t="shared" si="52"/>
        <v>689.33</v>
      </c>
      <c r="Q179" s="10">
        <v>1</v>
      </c>
      <c r="R179" s="36">
        <f t="shared" si="53"/>
        <v>689.33</v>
      </c>
    </row>
    <row r="180" s="1" customFormat="1" spans="1:19">
      <c r="A180" s="10" t="s">
        <v>11</v>
      </c>
      <c r="B180" s="10" t="s">
        <v>877</v>
      </c>
      <c r="C180" s="10"/>
      <c r="D180" s="10"/>
      <c r="E180" s="10">
        <f>SUM(E173:E179)</f>
        <v>0</v>
      </c>
      <c r="F180" s="36">
        <v>9.5</v>
      </c>
      <c r="G180" s="10">
        <f t="shared" si="55"/>
        <v>0</v>
      </c>
      <c r="H180" s="10"/>
      <c r="I180" s="10"/>
      <c r="J180" s="10"/>
      <c r="K180" s="10"/>
      <c r="L180" s="10">
        <f>SUM(L173:L179)</f>
        <v>180545</v>
      </c>
      <c r="M180" s="11">
        <v>1.03</v>
      </c>
      <c r="N180" s="12">
        <f t="shared" si="51"/>
        <v>185961.35</v>
      </c>
      <c r="O180" s="10">
        <f>SUM(O173:O179)</f>
        <v>300</v>
      </c>
      <c r="P180" s="12">
        <f t="shared" si="52"/>
        <v>186261.35</v>
      </c>
      <c r="Q180" s="10">
        <v>1</v>
      </c>
      <c r="R180" s="36">
        <f t="shared" si="53"/>
        <v>186261.35</v>
      </c>
      <c r="S180" s="103"/>
    </row>
    <row r="181" s="1" customFormat="1" spans="1:18">
      <c r="A181" s="10" t="s">
        <v>884</v>
      </c>
      <c r="B181" s="10" t="s">
        <v>885</v>
      </c>
      <c r="C181" s="10">
        <v>40</v>
      </c>
      <c r="D181" s="10">
        <v>40</v>
      </c>
      <c r="E181" s="10">
        <f t="shared" si="54"/>
        <v>0</v>
      </c>
      <c r="F181" s="36">
        <v>9.5</v>
      </c>
      <c r="G181" s="10">
        <f t="shared" si="55"/>
        <v>0</v>
      </c>
      <c r="H181" s="10">
        <v>17945</v>
      </c>
      <c r="I181" s="10">
        <v>18836</v>
      </c>
      <c r="J181" s="10">
        <f>I181-H181</f>
        <v>891</v>
      </c>
      <c r="K181" s="10">
        <v>80</v>
      </c>
      <c r="L181" s="10">
        <f>K181*J181</f>
        <v>71280</v>
      </c>
      <c r="M181" s="11">
        <v>1.03</v>
      </c>
      <c r="N181" s="12">
        <f t="shared" si="51"/>
        <v>73418.4</v>
      </c>
      <c r="O181" s="10"/>
      <c r="P181" s="12">
        <f t="shared" si="52"/>
        <v>73418.4</v>
      </c>
      <c r="Q181" s="10">
        <v>1</v>
      </c>
      <c r="R181" s="36">
        <f t="shared" si="53"/>
        <v>73418.4</v>
      </c>
    </row>
    <row r="182" s="1" customFormat="1" spans="1:18">
      <c r="A182" s="10" t="s">
        <v>886</v>
      </c>
      <c r="B182" s="10" t="s">
        <v>885</v>
      </c>
      <c r="C182" s="10"/>
      <c r="D182" s="10"/>
      <c r="E182" s="10"/>
      <c r="F182" s="36"/>
      <c r="G182" s="10"/>
      <c r="H182" s="10">
        <v>6433</v>
      </c>
      <c r="I182" s="10">
        <v>6860</v>
      </c>
      <c r="J182" s="10">
        <f>I182-H182</f>
        <v>427</v>
      </c>
      <c r="K182" s="10">
        <v>40</v>
      </c>
      <c r="L182" s="10">
        <f>K182*J182</f>
        <v>17080</v>
      </c>
      <c r="M182" s="11">
        <v>1.03</v>
      </c>
      <c r="N182" s="12">
        <f t="shared" si="51"/>
        <v>17592.4</v>
      </c>
      <c r="O182" s="10"/>
      <c r="P182" s="12">
        <f t="shared" si="52"/>
        <v>17592.4</v>
      </c>
      <c r="Q182" s="10">
        <v>1</v>
      </c>
      <c r="R182" s="36">
        <f t="shared" si="53"/>
        <v>17592.4</v>
      </c>
    </row>
    <row r="183" s="104" customFormat="1" ht="15.75" customHeight="1" spans="1:40">
      <c r="A183" s="4"/>
      <c r="B183" s="4"/>
      <c r="C183" s="4"/>
      <c r="D183" s="4"/>
      <c r="E183" s="4"/>
      <c r="F183" s="140"/>
      <c r="G183" s="4"/>
      <c r="H183" s="4"/>
      <c r="I183" s="4"/>
      <c r="J183" s="4"/>
      <c r="K183" s="4"/>
      <c r="L183" s="4"/>
      <c r="M183" s="5"/>
      <c r="N183" s="6"/>
      <c r="O183" s="4"/>
      <c r="P183" s="6"/>
      <c r="Q183" s="4"/>
      <c r="R183" s="140"/>
      <c r="S183" s="290"/>
      <c r="T183" s="290"/>
      <c r="U183" s="290"/>
      <c r="V183" s="290"/>
      <c r="W183" s="290"/>
      <c r="X183" s="290"/>
      <c r="Y183" s="290"/>
      <c r="Z183" s="290"/>
      <c r="AA183" s="290"/>
      <c r="AB183" s="290"/>
      <c r="AC183" s="290"/>
      <c r="AD183" s="290"/>
      <c r="AE183" s="290"/>
      <c r="AF183" s="290"/>
      <c r="AG183" s="290"/>
      <c r="AH183" s="290"/>
      <c r="AI183" s="290"/>
      <c r="AJ183" s="290"/>
      <c r="AK183" s="290"/>
      <c r="AL183" s="290"/>
      <c r="AM183" s="290"/>
      <c r="AN183" s="290"/>
    </row>
    <row r="184" s="105" customFormat="1" spans="1:40">
      <c r="A184" s="29" t="s">
        <v>15</v>
      </c>
      <c r="B184" s="4" t="s">
        <v>50</v>
      </c>
      <c r="C184" s="4" t="s">
        <v>16</v>
      </c>
      <c r="D184" s="4" t="s">
        <v>17</v>
      </c>
      <c r="E184" s="4" t="s">
        <v>18</v>
      </c>
      <c r="F184" s="140" t="s">
        <v>19</v>
      </c>
      <c r="G184" s="4" t="s">
        <v>20</v>
      </c>
      <c r="H184" s="4" t="s">
        <v>21</v>
      </c>
      <c r="I184" s="4" t="s">
        <v>22</v>
      </c>
      <c r="J184" s="4" t="s">
        <v>23</v>
      </c>
      <c r="K184" s="4" t="s">
        <v>24</v>
      </c>
      <c r="L184" s="4" t="s">
        <v>18</v>
      </c>
      <c r="M184" s="5"/>
      <c r="N184" s="6" t="s">
        <v>25</v>
      </c>
      <c r="O184" s="4" t="s">
        <v>26</v>
      </c>
      <c r="P184" s="6" t="s">
        <v>11</v>
      </c>
      <c r="Q184" s="4" t="s">
        <v>27</v>
      </c>
      <c r="R184" s="140" t="s">
        <v>28</v>
      </c>
      <c r="S184" s="289"/>
      <c r="T184" s="289"/>
      <c r="U184" s="289"/>
      <c r="V184" s="289"/>
      <c r="W184" s="289"/>
      <c r="X184" s="289"/>
      <c r="Y184" s="289"/>
      <c r="Z184" s="289"/>
      <c r="AA184" s="289"/>
      <c r="AB184" s="289"/>
      <c r="AC184" s="289"/>
      <c r="AD184" s="289"/>
      <c r="AE184" s="289"/>
      <c r="AF184" s="289"/>
      <c r="AG184" s="289"/>
      <c r="AH184" s="289"/>
      <c r="AI184" s="289"/>
      <c r="AJ184" s="289"/>
      <c r="AK184" s="289"/>
      <c r="AL184" s="289"/>
      <c r="AM184" s="289"/>
      <c r="AN184" s="289"/>
    </row>
    <row r="185" s="103" customFormat="1" spans="1:18">
      <c r="A185" s="10" t="s">
        <v>887</v>
      </c>
      <c r="B185" s="10" t="s">
        <v>813</v>
      </c>
      <c r="C185" s="10"/>
      <c r="D185" s="10"/>
      <c r="E185" s="10"/>
      <c r="F185" s="36"/>
      <c r="G185" s="10"/>
      <c r="H185" s="10">
        <v>69645</v>
      </c>
      <c r="I185" s="10">
        <v>74053</v>
      </c>
      <c r="J185" s="10">
        <f t="shared" ref="J185:J194" si="56">I185-H185</f>
        <v>4408</v>
      </c>
      <c r="K185" s="10">
        <v>1</v>
      </c>
      <c r="L185" s="10">
        <f t="shared" ref="L185:L194" si="57">K185*J185</f>
        <v>4408</v>
      </c>
      <c r="M185" s="11">
        <v>1.03</v>
      </c>
      <c r="N185" s="12">
        <f t="shared" ref="N185:N195" si="58">M185*L185</f>
        <v>4540.24</v>
      </c>
      <c r="O185" s="10">
        <v>80</v>
      </c>
      <c r="P185" s="12">
        <f t="shared" ref="P185:P196" si="59">G185+N185+O185</f>
        <v>4620.24</v>
      </c>
      <c r="Q185" s="10">
        <v>1</v>
      </c>
      <c r="R185" s="36">
        <f t="shared" ref="R185:R194" si="60">P185*Q185</f>
        <v>4620.24</v>
      </c>
    </row>
    <row r="186" s="103" customFormat="1" spans="1:18">
      <c r="A186" s="10" t="s">
        <v>888</v>
      </c>
      <c r="B186" s="10" t="s">
        <v>813</v>
      </c>
      <c r="C186" s="10"/>
      <c r="D186" s="10" t="s">
        <v>889</v>
      </c>
      <c r="E186" s="10"/>
      <c r="F186" s="36">
        <v>9.5</v>
      </c>
      <c r="G186" s="10"/>
      <c r="H186" s="10">
        <v>3239</v>
      </c>
      <c r="I186" s="10">
        <v>3239</v>
      </c>
      <c r="J186" s="10">
        <f t="shared" si="56"/>
        <v>0</v>
      </c>
      <c r="K186" s="10">
        <v>1</v>
      </c>
      <c r="L186" s="10">
        <f t="shared" si="57"/>
        <v>0</v>
      </c>
      <c r="M186" s="11">
        <v>1.03</v>
      </c>
      <c r="N186" s="12">
        <f t="shared" si="58"/>
        <v>0</v>
      </c>
      <c r="O186" s="10">
        <v>80</v>
      </c>
      <c r="P186" s="12">
        <f t="shared" si="59"/>
        <v>80</v>
      </c>
      <c r="Q186" s="10">
        <v>1</v>
      </c>
      <c r="R186" s="36">
        <f t="shared" si="60"/>
        <v>80</v>
      </c>
    </row>
    <row r="187" s="103" customFormat="1" spans="1:18">
      <c r="A187" s="10" t="s">
        <v>890</v>
      </c>
      <c r="B187" s="10" t="s">
        <v>813</v>
      </c>
      <c r="C187" s="10">
        <v>55</v>
      </c>
      <c r="D187" s="10">
        <v>55</v>
      </c>
      <c r="E187" s="10">
        <f>SUM(D187-C187)</f>
        <v>0</v>
      </c>
      <c r="F187" s="36">
        <v>9.5</v>
      </c>
      <c r="G187" s="10">
        <f>E187*F187</f>
        <v>0</v>
      </c>
      <c r="H187" s="10">
        <v>50507</v>
      </c>
      <c r="I187" s="10">
        <v>52677</v>
      </c>
      <c r="J187" s="10">
        <f t="shared" si="56"/>
        <v>2170</v>
      </c>
      <c r="K187" s="10">
        <v>1</v>
      </c>
      <c r="L187" s="10">
        <f t="shared" si="57"/>
        <v>2170</v>
      </c>
      <c r="M187" s="11">
        <v>1.03</v>
      </c>
      <c r="N187" s="12">
        <f t="shared" si="58"/>
        <v>2235.1</v>
      </c>
      <c r="O187" s="10">
        <v>60</v>
      </c>
      <c r="P187" s="12">
        <f t="shared" si="59"/>
        <v>2295.1</v>
      </c>
      <c r="Q187" s="10">
        <v>1</v>
      </c>
      <c r="R187" s="36">
        <f t="shared" si="60"/>
        <v>2295.1</v>
      </c>
    </row>
    <row r="188" s="103" customFormat="1" spans="1:18">
      <c r="A188" s="10" t="s">
        <v>891</v>
      </c>
      <c r="B188" s="10" t="s">
        <v>813</v>
      </c>
      <c r="C188" s="10">
        <v>43</v>
      </c>
      <c r="D188" s="10">
        <v>43</v>
      </c>
      <c r="E188" s="10">
        <f>SUM(D188-C188)</f>
        <v>0</v>
      </c>
      <c r="F188" s="36">
        <v>9.5</v>
      </c>
      <c r="G188" s="10">
        <f>E188*F188</f>
        <v>0</v>
      </c>
      <c r="H188" s="10">
        <v>25242</v>
      </c>
      <c r="I188" s="10">
        <v>28155</v>
      </c>
      <c r="J188" s="10">
        <f t="shared" si="56"/>
        <v>2913</v>
      </c>
      <c r="K188" s="10">
        <v>1</v>
      </c>
      <c r="L188" s="10">
        <f t="shared" si="57"/>
        <v>2913</v>
      </c>
      <c r="M188" s="11">
        <v>1.03</v>
      </c>
      <c r="N188" s="12">
        <f t="shared" si="58"/>
        <v>3000.39</v>
      </c>
      <c r="O188" s="10">
        <v>40</v>
      </c>
      <c r="P188" s="12">
        <f t="shared" si="59"/>
        <v>3040.39</v>
      </c>
      <c r="Q188" s="10">
        <v>1</v>
      </c>
      <c r="R188" s="36">
        <f t="shared" si="60"/>
        <v>3040.39</v>
      </c>
    </row>
    <row r="189" s="103" customFormat="1" spans="1:18">
      <c r="A189" s="10" t="s">
        <v>892</v>
      </c>
      <c r="B189" s="10" t="s">
        <v>813</v>
      </c>
      <c r="C189" s="10"/>
      <c r="D189" s="10"/>
      <c r="E189" s="10"/>
      <c r="F189" s="36">
        <v>9.5</v>
      </c>
      <c r="G189" s="10"/>
      <c r="H189" s="10">
        <v>12823</v>
      </c>
      <c r="I189" s="10">
        <v>12823</v>
      </c>
      <c r="J189" s="10">
        <f t="shared" si="56"/>
        <v>0</v>
      </c>
      <c r="K189" s="10">
        <v>1</v>
      </c>
      <c r="L189" s="10">
        <f t="shared" si="57"/>
        <v>0</v>
      </c>
      <c r="M189" s="11">
        <v>1.03</v>
      </c>
      <c r="N189" s="12">
        <f t="shared" si="58"/>
        <v>0</v>
      </c>
      <c r="O189" s="10"/>
      <c r="P189" s="12">
        <f t="shared" si="59"/>
        <v>0</v>
      </c>
      <c r="Q189" s="10">
        <v>1</v>
      </c>
      <c r="R189" s="36">
        <f t="shared" si="60"/>
        <v>0</v>
      </c>
    </row>
    <row r="190" s="103" customFormat="1" ht="16.5" customHeight="1" spans="1:18">
      <c r="A190" s="10" t="s">
        <v>893</v>
      </c>
      <c r="B190" s="10" t="s">
        <v>813</v>
      </c>
      <c r="C190" s="10"/>
      <c r="D190" s="10" t="s">
        <v>894</v>
      </c>
      <c r="E190" s="10"/>
      <c r="F190" s="36">
        <v>9.5</v>
      </c>
      <c r="G190" s="10"/>
      <c r="H190" s="10">
        <v>15249</v>
      </c>
      <c r="I190" s="10">
        <v>15254</v>
      </c>
      <c r="J190" s="10">
        <f t="shared" si="56"/>
        <v>5</v>
      </c>
      <c r="K190" s="10">
        <v>1</v>
      </c>
      <c r="L190" s="10">
        <f t="shared" si="57"/>
        <v>5</v>
      </c>
      <c r="M190" s="11">
        <v>1.03</v>
      </c>
      <c r="N190" s="12">
        <f t="shared" si="58"/>
        <v>5.15</v>
      </c>
      <c r="O190" s="10"/>
      <c r="P190" s="12">
        <f t="shared" si="59"/>
        <v>5.15</v>
      </c>
      <c r="Q190" s="10">
        <v>1</v>
      </c>
      <c r="R190" s="36">
        <f t="shared" si="60"/>
        <v>5.15</v>
      </c>
    </row>
    <row r="191" s="1" customFormat="1" ht="16.5" customHeight="1" spans="1:18">
      <c r="A191" s="10" t="s">
        <v>893</v>
      </c>
      <c r="B191" s="10" t="s">
        <v>813</v>
      </c>
      <c r="C191" s="10"/>
      <c r="D191" s="10" t="s">
        <v>895</v>
      </c>
      <c r="E191" s="10"/>
      <c r="F191" s="36">
        <v>9.5</v>
      </c>
      <c r="G191" s="10"/>
      <c r="H191" s="10">
        <v>738</v>
      </c>
      <c r="I191" s="10">
        <v>738</v>
      </c>
      <c r="J191" s="10">
        <f t="shared" si="56"/>
        <v>0</v>
      </c>
      <c r="K191" s="10">
        <v>1</v>
      </c>
      <c r="L191" s="10">
        <f t="shared" si="57"/>
        <v>0</v>
      </c>
      <c r="M191" s="11">
        <v>1.03</v>
      </c>
      <c r="N191" s="12">
        <f t="shared" si="58"/>
        <v>0</v>
      </c>
      <c r="O191" s="10"/>
      <c r="P191" s="12">
        <f t="shared" si="59"/>
        <v>0</v>
      </c>
      <c r="Q191" s="10">
        <v>1</v>
      </c>
      <c r="R191" s="36">
        <f t="shared" si="60"/>
        <v>0</v>
      </c>
    </row>
    <row r="192" s="1" customFormat="1" ht="18" customHeight="1" spans="1:18">
      <c r="A192" s="10" t="s">
        <v>896</v>
      </c>
      <c r="B192" s="10" t="s">
        <v>813</v>
      </c>
      <c r="C192" s="10">
        <v>6</v>
      </c>
      <c r="D192" s="10">
        <v>6</v>
      </c>
      <c r="E192" s="10">
        <f>SUM(D192-C192)</f>
        <v>0</v>
      </c>
      <c r="F192" s="36">
        <v>9.5</v>
      </c>
      <c r="G192" s="10">
        <f>E192*F192</f>
        <v>0</v>
      </c>
      <c r="H192" s="10">
        <v>6197</v>
      </c>
      <c r="I192" s="10">
        <v>6197</v>
      </c>
      <c r="J192" s="10">
        <f t="shared" si="56"/>
        <v>0</v>
      </c>
      <c r="K192" s="10">
        <v>1</v>
      </c>
      <c r="L192" s="10">
        <f t="shared" si="57"/>
        <v>0</v>
      </c>
      <c r="M192" s="11">
        <v>1.03</v>
      </c>
      <c r="N192" s="12">
        <f t="shared" si="58"/>
        <v>0</v>
      </c>
      <c r="O192" s="10">
        <v>40</v>
      </c>
      <c r="P192" s="12">
        <f t="shared" si="59"/>
        <v>40</v>
      </c>
      <c r="Q192" s="10">
        <v>1</v>
      </c>
      <c r="R192" s="36">
        <f t="shared" si="60"/>
        <v>40</v>
      </c>
    </row>
    <row r="193" s="1" customFormat="1" ht="15.75" customHeight="1" spans="1:18">
      <c r="A193" s="10" t="s">
        <v>897</v>
      </c>
      <c r="B193" s="10" t="s">
        <v>813</v>
      </c>
      <c r="C193" s="10"/>
      <c r="D193" s="10"/>
      <c r="E193" s="10"/>
      <c r="F193" s="36"/>
      <c r="G193" s="10"/>
      <c r="H193" s="10">
        <v>28252</v>
      </c>
      <c r="I193" s="10">
        <v>29454</v>
      </c>
      <c r="J193" s="10">
        <f t="shared" si="56"/>
        <v>1202</v>
      </c>
      <c r="K193" s="10">
        <v>1</v>
      </c>
      <c r="L193" s="10">
        <f t="shared" si="57"/>
        <v>1202</v>
      </c>
      <c r="M193" s="11">
        <v>1.03</v>
      </c>
      <c r="N193" s="12">
        <f t="shared" si="58"/>
        <v>1238.06</v>
      </c>
      <c r="O193" s="10">
        <v>80</v>
      </c>
      <c r="P193" s="12">
        <f t="shared" si="59"/>
        <v>1318.06</v>
      </c>
      <c r="Q193" s="10">
        <v>1</v>
      </c>
      <c r="R193" s="36">
        <f t="shared" si="60"/>
        <v>1318.06</v>
      </c>
    </row>
    <row r="194" s="1" customFormat="1" ht="12" customHeight="1" spans="1:18">
      <c r="A194" s="10" t="s">
        <v>812</v>
      </c>
      <c r="B194" s="10" t="s">
        <v>813</v>
      </c>
      <c r="C194" s="10"/>
      <c r="D194" s="10"/>
      <c r="E194" s="10"/>
      <c r="F194" s="36"/>
      <c r="G194" s="10"/>
      <c r="H194" s="10">
        <v>1713</v>
      </c>
      <c r="I194" s="10">
        <v>2115</v>
      </c>
      <c r="J194" s="10">
        <f t="shared" si="56"/>
        <v>402</v>
      </c>
      <c r="K194" s="10">
        <v>80</v>
      </c>
      <c r="L194" s="10">
        <f t="shared" si="57"/>
        <v>32160</v>
      </c>
      <c r="M194" s="11">
        <v>1.03</v>
      </c>
      <c r="N194" s="12">
        <f t="shared" si="58"/>
        <v>33124.8</v>
      </c>
      <c r="O194" s="10"/>
      <c r="P194" s="12">
        <f t="shared" si="59"/>
        <v>33124.8</v>
      </c>
      <c r="Q194" s="10">
        <v>1</v>
      </c>
      <c r="R194" s="36">
        <f t="shared" si="60"/>
        <v>33124.8</v>
      </c>
    </row>
    <row r="195" s="1" customFormat="1" spans="1:18">
      <c r="A195" s="10" t="s">
        <v>11</v>
      </c>
      <c r="B195" s="10" t="s">
        <v>813</v>
      </c>
      <c r="C195" s="10"/>
      <c r="D195" s="10"/>
      <c r="E195" s="10">
        <f>SUM(E185:E194)</f>
        <v>0</v>
      </c>
      <c r="F195" s="36">
        <v>9.5</v>
      </c>
      <c r="G195" s="10">
        <f>E195*F195</f>
        <v>0</v>
      </c>
      <c r="H195" s="10"/>
      <c r="I195" s="10"/>
      <c r="J195" s="10"/>
      <c r="K195" s="10"/>
      <c r="L195" s="10">
        <f>SUM(L185:L194)</f>
        <v>42858</v>
      </c>
      <c r="M195" s="11">
        <v>1.03</v>
      </c>
      <c r="N195" s="12">
        <f t="shared" si="58"/>
        <v>44143.74</v>
      </c>
      <c r="O195" s="10">
        <f>SUM(O185:O193)</f>
        <v>380</v>
      </c>
      <c r="P195" s="12">
        <f t="shared" si="59"/>
        <v>44523.74</v>
      </c>
      <c r="Q195" s="10">
        <v>1</v>
      </c>
      <c r="R195" s="36">
        <f>SUM(R185:R194)</f>
        <v>44523.74</v>
      </c>
    </row>
    <row r="196" s="24" customFormat="1" spans="1:18">
      <c r="A196" s="10" t="s">
        <v>828</v>
      </c>
      <c r="B196" s="10" t="s">
        <v>813</v>
      </c>
      <c r="C196" s="10" t="s">
        <v>829</v>
      </c>
      <c r="D196" s="10"/>
      <c r="E196" s="307"/>
      <c r="F196" s="36">
        <v>9.5</v>
      </c>
      <c r="G196" s="10"/>
      <c r="H196" s="10"/>
      <c r="I196" s="10"/>
      <c r="J196" s="10"/>
      <c r="K196" s="10"/>
      <c r="L196" s="228"/>
      <c r="M196" s="11">
        <v>1.03</v>
      </c>
      <c r="N196" s="12"/>
      <c r="O196" s="10"/>
      <c r="P196" s="12">
        <v>134621</v>
      </c>
      <c r="Q196" s="10">
        <v>0.5339</v>
      </c>
      <c r="R196" s="36">
        <f>P196*Q196</f>
        <v>71874.1519</v>
      </c>
    </row>
    <row r="197" s="24" customFormat="1" spans="1:18">
      <c r="A197" s="10" t="s">
        <v>828</v>
      </c>
      <c r="B197" s="10" t="s">
        <v>813</v>
      </c>
      <c r="C197" s="10" t="s">
        <v>830</v>
      </c>
      <c r="D197" s="10"/>
      <c r="E197" s="307">
        <f>G197/F197</f>
        <v>0</v>
      </c>
      <c r="F197" s="36">
        <v>9.5</v>
      </c>
      <c r="G197" s="36">
        <f>R197</f>
        <v>0</v>
      </c>
      <c r="H197" s="10"/>
      <c r="I197" s="10"/>
      <c r="J197" s="10"/>
      <c r="K197" s="10"/>
      <c r="L197" s="228"/>
      <c r="M197" s="11">
        <v>1.03</v>
      </c>
      <c r="N197" s="12"/>
      <c r="O197" s="10"/>
      <c r="P197" s="12">
        <f>R80</f>
        <v>0</v>
      </c>
      <c r="Q197" s="10">
        <v>0.2941</v>
      </c>
      <c r="R197" s="36">
        <f>P197*Q197</f>
        <v>0</v>
      </c>
    </row>
    <row r="198" s="24" customFormat="1" spans="1:18">
      <c r="A198" s="10" t="s">
        <v>828</v>
      </c>
      <c r="B198" s="10" t="s">
        <v>813</v>
      </c>
      <c r="C198" s="10" t="s">
        <v>26</v>
      </c>
      <c r="D198" s="10"/>
      <c r="E198" s="10"/>
      <c r="F198" s="36"/>
      <c r="G198" s="10"/>
      <c r="H198" s="10"/>
      <c r="I198" s="10"/>
      <c r="J198" s="10"/>
      <c r="K198" s="10"/>
      <c r="L198" s="228"/>
      <c r="M198" s="11">
        <v>1.03</v>
      </c>
      <c r="N198" s="12"/>
      <c r="O198" s="10"/>
      <c r="P198" s="12">
        <f>R79</f>
        <v>7582.86</v>
      </c>
      <c r="Q198" s="10">
        <v>0.37634</v>
      </c>
      <c r="R198" s="36">
        <f>P198*Q198</f>
        <v>2853.7335324</v>
      </c>
    </row>
    <row r="199" s="24" customFormat="1" spans="1:18">
      <c r="A199" s="10" t="s">
        <v>828</v>
      </c>
      <c r="B199" s="10" t="s">
        <v>813</v>
      </c>
      <c r="C199" s="10" t="s">
        <v>11</v>
      </c>
      <c r="D199" s="10"/>
      <c r="E199" s="10"/>
      <c r="F199" s="36"/>
      <c r="G199" s="10"/>
      <c r="H199" s="10"/>
      <c r="I199" s="10"/>
      <c r="J199" s="10"/>
      <c r="K199" s="10"/>
      <c r="L199" s="10"/>
      <c r="M199" s="11">
        <v>1.03</v>
      </c>
      <c r="N199" s="12"/>
      <c r="O199" s="10"/>
      <c r="P199" s="12"/>
      <c r="Q199" s="10"/>
      <c r="R199" s="36">
        <f>SUM(R196:R198)</f>
        <v>74727.8854324</v>
      </c>
    </row>
    <row r="200" s="24" customFormat="1" spans="1:18">
      <c r="A200" s="10" t="s">
        <v>898</v>
      </c>
      <c r="B200" s="10"/>
      <c r="C200" s="10"/>
      <c r="D200" s="10"/>
      <c r="E200" s="307">
        <f>E195+E197</f>
        <v>0</v>
      </c>
      <c r="F200" s="36">
        <v>9.5</v>
      </c>
      <c r="G200" s="10">
        <f>E200*F200</f>
        <v>0</v>
      </c>
      <c r="H200" s="10"/>
      <c r="I200" s="10"/>
      <c r="J200" s="10"/>
      <c r="K200" s="10"/>
      <c r="L200" s="228">
        <f>N200/M200</f>
        <v>115409.34508</v>
      </c>
      <c r="M200" s="11">
        <v>1.03</v>
      </c>
      <c r="N200" s="12">
        <f>R200-O200-G200</f>
        <v>118871.6254324</v>
      </c>
      <c r="O200" s="10">
        <v>380</v>
      </c>
      <c r="P200" s="12"/>
      <c r="Q200" s="10"/>
      <c r="R200" s="36">
        <f>R195+R199</f>
        <v>119251.6254324</v>
      </c>
    </row>
    <row r="201" s="24" customFormat="1" spans="1:18">
      <c r="A201" s="172"/>
      <c r="B201" s="74"/>
      <c r="C201" s="172"/>
      <c r="D201" s="172"/>
      <c r="E201" s="172">
        <f>G201/F200</f>
        <v>0</v>
      </c>
      <c r="F201" s="232"/>
      <c r="G201" s="172">
        <f>G180+G200</f>
        <v>0</v>
      </c>
      <c r="H201" s="172"/>
      <c r="I201" s="172"/>
      <c r="J201" s="172"/>
      <c r="K201" s="172"/>
      <c r="L201" s="337">
        <f>N201/M200</f>
        <v>384974.539254757</v>
      </c>
      <c r="M201" s="338"/>
      <c r="N201" s="339">
        <f>R201-G201</f>
        <v>396523.7754324</v>
      </c>
      <c r="O201" s="172"/>
      <c r="P201" s="339"/>
      <c r="Q201" s="172"/>
      <c r="R201" s="232">
        <f>R180+R200+R181+R182</f>
        <v>396523.7754324</v>
      </c>
    </row>
    <row r="202" spans="1:28">
      <c r="A202" s="308"/>
      <c r="C202" s="257"/>
      <c r="D202" s="257"/>
      <c r="E202" s="8"/>
      <c r="F202" s="258"/>
      <c r="G202" s="257"/>
      <c r="H202" s="257"/>
      <c r="I202" s="257"/>
      <c r="J202" s="257"/>
      <c r="K202" s="257"/>
      <c r="L202" s="340"/>
      <c r="M202" s="271"/>
      <c r="N202" s="272"/>
      <c r="O202" s="257"/>
      <c r="P202" s="272"/>
      <c r="Q202" s="257"/>
      <c r="R202" s="258"/>
      <c r="S202" s="25"/>
      <c r="T202" s="18"/>
      <c r="U202" s="18"/>
      <c r="V202" s="18"/>
      <c r="W202" s="18"/>
      <c r="X202" s="18"/>
      <c r="Y202" s="18"/>
      <c r="Z202" s="18"/>
      <c r="AA202" s="18"/>
      <c r="AB202" s="18"/>
    </row>
    <row r="203" spans="1:40">
      <c r="A203" s="257"/>
      <c r="C203" s="257"/>
      <c r="D203" s="257"/>
      <c r="E203" s="8"/>
      <c r="F203" s="258"/>
      <c r="G203" s="257"/>
      <c r="H203" s="257"/>
      <c r="I203" s="257"/>
      <c r="J203" s="257"/>
      <c r="K203" s="257"/>
      <c r="L203" s="340"/>
      <c r="M203" s="271"/>
      <c r="N203" s="272"/>
      <c r="O203" s="257"/>
      <c r="P203" s="272"/>
      <c r="Q203" s="257"/>
      <c r="R203" s="25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</row>
    <row r="204" spans="1:40">
      <c r="A204" s="309" t="s">
        <v>899</v>
      </c>
      <c r="B204" s="309"/>
      <c r="C204" s="309"/>
      <c r="D204" s="309"/>
      <c r="E204" s="309"/>
      <c r="F204" s="310"/>
      <c r="G204" s="309"/>
      <c r="H204" s="309"/>
      <c r="I204" s="309"/>
      <c r="J204" s="309"/>
      <c r="K204" s="309"/>
      <c r="L204" s="309"/>
      <c r="M204" s="309"/>
      <c r="N204" s="309"/>
      <c r="O204" s="341"/>
      <c r="P204" s="309"/>
      <c r="Q204" s="310"/>
      <c r="R204" s="357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</row>
    <row r="205" spans="1:40">
      <c r="A205" s="311" t="s">
        <v>15</v>
      </c>
      <c r="B205" s="311" t="s">
        <v>50</v>
      </c>
      <c r="C205" s="311" t="s">
        <v>16</v>
      </c>
      <c r="D205" s="311" t="s">
        <v>17</v>
      </c>
      <c r="E205" s="311" t="s">
        <v>18</v>
      </c>
      <c r="F205" s="312" t="s">
        <v>19</v>
      </c>
      <c r="G205" s="311" t="s">
        <v>20</v>
      </c>
      <c r="H205" s="311" t="s">
        <v>21</v>
      </c>
      <c r="I205" s="311" t="s">
        <v>22</v>
      </c>
      <c r="J205" s="311" t="s">
        <v>23</v>
      </c>
      <c r="K205" s="311" t="s">
        <v>24</v>
      </c>
      <c r="L205" s="311" t="s">
        <v>18</v>
      </c>
      <c r="M205" s="342" t="s">
        <v>900</v>
      </c>
      <c r="N205" s="343" t="s">
        <v>25</v>
      </c>
      <c r="O205" s="311" t="s">
        <v>26</v>
      </c>
      <c r="P205" s="343" t="s">
        <v>11</v>
      </c>
      <c r="Q205" s="311" t="s">
        <v>27</v>
      </c>
      <c r="R205" s="312" t="s">
        <v>28</v>
      </c>
      <c r="S205" s="35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</row>
    <row r="206" s="106" customFormat="1" ht="15" customHeight="1" spans="1:40">
      <c r="A206" s="313" t="s">
        <v>901</v>
      </c>
      <c r="B206" s="313" t="s">
        <v>902</v>
      </c>
      <c r="C206" s="313">
        <v>4450</v>
      </c>
      <c r="D206" s="313"/>
      <c r="E206" s="313"/>
      <c r="F206" s="314"/>
      <c r="G206" s="313"/>
      <c r="H206" s="313"/>
      <c r="I206" s="313"/>
      <c r="J206" s="313"/>
      <c r="K206" s="313"/>
      <c r="L206" s="313"/>
      <c r="M206" s="344"/>
      <c r="N206" s="345"/>
      <c r="O206" s="313"/>
      <c r="P206" s="345"/>
      <c r="Q206" s="313"/>
      <c r="R206" s="314"/>
      <c r="S206" s="358"/>
      <c r="T206" s="300"/>
      <c r="U206" s="300"/>
      <c r="V206" s="300"/>
      <c r="W206" s="300"/>
      <c r="X206" s="300"/>
      <c r="Y206" s="300"/>
      <c r="Z206" s="300"/>
      <c r="AA206" s="300"/>
      <c r="AB206" s="300"/>
      <c r="AC206" s="300"/>
      <c r="AD206" s="300"/>
      <c r="AE206" s="300"/>
      <c r="AF206" s="300"/>
      <c r="AG206" s="300"/>
      <c r="AH206" s="300"/>
      <c r="AI206" s="300"/>
      <c r="AJ206" s="300"/>
      <c r="AK206" s="300"/>
      <c r="AL206" s="300"/>
      <c r="AM206" s="300"/>
      <c r="AN206" s="300"/>
    </row>
    <row r="207" s="1" customFormat="1" spans="1:20">
      <c r="A207" s="315" t="s">
        <v>903</v>
      </c>
      <c r="B207" s="315" t="s">
        <v>904</v>
      </c>
      <c r="C207" s="315">
        <v>16976</v>
      </c>
      <c r="D207" s="315">
        <v>16976</v>
      </c>
      <c r="E207" s="315">
        <f t="shared" ref="E207:E213" si="61">D207-C207</f>
        <v>0</v>
      </c>
      <c r="F207" s="316">
        <v>9.5</v>
      </c>
      <c r="G207" s="315">
        <f t="shared" ref="G207:G213" si="62">E207*F207</f>
        <v>0</v>
      </c>
      <c r="H207" s="315">
        <v>50688</v>
      </c>
      <c r="I207" s="315">
        <v>51269</v>
      </c>
      <c r="J207" s="315">
        <f>I207-H207</f>
        <v>581</v>
      </c>
      <c r="K207" s="315">
        <v>30</v>
      </c>
      <c r="L207" s="315">
        <f>J207*K207</f>
        <v>17430</v>
      </c>
      <c r="M207" s="346">
        <v>1.03</v>
      </c>
      <c r="N207" s="347">
        <f>L207*M207</f>
        <v>17952.9</v>
      </c>
      <c r="O207" s="315"/>
      <c r="P207" s="347">
        <f>G207+N207+O207</f>
        <v>17952.9</v>
      </c>
      <c r="Q207" s="315">
        <v>1</v>
      </c>
      <c r="R207" s="316">
        <f>P207*Q207</f>
        <v>17952.9</v>
      </c>
      <c r="S207" s="103"/>
      <c r="T207" s="359"/>
    </row>
    <row r="208" s="1" customFormat="1" spans="1:19">
      <c r="A208" s="315" t="s">
        <v>905</v>
      </c>
      <c r="B208" s="315" t="s">
        <v>904</v>
      </c>
      <c r="C208" s="315">
        <v>89</v>
      </c>
      <c r="D208" s="315">
        <v>89</v>
      </c>
      <c r="E208" s="315">
        <f t="shared" si="61"/>
        <v>0</v>
      </c>
      <c r="F208" s="316">
        <v>9.5</v>
      </c>
      <c r="G208" s="315">
        <f t="shared" si="62"/>
        <v>0</v>
      </c>
      <c r="H208" s="315">
        <v>38725</v>
      </c>
      <c r="I208" s="315">
        <v>39368</v>
      </c>
      <c r="J208" s="315">
        <f>I208-H208</f>
        <v>643</v>
      </c>
      <c r="K208" s="315">
        <v>1</v>
      </c>
      <c r="L208" s="315">
        <f>J208*K208</f>
        <v>643</v>
      </c>
      <c r="M208" s="346">
        <v>1.03</v>
      </c>
      <c r="N208" s="347">
        <f>L208*M208</f>
        <v>662.29</v>
      </c>
      <c r="O208" s="315">
        <v>40</v>
      </c>
      <c r="P208" s="347">
        <f>G208+N208+O208</f>
        <v>702.29</v>
      </c>
      <c r="Q208" s="315">
        <v>1</v>
      </c>
      <c r="R208" s="316">
        <f>P208*Q208</f>
        <v>702.29</v>
      </c>
      <c r="S208" s="103"/>
    </row>
    <row r="209" s="1" customFormat="1" spans="1:19">
      <c r="A209" s="315" t="s">
        <v>906</v>
      </c>
      <c r="B209" s="315" t="s">
        <v>904</v>
      </c>
      <c r="C209" s="315">
        <v>649</v>
      </c>
      <c r="D209" s="315">
        <v>649</v>
      </c>
      <c r="E209" s="315">
        <f t="shared" si="61"/>
        <v>0</v>
      </c>
      <c r="F209" s="316">
        <v>9.5</v>
      </c>
      <c r="G209" s="315">
        <f t="shared" si="62"/>
        <v>0</v>
      </c>
      <c r="H209" s="315">
        <v>1860</v>
      </c>
      <c r="I209" s="315">
        <v>1860</v>
      </c>
      <c r="J209" s="315">
        <f>I209-H209</f>
        <v>0</v>
      </c>
      <c r="K209" s="315">
        <v>1</v>
      </c>
      <c r="L209" s="315">
        <f>J209*K209</f>
        <v>0</v>
      </c>
      <c r="M209" s="346">
        <v>1.03</v>
      </c>
      <c r="N209" s="347">
        <f>L209*M209</f>
        <v>0</v>
      </c>
      <c r="O209" s="315">
        <v>40</v>
      </c>
      <c r="P209" s="347">
        <f>G209+N209+O209</f>
        <v>40</v>
      </c>
      <c r="Q209" s="315">
        <v>1</v>
      </c>
      <c r="R209" s="316">
        <f>P209*Q209</f>
        <v>40</v>
      </c>
      <c r="S209" s="103"/>
    </row>
    <row r="210" s="1" customFormat="1" spans="1:19">
      <c r="A210" s="315" t="s">
        <v>907</v>
      </c>
      <c r="B210" s="315" t="s">
        <v>904</v>
      </c>
      <c r="C210" s="315">
        <v>23</v>
      </c>
      <c r="D210" s="315">
        <v>23</v>
      </c>
      <c r="E210" s="315">
        <f t="shared" si="61"/>
        <v>0</v>
      </c>
      <c r="F210" s="316">
        <v>9.5</v>
      </c>
      <c r="G210" s="315">
        <f t="shared" si="62"/>
        <v>0</v>
      </c>
      <c r="H210" s="315">
        <v>9000</v>
      </c>
      <c r="I210" s="315">
        <v>9000</v>
      </c>
      <c r="J210" s="315">
        <f>I210-H210</f>
        <v>0</v>
      </c>
      <c r="K210" s="315">
        <v>1</v>
      </c>
      <c r="L210" s="315">
        <f>J210*K210</f>
        <v>0</v>
      </c>
      <c r="M210" s="346">
        <v>1.03</v>
      </c>
      <c r="N210" s="347">
        <f>L210*M210</f>
        <v>0</v>
      </c>
      <c r="O210" s="315">
        <v>80</v>
      </c>
      <c r="P210" s="347">
        <f>G210+N210+O210</f>
        <v>80</v>
      </c>
      <c r="Q210" s="315">
        <v>1</v>
      </c>
      <c r="R210" s="316">
        <f>P210*Q210</f>
        <v>80</v>
      </c>
      <c r="S210" s="103"/>
    </row>
    <row r="211" s="1" customFormat="1" spans="1:19">
      <c r="A211" s="315" t="s">
        <v>908</v>
      </c>
      <c r="B211" s="315" t="s">
        <v>904</v>
      </c>
      <c r="C211" s="315">
        <v>123</v>
      </c>
      <c r="D211" s="315">
        <v>123</v>
      </c>
      <c r="E211" s="315">
        <f t="shared" si="61"/>
        <v>0</v>
      </c>
      <c r="F211" s="316">
        <v>9.5</v>
      </c>
      <c r="G211" s="315">
        <f t="shared" si="62"/>
        <v>0</v>
      </c>
      <c r="H211" s="315">
        <v>13420</v>
      </c>
      <c r="I211" s="315">
        <v>13643</v>
      </c>
      <c r="J211" s="315">
        <f t="shared" ref="J211:J218" si="63">I211-H211</f>
        <v>223</v>
      </c>
      <c r="K211" s="315">
        <v>1</v>
      </c>
      <c r="L211" s="315">
        <f t="shared" ref="L211:L218" si="64">J211*K211</f>
        <v>223</v>
      </c>
      <c r="M211" s="346">
        <v>1.03</v>
      </c>
      <c r="N211" s="347">
        <f t="shared" ref="N211:N218" si="65">L211*M211</f>
        <v>229.69</v>
      </c>
      <c r="O211" s="315">
        <v>40</v>
      </c>
      <c r="P211" s="347">
        <f t="shared" ref="P211:P218" si="66">G211+N211+O211</f>
        <v>269.69</v>
      </c>
      <c r="Q211" s="315">
        <v>1</v>
      </c>
      <c r="R211" s="316">
        <f t="shared" ref="R211:R218" si="67">P211*Q211</f>
        <v>269.69</v>
      </c>
      <c r="S211" s="103"/>
    </row>
    <row r="212" s="1" customFormat="1" spans="1:19">
      <c r="A212" s="315" t="s">
        <v>909</v>
      </c>
      <c r="B212" s="315" t="s">
        <v>904</v>
      </c>
      <c r="C212" s="315">
        <v>117</v>
      </c>
      <c r="D212" s="315">
        <v>117</v>
      </c>
      <c r="E212" s="315">
        <f t="shared" si="61"/>
        <v>0</v>
      </c>
      <c r="F212" s="316">
        <v>9.5</v>
      </c>
      <c r="G212" s="315">
        <f t="shared" si="62"/>
        <v>0</v>
      </c>
      <c r="H212" s="315">
        <v>23527</v>
      </c>
      <c r="I212" s="315">
        <v>23527</v>
      </c>
      <c r="J212" s="315">
        <f t="shared" si="63"/>
        <v>0</v>
      </c>
      <c r="K212" s="315">
        <v>1</v>
      </c>
      <c r="L212" s="315">
        <f t="shared" si="64"/>
        <v>0</v>
      </c>
      <c r="M212" s="346">
        <v>1.03</v>
      </c>
      <c r="N212" s="347">
        <f t="shared" si="65"/>
        <v>0</v>
      </c>
      <c r="O212" s="315">
        <v>20</v>
      </c>
      <c r="P212" s="347">
        <f t="shared" si="66"/>
        <v>20</v>
      </c>
      <c r="Q212" s="315">
        <v>1</v>
      </c>
      <c r="R212" s="316">
        <f t="shared" si="67"/>
        <v>20</v>
      </c>
      <c r="S212" s="103"/>
    </row>
    <row r="213" s="1" customFormat="1" spans="1:19">
      <c r="A213" s="315" t="s">
        <v>910</v>
      </c>
      <c r="B213" s="315" t="s">
        <v>904</v>
      </c>
      <c r="C213" s="315">
        <v>158</v>
      </c>
      <c r="D213" s="315">
        <v>159</v>
      </c>
      <c r="E213" s="315">
        <f t="shared" si="61"/>
        <v>1</v>
      </c>
      <c r="F213" s="316">
        <v>9.5</v>
      </c>
      <c r="G213" s="315">
        <f t="shared" si="62"/>
        <v>9.5</v>
      </c>
      <c r="H213" s="315">
        <v>36669</v>
      </c>
      <c r="I213" s="315">
        <v>37422</v>
      </c>
      <c r="J213" s="315">
        <f t="shared" si="63"/>
        <v>753</v>
      </c>
      <c r="K213" s="315">
        <v>1</v>
      </c>
      <c r="L213" s="315">
        <f t="shared" si="64"/>
        <v>753</v>
      </c>
      <c r="M213" s="346">
        <v>1.03</v>
      </c>
      <c r="N213" s="347">
        <f t="shared" si="65"/>
        <v>775.59</v>
      </c>
      <c r="O213" s="315">
        <v>80</v>
      </c>
      <c r="P213" s="347">
        <f t="shared" si="66"/>
        <v>865.09</v>
      </c>
      <c r="Q213" s="315">
        <v>1</v>
      </c>
      <c r="R213" s="316">
        <f t="shared" si="67"/>
        <v>865.09</v>
      </c>
      <c r="S213" s="103"/>
    </row>
    <row r="214" s="1" customFormat="1" spans="1:19">
      <c r="A214" s="315" t="s">
        <v>911</v>
      </c>
      <c r="B214" s="315" t="s">
        <v>904</v>
      </c>
      <c r="C214" s="315"/>
      <c r="D214" s="315"/>
      <c r="E214" s="315"/>
      <c r="F214" s="316"/>
      <c r="G214" s="315"/>
      <c r="H214" s="315">
        <v>14901</v>
      </c>
      <c r="I214" s="315">
        <v>14901</v>
      </c>
      <c r="J214" s="315">
        <f t="shared" si="63"/>
        <v>0</v>
      </c>
      <c r="K214" s="315">
        <v>1</v>
      </c>
      <c r="L214" s="315">
        <f t="shared" si="64"/>
        <v>0</v>
      </c>
      <c r="M214" s="346">
        <v>1.03</v>
      </c>
      <c r="N214" s="347">
        <f t="shared" si="65"/>
        <v>0</v>
      </c>
      <c r="O214" s="315">
        <v>40</v>
      </c>
      <c r="P214" s="347">
        <f t="shared" si="66"/>
        <v>40</v>
      </c>
      <c r="Q214" s="315">
        <v>1</v>
      </c>
      <c r="R214" s="316">
        <f t="shared" si="67"/>
        <v>40</v>
      </c>
      <c r="S214" s="103"/>
    </row>
    <row r="215" s="1" customFormat="1" spans="1:19">
      <c r="A215" s="315" t="s">
        <v>912</v>
      </c>
      <c r="B215" s="315" t="s">
        <v>904</v>
      </c>
      <c r="C215" s="315"/>
      <c r="D215" s="315"/>
      <c r="E215" s="315"/>
      <c r="F215" s="316"/>
      <c r="G215" s="315"/>
      <c r="H215" s="315">
        <v>5149</v>
      </c>
      <c r="I215" s="315">
        <v>5149</v>
      </c>
      <c r="J215" s="315">
        <f t="shared" si="63"/>
        <v>0</v>
      </c>
      <c r="K215" s="315">
        <v>1</v>
      </c>
      <c r="L215" s="315">
        <f t="shared" si="64"/>
        <v>0</v>
      </c>
      <c r="M215" s="346">
        <v>1.03</v>
      </c>
      <c r="N215" s="347">
        <f t="shared" si="65"/>
        <v>0</v>
      </c>
      <c r="O215" s="315">
        <v>30</v>
      </c>
      <c r="P215" s="347">
        <f t="shared" si="66"/>
        <v>30</v>
      </c>
      <c r="Q215" s="315">
        <v>1</v>
      </c>
      <c r="R215" s="316">
        <f t="shared" si="67"/>
        <v>30</v>
      </c>
      <c r="S215" s="103"/>
    </row>
    <row r="216" s="1" customFormat="1" spans="1:19">
      <c r="A216" s="315" t="s">
        <v>913</v>
      </c>
      <c r="B216" s="315" t="s">
        <v>904</v>
      </c>
      <c r="C216" s="315"/>
      <c r="D216" s="315"/>
      <c r="E216" s="315"/>
      <c r="F216" s="316"/>
      <c r="G216" s="315"/>
      <c r="H216" s="315">
        <v>54</v>
      </c>
      <c r="I216" s="315">
        <v>54</v>
      </c>
      <c r="J216" s="315">
        <f t="shared" si="63"/>
        <v>0</v>
      </c>
      <c r="K216" s="315">
        <v>40</v>
      </c>
      <c r="L216" s="315">
        <f t="shared" si="64"/>
        <v>0</v>
      </c>
      <c r="M216" s="346">
        <v>1.03</v>
      </c>
      <c r="N216" s="347">
        <f t="shared" si="65"/>
        <v>0</v>
      </c>
      <c r="O216" s="315"/>
      <c r="P216" s="347">
        <f t="shared" si="66"/>
        <v>0</v>
      </c>
      <c r="Q216" s="315">
        <v>1</v>
      </c>
      <c r="R216" s="316">
        <f t="shared" si="67"/>
        <v>0</v>
      </c>
      <c r="S216" s="103"/>
    </row>
    <row r="217" s="1" customFormat="1" ht="15" customHeight="1" spans="1:18">
      <c r="A217" s="315" t="s">
        <v>914</v>
      </c>
      <c r="B217" s="315" t="s">
        <v>904</v>
      </c>
      <c r="C217" s="315">
        <v>168</v>
      </c>
      <c r="D217" s="315">
        <v>174</v>
      </c>
      <c r="E217" s="315">
        <f>D217-C217</f>
        <v>6</v>
      </c>
      <c r="F217" s="316">
        <v>9.5</v>
      </c>
      <c r="G217" s="315">
        <f>E217*F217</f>
        <v>57</v>
      </c>
      <c r="H217" s="315">
        <v>111439</v>
      </c>
      <c r="I217" s="315">
        <v>111706</v>
      </c>
      <c r="J217" s="315">
        <f t="shared" si="63"/>
        <v>267</v>
      </c>
      <c r="K217" s="315">
        <v>1</v>
      </c>
      <c r="L217" s="315">
        <f t="shared" si="64"/>
        <v>267</v>
      </c>
      <c r="M217" s="346">
        <v>1.03</v>
      </c>
      <c r="N217" s="347">
        <f t="shared" si="65"/>
        <v>275.01</v>
      </c>
      <c r="O217" s="315"/>
      <c r="P217" s="347">
        <f t="shared" si="66"/>
        <v>332.01</v>
      </c>
      <c r="Q217" s="315">
        <v>1</v>
      </c>
      <c r="R217" s="316">
        <f t="shared" si="67"/>
        <v>332.01</v>
      </c>
    </row>
    <row r="218" s="1" customFormat="1" spans="1:18">
      <c r="A218" s="315" t="s">
        <v>681</v>
      </c>
      <c r="B218" s="315" t="s">
        <v>904</v>
      </c>
      <c r="C218" s="315"/>
      <c r="D218" s="315"/>
      <c r="E218" s="315">
        <f>SUM(E207:E217)</f>
        <v>7</v>
      </c>
      <c r="F218" s="316">
        <v>9.5</v>
      </c>
      <c r="G218" s="315">
        <f>E218*F218</f>
        <v>66.5</v>
      </c>
      <c r="H218" s="315"/>
      <c r="I218" s="315"/>
      <c r="J218" s="315"/>
      <c r="K218" s="315"/>
      <c r="L218" s="315">
        <f>SUM(L207:L217)</f>
        <v>19316</v>
      </c>
      <c r="M218" s="346"/>
      <c r="N218" s="347">
        <f>SUM(N207:N217)</f>
        <v>19895.48</v>
      </c>
      <c r="O218" s="315">
        <f>SUM(O207:O217)</f>
        <v>370</v>
      </c>
      <c r="P218" s="347">
        <f>N218+O218</f>
        <v>20265.48</v>
      </c>
      <c r="Q218" s="315"/>
      <c r="R218" s="316">
        <f>P218+G218</f>
        <v>20331.98</v>
      </c>
    </row>
    <row r="219" s="1" customFormat="1" spans="1:18">
      <c r="A219" s="315" t="s">
        <v>915</v>
      </c>
      <c r="B219" s="315" t="s">
        <v>904</v>
      </c>
      <c r="C219" s="315">
        <v>140</v>
      </c>
      <c r="D219" s="315">
        <v>142</v>
      </c>
      <c r="E219" s="315">
        <f>D219-C219</f>
        <v>2</v>
      </c>
      <c r="F219" s="316">
        <v>9.5</v>
      </c>
      <c r="G219" s="315">
        <f>E219*F219</f>
        <v>19</v>
      </c>
      <c r="H219" s="315">
        <v>87482</v>
      </c>
      <c r="I219" s="315">
        <v>93805</v>
      </c>
      <c r="J219" s="315">
        <f>I219-H219</f>
        <v>6323</v>
      </c>
      <c r="K219" s="315">
        <v>1</v>
      </c>
      <c r="L219" s="315">
        <f>J219*K219</f>
        <v>6323</v>
      </c>
      <c r="M219" s="346">
        <v>1.03</v>
      </c>
      <c r="N219" s="347">
        <f>L219*M219</f>
        <v>6512.69</v>
      </c>
      <c r="O219" s="315">
        <v>40</v>
      </c>
      <c r="P219" s="347">
        <f>G219+N219+O219</f>
        <v>6571.69</v>
      </c>
      <c r="Q219" s="315">
        <v>1</v>
      </c>
      <c r="R219" s="316">
        <f>P219*Q219</f>
        <v>6571.69</v>
      </c>
    </row>
    <row r="220" s="24" customFormat="1" ht="15.75" customHeight="1" spans="1:20">
      <c r="A220" s="317" t="s">
        <v>529</v>
      </c>
      <c r="B220" s="317" t="s">
        <v>916</v>
      </c>
      <c r="C220" s="317"/>
      <c r="D220" s="317" t="s">
        <v>418</v>
      </c>
      <c r="E220" s="317" t="s">
        <v>917</v>
      </c>
      <c r="F220" s="318"/>
      <c r="G220" s="317"/>
      <c r="H220" s="317"/>
      <c r="I220" s="317"/>
      <c r="J220" s="317"/>
      <c r="K220" s="317"/>
      <c r="L220" s="317"/>
      <c r="M220" s="348"/>
      <c r="N220" s="349"/>
      <c r="O220" s="317"/>
      <c r="P220" s="349"/>
      <c r="Q220" s="317"/>
      <c r="R220" s="318">
        <v>43772.98</v>
      </c>
      <c r="S220" s="360"/>
      <c r="T220" s="361"/>
    </row>
    <row r="221" s="107" customFormat="1" ht="15.75" customHeight="1" spans="1:20">
      <c r="A221" s="319" t="s">
        <v>11</v>
      </c>
      <c r="B221" s="320" t="s">
        <v>918</v>
      </c>
      <c r="C221" s="320"/>
      <c r="D221" s="320"/>
      <c r="E221" s="320">
        <f>E218+E219</f>
        <v>9</v>
      </c>
      <c r="F221" s="321"/>
      <c r="G221" s="320">
        <f>E221*F219</f>
        <v>85.5</v>
      </c>
      <c r="H221" s="320"/>
      <c r="I221" s="320"/>
      <c r="J221" s="320"/>
      <c r="K221" s="320"/>
      <c r="L221" s="320"/>
      <c r="M221" s="350"/>
      <c r="N221" s="351"/>
      <c r="O221" s="320"/>
      <c r="P221" s="351">
        <f>R221-G221</f>
        <v>26818.17</v>
      </c>
      <c r="Q221" s="320"/>
      <c r="R221" s="321">
        <f>R218+R219</f>
        <v>26903.67</v>
      </c>
      <c r="S221" s="362"/>
      <c r="T221" s="363"/>
    </row>
    <row r="222" s="24" customFormat="1" ht="15.75" customHeight="1" spans="1:20">
      <c r="A222" s="317"/>
      <c r="B222" s="317"/>
      <c r="C222" s="317"/>
      <c r="D222" s="317"/>
      <c r="E222" s="317"/>
      <c r="F222" s="318"/>
      <c r="G222" s="317"/>
      <c r="H222" s="317"/>
      <c r="I222" s="317"/>
      <c r="J222" s="317"/>
      <c r="K222" s="317"/>
      <c r="L222" s="317"/>
      <c r="M222" s="348"/>
      <c r="N222" s="349"/>
      <c r="O222" s="317"/>
      <c r="P222" s="349"/>
      <c r="Q222" s="317"/>
      <c r="R222" s="318"/>
      <c r="S222" s="360"/>
      <c r="T222" s="364"/>
    </row>
    <row r="223" s="108" customFormat="1" spans="1:40">
      <c r="A223" s="322"/>
      <c r="B223" s="322"/>
      <c r="C223" s="322"/>
      <c r="D223" s="322"/>
      <c r="E223" s="322"/>
      <c r="F223" s="322"/>
      <c r="G223" s="322"/>
      <c r="H223" s="322"/>
      <c r="I223" s="322"/>
      <c r="J223" s="322"/>
      <c r="K223" s="322"/>
      <c r="L223" s="322"/>
      <c r="M223" s="322"/>
      <c r="N223" s="322"/>
      <c r="O223" s="322"/>
      <c r="P223" s="322"/>
      <c r="Q223" s="322"/>
      <c r="R223" s="322"/>
      <c r="S223" s="365"/>
      <c r="T223" s="365"/>
      <c r="U223" s="365"/>
      <c r="V223" s="365"/>
      <c r="W223" s="365"/>
      <c r="X223" s="365"/>
      <c r="Y223" s="365"/>
      <c r="Z223" s="365"/>
      <c r="AA223" s="365"/>
      <c r="AB223" s="365"/>
      <c r="AC223" s="365"/>
      <c r="AD223" s="365"/>
      <c r="AE223" s="365"/>
      <c r="AF223" s="365"/>
      <c r="AG223" s="365"/>
      <c r="AH223" s="365"/>
      <c r="AI223" s="365"/>
      <c r="AJ223" s="365"/>
      <c r="AK223" s="365"/>
      <c r="AL223" s="365"/>
      <c r="AM223" s="365"/>
      <c r="AN223" s="365"/>
    </row>
    <row r="224" spans="1:40">
      <c r="A224" s="323" t="s">
        <v>899</v>
      </c>
      <c r="B224" s="323"/>
      <c r="C224" s="323"/>
      <c r="D224" s="323"/>
      <c r="E224" s="323"/>
      <c r="F224" s="324"/>
      <c r="G224" s="323"/>
      <c r="H224" s="323"/>
      <c r="I224" s="323"/>
      <c r="J224" s="323"/>
      <c r="K224" s="323"/>
      <c r="L224" s="323"/>
      <c r="M224" s="323"/>
      <c r="N224" s="352"/>
      <c r="O224" s="323"/>
      <c r="P224" s="352"/>
      <c r="Q224" s="323"/>
      <c r="R224" s="324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</row>
    <row r="225" spans="1:40">
      <c r="A225" s="325" t="s">
        <v>15</v>
      </c>
      <c r="B225" s="326" t="s">
        <v>50</v>
      </c>
      <c r="C225" s="326" t="s">
        <v>16</v>
      </c>
      <c r="D225" s="326" t="s">
        <v>17</v>
      </c>
      <c r="E225" s="326" t="s">
        <v>18</v>
      </c>
      <c r="F225" s="327" t="s">
        <v>19</v>
      </c>
      <c r="G225" s="326" t="s">
        <v>20</v>
      </c>
      <c r="H225" s="326" t="s">
        <v>21</v>
      </c>
      <c r="I225" s="326" t="s">
        <v>22</v>
      </c>
      <c r="J225" s="326" t="s">
        <v>23</v>
      </c>
      <c r="K225" s="326" t="s">
        <v>24</v>
      </c>
      <c r="L225" s="326" t="s">
        <v>18</v>
      </c>
      <c r="M225" s="353" t="s">
        <v>900</v>
      </c>
      <c r="N225" s="354" t="s">
        <v>25</v>
      </c>
      <c r="O225" s="326" t="s">
        <v>26</v>
      </c>
      <c r="P225" s="354" t="s">
        <v>11</v>
      </c>
      <c r="Q225" s="326" t="s">
        <v>27</v>
      </c>
      <c r="R225" s="327" t="s">
        <v>28</v>
      </c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</row>
    <row r="226" spans="1:40">
      <c r="A226" s="328"/>
      <c r="B226" s="326"/>
      <c r="C226" s="329"/>
      <c r="D226" s="326"/>
      <c r="E226" s="326"/>
      <c r="F226" s="327"/>
      <c r="G226" s="326"/>
      <c r="H226" s="326"/>
      <c r="I226" s="326"/>
      <c r="J226" s="326"/>
      <c r="K226" s="326"/>
      <c r="L226" s="326"/>
      <c r="M226" s="353"/>
      <c r="N226" s="354"/>
      <c r="O226" s="326"/>
      <c r="P226" s="354"/>
      <c r="Q226" s="326"/>
      <c r="R226" s="327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</row>
    <row r="227" s="1" customFormat="1" spans="1:18">
      <c r="A227" s="46" t="s">
        <v>919</v>
      </c>
      <c r="B227" s="10" t="s">
        <v>920</v>
      </c>
      <c r="C227" s="330" t="s">
        <v>921</v>
      </c>
      <c r="D227" s="10"/>
      <c r="E227" s="10"/>
      <c r="F227" s="36"/>
      <c r="G227" s="10"/>
      <c r="H227" s="10">
        <v>53315</v>
      </c>
      <c r="I227" s="10">
        <v>54605</v>
      </c>
      <c r="J227" s="10">
        <f t="shared" ref="J227:J229" si="68">I227-H227</f>
        <v>1290</v>
      </c>
      <c r="K227" s="10">
        <v>40</v>
      </c>
      <c r="L227" s="10">
        <f t="shared" ref="L227:L229" si="69">K227*J227</f>
        <v>51600</v>
      </c>
      <c r="M227" s="11">
        <v>1.03</v>
      </c>
      <c r="N227" s="12">
        <f t="shared" ref="N227:N229" si="70">M227*L227</f>
        <v>53148</v>
      </c>
      <c r="O227" s="10"/>
      <c r="P227" s="12">
        <f t="shared" ref="P227:P229" si="71">G227+N227+O227</f>
        <v>53148</v>
      </c>
      <c r="Q227" s="10">
        <v>1</v>
      </c>
      <c r="R227" s="36">
        <f t="shared" ref="R227:R229" si="72">P227*Q227</f>
        <v>53148</v>
      </c>
    </row>
    <row r="228" s="1" customFormat="1" spans="1:18">
      <c r="A228" s="46" t="s">
        <v>922</v>
      </c>
      <c r="B228" s="10" t="s">
        <v>920</v>
      </c>
      <c r="C228" s="10"/>
      <c r="D228" s="10"/>
      <c r="E228" s="10"/>
      <c r="F228" s="36"/>
      <c r="G228" s="10"/>
      <c r="H228" s="10">
        <v>7755</v>
      </c>
      <c r="I228" s="10">
        <v>7755</v>
      </c>
      <c r="J228" s="10">
        <f t="shared" si="68"/>
        <v>0</v>
      </c>
      <c r="K228" s="10">
        <v>50</v>
      </c>
      <c r="L228" s="10">
        <f t="shared" si="69"/>
        <v>0</v>
      </c>
      <c r="M228" s="11">
        <v>1.03</v>
      </c>
      <c r="N228" s="12">
        <f t="shared" si="70"/>
        <v>0</v>
      </c>
      <c r="O228" s="10"/>
      <c r="P228" s="12">
        <f t="shared" si="71"/>
        <v>0</v>
      </c>
      <c r="Q228" s="10">
        <v>1</v>
      </c>
      <c r="R228" s="36">
        <f t="shared" si="72"/>
        <v>0</v>
      </c>
    </row>
    <row r="229" s="1" customFormat="1" spans="1:18">
      <c r="A229" s="10" t="s">
        <v>923</v>
      </c>
      <c r="B229" s="10" t="s">
        <v>920</v>
      </c>
      <c r="C229" s="10"/>
      <c r="D229" s="10"/>
      <c r="E229" s="10"/>
      <c r="F229" s="36"/>
      <c r="G229" s="10"/>
      <c r="H229" s="10">
        <v>1207</v>
      </c>
      <c r="I229" s="10">
        <v>1211</v>
      </c>
      <c r="J229" s="10">
        <f t="shared" si="68"/>
        <v>4</v>
      </c>
      <c r="K229" s="10">
        <v>50</v>
      </c>
      <c r="L229" s="10">
        <f t="shared" si="69"/>
        <v>200</v>
      </c>
      <c r="M229" s="11">
        <v>1.03</v>
      </c>
      <c r="N229" s="12">
        <f t="shared" si="70"/>
        <v>206</v>
      </c>
      <c r="O229" s="10"/>
      <c r="P229" s="12">
        <f t="shared" si="71"/>
        <v>206</v>
      </c>
      <c r="Q229" s="10">
        <v>1</v>
      </c>
      <c r="R229" s="36">
        <f t="shared" si="72"/>
        <v>206</v>
      </c>
    </row>
    <row r="230" s="1" customFormat="1" spans="1:18">
      <c r="A230" s="10" t="s">
        <v>924</v>
      </c>
      <c r="B230" s="10" t="s">
        <v>920</v>
      </c>
      <c r="C230" s="10"/>
      <c r="D230" s="10"/>
      <c r="E230" s="10"/>
      <c r="F230" s="36"/>
      <c r="G230" s="10"/>
      <c r="H230" s="10">
        <v>6564</v>
      </c>
      <c r="I230" s="10">
        <v>6564</v>
      </c>
      <c r="J230" s="10">
        <f t="shared" ref="J230:J235" si="73">I230-H230</f>
        <v>0</v>
      </c>
      <c r="K230" s="10">
        <v>50</v>
      </c>
      <c r="L230" s="10">
        <f t="shared" ref="L230:L235" si="74">K230*J230</f>
        <v>0</v>
      </c>
      <c r="M230" s="11">
        <v>1.03</v>
      </c>
      <c r="N230" s="12">
        <f t="shared" ref="N230:N236" si="75">M230*L230</f>
        <v>0</v>
      </c>
      <c r="O230" s="10"/>
      <c r="P230" s="12">
        <f t="shared" ref="P230:P235" si="76">G230+N230+O230</f>
        <v>0</v>
      </c>
      <c r="Q230" s="10">
        <v>1</v>
      </c>
      <c r="R230" s="36">
        <f t="shared" ref="R230:R236" si="77">P230*Q230</f>
        <v>0</v>
      </c>
    </row>
    <row r="231" s="1" customFormat="1" spans="1:18">
      <c r="A231" s="46" t="s">
        <v>925</v>
      </c>
      <c r="B231" s="10" t="s">
        <v>920</v>
      </c>
      <c r="C231" s="330"/>
      <c r="D231" s="10"/>
      <c r="E231" s="10"/>
      <c r="F231" s="36"/>
      <c r="G231" s="10"/>
      <c r="H231" s="10">
        <v>10338</v>
      </c>
      <c r="I231" s="10">
        <v>10338</v>
      </c>
      <c r="J231" s="10">
        <f t="shared" si="73"/>
        <v>0</v>
      </c>
      <c r="K231" s="10">
        <v>100</v>
      </c>
      <c r="L231" s="10">
        <f t="shared" si="74"/>
        <v>0</v>
      </c>
      <c r="M231" s="11">
        <v>1.03</v>
      </c>
      <c r="N231" s="12">
        <f t="shared" si="75"/>
        <v>0</v>
      </c>
      <c r="O231" s="10"/>
      <c r="P231" s="12">
        <f t="shared" si="76"/>
        <v>0</v>
      </c>
      <c r="Q231" s="10">
        <v>1</v>
      </c>
      <c r="R231" s="36">
        <f t="shared" si="77"/>
        <v>0</v>
      </c>
    </row>
    <row r="232" s="1" customFormat="1" spans="1:18">
      <c r="A232" s="46" t="s">
        <v>926</v>
      </c>
      <c r="B232" s="10" t="s">
        <v>920</v>
      </c>
      <c r="C232" s="10">
        <v>88</v>
      </c>
      <c r="D232" s="10">
        <v>88</v>
      </c>
      <c r="E232" s="10">
        <f>SUM(D232-C232)</f>
        <v>0</v>
      </c>
      <c r="F232" s="36">
        <v>9.5</v>
      </c>
      <c r="G232" s="10">
        <f>E232*F232</f>
        <v>0</v>
      </c>
      <c r="H232" s="10">
        <v>65700</v>
      </c>
      <c r="I232" s="10">
        <v>67447</v>
      </c>
      <c r="J232" s="10">
        <f t="shared" si="73"/>
        <v>1747</v>
      </c>
      <c r="K232" s="10">
        <v>1</v>
      </c>
      <c r="L232" s="10">
        <f t="shared" si="74"/>
        <v>1747</v>
      </c>
      <c r="M232" s="11">
        <v>1.03</v>
      </c>
      <c r="N232" s="12">
        <f t="shared" si="75"/>
        <v>1799.41</v>
      </c>
      <c r="O232" s="10">
        <v>80</v>
      </c>
      <c r="P232" s="12">
        <f t="shared" si="76"/>
        <v>1879.41</v>
      </c>
      <c r="Q232" s="10">
        <v>1</v>
      </c>
      <c r="R232" s="36">
        <f t="shared" si="77"/>
        <v>1879.41</v>
      </c>
    </row>
    <row r="233" s="1" customFormat="1" spans="1:18">
      <c r="A233" s="46" t="s">
        <v>927</v>
      </c>
      <c r="B233" s="10" t="s">
        <v>920</v>
      </c>
      <c r="C233" s="10">
        <v>289</v>
      </c>
      <c r="D233" s="10">
        <v>289</v>
      </c>
      <c r="E233" s="10">
        <f>SUM(D233-C233)</f>
        <v>0</v>
      </c>
      <c r="F233" s="36">
        <v>9.5</v>
      </c>
      <c r="G233" s="10">
        <f>E233*F233</f>
        <v>0</v>
      </c>
      <c r="H233" s="10">
        <v>12380</v>
      </c>
      <c r="I233" s="10">
        <v>12986</v>
      </c>
      <c r="J233" s="10">
        <f t="shared" si="73"/>
        <v>606</v>
      </c>
      <c r="K233" s="10">
        <v>1</v>
      </c>
      <c r="L233" s="10">
        <f t="shared" si="74"/>
        <v>606</v>
      </c>
      <c r="M233" s="11">
        <v>1.03</v>
      </c>
      <c r="N233" s="12">
        <f t="shared" si="75"/>
        <v>624.18</v>
      </c>
      <c r="O233" s="10">
        <v>80</v>
      </c>
      <c r="P233" s="12">
        <f t="shared" si="76"/>
        <v>704.18</v>
      </c>
      <c r="Q233" s="10">
        <v>1</v>
      </c>
      <c r="R233" s="36">
        <f t="shared" si="77"/>
        <v>704.18</v>
      </c>
    </row>
    <row r="234" s="1" customFormat="1" spans="1:18">
      <c r="A234" s="46" t="s">
        <v>928</v>
      </c>
      <c r="B234" s="10" t="s">
        <v>920</v>
      </c>
      <c r="C234" s="10"/>
      <c r="D234" s="10"/>
      <c r="E234" s="10"/>
      <c r="F234" s="36">
        <v>9.5</v>
      </c>
      <c r="G234" s="10"/>
      <c r="H234" s="10">
        <v>21364</v>
      </c>
      <c r="I234" s="10">
        <v>21364</v>
      </c>
      <c r="J234" s="10">
        <f t="shared" si="73"/>
        <v>0</v>
      </c>
      <c r="K234" s="10">
        <v>1</v>
      </c>
      <c r="L234" s="10">
        <f t="shared" si="74"/>
        <v>0</v>
      </c>
      <c r="M234" s="11">
        <v>1.03</v>
      </c>
      <c r="N234" s="12">
        <f t="shared" si="75"/>
        <v>0</v>
      </c>
      <c r="O234" s="10">
        <v>40</v>
      </c>
      <c r="P234" s="12">
        <f t="shared" si="76"/>
        <v>40</v>
      </c>
      <c r="Q234" s="10">
        <v>1</v>
      </c>
      <c r="R234" s="36">
        <f t="shared" si="77"/>
        <v>40</v>
      </c>
    </row>
    <row r="235" s="1" customFormat="1" spans="1:18">
      <c r="A235" s="46" t="s">
        <v>929</v>
      </c>
      <c r="B235" s="10" t="s">
        <v>920</v>
      </c>
      <c r="C235" s="330"/>
      <c r="D235" s="10"/>
      <c r="E235" s="10"/>
      <c r="F235" s="36">
        <v>9.5</v>
      </c>
      <c r="G235" s="10"/>
      <c r="H235" s="10">
        <v>8929</v>
      </c>
      <c r="I235" s="10">
        <v>90170</v>
      </c>
      <c r="J235" s="10">
        <f t="shared" si="73"/>
        <v>81241</v>
      </c>
      <c r="K235" s="10">
        <v>1</v>
      </c>
      <c r="L235" s="10">
        <f t="shared" si="74"/>
        <v>81241</v>
      </c>
      <c r="M235" s="11">
        <v>1.03</v>
      </c>
      <c r="N235" s="12">
        <f t="shared" si="75"/>
        <v>83678.23</v>
      </c>
      <c r="O235" s="10">
        <v>40</v>
      </c>
      <c r="P235" s="12">
        <f t="shared" si="76"/>
        <v>83718.23</v>
      </c>
      <c r="Q235" s="10">
        <v>1</v>
      </c>
      <c r="R235" s="36">
        <f t="shared" si="77"/>
        <v>83718.23</v>
      </c>
    </row>
    <row r="236" s="1" customFormat="1" spans="1:18">
      <c r="A236" s="46" t="s">
        <v>11</v>
      </c>
      <c r="B236" s="10" t="s">
        <v>920</v>
      </c>
      <c r="C236" s="330"/>
      <c r="D236" s="10"/>
      <c r="E236" s="10">
        <f>SUM(E227:E234)</f>
        <v>0</v>
      </c>
      <c r="F236" s="36">
        <v>9.5</v>
      </c>
      <c r="G236" s="10">
        <f>E236*F236</f>
        <v>0</v>
      </c>
      <c r="H236" s="10"/>
      <c r="I236" s="10"/>
      <c r="J236" s="10"/>
      <c r="K236" s="10"/>
      <c r="L236" s="10">
        <f>SUM(L227:L235)</f>
        <v>135394</v>
      </c>
      <c r="M236" s="11">
        <v>1.03</v>
      </c>
      <c r="N236" s="12">
        <f t="shared" si="75"/>
        <v>139455.82</v>
      </c>
      <c r="O236" s="10">
        <f>SUM(O227:O235)</f>
        <v>240</v>
      </c>
      <c r="P236" s="12">
        <f>N236+O236+G236</f>
        <v>139695.82</v>
      </c>
      <c r="Q236" s="10">
        <v>1</v>
      </c>
      <c r="R236" s="36">
        <f t="shared" si="77"/>
        <v>139695.82</v>
      </c>
    </row>
    <row r="237" s="1" customFormat="1" spans="1:18">
      <c r="A237" s="319" t="s">
        <v>930</v>
      </c>
      <c r="B237" s="172"/>
      <c r="C237" s="172"/>
      <c r="D237" s="172"/>
      <c r="E237" s="172"/>
      <c r="F237" s="232"/>
      <c r="G237" s="172"/>
      <c r="H237" s="172"/>
      <c r="I237" s="172"/>
      <c r="J237" s="172"/>
      <c r="K237" s="172"/>
      <c r="L237" s="172"/>
      <c r="M237" s="338"/>
      <c r="N237" s="339"/>
      <c r="O237" s="172"/>
      <c r="P237" s="339"/>
      <c r="Q237" s="172"/>
      <c r="R237" s="232"/>
    </row>
    <row r="238" s="1" customFormat="1" spans="1:18">
      <c r="A238" s="331"/>
      <c r="B238" s="80"/>
      <c r="C238" s="80"/>
      <c r="D238" s="80"/>
      <c r="E238" s="80"/>
      <c r="F238" s="124"/>
      <c r="G238" s="80"/>
      <c r="H238" s="80"/>
      <c r="I238" s="80"/>
      <c r="J238" s="80"/>
      <c r="K238" s="80"/>
      <c r="L238" s="80"/>
      <c r="M238" s="85"/>
      <c r="N238" s="86"/>
      <c r="O238" s="80"/>
      <c r="P238" s="86"/>
      <c r="Q238" s="80"/>
      <c r="R238" s="124"/>
    </row>
    <row r="239" s="24" customFormat="1" spans="1:18">
      <c r="A239" s="332" t="s">
        <v>659</v>
      </c>
      <c r="B239" s="190"/>
      <c r="C239" s="333" t="s">
        <v>261</v>
      </c>
      <c r="D239" s="190"/>
      <c r="E239" s="190"/>
      <c r="F239" s="334"/>
      <c r="G239" s="190"/>
      <c r="H239" s="190"/>
      <c r="I239" s="190"/>
      <c r="J239" s="190"/>
      <c r="K239" s="190"/>
      <c r="L239" s="190"/>
      <c r="M239" s="216"/>
      <c r="N239" s="355"/>
      <c r="O239" s="190"/>
      <c r="P239" s="355"/>
      <c r="Q239" s="190"/>
      <c r="R239" s="75">
        <v>648872.69</v>
      </c>
    </row>
    <row r="240" s="24" customFormat="1" spans="1:18">
      <c r="A240" s="332" t="s">
        <v>663</v>
      </c>
      <c r="B240" s="190"/>
      <c r="C240" s="333" t="s">
        <v>112</v>
      </c>
      <c r="D240" s="190"/>
      <c r="E240" s="190" t="s">
        <v>931</v>
      </c>
      <c r="F240" s="334"/>
      <c r="G240" s="190"/>
      <c r="H240" s="190"/>
      <c r="I240" s="190"/>
      <c r="J240" s="190"/>
      <c r="K240" s="190"/>
      <c r="L240" s="190"/>
      <c r="M240" s="216"/>
      <c r="N240" s="355"/>
      <c r="O240" s="190"/>
      <c r="P240" s="355"/>
      <c r="Q240" s="190"/>
      <c r="R240" s="75">
        <v>648872.69</v>
      </c>
    </row>
    <row r="242" spans="1:43">
      <c r="A242" s="29" t="s">
        <v>15</v>
      </c>
      <c r="B242" s="4"/>
      <c r="C242" s="4" t="s">
        <v>16</v>
      </c>
      <c r="D242" s="4" t="s">
        <v>17</v>
      </c>
      <c r="E242" s="4" t="s">
        <v>18</v>
      </c>
      <c r="F242" s="182" t="s">
        <v>19</v>
      </c>
      <c r="G242" s="4" t="s">
        <v>932</v>
      </c>
      <c r="H242" s="4" t="s">
        <v>21</v>
      </c>
      <c r="I242" s="4" t="s">
        <v>22</v>
      </c>
      <c r="J242" s="4" t="s">
        <v>23</v>
      </c>
      <c r="K242" s="4" t="s">
        <v>24</v>
      </c>
      <c r="L242" s="4" t="s">
        <v>18</v>
      </c>
      <c r="M242" s="5">
        <v>1.03</v>
      </c>
      <c r="N242" s="6" t="s">
        <v>25</v>
      </c>
      <c r="O242" s="4" t="s">
        <v>26</v>
      </c>
      <c r="P242" s="6" t="s">
        <v>11</v>
      </c>
      <c r="Q242" s="4" t="s">
        <v>27</v>
      </c>
      <c r="R242" s="366" t="s">
        <v>28</v>
      </c>
      <c r="S242" s="366"/>
      <c r="T242" s="366"/>
      <c r="U242" s="133" t="s">
        <v>305</v>
      </c>
      <c r="V242" s="367"/>
      <c r="W242" s="133"/>
      <c r="X242" s="133"/>
      <c r="Y242" s="133"/>
      <c r="Z242" s="134"/>
      <c r="AA242" s="133"/>
      <c r="AB242" s="133"/>
      <c r="AC242" s="133"/>
      <c r="AD242" s="133"/>
      <c r="AE242" s="133"/>
      <c r="AF242" s="133"/>
      <c r="AG242" s="157"/>
      <c r="AH242" s="158"/>
      <c r="AI242" s="133"/>
      <c r="AJ242" s="158"/>
      <c r="AK242" s="375"/>
      <c r="AL242" s="131"/>
      <c r="AM242" s="25"/>
      <c r="AN242" s="25"/>
      <c r="AO242" s="25"/>
      <c r="AP242" s="25"/>
      <c r="AQ242" s="25"/>
    </row>
    <row r="243" s="22" customFormat="1" spans="1:38">
      <c r="A243" s="335" t="s">
        <v>933</v>
      </c>
      <c r="B243" s="136">
        <v>4530</v>
      </c>
      <c r="C243" s="136" t="s">
        <v>934</v>
      </c>
      <c r="D243" s="136"/>
      <c r="E243" s="136"/>
      <c r="F243" s="336"/>
      <c r="G243" s="136"/>
      <c r="H243" s="136"/>
      <c r="I243" s="136"/>
      <c r="J243" s="136"/>
      <c r="K243" s="136"/>
      <c r="L243" s="136"/>
      <c r="M243" s="159"/>
      <c r="N243" s="160"/>
      <c r="O243" s="136"/>
      <c r="P243" s="160"/>
      <c r="Q243" s="136"/>
      <c r="R243" s="368"/>
      <c r="S243" s="369"/>
      <c r="T243" s="369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</row>
    <row r="244" s="1" customFormat="1" spans="1:38">
      <c r="A244" s="10" t="s">
        <v>320</v>
      </c>
      <c r="B244" s="35" t="s">
        <v>935</v>
      </c>
      <c r="C244" s="10"/>
      <c r="D244" s="10"/>
      <c r="E244" s="10"/>
      <c r="F244" s="37"/>
      <c r="G244" s="10"/>
      <c r="H244" s="10">
        <v>14229</v>
      </c>
      <c r="I244" s="10">
        <v>16237</v>
      </c>
      <c r="J244" s="10">
        <f>I244-H244</f>
        <v>2008</v>
      </c>
      <c r="K244" s="10">
        <v>1</v>
      </c>
      <c r="L244" s="10">
        <f>K244*J244</f>
        <v>2008</v>
      </c>
      <c r="M244" s="11">
        <v>1.03</v>
      </c>
      <c r="N244" s="12">
        <f>M244*L244</f>
        <v>2068.24</v>
      </c>
      <c r="O244" s="10"/>
      <c r="P244" s="12">
        <f t="shared" ref="P244:P249" si="78">G244+N244+O244</f>
        <v>2068.24</v>
      </c>
      <c r="Q244" s="10">
        <v>0.33333333</v>
      </c>
      <c r="R244" s="36">
        <f>P244*Q244</f>
        <v>689.4133264392</v>
      </c>
      <c r="S244" s="370"/>
      <c r="T244" s="370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</row>
    <row r="245" s="1" customFormat="1" spans="1:38">
      <c r="A245" s="10" t="s">
        <v>936</v>
      </c>
      <c r="B245" s="35" t="s">
        <v>935</v>
      </c>
      <c r="C245" s="10"/>
      <c r="D245" s="10"/>
      <c r="E245" s="10"/>
      <c r="F245" s="37"/>
      <c r="G245" s="10"/>
      <c r="H245" s="10">
        <v>9002</v>
      </c>
      <c r="I245" s="10">
        <v>9226</v>
      </c>
      <c r="J245" s="10">
        <f>I245-H245</f>
        <v>224</v>
      </c>
      <c r="K245" s="10">
        <v>1</v>
      </c>
      <c r="L245" s="10">
        <f>K245*J245</f>
        <v>224</v>
      </c>
      <c r="M245" s="11">
        <v>1.03</v>
      </c>
      <c r="N245" s="12">
        <f>M245*L245</f>
        <v>230.72</v>
      </c>
      <c r="O245" s="10"/>
      <c r="P245" s="12">
        <f t="shared" si="78"/>
        <v>230.72</v>
      </c>
      <c r="Q245" s="10">
        <v>1</v>
      </c>
      <c r="R245" s="36">
        <f>P245*Q245</f>
        <v>230.72</v>
      </c>
      <c r="S245" s="370"/>
      <c r="T245" s="370"/>
      <c r="U245" s="25"/>
      <c r="V245" s="25"/>
      <c r="W245" s="25"/>
      <c r="X245" s="371"/>
      <c r="Y245" s="371"/>
      <c r="Z245" s="371" t="s">
        <v>937</v>
      </c>
      <c r="AA245" s="371"/>
      <c r="AB245" s="371" t="s">
        <v>938</v>
      </c>
      <c r="AC245" s="371" t="s">
        <v>939</v>
      </c>
      <c r="AD245" s="371" t="s">
        <v>940</v>
      </c>
      <c r="AE245" s="373"/>
      <c r="AF245" s="25"/>
      <c r="AG245" s="25"/>
      <c r="AH245" s="25"/>
      <c r="AI245" s="25"/>
      <c r="AJ245" s="25"/>
      <c r="AK245" s="25"/>
      <c r="AL245" s="25"/>
    </row>
    <row r="246" s="1" customFormat="1" spans="1:38">
      <c r="A246" s="10" t="s">
        <v>941</v>
      </c>
      <c r="B246" s="35" t="s">
        <v>935</v>
      </c>
      <c r="C246" s="10"/>
      <c r="D246" s="10"/>
      <c r="E246" s="10"/>
      <c r="F246" s="37"/>
      <c r="G246" s="10"/>
      <c r="H246" s="10">
        <v>35180</v>
      </c>
      <c r="I246" s="10">
        <v>36232</v>
      </c>
      <c r="J246" s="10">
        <f>I246-H246</f>
        <v>1052</v>
      </c>
      <c r="K246" s="10">
        <v>1</v>
      </c>
      <c r="L246" s="10">
        <f>K246*J246</f>
        <v>1052</v>
      </c>
      <c r="M246" s="11">
        <v>1.03</v>
      </c>
      <c r="N246" s="12">
        <f>M246*L246</f>
        <v>1083.56</v>
      </c>
      <c r="O246" s="10"/>
      <c r="P246" s="12">
        <f t="shared" si="78"/>
        <v>1083.56</v>
      </c>
      <c r="Q246" s="10">
        <v>1</v>
      </c>
      <c r="R246" s="36">
        <f>P246*Q246</f>
        <v>1083.56</v>
      </c>
      <c r="S246" s="370"/>
      <c r="T246" s="370"/>
      <c r="U246" s="25"/>
      <c r="V246" s="25"/>
      <c r="W246" s="25"/>
      <c r="X246" s="25"/>
      <c r="Y246" s="371" t="s">
        <v>288</v>
      </c>
      <c r="Z246" s="371">
        <v>59049.9</v>
      </c>
      <c r="AA246" s="371"/>
      <c r="AB246" s="374">
        <v>149978.3</v>
      </c>
      <c r="AC246" s="371"/>
      <c r="AD246" s="371">
        <f>AB246-Z246</f>
        <v>90928.4</v>
      </c>
      <c r="AE246" s="373"/>
      <c r="AF246" s="25"/>
      <c r="AG246" s="25"/>
      <c r="AH246" s="25"/>
      <c r="AI246" s="25"/>
      <c r="AJ246" s="25"/>
      <c r="AK246" s="25"/>
      <c r="AL246" s="25"/>
    </row>
    <row r="247" s="1" customFormat="1" spans="1:38">
      <c r="A247" s="10" t="s">
        <v>524</v>
      </c>
      <c r="B247" s="35" t="s">
        <v>935</v>
      </c>
      <c r="C247" s="10"/>
      <c r="D247" s="10"/>
      <c r="E247" s="10"/>
      <c r="F247" s="37"/>
      <c r="G247" s="10"/>
      <c r="H247" s="10">
        <v>21984</v>
      </c>
      <c r="I247" s="10">
        <v>22420</v>
      </c>
      <c r="J247" s="10">
        <f>I247-H247</f>
        <v>436</v>
      </c>
      <c r="K247" s="10">
        <v>40</v>
      </c>
      <c r="L247" s="10">
        <f>K247*J247</f>
        <v>17440</v>
      </c>
      <c r="M247" s="11">
        <v>1.03</v>
      </c>
      <c r="N247" s="12">
        <f>M247*L247</f>
        <v>17963.2</v>
      </c>
      <c r="O247" s="10"/>
      <c r="P247" s="12">
        <f t="shared" si="78"/>
        <v>17963.2</v>
      </c>
      <c r="Q247" s="10">
        <v>0.5</v>
      </c>
      <c r="R247" s="36">
        <f>P247*Q247</f>
        <v>8981.6</v>
      </c>
      <c r="S247" s="370"/>
      <c r="T247" s="370"/>
      <c r="U247" s="25"/>
      <c r="V247" s="25"/>
      <c r="W247" s="25"/>
      <c r="X247" s="25"/>
      <c r="Y247" s="371" t="s">
        <v>90</v>
      </c>
      <c r="Z247" s="371">
        <v>656882.5</v>
      </c>
      <c r="AA247" s="371"/>
      <c r="AB247" s="371">
        <v>793905.46</v>
      </c>
      <c r="AC247" s="371">
        <v>137022.96</v>
      </c>
      <c r="AD247" s="371">
        <v>557518.53</v>
      </c>
      <c r="AE247" s="373"/>
      <c r="AF247" s="25"/>
      <c r="AG247" s="25"/>
      <c r="AH247" s="25"/>
      <c r="AI247" s="25"/>
      <c r="AJ247" s="25"/>
      <c r="AK247" s="25"/>
      <c r="AL247" s="25"/>
    </row>
    <row r="248" s="1" customFormat="1" spans="1:38">
      <c r="A248" s="10" t="s">
        <v>11</v>
      </c>
      <c r="B248" s="35" t="s">
        <v>935</v>
      </c>
      <c r="C248" s="10"/>
      <c r="D248" s="10"/>
      <c r="E248" s="10"/>
      <c r="F248" s="37"/>
      <c r="G248" s="10"/>
      <c r="H248" s="10"/>
      <c r="I248" s="10"/>
      <c r="J248" s="10"/>
      <c r="K248" s="10"/>
      <c r="L248" s="10">
        <f>SUM(L244:L247)</f>
        <v>20724</v>
      </c>
      <c r="M248" s="11">
        <v>1.03</v>
      </c>
      <c r="N248" s="12">
        <f>L248*M248</f>
        <v>21345.72</v>
      </c>
      <c r="O248" s="10"/>
      <c r="P248" s="12">
        <f t="shared" si="78"/>
        <v>21345.72</v>
      </c>
      <c r="Q248" s="10"/>
      <c r="R248" s="36">
        <f>SUM(R244:R247)</f>
        <v>10985.2933264392</v>
      </c>
      <c r="S248" s="370"/>
      <c r="T248" s="370"/>
      <c r="U248" s="25"/>
      <c r="V248" s="25"/>
      <c r="W248" s="25"/>
      <c r="X248" s="372"/>
      <c r="Y248" s="372"/>
      <c r="Z248" s="372"/>
      <c r="AA248" s="372"/>
      <c r="AB248" s="372"/>
      <c r="AC248" s="372"/>
      <c r="AD248" s="372"/>
      <c r="AE248" s="25"/>
      <c r="AF248" s="25"/>
      <c r="AG248" s="25"/>
      <c r="AH248" s="25"/>
      <c r="AI248" s="25"/>
      <c r="AJ248" s="25"/>
      <c r="AK248" s="25"/>
      <c r="AL248" s="25"/>
    </row>
    <row r="249" s="1" customFormat="1" spans="1:38">
      <c r="A249" s="80" t="s">
        <v>326</v>
      </c>
      <c r="B249" s="72" t="s">
        <v>935</v>
      </c>
      <c r="C249" s="80"/>
      <c r="D249" s="80"/>
      <c r="E249" s="80"/>
      <c r="F249" s="111"/>
      <c r="G249" s="80"/>
      <c r="H249" s="80"/>
      <c r="I249" s="80"/>
      <c r="J249" s="80"/>
      <c r="K249" s="80"/>
      <c r="L249" s="356">
        <f>R248/M249</f>
        <v>10665.33332664</v>
      </c>
      <c r="M249" s="85">
        <v>1.03</v>
      </c>
      <c r="N249" s="86">
        <f>L249*M249</f>
        <v>10985.2933264392</v>
      </c>
      <c r="O249" s="80"/>
      <c r="P249" s="86">
        <f t="shared" si="78"/>
        <v>10985.2933264392</v>
      </c>
      <c r="Q249" s="80"/>
      <c r="R249" s="124"/>
      <c r="S249" s="370"/>
      <c r="T249" s="370"/>
      <c r="U249" s="25"/>
      <c r="V249" s="25"/>
      <c r="W249" s="25"/>
      <c r="X249" s="168"/>
      <c r="Y249" s="168"/>
      <c r="Z249" s="168"/>
      <c r="AA249" s="168"/>
      <c r="AB249" s="168"/>
      <c r="AC249" s="168"/>
      <c r="AD249" s="168"/>
      <c r="AE249" s="25"/>
      <c r="AF249" s="25"/>
      <c r="AG249" s="25"/>
      <c r="AH249" s="25"/>
      <c r="AI249" s="25"/>
      <c r="AJ249" s="25"/>
      <c r="AK249" s="25"/>
      <c r="AL249" s="25"/>
    </row>
  </sheetData>
  <mergeCells count="3">
    <mergeCell ref="A1:R1"/>
    <mergeCell ref="A71:R71"/>
    <mergeCell ref="A82:R82"/>
  </mergeCells>
  <pageMargins left="0.2" right="0.2" top="0.8" bottom="0.8" header="0.2" footer="0.19"/>
  <pageSetup paperSize="9" orientation="landscape" horizontalDpi="200" verticalDpi="300"/>
  <headerFooter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MY88"/>
  <sheetViews>
    <sheetView workbookViewId="0">
      <selection activeCell="A1" sqref="A1:R1"/>
    </sheetView>
  </sheetViews>
  <sheetFormatPr defaultColWidth="9" defaultRowHeight="14.25"/>
  <cols>
    <col min="1" max="1" width="9.60833333333333" style="2" customWidth="1"/>
    <col min="2" max="2" width="6.88333333333333" style="2" customWidth="1"/>
    <col min="3" max="3" width="11.25" style="2" customWidth="1"/>
    <col min="4" max="4" width="8.875" style="2" customWidth="1"/>
    <col min="5" max="5" width="10.375" style="2" customWidth="1"/>
    <col min="6" max="6" width="10.875" style="2" customWidth="1"/>
    <col min="7" max="7" width="12.25" style="2" customWidth="1"/>
    <col min="8" max="8" width="6" style="2" customWidth="1"/>
    <col min="9" max="9" width="13" style="2" customWidth="1"/>
    <col min="10" max="10" width="5" style="2" customWidth="1"/>
    <col min="11" max="11" width="13.625" style="2" customWidth="1"/>
    <col min="12" max="12" width="11.6083333333333" style="2" customWidth="1"/>
    <col min="13" max="13" width="4.10833333333333" style="2" customWidth="1"/>
    <col min="14" max="14" width="11.7166666666667" style="2" customWidth="1"/>
    <col min="15" max="15" width="4.60833333333333" style="2" customWidth="1"/>
    <col min="16" max="16" width="11.2166666666667" style="2" customWidth="1"/>
    <col min="17" max="17" width="1.10833333333333" style="2" hidden="1" customWidth="1"/>
    <col min="18" max="18" width="12.3833333333333" style="2" customWidth="1"/>
    <col min="19" max="19" width="10.4916666666667" style="2"/>
    <col min="20" max="16384" width="9" style="2"/>
  </cols>
  <sheetData>
    <row r="1" ht="25.5" spans="1:363">
      <c r="A1" s="26" t="s">
        <v>41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6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  <c r="IV1" s="25"/>
      <c r="IW1" s="25"/>
      <c r="IX1" s="25"/>
      <c r="IY1" s="25"/>
      <c r="IZ1" s="25"/>
      <c r="JA1" s="25"/>
      <c r="JB1" s="25"/>
      <c r="JC1" s="25"/>
      <c r="JD1" s="25"/>
      <c r="JE1" s="25"/>
      <c r="JF1" s="25"/>
      <c r="JG1" s="25"/>
      <c r="JH1" s="25"/>
      <c r="JI1" s="25"/>
      <c r="JJ1" s="25"/>
      <c r="JK1" s="25"/>
      <c r="JL1" s="25"/>
      <c r="JM1" s="25"/>
      <c r="JN1" s="25"/>
      <c r="JO1" s="25"/>
      <c r="JP1" s="25"/>
      <c r="JQ1" s="25"/>
      <c r="JR1" s="25"/>
      <c r="JS1" s="25"/>
      <c r="JT1" s="25"/>
      <c r="JU1" s="25"/>
      <c r="JV1" s="25"/>
      <c r="JW1" s="25"/>
      <c r="JX1" s="25"/>
      <c r="JY1" s="25"/>
      <c r="JZ1" s="25"/>
      <c r="KA1" s="25"/>
      <c r="KB1" s="25"/>
      <c r="KC1" s="25"/>
      <c r="KD1" s="25"/>
      <c r="KE1" s="25"/>
      <c r="KF1" s="25"/>
      <c r="KG1" s="25"/>
      <c r="KH1" s="25"/>
      <c r="KI1" s="25"/>
      <c r="KJ1" s="25"/>
      <c r="KK1" s="25"/>
      <c r="KL1" s="25"/>
      <c r="KM1" s="25"/>
      <c r="KN1" s="25"/>
      <c r="KO1" s="25"/>
      <c r="KP1" s="25"/>
      <c r="KQ1" s="25"/>
      <c r="KR1" s="25"/>
      <c r="KS1" s="25"/>
      <c r="KT1" s="25"/>
      <c r="KU1" s="25"/>
      <c r="KV1" s="25"/>
      <c r="KW1" s="25"/>
      <c r="KX1" s="25"/>
      <c r="KY1" s="25"/>
      <c r="KZ1" s="25"/>
      <c r="LA1" s="25"/>
      <c r="LB1" s="25"/>
      <c r="LC1" s="25"/>
      <c r="LD1" s="25"/>
      <c r="LE1" s="25"/>
      <c r="LF1" s="25"/>
      <c r="LG1" s="25"/>
      <c r="LH1" s="25"/>
      <c r="LI1" s="25"/>
      <c r="LJ1" s="25"/>
      <c r="LK1" s="25"/>
      <c r="LL1" s="25"/>
      <c r="LM1" s="25"/>
      <c r="LN1" s="25"/>
      <c r="LO1" s="25"/>
      <c r="LP1" s="25"/>
      <c r="LQ1" s="25"/>
      <c r="LR1" s="25"/>
      <c r="LS1" s="25"/>
      <c r="LT1" s="25"/>
      <c r="LU1" s="25"/>
      <c r="LV1" s="25"/>
      <c r="LW1" s="25"/>
      <c r="LX1" s="25"/>
      <c r="LY1" s="25"/>
      <c r="LZ1" s="25"/>
      <c r="MA1" s="25"/>
      <c r="MB1" s="25"/>
      <c r="MC1" s="25"/>
      <c r="MD1" s="25"/>
      <c r="ME1" s="25"/>
      <c r="MF1" s="25"/>
      <c r="MG1" s="25"/>
      <c r="MH1" s="25"/>
      <c r="MI1" s="25"/>
      <c r="MJ1" s="25"/>
      <c r="MK1" s="25"/>
      <c r="ML1" s="25"/>
      <c r="MM1" s="25"/>
      <c r="MN1" s="25"/>
      <c r="MO1" s="25"/>
      <c r="MP1" s="25"/>
      <c r="MQ1" s="25"/>
      <c r="MR1" s="25"/>
      <c r="MS1" s="25"/>
      <c r="MT1" s="25"/>
      <c r="MU1" s="25"/>
      <c r="MV1" s="25"/>
      <c r="MW1" s="25"/>
      <c r="MX1" s="25"/>
      <c r="MY1" s="25"/>
    </row>
    <row r="2" spans="1:363">
      <c r="A2" s="28" t="s">
        <v>15</v>
      </c>
      <c r="B2" s="29" t="s">
        <v>50</v>
      </c>
      <c r="C2" s="29" t="s">
        <v>16</v>
      </c>
      <c r="D2" s="29" t="s">
        <v>17</v>
      </c>
      <c r="E2" s="29" t="s">
        <v>18</v>
      </c>
      <c r="F2" s="30" t="s">
        <v>19</v>
      </c>
      <c r="G2" s="29" t="s">
        <v>20</v>
      </c>
      <c r="H2" s="29" t="s">
        <v>21</v>
      </c>
      <c r="I2" s="29" t="s">
        <v>22</v>
      </c>
      <c r="J2" s="29" t="s">
        <v>23</v>
      </c>
      <c r="K2" s="29" t="s">
        <v>24</v>
      </c>
      <c r="L2" s="29" t="s">
        <v>18</v>
      </c>
      <c r="M2" s="53" t="s">
        <v>151</v>
      </c>
      <c r="N2" s="54" t="s">
        <v>25</v>
      </c>
      <c r="O2" s="29" t="s">
        <v>26</v>
      </c>
      <c r="P2" s="54" t="s">
        <v>11</v>
      </c>
      <c r="Q2" s="29" t="s">
        <v>27</v>
      </c>
      <c r="R2" s="30" t="s">
        <v>28</v>
      </c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</row>
    <row r="3" ht="22.5" spans="1:363">
      <c r="A3" s="31" t="s">
        <v>942</v>
      </c>
      <c r="B3" s="32"/>
      <c r="C3" s="33"/>
      <c r="D3" s="33"/>
      <c r="E3" s="33"/>
      <c r="F3" s="34"/>
      <c r="G3" s="33"/>
      <c r="H3" s="33"/>
      <c r="I3" s="33"/>
      <c r="J3" s="33"/>
      <c r="K3" s="33"/>
      <c r="L3" s="33"/>
      <c r="M3" s="55"/>
      <c r="N3" s="56"/>
      <c r="O3" s="33"/>
      <c r="P3" s="56"/>
      <c r="Q3" s="66"/>
      <c r="R3" s="67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</row>
    <row r="4" s="14" customFormat="1" spans="1:18">
      <c r="A4" s="10" t="s">
        <v>943</v>
      </c>
      <c r="B4" s="35" t="s">
        <v>944</v>
      </c>
      <c r="C4" s="10">
        <v>2361</v>
      </c>
      <c r="D4" s="10">
        <v>2397</v>
      </c>
      <c r="E4" s="10">
        <f>SUM(D4-C4)</f>
        <v>36</v>
      </c>
      <c r="F4" s="36">
        <v>9.5</v>
      </c>
      <c r="G4" s="10">
        <f>E4*F4</f>
        <v>342</v>
      </c>
      <c r="H4" s="10">
        <v>9319</v>
      </c>
      <c r="I4" s="10">
        <v>9512</v>
      </c>
      <c r="J4" s="10">
        <f t="shared" ref="J4:J15" si="0">I4-H4</f>
        <v>193</v>
      </c>
      <c r="K4" s="10">
        <v>60</v>
      </c>
      <c r="L4" s="10">
        <f t="shared" ref="L4:L15" si="1">K4*J4</f>
        <v>11580</v>
      </c>
      <c r="M4" s="11">
        <v>1.03</v>
      </c>
      <c r="N4" s="12">
        <f t="shared" ref="N4:N15" si="2">M4*L4</f>
        <v>11927.4</v>
      </c>
      <c r="O4" s="10"/>
      <c r="P4" s="12">
        <f t="shared" ref="P4:P15" si="3">G4+N4+O4</f>
        <v>12269.4</v>
      </c>
      <c r="Q4" s="10">
        <v>1</v>
      </c>
      <c r="R4" s="36">
        <f t="shared" ref="R4:R15" si="4">P4*Q4</f>
        <v>12269.4</v>
      </c>
    </row>
    <row r="5" s="14" customFormat="1" spans="1:18">
      <c r="A5" s="10" t="s">
        <v>945</v>
      </c>
      <c r="B5" s="35" t="s">
        <v>944</v>
      </c>
      <c r="C5" s="10"/>
      <c r="D5" s="10"/>
      <c r="E5" s="10"/>
      <c r="F5" s="37"/>
      <c r="G5" s="10"/>
      <c r="H5" s="10">
        <v>2</v>
      </c>
      <c r="I5" s="10">
        <v>2</v>
      </c>
      <c r="J5" s="10">
        <f t="shared" si="0"/>
        <v>0</v>
      </c>
      <c r="K5" s="10">
        <v>80</v>
      </c>
      <c r="L5" s="10">
        <f t="shared" si="1"/>
        <v>0</v>
      </c>
      <c r="M5" s="11">
        <v>1.03</v>
      </c>
      <c r="N5" s="12">
        <f t="shared" si="2"/>
        <v>0</v>
      </c>
      <c r="O5" s="10"/>
      <c r="P5" s="12">
        <f t="shared" si="3"/>
        <v>0</v>
      </c>
      <c r="Q5" s="10">
        <v>1</v>
      </c>
      <c r="R5" s="36">
        <f t="shared" si="4"/>
        <v>0</v>
      </c>
    </row>
    <row r="6" s="14" customFormat="1" spans="1:18">
      <c r="A6" s="10" t="s">
        <v>946</v>
      </c>
      <c r="B6" s="35" t="s">
        <v>944</v>
      </c>
      <c r="C6" s="10"/>
      <c r="D6" s="10"/>
      <c r="E6" s="10"/>
      <c r="F6" s="37"/>
      <c r="G6" s="10"/>
      <c r="H6" s="10">
        <v>8851</v>
      </c>
      <c r="I6" s="10">
        <v>9607</v>
      </c>
      <c r="J6" s="10">
        <f t="shared" si="0"/>
        <v>756</v>
      </c>
      <c r="K6" s="10">
        <v>80</v>
      </c>
      <c r="L6" s="10">
        <f t="shared" si="1"/>
        <v>60480</v>
      </c>
      <c r="M6" s="11">
        <v>1.03</v>
      </c>
      <c r="N6" s="12">
        <f t="shared" si="2"/>
        <v>62294.4</v>
      </c>
      <c r="O6" s="10"/>
      <c r="P6" s="12">
        <f t="shared" si="3"/>
        <v>62294.4</v>
      </c>
      <c r="Q6" s="10">
        <v>1</v>
      </c>
      <c r="R6" s="36">
        <f t="shared" si="4"/>
        <v>62294.4</v>
      </c>
    </row>
    <row r="7" s="14" customFormat="1" spans="1:18">
      <c r="A7" s="10" t="s">
        <v>947</v>
      </c>
      <c r="B7" s="35" t="s">
        <v>944</v>
      </c>
      <c r="C7" s="10"/>
      <c r="D7" s="10"/>
      <c r="E7" s="10"/>
      <c r="F7" s="37"/>
      <c r="G7" s="10"/>
      <c r="H7" s="10">
        <v>37242</v>
      </c>
      <c r="I7" s="10">
        <v>40107</v>
      </c>
      <c r="J7" s="10">
        <f t="shared" si="0"/>
        <v>2865</v>
      </c>
      <c r="K7" s="10">
        <v>60</v>
      </c>
      <c r="L7" s="10">
        <f t="shared" si="1"/>
        <v>171900</v>
      </c>
      <c r="M7" s="11">
        <v>1.03</v>
      </c>
      <c r="N7" s="12">
        <f t="shared" si="2"/>
        <v>177057</v>
      </c>
      <c r="O7" s="10"/>
      <c r="P7" s="12">
        <f t="shared" si="3"/>
        <v>177057</v>
      </c>
      <c r="Q7" s="10">
        <v>1</v>
      </c>
      <c r="R7" s="36">
        <f t="shared" si="4"/>
        <v>177057</v>
      </c>
    </row>
    <row r="8" s="14" customFormat="1" spans="1:18">
      <c r="A8" s="10" t="s">
        <v>948</v>
      </c>
      <c r="B8" s="35" t="s">
        <v>944</v>
      </c>
      <c r="C8" s="10"/>
      <c r="D8" s="10"/>
      <c r="E8" s="10"/>
      <c r="F8" s="37"/>
      <c r="G8" s="10"/>
      <c r="H8" s="10">
        <v>9629</v>
      </c>
      <c r="I8" s="10">
        <v>10647</v>
      </c>
      <c r="J8" s="10">
        <f t="shared" si="0"/>
        <v>1018</v>
      </c>
      <c r="K8" s="10">
        <v>60</v>
      </c>
      <c r="L8" s="10">
        <f t="shared" si="1"/>
        <v>61080</v>
      </c>
      <c r="M8" s="11">
        <v>1.03</v>
      </c>
      <c r="N8" s="12">
        <f t="shared" si="2"/>
        <v>62912.4</v>
      </c>
      <c r="O8" s="10"/>
      <c r="P8" s="12">
        <f t="shared" si="3"/>
        <v>62912.4</v>
      </c>
      <c r="Q8" s="10">
        <v>1</v>
      </c>
      <c r="R8" s="36">
        <f t="shared" si="4"/>
        <v>62912.4</v>
      </c>
    </row>
    <row r="9" s="14" customFormat="1" spans="1:18">
      <c r="A9" s="10" t="s">
        <v>949</v>
      </c>
      <c r="B9" s="35" t="s">
        <v>944</v>
      </c>
      <c r="C9" s="10"/>
      <c r="D9" s="10"/>
      <c r="E9" s="10"/>
      <c r="F9" s="37"/>
      <c r="G9" s="10"/>
      <c r="H9" s="10">
        <v>136942</v>
      </c>
      <c r="I9" s="10">
        <v>145533</v>
      </c>
      <c r="J9" s="10">
        <f t="shared" si="0"/>
        <v>8591</v>
      </c>
      <c r="K9" s="10">
        <v>1</v>
      </c>
      <c r="L9" s="10">
        <f t="shared" si="1"/>
        <v>8591</v>
      </c>
      <c r="M9" s="11">
        <v>1.03</v>
      </c>
      <c r="N9" s="12">
        <f t="shared" si="2"/>
        <v>8848.73</v>
      </c>
      <c r="O9" s="10"/>
      <c r="P9" s="12">
        <f t="shared" si="3"/>
        <v>8848.73</v>
      </c>
      <c r="Q9" s="10">
        <v>1</v>
      </c>
      <c r="R9" s="36">
        <f t="shared" si="4"/>
        <v>8848.73</v>
      </c>
    </row>
    <row r="10" s="14" customFormat="1" spans="1:18">
      <c r="A10" s="10" t="s">
        <v>950</v>
      </c>
      <c r="B10" s="35" t="s">
        <v>944</v>
      </c>
      <c r="C10" s="10"/>
      <c r="D10" s="10"/>
      <c r="E10" s="10"/>
      <c r="F10" s="37"/>
      <c r="G10" s="10"/>
      <c r="H10" s="10">
        <v>63643</v>
      </c>
      <c r="I10" s="10">
        <v>67550</v>
      </c>
      <c r="J10" s="10">
        <f t="shared" si="0"/>
        <v>3907</v>
      </c>
      <c r="K10" s="10">
        <v>50</v>
      </c>
      <c r="L10" s="10">
        <f t="shared" si="1"/>
        <v>195350</v>
      </c>
      <c r="M10" s="11">
        <v>1.03</v>
      </c>
      <c r="N10" s="12">
        <f t="shared" si="2"/>
        <v>201210.5</v>
      </c>
      <c r="O10" s="10"/>
      <c r="P10" s="12">
        <f t="shared" si="3"/>
        <v>201210.5</v>
      </c>
      <c r="Q10" s="10">
        <v>1</v>
      </c>
      <c r="R10" s="36">
        <f t="shared" si="4"/>
        <v>201210.5</v>
      </c>
    </row>
    <row r="11" s="14" customFormat="1" spans="1:18">
      <c r="A11" s="10" t="s">
        <v>951</v>
      </c>
      <c r="B11" s="35" t="s">
        <v>944</v>
      </c>
      <c r="C11" s="10"/>
      <c r="D11" s="10"/>
      <c r="E11" s="10"/>
      <c r="F11" s="37"/>
      <c r="G11" s="10"/>
      <c r="H11" s="10">
        <v>4760</v>
      </c>
      <c r="I11" s="10">
        <v>5069</v>
      </c>
      <c r="J11" s="10">
        <f t="shared" si="0"/>
        <v>309</v>
      </c>
      <c r="K11" s="10">
        <v>60</v>
      </c>
      <c r="L11" s="10">
        <f t="shared" si="1"/>
        <v>18540</v>
      </c>
      <c r="M11" s="11">
        <v>1.03</v>
      </c>
      <c r="N11" s="12">
        <f t="shared" si="2"/>
        <v>19096.2</v>
      </c>
      <c r="O11" s="10"/>
      <c r="P11" s="12">
        <f t="shared" si="3"/>
        <v>19096.2</v>
      </c>
      <c r="Q11" s="10">
        <v>1</v>
      </c>
      <c r="R11" s="36">
        <f t="shared" si="4"/>
        <v>19096.2</v>
      </c>
    </row>
    <row r="12" s="14" customFormat="1" spans="1:18">
      <c r="A12" s="10" t="s">
        <v>952</v>
      </c>
      <c r="B12" s="35" t="s">
        <v>944</v>
      </c>
      <c r="C12" s="10"/>
      <c r="D12" s="10"/>
      <c r="E12" s="10"/>
      <c r="F12" s="36"/>
      <c r="G12" s="10"/>
      <c r="H12" s="10">
        <v>141022</v>
      </c>
      <c r="I12" s="10">
        <v>143676</v>
      </c>
      <c r="J12" s="10">
        <f t="shared" si="0"/>
        <v>2654</v>
      </c>
      <c r="K12" s="10">
        <v>1</v>
      </c>
      <c r="L12" s="10">
        <f t="shared" si="1"/>
        <v>2654</v>
      </c>
      <c r="M12" s="11">
        <v>1.03</v>
      </c>
      <c r="N12" s="12">
        <f t="shared" si="2"/>
        <v>2733.62</v>
      </c>
      <c r="O12" s="10"/>
      <c r="P12" s="12">
        <f t="shared" si="3"/>
        <v>2733.62</v>
      </c>
      <c r="Q12" s="10">
        <v>1</v>
      </c>
      <c r="R12" s="36">
        <f t="shared" si="4"/>
        <v>2733.62</v>
      </c>
    </row>
    <row r="13" s="14" customFormat="1" spans="1:18">
      <c r="A13" s="10" t="s">
        <v>566</v>
      </c>
      <c r="B13" s="35" t="s">
        <v>944</v>
      </c>
      <c r="C13" s="10">
        <v>1926</v>
      </c>
      <c r="D13" s="10">
        <v>2139</v>
      </c>
      <c r="E13" s="10">
        <f>SUM(D13-C13)</f>
        <v>213</v>
      </c>
      <c r="F13" s="36">
        <v>9.5</v>
      </c>
      <c r="G13" s="10">
        <f>E13*F13</f>
        <v>2023.5</v>
      </c>
      <c r="H13" s="10"/>
      <c r="I13" s="10"/>
      <c r="J13" s="10"/>
      <c r="K13" s="10">
        <v>0.5</v>
      </c>
      <c r="L13" s="10"/>
      <c r="M13" s="11"/>
      <c r="N13" s="12"/>
      <c r="O13" s="10"/>
      <c r="P13" s="12">
        <f>K13*G13</f>
        <v>1011.75</v>
      </c>
      <c r="Q13" s="10">
        <v>1</v>
      </c>
      <c r="R13" s="36">
        <f t="shared" si="4"/>
        <v>1011.75</v>
      </c>
    </row>
    <row r="14" s="14" customFormat="1" spans="1:18">
      <c r="A14" s="10" t="s">
        <v>953</v>
      </c>
      <c r="B14" s="35" t="s">
        <v>944</v>
      </c>
      <c r="C14" s="10"/>
      <c r="D14" s="10"/>
      <c r="E14" s="10"/>
      <c r="F14" s="37"/>
      <c r="G14" s="10"/>
      <c r="H14" s="10">
        <v>211</v>
      </c>
      <c r="I14" s="10">
        <v>273</v>
      </c>
      <c r="J14" s="10">
        <f t="shared" si="0"/>
        <v>62</v>
      </c>
      <c r="K14" s="10">
        <v>40</v>
      </c>
      <c r="L14" s="10">
        <f t="shared" si="1"/>
        <v>2480</v>
      </c>
      <c r="M14" s="11">
        <v>1.03</v>
      </c>
      <c r="N14" s="12">
        <f t="shared" si="2"/>
        <v>2554.4</v>
      </c>
      <c r="O14" s="10"/>
      <c r="P14" s="12">
        <f t="shared" si="3"/>
        <v>2554.4</v>
      </c>
      <c r="Q14" s="10">
        <v>1</v>
      </c>
      <c r="R14" s="36">
        <f t="shared" si="4"/>
        <v>2554.4</v>
      </c>
    </row>
    <row r="15" s="14" customFormat="1" spans="1:18">
      <c r="A15" s="10" t="s">
        <v>954</v>
      </c>
      <c r="B15" s="35" t="s">
        <v>944</v>
      </c>
      <c r="C15" s="10"/>
      <c r="D15" s="10"/>
      <c r="E15" s="10"/>
      <c r="F15" s="37"/>
      <c r="G15" s="10"/>
      <c r="H15" s="10">
        <v>7369</v>
      </c>
      <c r="I15" s="10">
        <v>8136</v>
      </c>
      <c r="J15" s="10">
        <f t="shared" si="0"/>
        <v>767</v>
      </c>
      <c r="K15" s="10">
        <v>1</v>
      </c>
      <c r="L15" s="10">
        <f t="shared" si="1"/>
        <v>767</v>
      </c>
      <c r="M15" s="11">
        <v>1.03</v>
      </c>
      <c r="N15" s="12">
        <f t="shared" si="2"/>
        <v>790.01</v>
      </c>
      <c r="O15" s="10"/>
      <c r="P15" s="12">
        <f t="shared" si="3"/>
        <v>790.01</v>
      </c>
      <c r="Q15" s="10">
        <v>1</v>
      </c>
      <c r="R15" s="36">
        <f t="shared" si="4"/>
        <v>790.01</v>
      </c>
    </row>
    <row r="16" s="14" customFormat="1" ht="12" customHeight="1" spans="1:18">
      <c r="A16" s="10" t="s">
        <v>11</v>
      </c>
      <c r="B16" s="35" t="s">
        <v>944</v>
      </c>
      <c r="C16" s="10"/>
      <c r="D16" s="10"/>
      <c r="E16" s="10">
        <f>SUM(E4:E14)</f>
        <v>249</v>
      </c>
      <c r="F16" s="36">
        <v>9.5</v>
      </c>
      <c r="G16" s="10">
        <f>E16*F16</f>
        <v>2365.5</v>
      </c>
      <c r="H16" s="10"/>
      <c r="I16" s="10"/>
      <c r="J16" s="10"/>
      <c r="K16" s="10"/>
      <c r="L16" s="10">
        <f>SUM(L4:L15)</f>
        <v>533422</v>
      </c>
      <c r="M16" s="11">
        <v>1.03</v>
      </c>
      <c r="N16" s="12">
        <f>L16*M16</f>
        <v>549424.66</v>
      </c>
      <c r="O16" s="10"/>
      <c r="P16" s="12">
        <f>G16+N16</f>
        <v>551790.16</v>
      </c>
      <c r="Q16" s="10">
        <v>1</v>
      </c>
      <c r="R16" s="36">
        <f>SUM(R4:R15)</f>
        <v>550778.41</v>
      </c>
    </row>
    <row r="17" s="20" customFormat="1" hidden="1" spans="1:363">
      <c r="A17" s="38" t="s">
        <v>955</v>
      </c>
      <c r="B17" s="39"/>
      <c r="C17" s="40"/>
      <c r="D17" s="40"/>
      <c r="E17" s="40"/>
      <c r="F17" s="41"/>
      <c r="G17" s="40"/>
      <c r="H17" s="40"/>
      <c r="I17" s="40"/>
      <c r="J17" s="40"/>
      <c r="K17" s="40"/>
      <c r="L17" s="40"/>
      <c r="M17" s="57"/>
      <c r="N17" s="58"/>
      <c r="O17" s="40"/>
      <c r="P17" s="58"/>
      <c r="Q17" s="40"/>
      <c r="R17" s="41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  <c r="IX17" s="39"/>
      <c r="IY17" s="39"/>
      <c r="IZ17" s="39"/>
      <c r="JA17" s="39"/>
      <c r="JB17" s="39"/>
      <c r="JC17" s="39"/>
      <c r="JD17" s="39"/>
      <c r="JE17" s="39"/>
      <c r="JF17" s="39"/>
      <c r="JG17" s="39"/>
      <c r="JH17" s="39"/>
      <c r="JI17" s="39"/>
      <c r="JJ17" s="39"/>
      <c r="JK17" s="39"/>
      <c r="JL17" s="39"/>
      <c r="JM17" s="39"/>
      <c r="JN17" s="39"/>
      <c r="JO17" s="39"/>
      <c r="JP17" s="39"/>
      <c r="JQ17" s="39"/>
      <c r="JR17" s="39"/>
      <c r="JS17" s="39"/>
      <c r="JT17" s="39"/>
      <c r="JU17" s="39"/>
      <c r="JV17" s="39"/>
      <c r="JW17" s="39"/>
      <c r="JX17" s="39"/>
      <c r="JY17" s="39"/>
      <c r="JZ17" s="39"/>
      <c r="KA17" s="39"/>
      <c r="KB17" s="39"/>
      <c r="KC17" s="39"/>
      <c r="KD17" s="39"/>
      <c r="KE17" s="39"/>
      <c r="KF17" s="39"/>
      <c r="KG17" s="39"/>
      <c r="KH17" s="39"/>
      <c r="KI17" s="39"/>
      <c r="KJ17" s="39"/>
      <c r="KK17" s="39"/>
      <c r="KL17" s="39"/>
      <c r="KM17" s="39"/>
      <c r="KN17" s="39"/>
      <c r="KO17" s="39"/>
      <c r="KP17" s="39"/>
      <c r="KQ17" s="39"/>
      <c r="KR17" s="39"/>
      <c r="KS17" s="39"/>
      <c r="KT17" s="39"/>
      <c r="KU17" s="39"/>
      <c r="KV17" s="39"/>
      <c r="KW17" s="39"/>
      <c r="KX17" s="39"/>
      <c r="KY17" s="39"/>
      <c r="KZ17" s="39"/>
      <c r="LA17" s="39"/>
      <c r="LB17" s="39"/>
      <c r="LC17" s="39"/>
      <c r="LD17" s="39"/>
      <c r="LE17" s="39"/>
      <c r="LF17" s="39"/>
      <c r="LG17" s="39"/>
      <c r="LH17" s="39"/>
      <c r="LI17" s="39"/>
      <c r="LJ17" s="39"/>
      <c r="LK17" s="39"/>
      <c r="LL17" s="39"/>
      <c r="LM17" s="39"/>
      <c r="LN17" s="39"/>
      <c r="LO17" s="39"/>
      <c r="LP17" s="39"/>
      <c r="LQ17" s="39"/>
      <c r="LR17" s="39"/>
      <c r="LS17" s="39"/>
      <c r="LT17" s="39"/>
      <c r="LU17" s="39"/>
      <c r="LV17" s="39"/>
      <c r="LW17" s="39"/>
      <c r="LX17" s="39"/>
      <c r="LY17" s="39"/>
      <c r="LZ17" s="39"/>
      <c r="MA17" s="39"/>
      <c r="MB17" s="39"/>
      <c r="MC17" s="39"/>
      <c r="MD17" s="39"/>
      <c r="ME17" s="39"/>
      <c r="MF17" s="39"/>
      <c r="MG17" s="39"/>
      <c r="MH17" s="39"/>
      <c r="MI17" s="39"/>
      <c r="MJ17" s="39"/>
      <c r="MK17" s="39"/>
      <c r="ML17" s="39"/>
      <c r="MM17" s="39"/>
      <c r="MN17" s="39"/>
      <c r="MO17" s="39"/>
      <c r="MP17" s="39"/>
      <c r="MQ17" s="39"/>
      <c r="MR17" s="39"/>
      <c r="MS17" s="39"/>
      <c r="MT17" s="39"/>
      <c r="MU17" s="39"/>
      <c r="MV17" s="39"/>
      <c r="MW17" s="39"/>
      <c r="MX17" s="39"/>
      <c r="MY17" s="39"/>
    </row>
    <row r="18" s="20" customFormat="1" hidden="1" spans="1:363">
      <c r="A18" s="38" t="s">
        <v>944</v>
      </c>
      <c r="B18" s="39"/>
      <c r="C18" s="40"/>
      <c r="D18" s="40"/>
      <c r="E18" s="40"/>
      <c r="F18" s="41"/>
      <c r="G18" s="40"/>
      <c r="H18" s="40"/>
      <c r="I18" s="40"/>
      <c r="J18" s="40"/>
      <c r="K18" s="40"/>
      <c r="L18" s="40"/>
      <c r="M18" s="57"/>
      <c r="N18" s="58"/>
      <c r="O18" s="40"/>
      <c r="P18" s="58"/>
      <c r="Q18" s="40"/>
      <c r="R18" s="41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  <c r="GY18" s="39"/>
      <c r="GZ18" s="39"/>
      <c r="HA18" s="39"/>
      <c r="HB18" s="39"/>
      <c r="HC18" s="39"/>
      <c r="HD18" s="39"/>
      <c r="HE18" s="39"/>
      <c r="HF18" s="39"/>
      <c r="HG18" s="39"/>
      <c r="HH18" s="39"/>
      <c r="HI18" s="39"/>
      <c r="HJ18" s="39"/>
      <c r="HK18" s="39"/>
      <c r="HL18" s="39"/>
      <c r="HM18" s="39"/>
      <c r="HN18" s="39"/>
      <c r="HO18" s="39"/>
      <c r="HP18" s="39"/>
      <c r="HQ18" s="39"/>
      <c r="HR18" s="39"/>
      <c r="HS18" s="39"/>
      <c r="HT18" s="39"/>
      <c r="HU18" s="39"/>
      <c r="HV18" s="39"/>
      <c r="HW18" s="39"/>
      <c r="HX18" s="39"/>
      <c r="HY18" s="39"/>
      <c r="HZ18" s="39"/>
      <c r="IA18" s="39"/>
      <c r="IB18" s="39"/>
      <c r="IC18" s="39"/>
      <c r="ID18" s="39"/>
      <c r="IE18" s="39"/>
      <c r="IF18" s="39"/>
      <c r="IG18" s="39"/>
      <c r="IH18" s="39"/>
      <c r="II18" s="39"/>
      <c r="IJ18" s="39"/>
      <c r="IK18" s="39"/>
      <c r="IL18" s="39"/>
      <c r="IM18" s="39"/>
      <c r="IN18" s="39"/>
      <c r="IO18" s="39"/>
      <c r="IP18" s="39"/>
      <c r="IQ18" s="39"/>
      <c r="IR18" s="39"/>
      <c r="IS18" s="39"/>
      <c r="IT18" s="39"/>
      <c r="IU18" s="39"/>
      <c r="IV18" s="39"/>
      <c r="IW18" s="39"/>
      <c r="IX18" s="39"/>
      <c r="IY18" s="39"/>
      <c r="IZ18" s="39"/>
      <c r="JA18" s="39"/>
      <c r="JB18" s="39"/>
      <c r="JC18" s="39"/>
      <c r="JD18" s="39"/>
      <c r="JE18" s="39"/>
      <c r="JF18" s="39"/>
      <c r="JG18" s="39"/>
      <c r="JH18" s="39"/>
      <c r="JI18" s="39"/>
      <c r="JJ18" s="39"/>
      <c r="JK18" s="39"/>
      <c r="JL18" s="39"/>
      <c r="JM18" s="39"/>
      <c r="JN18" s="39"/>
      <c r="JO18" s="39"/>
      <c r="JP18" s="39"/>
      <c r="JQ18" s="39"/>
      <c r="JR18" s="39"/>
      <c r="JS18" s="39"/>
      <c r="JT18" s="39"/>
      <c r="JU18" s="39"/>
      <c r="JV18" s="39"/>
      <c r="JW18" s="39"/>
      <c r="JX18" s="39"/>
      <c r="JY18" s="39"/>
      <c r="JZ18" s="39"/>
      <c r="KA18" s="39"/>
      <c r="KB18" s="39"/>
      <c r="KC18" s="39"/>
      <c r="KD18" s="39"/>
      <c r="KE18" s="39"/>
      <c r="KF18" s="39"/>
      <c r="KG18" s="39"/>
      <c r="KH18" s="39"/>
      <c r="KI18" s="39"/>
      <c r="KJ18" s="39"/>
      <c r="KK18" s="39"/>
      <c r="KL18" s="39"/>
      <c r="KM18" s="39"/>
      <c r="KN18" s="39"/>
      <c r="KO18" s="39"/>
      <c r="KP18" s="39"/>
      <c r="KQ18" s="39"/>
      <c r="KR18" s="39"/>
      <c r="KS18" s="39"/>
      <c r="KT18" s="39"/>
      <c r="KU18" s="39"/>
      <c r="KV18" s="39"/>
      <c r="KW18" s="39"/>
      <c r="KX18" s="39"/>
      <c r="KY18" s="39"/>
      <c r="KZ18" s="39"/>
      <c r="LA18" s="39"/>
      <c r="LB18" s="39"/>
      <c r="LC18" s="39"/>
      <c r="LD18" s="39"/>
      <c r="LE18" s="39"/>
      <c r="LF18" s="39"/>
      <c r="LG18" s="39"/>
      <c r="LH18" s="39"/>
      <c r="LI18" s="39"/>
      <c r="LJ18" s="39"/>
      <c r="LK18" s="39"/>
      <c r="LL18" s="39"/>
      <c r="LM18" s="39"/>
      <c r="LN18" s="39"/>
      <c r="LO18" s="39"/>
      <c r="LP18" s="39"/>
      <c r="LQ18" s="39"/>
      <c r="LR18" s="39"/>
      <c r="LS18" s="39"/>
      <c r="LT18" s="39"/>
      <c r="LU18" s="39"/>
      <c r="LV18" s="39"/>
      <c r="LW18" s="39"/>
      <c r="LX18" s="39"/>
      <c r="LY18" s="39"/>
      <c r="LZ18" s="39"/>
      <c r="MA18" s="39"/>
      <c r="MB18" s="39"/>
      <c r="MC18" s="39"/>
      <c r="MD18" s="39"/>
      <c r="ME18" s="39"/>
      <c r="MF18" s="39"/>
      <c r="MG18" s="39"/>
      <c r="MH18" s="39"/>
      <c r="MI18" s="39"/>
      <c r="MJ18" s="39"/>
      <c r="MK18" s="39"/>
      <c r="ML18" s="39"/>
      <c r="MM18" s="39"/>
      <c r="MN18" s="39"/>
      <c r="MO18" s="39"/>
      <c r="MP18" s="39"/>
      <c r="MQ18" s="39"/>
      <c r="MR18" s="39"/>
      <c r="MS18" s="39"/>
      <c r="MT18" s="39"/>
      <c r="MU18" s="39"/>
      <c r="MV18" s="39"/>
      <c r="MW18" s="39"/>
      <c r="MX18" s="39"/>
      <c r="MY18" s="39"/>
    </row>
    <row r="19" s="20" customFormat="1" hidden="1" spans="1:363">
      <c r="A19" s="40" t="s">
        <v>956</v>
      </c>
      <c r="B19" s="39"/>
      <c r="C19" s="40"/>
      <c r="D19" s="40"/>
      <c r="E19" s="40"/>
      <c r="F19" s="41"/>
      <c r="G19" s="40"/>
      <c r="H19" s="40"/>
      <c r="I19" s="40"/>
      <c r="J19" s="40"/>
      <c r="K19" s="40"/>
      <c r="L19" s="40"/>
      <c r="M19" s="57"/>
      <c r="N19" s="58"/>
      <c r="O19" s="40"/>
      <c r="P19" s="58"/>
      <c r="Q19" s="40"/>
      <c r="R19" s="41">
        <v>50000</v>
      </c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  <c r="GY19" s="39"/>
      <c r="GZ19" s="39"/>
      <c r="HA19" s="39"/>
      <c r="HB19" s="39"/>
      <c r="HC19" s="39"/>
      <c r="HD19" s="39"/>
      <c r="HE19" s="39"/>
      <c r="HF19" s="39"/>
      <c r="HG19" s="39"/>
      <c r="HH19" s="39"/>
      <c r="HI19" s="39"/>
      <c r="HJ19" s="39"/>
      <c r="HK19" s="39"/>
      <c r="HL19" s="39"/>
      <c r="HM19" s="39"/>
      <c r="HN19" s="39"/>
      <c r="HO19" s="39"/>
      <c r="HP19" s="39"/>
      <c r="HQ19" s="39"/>
      <c r="HR19" s="39"/>
      <c r="HS19" s="39"/>
      <c r="HT19" s="39"/>
      <c r="HU19" s="39"/>
      <c r="HV19" s="39"/>
      <c r="HW19" s="39"/>
      <c r="HX19" s="39"/>
      <c r="HY19" s="39"/>
      <c r="HZ19" s="39"/>
      <c r="IA19" s="39"/>
      <c r="IB19" s="39"/>
      <c r="IC19" s="39"/>
      <c r="ID19" s="39"/>
      <c r="IE19" s="39"/>
      <c r="IF19" s="39"/>
      <c r="IG19" s="39"/>
      <c r="IH19" s="39"/>
      <c r="II19" s="39"/>
      <c r="IJ19" s="39"/>
      <c r="IK19" s="39"/>
      <c r="IL19" s="39"/>
      <c r="IM19" s="39"/>
      <c r="IN19" s="39"/>
      <c r="IO19" s="39"/>
      <c r="IP19" s="39"/>
      <c r="IQ19" s="39"/>
      <c r="IR19" s="39"/>
      <c r="IS19" s="39"/>
      <c r="IT19" s="39"/>
      <c r="IU19" s="39"/>
      <c r="IV19" s="39"/>
      <c r="IW19" s="39"/>
      <c r="IX19" s="39"/>
      <c r="IY19" s="39"/>
      <c r="IZ19" s="39"/>
      <c r="JA19" s="39"/>
      <c r="JB19" s="39"/>
      <c r="JC19" s="39"/>
      <c r="JD19" s="39"/>
      <c r="JE19" s="39"/>
      <c r="JF19" s="39"/>
      <c r="JG19" s="39"/>
      <c r="JH19" s="39"/>
      <c r="JI19" s="39"/>
      <c r="JJ19" s="39"/>
      <c r="JK19" s="39"/>
      <c r="JL19" s="39"/>
      <c r="JM19" s="39"/>
      <c r="JN19" s="39"/>
      <c r="JO19" s="39"/>
      <c r="JP19" s="39"/>
      <c r="JQ19" s="39"/>
      <c r="JR19" s="39"/>
      <c r="JS19" s="39"/>
      <c r="JT19" s="39"/>
      <c r="JU19" s="39"/>
      <c r="JV19" s="39"/>
      <c r="JW19" s="39"/>
      <c r="JX19" s="39"/>
      <c r="JY19" s="39"/>
      <c r="JZ19" s="39"/>
      <c r="KA19" s="39"/>
      <c r="KB19" s="39"/>
      <c r="KC19" s="39"/>
      <c r="KD19" s="39"/>
      <c r="KE19" s="39"/>
      <c r="KF19" s="39"/>
      <c r="KG19" s="39"/>
      <c r="KH19" s="39"/>
      <c r="KI19" s="39"/>
      <c r="KJ19" s="39"/>
      <c r="KK19" s="39"/>
      <c r="KL19" s="39"/>
      <c r="KM19" s="39"/>
      <c r="KN19" s="39"/>
      <c r="KO19" s="39"/>
      <c r="KP19" s="39"/>
      <c r="KQ19" s="39"/>
      <c r="KR19" s="39"/>
      <c r="KS19" s="39"/>
      <c r="KT19" s="39"/>
      <c r="KU19" s="39"/>
      <c r="KV19" s="39"/>
      <c r="KW19" s="39"/>
      <c r="KX19" s="39"/>
      <c r="KY19" s="39"/>
      <c r="KZ19" s="39"/>
      <c r="LA19" s="39"/>
      <c r="LB19" s="39"/>
      <c r="LC19" s="39"/>
      <c r="LD19" s="39"/>
      <c r="LE19" s="39"/>
      <c r="LF19" s="39"/>
      <c r="LG19" s="39"/>
      <c r="LH19" s="39"/>
      <c r="LI19" s="39"/>
      <c r="LJ19" s="39"/>
      <c r="LK19" s="39"/>
      <c r="LL19" s="39"/>
      <c r="LM19" s="39"/>
      <c r="LN19" s="39"/>
      <c r="LO19" s="39"/>
      <c r="LP19" s="39"/>
      <c r="LQ19" s="39"/>
      <c r="LR19" s="39"/>
      <c r="LS19" s="39"/>
      <c r="LT19" s="39"/>
      <c r="LU19" s="39"/>
      <c r="LV19" s="39"/>
      <c r="LW19" s="39"/>
      <c r="LX19" s="39"/>
      <c r="LY19" s="39"/>
      <c r="LZ19" s="39"/>
      <c r="MA19" s="39"/>
      <c r="MB19" s="39"/>
      <c r="MC19" s="39"/>
      <c r="MD19" s="39"/>
      <c r="ME19" s="39"/>
      <c r="MF19" s="39"/>
      <c r="MG19" s="39"/>
      <c r="MH19" s="39"/>
      <c r="MI19" s="39"/>
      <c r="MJ19" s="39"/>
      <c r="MK19" s="39"/>
      <c r="ML19" s="39"/>
      <c r="MM19" s="39"/>
      <c r="MN19" s="39"/>
      <c r="MO19" s="39"/>
      <c r="MP19" s="39"/>
      <c r="MQ19" s="39"/>
      <c r="MR19" s="39"/>
      <c r="MS19" s="39"/>
      <c r="MT19" s="39"/>
      <c r="MU19" s="39"/>
      <c r="MV19" s="39"/>
      <c r="MW19" s="39"/>
      <c r="MX19" s="39"/>
      <c r="MY19" s="39"/>
    </row>
    <row r="20" s="20" customFormat="1" hidden="1" spans="1:363">
      <c r="A20" s="40" t="s">
        <v>957</v>
      </c>
      <c r="B20" s="39"/>
      <c r="C20" s="40"/>
      <c r="D20" s="40"/>
      <c r="E20" s="40"/>
      <c r="F20" s="41"/>
      <c r="G20" s="40"/>
      <c r="H20" s="40"/>
      <c r="I20" s="40"/>
      <c r="J20" s="40"/>
      <c r="K20" s="40"/>
      <c r="L20" s="40"/>
      <c r="M20" s="57"/>
      <c r="N20" s="58"/>
      <c r="O20" s="40"/>
      <c r="P20" s="58"/>
      <c r="Q20" s="40"/>
      <c r="R20" s="41">
        <v>39933.44</v>
      </c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  <c r="GY20" s="39"/>
      <c r="GZ20" s="39"/>
      <c r="HA20" s="39"/>
      <c r="HB20" s="39"/>
      <c r="HC20" s="39"/>
      <c r="HD20" s="39"/>
      <c r="HE20" s="39"/>
      <c r="HF20" s="39"/>
      <c r="HG20" s="39"/>
      <c r="HH20" s="39"/>
      <c r="HI20" s="39"/>
      <c r="HJ20" s="39"/>
      <c r="HK20" s="39"/>
      <c r="HL20" s="39"/>
      <c r="HM20" s="39"/>
      <c r="HN20" s="39"/>
      <c r="HO20" s="39"/>
      <c r="HP20" s="39"/>
      <c r="HQ20" s="39"/>
      <c r="HR20" s="39"/>
      <c r="HS20" s="39"/>
      <c r="HT20" s="39"/>
      <c r="HU20" s="39"/>
      <c r="HV20" s="39"/>
      <c r="HW20" s="39"/>
      <c r="HX20" s="39"/>
      <c r="HY20" s="39"/>
      <c r="HZ20" s="39"/>
      <c r="IA20" s="39"/>
      <c r="IB20" s="39"/>
      <c r="IC20" s="39"/>
      <c r="ID20" s="39"/>
      <c r="IE20" s="39"/>
      <c r="IF20" s="39"/>
      <c r="IG20" s="39"/>
      <c r="IH20" s="39"/>
      <c r="II20" s="39"/>
      <c r="IJ20" s="39"/>
      <c r="IK20" s="39"/>
      <c r="IL20" s="39"/>
      <c r="IM20" s="39"/>
      <c r="IN20" s="39"/>
      <c r="IO20" s="39"/>
      <c r="IP20" s="39"/>
      <c r="IQ20" s="39"/>
      <c r="IR20" s="39"/>
      <c r="IS20" s="39"/>
      <c r="IT20" s="39"/>
      <c r="IU20" s="39"/>
      <c r="IV20" s="39"/>
      <c r="IW20" s="39"/>
      <c r="IX20" s="39"/>
      <c r="IY20" s="39"/>
      <c r="IZ20" s="39"/>
      <c r="JA20" s="39"/>
      <c r="JB20" s="39"/>
      <c r="JC20" s="39"/>
      <c r="JD20" s="39"/>
      <c r="JE20" s="39"/>
      <c r="JF20" s="39"/>
      <c r="JG20" s="39"/>
      <c r="JH20" s="39"/>
      <c r="JI20" s="39"/>
      <c r="JJ20" s="39"/>
      <c r="JK20" s="39"/>
      <c r="JL20" s="39"/>
      <c r="JM20" s="39"/>
      <c r="JN20" s="39"/>
      <c r="JO20" s="39"/>
      <c r="JP20" s="39"/>
      <c r="JQ20" s="39"/>
      <c r="JR20" s="39"/>
      <c r="JS20" s="39"/>
      <c r="JT20" s="39"/>
      <c r="JU20" s="39"/>
      <c r="JV20" s="39"/>
      <c r="JW20" s="39"/>
      <c r="JX20" s="39"/>
      <c r="JY20" s="39"/>
      <c r="JZ20" s="39"/>
      <c r="KA20" s="39"/>
      <c r="KB20" s="39"/>
      <c r="KC20" s="39"/>
      <c r="KD20" s="39"/>
      <c r="KE20" s="39"/>
      <c r="KF20" s="39"/>
      <c r="KG20" s="39"/>
      <c r="KH20" s="39"/>
      <c r="KI20" s="39"/>
      <c r="KJ20" s="39"/>
      <c r="KK20" s="39"/>
      <c r="KL20" s="39"/>
      <c r="KM20" s="39"/>
      <c r="KN20" s="39"/>
      <c r="KO20" s="39"/>
      <c r="KP20" s="39"/>
      <c r="KQ20" s="39"/>
      <c r="KR20" s="39"/>
      <c r="KS20" s="39"/>
      <c r="KT20" s="39"/>
      <c r="KU20" s="39"/>
      <c r="KV20" s="39"/>
      <c r="KW20" s="39"/>
      <c r="KX20" s="39"/>
      <c r="KY20" s="39"/>
      <c r="KZ20" s="39"/>
      <c r="LA20" s="39"/>
      <c r="LB20" s="39"/>
      <c r="LC20" s="39"/>
      <c r="LD20" s="39"/>
      <c r="LE20" s="39"/>
      <c r="LF20" s="39"/>
      <c r="LG20" s="39"/>
      <c r="LH20" s="39"/>
      <c r="LI20" s="39"/>
      <c r="LJ20" s="39"/>
      <c r="LK20" s="39"/>
      <c r="LL20" s="39"/>
      <c r="LM20" s="39"/>
      <c r="LN20" s="39"/>
      <c r="LO20" s="39"/>
      <c r="LP20" s="39"/>
      <c r="LQ20" s="39"/>
      <c r="LR20" s="39"/>
      <c r="LS20" s="39"/>
      <c r="LT20" s="39"/>
      <c r="LU20" s="39"/>
      <c r="LV20" s="39"/>
      <c r="LW20" s="39"/>
      <c r="LX20" s="39"/>
      <c r="LY20" s="39"/>
      <c r="LZ20" s="39"/>
      <c r="MA20" s="39"/>
      <c r="MB20" s="39"/>
      <c r="MC20" s="39"/>
      <c r="MD20" s="39"/>
      <c r="ME20" s="39"/>
      <c r="MF20" s="39"/>
      <c r="MG20" s="39"/>
      <c r="MH20" s="39"/>
      <c r="MI20" s="39"/>
      <c r="MJ20" s="39"/>
      <c r="MK20" s="39"/>
      <c r="ML20" s="39"/>
      <c r="MM20" s="39"/>
      <c r="MN20" s="39"/>
      <c r="MO20" s="39"/>
      <c r="MP20" s="39"/>
      <c r="MQ20" s="39"/>
      <c r="MR20" s="39"/>
      <c r="MS20" s="39"/>
      <c r="MT20" s="39"/>
      <c r="MU20" s="39"/>
      <c r="MV20" s="39"/>
      <c r="MW20" s="39"/>
      <c r="MX20" s="39"/>
      <c r="MY20" s="39"/>
    </row>
    <row r="21" s="20" customFormat="1" hidden="1" spans="1:363">
      <c r="A21" s="40" t="s">
        <v>958</v>
      </c>
      <c r="B21" s="39"/>
      <c r="C21" s="40"/>
      <c r="D21" s="40"/>
      <c r="E21" s="40"/>
      <c r="F21" s="41"/>
      <c r="G21" s="40"/>
      <c r="H21" s="40"/>
      <c r="I21" s="40"/>
      <c r="J21" s="40"/>
      <c r="K21" s="40"/>
      <c r="L21" s="40"/>
      <c r="M21" s="57"/>
      <c r="N21" s="58"/>
      <c r="O21" s="40"/>
      <c r="P21" s="58"/>
      <c r="Q21" s="40"/>
      <c r="R21" s="41">
        <v>33791.68</v>
      </c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  <c r="IJ21" s="39"/>
      <c r="IK21" s="39"/>
      <c r="IL21" s="39"/>
      <c r="IM21" s="39"/>
      <c r="IN21" s="39"/>
      <c r="IO21" s="39"/>
      <c r="IP21" s="39"/>
      <c r="IQ21" s="39"/>
      <c r="IR21" s="39"/>
      <c r="IS21" s="39"/>
      <c r="IT21" s="39"/>
      <c r="IU21" s="39"/>
      <c r="IV21" s="39"/>
      <c r="IW21" s="39"/>
      <c r="IX21" s="39"/>
      <c r="IY21" s="39"/>
      <c r="IZ21" s="39"/>
      <c r="JA21" s="39"/>
      <c r="JB21" s="39"/>
      <c r="JC21" s="39"/>
      <c r="JD21" s="39"/>
      <c r="JE21" s="39"/>
      <c r="JF21" s="39"/>
      <c r="JG21" s="39"/>
      <c r="JH21" s="39"/>
      <c r="JI21" s="39"/>
      <c r="JJ21" s="39"/>
      <c r="JK21" s="39"/>
      <c r="JL21" s="39"/>
      <c r="JM21" s="39"/>
      <c r="JN21" s="39"/>
      <c r="JO21" s="39"/>
      <c r="JP21" s="39"/>
      <c r="JQ21" s="39"/>
      <c r="JR21" s="39"/>
      <c r="JS21" s="39"/>
      <c r="JT21" s="39"/>
      <c r="JU21" s="39"/>
      <c r="JV21" s="39"/>
      <c r="JW21" s="39"/>
      <c r="JX21" s="39"/>
      <c r="JY21" s="39"/>
      <c r="JZ21" s="39"/>
      <c r="KA21" s="39"/>
      <c r="KB21" s="39"/>
      <c r="KC21" s="39"/>
      <c r="KD21" s="39"/>
      <c r="KE21" s="39"/>
      <c r="KF21" s="39"/>
      <c r="KG21" s="39"/>
      <c r="KH21" s="39"/>
      <c r="KI21" s="39"/>
      <c r="KJ21" s="39"/>
      <c r="KK21" s="39"/>
      <c r="KL21" s="39"/>
      <c r="KM21" s="39"/>
      <c r="KN21" s="39"/>
      <c r="KO21" s="39"/>
      <c r="KP21" s="39"/>
      <c r="KQ21" s="39"/>
      <c r="KR21" s="39"/>
      <c r="KS21" s="39"/>
      <c r="KT21" s="39"/>
      <c r="KU21" s="39"/>
      <c r="KV21" s="39"/>
      <c r="KW21" s="39"/>
      <c r="KX21" s="39"/>
      <c r="KY21" s="39"/>
      <c r="KZ21" s="39"/>
      <c r="LA21" s="39"/>
      <c r="LB21" s="39"/>
      <c r="LC21" s="39"/>
      <c r="LD21" s="39"/>
      <c r="LE21" s="39"/>
      <c r="LF21" s="39"/>
      <c r="LG21" s="39"/>
      <c r="LH21" s="39"/>
      <c r="LI21" s="39"/>
      <c r="LJ21" s="39"/>
      <c r="LK21" s="39"/>
      <c r="LL21" s="39"/>
      <c r="LM21" s="39"/>
      <c r="LN21" s="39"/>
      <c r="LO21" s="39"/>
      <c r="LP21" s="39"/>
      <c r="LQ21" s="39"/>
      <c r="LR21" s="39"/>
      <c r="LS21" s="39"/>
      <c r="LT21" s="39"/>
      <c r="LU21" s="39"/>
      <c r="LV21" s="39"/>
      <c r="LW21" s="39"/>
      <c r="LX21" s="39"/>
      <c r="LY21" s="39"/>
      <c r="LZ21" s="39"/>
      <c r="MA21" s="39"/>
      <c r="MB21" s="39"/>
      <c r="MC21" s="39"/>
      <c r="MD21" s="39"/>
      <c r="ME21" s="39"/>
      <c r="MF21" s="39"/>
      <c r="MG21" s="39"/>
      <c r="MH21" s="39"/>
      <c r="MI21" s="39"/>
      <c r="MJ21" s="39"/>
      <c r="MK21" s="39"/>
      <c r="ML21" s="39"/>
      <c r="MM21" s="39"/>
      <c r="MN21" s="39"/>
      <c r="MO21" s="39"/>
      <c r="MP21" s="39"/>
      <c r="MQ21" s="39"/>
      <c r="MR21" s="39"/>
      <c r="MS21" s="39"/>
      <c r="MT21" s="39"/>
      <c r="MU21" s="39"/>
      <c r="MV21" s="39"/>
      <c r="MW21" s="39"/>
      <c r="MX21" s="39"/>
      <c r="MY21" s="39"/>
    </row>
    <row r="22" s="20" customFormat="1" hidden="1" spans="1:363">
      <c r="A22" s="40" t="s">
        <v>959</v>
      </c>
      <c r="B22" s="39"/>
      <c r="C22" s="40"/>
      <c r="D22" s="40"/>
      <c r="E22" s="40"/>
      <c r="F22" s="41"/>
      <c r="G22" s="40"/>
      <c r="H22" s="40"/>
      <c r="I22" s="40"/>
      <c r="J22" s="40"/>
      <c r="K22" s="40"/>
      <c r="L22" s="40"/>
      <c r="M22" s="57"/>
      <c r="N22" s="58"/>
      <c r="O22" s="40"/>
      <c r="P22" s="58"/>
      <c r="Q22" s="40"/>
      <c r="R22" s="41">
        <v>33791.68</v>
      </c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39"/>
      <c r="FT22" s="39"/>
      <c r="FU22" s="39"/>
      <c r="FV22" s="39"/>
      <c r="FW22" s="39"/>
      <c r="FX22" s="39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  <c r="GL22" s="39"/>
      <c r="GM22" s="39"/>
      <c r="GN22" s="39"/>
      <c r="GO22" s="39"/>
      <c r="GP22" s="39"/>
      <c r="GQ22" s="39"/>
      <c r="GR22" s="39"/>
      <c r="GS22" s="39"/>
      <c r="GT22" s="39"/>
      <c r="GU22" s="39"/>
      <c r="GV22" s="39"/>
      <c r="GW22" s="39"/>
      <c r="GX22" s="39"/>
      <c r="GY22" s="39"/>
      <c r="GZ22" s="39"/>
      <c r="HA22" s="39"/>
      <c r="HB22" s="39"/>
      <c r="HC22" s="39"/>
      <c r="HD22" s="39"/>
      <c r="HE22" s="39"/>
      <c r="HF22" s="39"/>
      <c r="HG22" s="39"/>
      <c r="HH22" s="39"/>
      <c r="HI22" s="39"/>
      <c r="HJ22" s="39"/>
      <c r="HK22" s="39"/>
      <c r="HL22" s="39"/>
      <c r="HM22" s="39"/>
      <c r="HN22" s="39"/>
      <c r="HO22" s="39"/>
      <c r="HP22" s="39"/>
      <c r="HQ22" s="39"/>
      <c r="HR22" s="39"/>
      <c r="HS22" s="39"/>
      <c r="HT22" s="39"/>
      <c r="HU22" s="39"/>
      <c r="HV22" s="39"/>
      <c r="HW22" s="39"/>
      <c r="HX22" s="39"/>
      <c r="HY22" s="39"/>
      <c r="HZ22" s="39"/>
      <c r="IA22" s="39"/>
      <c r="IB22" s="39"/>
      <c r="IC22" s="39"/>
      <c r="ID22" s="39"/>
      <c r="IE22" s="39"/>
      <c r="IF22" s="39"/>
      <c r="IG22" s="39"/>
      <c r="IH22" s="39"/>
      <c r="II22" s="39"/>
      <c r="IJ22" s="39"/>
      <c r="IK22" s="39"/>
      <c r="IL22" s="39"/>
      <c r="IM22" s="39"/>
      <c r="IN22" s="39"/>
      <c r="IO22" s="39"/>
      <c r="IP22" s="39"/>
      <c r="IQ22" s="39"/>
      <c r="IR22" s="39"/>
      <c r="IS22" s="39"/>
      <c r="IT22" s="39"/>
      <c r="IU22" s="39"/>
      <c r="IV22" s="39"/>
      <c r="IW22" s="39"/>
      <c r="IX22" s="39"/>
      <c r="IY22" s="39"/>
      <c r="IZ22" s="39"/>
      <c r="JA22" s="39"/>
      <c r="JB22" s="39"/>
      <c r="JC22" s="39"/>
      <c r="JD22" s="39"/>
      <c r="JE22" s="39"/>
      <c r="JF22" s="39"/>
      <c r="JG22" s="39"/>
      <c r="JH22" s="39"/>
      <c r="JI22" s="39"/>
      <c r="JJ22" s="39"/>
      <c r="JK22" s="39"/>
      <c r="JL22" s="39"/>
      <c r="JM22" s="39"/>
      <c r="JN22" s="39"/>
      <c r="JO22" s="39"/>
      <c r="JP22" s="39"/>
      <c r="JQ22" s="39"/>
      <c r="JR22" s="39"/>
      <c r="JS22" s="39"/>
      <c r="JT22" s="39"/>
      <c r="JU22" s="39"/>
      <c r="JV22" s="39"/>
      <c r="JW22" s="39"/>
      <c r="JX22" s="39"/>
      <c r="JY22" s="39"/>
      <c r="JZ22" s="39"/>
      <c r="KA22" s="39"/>
      <c r="KB22" s="39"/>
      <c r="KC22" s="39"/>
      <c r="KD22" s="39"/>
      <c r="KE22" s="39"/>
      <c r="KF22" s="39"/>
      <c r="KG22" s="39"/>
      <c r="KH22" s="39"/>
      <c r="KI22" s="39"/>
      <c r="KJ22" s="39"/>
      <c r="KK22" s="39"/>
      <c r="KL22" s="39"/>
      <c r="KM22" s="39"/>
      <c r="KN22" s="39"/>
      <c r="KO22" s="39"/>
      <c r="KP22" s="39"/>
      <c r="KQ22" s="39"/>
      <c r="KR22" s="39"/>
      <c r="KS22" s="39"/>
      <c r="KT22" s="39"/>
      <c r="KU22" s="39"/>
      <c r="KV22" s="39"/>
      <c r="KW22" s="39"/>
      <c r="KX22" s="39"/>
      <c r="KY22" s="39"/>
      <c r="KZ22" s="39"/>
      <c r="LA22" s="39"/>
      <c r="LB22" s="39"/>
      <c r="LC22" s="39"/>
      <c r="LD22" s="39"/>
      <c r="LE22" s="39"/>
      <c r="LF22" s="39"/>
      <c r="LG22" s="39"/>
      <c r="LH22" s="39"/>
      <c r="LI22" s="39"/>
      <c r="LJ22" s="39"/>
      <c r="LK22" s="39"/>
      <c r="LL22" s="39"/>
      <c r="LM22" s="39"/>
      <c r="LN22" s="39"/>
      <c r="LO22" s="39"/>
      <c r="LP22" s="39"/>
      <c r="LQ22" s="39"/>
      <c r="LR22" s="39"/>
      <c r="LS22" s="39"/>
      <c r="LT22" s="39"/>
      <c r="LU22" s="39"/>
      <c r="LV22" s="39"/>
      <c r="LW22" s="39"/>
      <c r="LX22" s="39"/>
      <c r="LY22" s="39"/>
      <c r="LZ22" s="39"/>
      <c r="MA22" s="39"/>
      <c r="MB22" s="39"/>
      <c r="MC22" s="39"/>
      <c r="MD22" s="39"/>
      <c r="ME22" s="39"/>
      <c r="MF22" s="39"/>
      <c r="MG22" s="39"/>
      <c r="MH22" s="39"/>
      <c r="MI22" s="39"/>
      <c r="MJ22" s="39"/>
      <c r="MK22" s="39"/>
      <c r="ML22" s="39"/>
      <c r="MM22" s="39"/>
      <c r="MN22" s="39"/>
      <c r="MO22" s="39"/>
      <c r="MP22" s="39"/>
      <c r="MQ22" s="39"/>
      <c r="MR22" s="39"/>
      <c r="MS22" s="39"/>
      <c r="MT22" s="39"/>
      <c r="MU22" s="39"/>
      <c r="MV22" s="39"/>
      <c r="MW22" s="39"/>
      <c r="MX22" s="39"/>
      <c r="MY22" s="39"/>
    </row>
    <row r="23" s="20" customFormat="1" hidden="1" spans="1:363">
      <c r="A23" s="40" t="s">
        <v>960</v>
      </c>
      <c r="B23" s="39"/>
      <c r="C23" s="40"/>
      <c r="D23" s="40"/>
      <c r="E23" s="40"/>
      <c r="F23" s="41"/>
      <c r="G23" s="40"/>
      <c r="H23" s="40"/>
      <c r="I23" s="40"/>
      <c r="J23" s="40"/>
      <c r="K23" s="40"/>
      <c r="L23" s="40"/>
      <c r="M23" s="57"/>
      <c r="N23" s="58"/>
      <c r="O23" s="40"/>
      <c r="P23" s="58"/>
      <c r="Q23" s="40"/>
      <c r="R23" s="41">
        <v>180400</v>
      </c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  <c r="FO23" s="39"/>
      <c r="FP23" s="39"/>
      <c r="FQ23" s="39"/>
      <c r="FR23" s="39"/>
      <c r="FS23" s="39"/>
      <c r="FT23" s="39"/>
      <c r="FU23" s="39"/>
      <c r="FV23" s="39"/>
      <c r="FW23" s="39"/>
      <c r="FX23" s="39"/>
      <c r="FY23" s="39"/>
      <c r="FZ23" s="39"/>
      <c r="GA23" s="39"/>
      <c r="GB23" s="39"/>
      <c r="GC23" s="39"/>
      <c r="GD23" s="39"/>
      <c r="GE23" s="39"/>
      <c r="GF23" s="39"/>
      <c r="GG23" s="39"/>
      <c r="GH23" s="39"/>
      <c r="GI23" s="39"/>
      <c r="GJ23" s="39"/>
      <c r="GK23" s="39"/>
      <c r="GL23" s="39"/>
      <c r="GM23" s="39"/>
      <c r="GN23" s="39"/>
      <c r="GO23" s="39"/>
      <c r="GP23" s="39"/>
      <c r="GQ23" s="39"/>
      <c r="GR23" s="39"/>
      <c r="GS23" s="39"/>
      <c r="GT23" s="39"/>
      <c r="GU23" s="39"/>
      <c r="GV23" s="39"/>
      <c r="GW23" s="39"/>
      <c r="GX23" s="39"/>
      <c r="GY23" s="39"/>
      <c r="GZ23" s="39"/>
      <c r="HA23" s="39"/>
      <c r="HB23" s="39"/>
      <c r="HC23" s="39"/>
      <c r="HD23" s="39"/>
      <c r="HE23" s="39"/>
      <c r="HF23" s="39"/>
      <c r="HG23" s="39"/>
      <c r="HH23" s="39"/>
      <c r="HI23" s="39"/>
      <c r="HJ23" s="39"/>
      <c r="HK23" s="39"/>
      <c r="HL23" s="39"/>
      <c r="HM23" s="39"/>
      <c r="HN23" s="39"/>
      <c r="HO23" s="39"/>
      <c r="HP23" s="39"/>
      <c r="HQ23" s="39"/>
      <c r="HR23" s="39"/>
      <c r="HS23" s="39"/>
      <c r="HT23" s="39"/>
      <c r="HU23" s="39"/>
      <c r="HV23" s="39"/>
      <c r="HW23" s="39"/>
      <c r="HX23" s="39"/>
      <c r="HY23" s="39"/>
      <c r="HZ23" s="39"/>
      <c r="IA23" s="39"/>
      <c r="IB23" s="39"/>
      <c r="IC23" s="39"/>
      <c r="ID23" s="39"/>
      <c r="IE23" s="39"/>
      <c r="IF23" s="39"/>
      <c r="IG23" s="39"/>
      <c r="IH23" s="39"/>
      <c r="II23" s="39"/>
      <c r="IJ23" s="39"/>
      <c r="IK23" s="39"/>
      <c r="IL23" s="39"/>
      <c r="IM23" s="39"/>
      <c r="IN23" s="39"/>
      <c r="IO23" s="39"/>
      <c r="IP23" s="39"/>
      <c r="IQ23" s="39"/>
      <c r="IR23" s="39"/>
      <c r="IS23" s="39"/>
      <c r="IT23" s="39"/>
      <c r="IU23" s="39"/>
      <c r="IV23" s="39"/>
      <c r="IW23" s="39"/>
      <c r="IX23" s="39"/>
      <c r="IY23" s="39"/>
      <c r="IZ23" s="39"/>
      <c r="JA23" s="39"/>
      <c r="JB23" s="39"/>
      <c r="JC23" s="39"/>
      <c r="JD23" s="39"/>
      <c r="JE23" s="39"/>
      <c r="JF23" s="39"/>
      <c r="JG23" s="39"/>
      <c r="JH23" s="39"/>
      <c r="JI23" s="39"/>
      <c r="JJ23" s="39"/>
      <c r="JK23" s="39"/>
      <c r="JL23" s="39"/>
      <c r="JM23" s="39"/>
      <c r="JN23" s="39"/>
      <c r="JO23" s="39"/>
      <c r="JP23" s="39"/>
      <c r="JQ23" s="39"/>
      <c r="JR23" s="39"/>
      <c r="JS23" s="39"/>
      <c r="JT23" s="39"/>
      <c r="JU23" s="39"/>
      <c r="JV23" s="39"/>
      <c r="JW23" s="39"/>
      <c r="JX23" s="39"/>
      <c r="JY23" s="39"/>
      <c r="JZ23" s="39"/>
      <c r="KA23" s="39"/>
      <c r="KB23" s="39"/>
      <c r="KC23" s="39"/>
      <c r="KD23" s="39"/>
      <c r="KE23" s="39"/>
      <c r="KF23" s="39"/>
      <c r="KG23" s="39"/>
      <c r="KH23" s="39"/>
      <c r="KI23" s="39"/>
      <c r="KJ23" s="39"/>
      <c r="KK23" s="39"/>
      <c r="KL23" s="39"/>
      <c r="KM23" s="39"/>
      <c r="KN23" s="39"/>
      <c r="KO23" s="39"/>
      <c r="KP23" s="39"/>
      <c r="KQ23" s="39"/>
      <c r="KR23" s="39"/>
      <c r="KS23" s="39"/>
      <c r="KT23" s="39"/>
      <c r="KU23" s="39"/>
      <c r="KV23" s="39"/>
      <c r="KW23" s="39"/>
      <c r="KX23" s="39"/>
      <c r="KY23" s="39"/>
      <c r="KZ23" s="39"/>
      <c r="LA23" s="39"/>
      <c r="LB23" s="39"/>
      <c r="LC23" s="39"/>
      <c r="LD23" s="39"/>
      <c r="LE23" s="39"/>
      <c r="LF23" s="39"/>
      <c r="LG23" s="39"/>
      <c r="LH23" s="39"/>
      <c r="LI23" s="39"/>
      <c r="LJ23" s="39"/>
      <c r="LK23" s="39"/>
      <c r="LL23" s="39"/>
      <c r="LM23" s="39"/>
      <c r="LN23" s="39"/>
      <c r="LO23" s="39"/>
      <c r="LP23" s="39"/>
      <c r="LQ23" s="39"/>
      <c r="LR23" s="39"/>
      <c r="LS23" s="39"/>
      <c r="LT23" s="39"/>
      <c r="LU23" s="39"/>
      <c r="LV23" s="39"/>
      <c r="LW23" s="39"/>
      <c r="LX23" s="39"/>
      <c r="LY23" s="39"/>
      <c r="LZ23" s="39"/>
      <c r="MA23" s="39"/>
      <c r="MB23" s="39"/>
      <c r="MC23" s="39"/>
      <c r="MD23" s="39"/>
      <c r="ME23" s="39"/>
      <c r="MF23" s="39"/>
      <c r="MG23" s="39"/>
      <c r="MH23" s="39"/>
      <c r="MI23" s="39"/>
      <c r="MJ23" s="39"/>
      <c r="MK23" s="39"/>
      <c r="ML23" s="39"/>
      <c r="MM23" s="39"/>
      <c r="MN23" s="39"/>
      <c r="MO23" s="39"/>
      <c r="MP23" s="39"/>
      <c r="MQ23" s="39"/>
      <c r="MR23" s="39"/>
      <c r="MS23" s="39"/>
      <c r="MT23" s="39"/>
      <c r="MU23" s="39"/>
      <c r="MV23" s="39"/>
      <c r="MW23" s="39"/>
      <c r="MX23" s="39"/>
      <c r="MY23" s="39"/>
    </row>
    <row r="24" s="20" customFormat="1" hidden="1" spans="1:363">
      <c r="A24" s="40" t="s">
        <v>11</v>
      </c>
      <c r="B24" s="39"/>
      <c r="C24" s="40"/>
      <c r="D24" s="40"/>
      <c r="E24" s="40"/>
      <c r="F24" s="41"/>
      <c r="G24" s="40"/>
      <c r="H24" s="40"/>
      <c r="I24" s="40"/>
      <c r="J24" s="40"/>
      <c r="K24" s="40"/>
      <c r="L24" s="59">
        <f>N24/M16</f>
        <v>172849.029126214</v>
      </c>
      <c r="M24" s="57"/>
      <c r="N24" s="58">
        <f>R23-G16</f>
        <v>178034.5</v>
      </c>
      <c r="O24" s="40"/>
      <c r="P24" s="58"/>
      <c r="Q24" s="40"/>
      <c r="R24" s="41">
        <f>SUM(R19:R23)</f>
        <v>337916.8</v>
      </c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  <c r="FO24" s="39"/>
      <c r="FP24" s="39"/>
      <c r="FQ24" s="39"/>
      <c r="FR24" s="39"/>
      <c r="FS24" s="39"/>
      <c r="FT24" s="39"/>
      <c r="FU24" s="39"/>
      <c r="FV24" s="39"/>
      <c r="FW24" s="39"/>
      <c r="FX24" s="39"/>
      <c r="FY24" s="39"/>
      <c r="FZ24" s="39"/>
      <c r="GA24" s="39"/>
      <c r="GB24" s="39"/>
      <c r="GC24" s="39"/>
      <c r="GD24" s="39"/>
      <c r="GE24" s="39"/>
      <c r="GF24" s="39"/>
      <c r="GG24" s="39"/>
      <c r="GH24" s="39"/>
      <c r="GI24" s="39"/>
      <c r="GJ24" s="39"/>
      <c r="GK24" s="39"/>
      <c r="GL24" s="39"/>
      <c r="GM24" s="39"/>
      <c r="GN24" s="39"/>
      <c r="GO24" s="39"/>
      <c r="GP24" s="39"/>
      <c r="GQ24" s="39"/>
      <c r="GR24" s="39"/>
      <c r="GS24" s="39"/>
      <c r="GT24" s="39"/>
      <c r="GU24" s="39"/>
      <c r="GV24" s="39"/>
      <c r="GW24" s="39"/>
      <c r="GX24" s="39"/>
      <c r="GY24" s="39"/>
      <c r="GZ24" s="39"/>
      <c r="HA24" s="39"/>
      <c r="HB24" s="39"/>
      <c r="HC24" s="39"/>
      <c r="HD24" s="39"/>
      <c r="HE24" s="39"/>
      <c r="HF24" s="39"/>
      <c r="HG24" s="39"/>
      <c r="HH24" s="39"/>
      <c r="HI24" s="39"/>
      <c r="HJ24" s="39"/>
      <c r="HK24" s="39"/>
      <c r="HL24" s="39"/>
      <c r="HM24" s="39"/>
      <c r="HN24" s="39"/>
      <c r="HO24" s="39"/>
      <c r="HP24" s="39"/>
      <c r="HQ24" s="39"/>
      <c r="HR24" s="39"/>
      <c r="HS24" s="39"/>
      <c r="HT24" s="39"/>
      <c r="HU24" s="39"/>
      <c r="HV24" s="39"/>
      <c r="HW24" s="39"/>
      <c r="HX24" s="39"/>
      <c r="HY24" s="39"/>
      <c r="HZ24" s="39"/>
      <c r="IA24" s="39"/>
      <c r="IB24" s="39"/>
      <c r="IC24" s="39"/>
      <c r="ID24" s="39"/>
      <c r="IE24" s="39"/>
      <c r="IF24" s="39"/>
      <c r="IG24" s="39"/>
      <c r="IH24" s="39"/>
      <c r="II24" s="39"/>
      <c r="IJ24" s="39"/>
      <c r="IK24" s="39"/>
      <c r="IL24" s="39"/>
      <c r="IM24" s="39"/>
      <c r="IN24" s="39"/>
      <c r="IO24" s="39"/>
      <c r="IP24" s="39"/>
      <c r="IQ24" s="39"/>
      <c r="IR24" s="39"/>
      <c r="IS24" s="39"/>
      <c r="IT24" s="39"/>
      <c r="IU24" s="39"/>
      <c r="IV24" s="39"/>
      <c r="IW24" s="39"/>
      <c r="IX24" s="39"/>
      <c r="IY24" s="39"/>
      <c r="IZ24" s="39"/>
      <c r="JA24" s="39"/>
      <c r="JB24" s="39"/>
      <c r="JC24" s="39"/>
      <c r="JD24" s="39"/>
      <c r="JE24" s="39"/>
      <c r="JF24" s="39"/>
      <c r="JG24" s="39"/>
      <c r="JH24" s="39"/>
      <c r="JI24" s="39"/>
      <c r="JJ24" s="39"/>
      <c r="JK24" s="39"/>
      <c r="JL24" s="39"/>
      <c r="JM24" s="39"/>
      <c r="JN24" s="39"/>
      <c r="JO24" s="39"/>
      <c r="JP24" s="39"/>
      <c r="JQ24" s="39"/>
      <c r="JR24" s="39"/>
      <c r="JS24" s="39"/>
      <c r="JT24" s="39"/>
      <c r="JU24" s="39"/>
      <c r="JV24" s="39"/>
      <c r="JW24" s="39"/>
      <c r="JX24" s="39"/>
      <c r="JY24" s="39"/>
      <c r="JZ24" s="39"/>
      <c r="KA24" s="39"/>
      <c r="KB24" s="39"/>
      <c r="KC24" s="39"/>
      <c r="KD24" s="39"/>
      <c r="KE24" s="39"/>
      <c r="KF24" s="39"/>
      <c r="KG24" s="39"/>
      <c r="KH24" s="39"/>
      <c r="KI24" s="39"/>
      <c r="KJ24" s="39"/>
      <c r="KK24" s="39"/>
      <c r="KL24" s="39"/>
      <c r="KM24" s="39"/>
      <c r="KN24" s="39"/>
      <c r="KO24" s="39"/>
      <c r="KP24" s="39"/>
      <c r="KQ24" s="39"/>
      <c r="KR24" s="39"/>
      <c r="KS24" s="39"/>
      <c r="KT24" s="39"/>
      <c r="KU24" s="39"/>
      <c r="KV24" s="39"/>
      <c r="KW24" s="39"/>
      <c r="KX24" s="39"/>
      <c r="KY24" s="39"/>
      <c r="KZ24" s="39"/>
      <c r="LA24" s="39"/>
      <c r="LB24" s="39"/>
      <c r="LC24" s="39"/>
      <c r="LD24" s="39"/>
      <c r="LE24" s="39"/>
      <c r="LF24" s="39"/>
      <c r="LG24" s="39"/>
      <c r="LH24" s="39"/>
      <c r="LI24" s="39"/>
      <c r="LJ24" s="39"/>
      <c r="LK24" s="39"/>
      <c r="LL24" s="39"/>
      <c r="LM24" s="39"/>
      <c r="LN24" s="39"/>
      <c r="LO24" s="39"/>
      <c r="LP24" s="39"/>
      <c r="LQ24" s="39"/>
      <c r="LR24" s="39"/>
      <c r="LS24" s="39"/>
      <c r="LT24" s="39"/>
      <c r="LU24" s="39"/>
      <c r="LV24" s="39"/>
      <c r="LW24" s="39"/>
      <c r="LX24" s="39"/>
      <c r="LY24" s="39"/>
      <c r="LZ24" s="39"/>
      <c r="MA24" s="39"/>
      <c r="MB24" s="39"/>
      <c r="MC24" s="39"/>
      <c r="MD24" s="39"/>
      <c r="ME24" s="39"/>
      <c r="MF24" s="39"/>
      <c r="MG24" s="39"/>
      <c r="MH24" s="39"/>
      <c r="MI24" s="39"/>
      <c r="MJ24" s="39"/>
      <c r="MK24" s="39"/>
      <c r="ML24" s="39"/>
      <c r="MM24" s="39"/>
      <c r="MN24" s="39"/>
      <c r="MO24" s="39"/>
      <c r="MP24" s="39"/>
      <c r="MQ24" s="39"/>
      <c r="MR24" s="39"/>
      <c r="MS24" s="39"/>
      <c r="MT24" s="39"/>
      <c r="MU24" s="39"/>
      <c r="MV24" s="39"/>
      <c r="MW24" s="39"/>
      <c r="MX24" s="39"/>
      <c r="MY24" s="39"/>
    </row>
    <row r="25" s="20" customFormat="1" hidden="1" spans="1:363">
      <c r="A25" s="40"/>
      <c r="B25" s="39"/>
      <c r="C25" s="40"/>
      <c r="D25" s="40"/>
      <c r="E25" s="40"/>
      <c r="F25" s="41"/>
      <c r="G25" s="40"/>
      <c r="H25" s="40"/>
      <c r="I25" s="40"/>
      <c r="J25" s="40"/>
      <c r="K25" s="40"/>
      <c r="L25" s="40"/>
      <c r="M25" s="57"/>
      <c r="N25" s="58"/>
      <c r="O25" s="40"/>
      <c r="P25" s="58"/>
      <c r="Q25" s="40"/>
      <c r="R25" s="41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39"/>
      <c r="EA25" s="39"/>
      <c r="EB25" s="39"/>
      <c r="EC25" s="39"/>
      <c r="ED25" s="39"/>
      <c r="EE25" s="39"/>
      <c r="EF25" s="39"/>
      <c r="EG25" s="39"/>
      <c r="EH25" s="39"/>
      <c r="EI25" s="39"/>
      <c r="EJ25" s="39"/>
      <c r="EK25" s="39"/>
      <c r="EL25" s="39"/>
      <c r="EM25" s="39"/>
      <c r="EN25" s="39"/>
      <c r="EO25" s="39"/>
      <c r="EP25" s="39"/>
      <c r="EQ25" s="39"/>
      <c r="ER25" s="39"/>
      <c r="ES25" s="39"/>
      <c r="ET25" s="39"/>
      <c r="EU25" s="39"/>
      <c r="EV25" s="39"/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39"/>
      <c r="FM25" s="39"/>
      <c r="FN25" s="39"/>
      <c r="FO25" s="39"/>
      <c r="FP25" s="39"/>
      <c r="FQ25" s="39"/>
      <c r="FR25" s="39"/>
      <c r="FS25" s="39"/>
      <c r="FT25" s="39"/>
      <c r="FU25" s="39"/>
      <c r="FV25" s="39"/>
      <c r="FW25" s="39"/>
      <c r="FX25" s="39"/>
      <c r="FY25" s="39"/>
      <c r="FZ25" s="39"/>
      <c r="GA25" s="39"/>
      <c r="GB25" s="39"/>
      <c r="GC25" s="39"/>
      <c r="GD25" s="39"/>
      <c r="GE25" s="39"/>
      <c r="GF25" s="39"/>
      <c r="GG25" s="39"/>
      <c r="GH25" s="39"/>
      <c r="GI25" s="39"/>
      <c r="GJ25" s="39"/>
      <c r="GK25" s="39"/>
      <c r="GL25" s="39"/>
      <c r="GM25" s="39"/>
      <c r="GN25" s="39"/>
      <c r="GO25" s="39"/>
      <c r="GP25" s="39"/>
      <c r="GQ25" s="39"/>
      <c r="GR25" s="39"/>
      <c r="GS25" s="39"/>
      <c r="GT25" s="39"/>
      <c r="GU25" s="39"/>
      <c r="GV25" s="39"/>
      <c r="GW25" s="39"/>
      <c r="GX25" s="39"/>
      <c r="GY25" s="39"/>
      <c r="GZ25" s="39"/>
      <c r="HA25" s="39"/>
      <c r="HB25" s="39"/>
      <c r="HC25" s="39"/>
      <c r="HD25" s="39"/>
      <c r="HE25" s="39"/>
      <c r="HF25" s="39"/>
      <c r="HG25" s="39"/>
      <c r="HH25" s="39"/>
      <c r="HI25" s="39"/>
      <c r="HJ25" s="39"/>
      <c r="HK25" s="39"/>
      <c r="HL25" s="39"/>
      <c r="HM25" s="39"/>
      <c r="HN25" s="39"/>
      <c r="HO25" s="39"/>
      <c r="HP25" s="39"/>
      <c r="HQ25" s="39"/>
      <c r="HR25" s="39"/>
      <c r="HS25" s="39"/>
      <c r="HT25" s="39"/>
      <c r="HU25" s="39"/>
      <c r="HV25" s="39"/>
      <c r="HW25" s="39"/>
      <c r="HX25" s="39"/>
      <c r="HY25" s="39"/>
      <c r="HZ25" s="39"/>
      <c r="IA25" s="39"/>
      <c r="IB25" s="39"/>
      <c r="IC25" s="39"/>
      <c r="ID25" s="39"/>
      <c r="IE25" s="39"/>
      <c r="IF25" s="39"/>
      <c r="IG25" s="39"/>
      <c r="IH25" s="39"/>
      <c r="II25" s="39"/>
      <c r="IJ25" s="39"/>
      <c r="IK25" s="39"/>
      <c r="IL25" s="39"/>
      <c r="IM25" s="39"/>
      <c r="IN25" s="39"/>
      <c r="IO25" s="39"/>
      <c r="IP25" s="39"/>
      <c r="IQ25" s="39"/>
      <c r="IR25" s="39"/>
      <c r="IS25" s="39"/>
      <c r="IT25" s="39"/>
      <c r="IU25" s="39"/>
      <c r="IV25" s="39"/>
      <c r="IW25" s="39"/>
      <c r="IX25" s="39"/>
      <c r="IY25" s="39"/>
      <c r="IZ25" s="39"/>
      <c r="JA25" s="39"/>
      <c r="JB25" s="39"/>
      <c r="JC25" s="39"/>
      <c r="JD25" s="39"/>
      <c r="JE25" s="39"/>
      <c r="JF25" s="39"/>
      <c r="JG25" s="39"/>
      <c r="JH25" s="39"/>
      <c r="JI25" s="39"/>
      <c r="JJ25" s="39"/>
      <c r="JK25" s="39"/>
      <c r="JL25" s="39"/>
      <c r="JM25" s="39"/>
      <c r="JN25" s="39"/>
      <c r="JO25" s="39"/>
      <c r="JP25" s="39"/>
      <c r="JQ25" s="39"/>
      <c r="JR25" s="39"/>
      <c r="JS25" s="39"/>
      <c r="JT25" s="39"/>
      <c r="JU25" s="39"/>
      <c r="JV25" s="39"/>
      <c r="JW25" s="39"/>
      <c r="JX25" s="39"/>
      <c r="JY25" s="39"/>
      <c r="JZ25" s="39"/>
      <c r="KA25" s="39"/>
      <c r="KB25" s="39"/>
      <c r="KC25" s="39"/>
      <c r="KD25" s="39"/>
      <c r="KE25" s="39"/>
      <c r="KF25" s="39"/>
      <c r="KG25" s="39"/>
      <c r="KH25" s="39"/>
      <c r="KI25" s="39"/>
      <c r="KJ25" s="39"/>
      <c r="KK25" s="39"/>
      <c r="KL25" s="39"/>
      <c r="KM25" s="39"/>
      <c r="KN25" s="39"/>
      <c r="KO25" s="39"/>
      <c r="KP25" s="39"/>
      <c r="KQ25" s="39"/>
      <c r="KR25" s="39"/>
      <c r="KS25" s="39"/>
      <c r="KT25" s="39"/>
      <c r="KU25" s="39"/>
      <c r="KV25" s="39"/>
      <c r="KW25" s="39"/>
      <c r="KX25" s="39"/>
      <c r="KY25" s="39"/>
      <c r="KZ25" s="39"/>
      <c r="LA25" s="39"/>
      <c r="LB25" s="39"/>
      <c r="LC25" s="39"/>
      <c r="LD25" s="39"/>
      <c r="LE25" s="39"/>
      <c r="LF25" s="39"/>
      <c r="LG25" s="39"/>
      <c r="LH25" s="39"/>
      <c r="LI25" s="39"/>
      <c r="LJ25" s="39"/>
      <c r="LK25" s="39"/>
      <c r="LL25" s="39"/>
      <c r="LM25" s="39"/>
      <c r="LN25" s="39"/>
      <c r="LO25" s="39"/>
      <c r="LP25" s="39"/>
      <c r="LQ25" s="39"/>
      <c r="LR25" s="39"/>
      <c r="LS25" s="39"/>
      <c r="LT25" s="39"/>
      <c r="LU25" s="39"/>
      <c r="LV25" s="39"/>
      <c r="LW25" s="39"/>
      <c r="LX25" s="39"/>
      <c r="LY25" s="39"/>
      <c r="LZ25" s="39"/>
      <c r="MA25" s="39"/>
      <c r="MB25" s="39"/>
      <c r="MC25" s="39"/>
      <c r="MD25" s="39"/>
      <c r="ME25" s="39"/>
      <c r="MF25" s="39"/>
      <c r="MG25" s="39"/>
      <c r="MH25" s="39"/>
      <c r="MI25" s="39"/>
      <c r="MJ25" s="39"/>
      <c r="MK25" s="39"/>
      <c r="ML25" s="39"/>
      <c r="MM25" s="39"/>
      <c r="MN25" s="39"/>
      <c r="MO25" s="39"/>
      <c r="MP25" s="39"/>
      <c r="MQ25" s="39"/>
      <c r="MR25" s="39"/>
      <c r="MS25" s="39"/>
      <c r="MT25" s="39"/>
      <c r="MU25" s="39"/>
      <c r="MV25" s="39"/>
      <c r="MW25" s="39"/>
      <c r="MX25" s="39"/>
      <c r="MY25" s="39"/>
    </row>
    <row r="26" ht="25.5" spans="1:363">
      <c r="A26" s="42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68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  <c r="IX26" s="25"/>
      <c r="IY26" s="25"/>
      <c r="IZ26" s="25"/>
      <c r="JA26" s="25"/>
      <c r="JB26" s="25"/>
      <c r="JC26" s="25"/>
      <c r="JD26" s="25"/>
      <c r="JE26" s="25"/>
      <c r="JF26" s="25"/>
      <c r="JG26" s="25"/>
      <c r="JH26" s="25"/>
      <c r="JI26" s="25"/>
      <c r="JJ26" s="25"/>
      <c r="JK26" s="25"/>
      <c r="JL26" s="25"/>
      <c r="JM26" s="25"/>
      <c r="JN26" s="25"/>
      <c r="JO26" s="25"/>
      <c r="JP26" s="25"/>
      <c r="JQ26" s="25"/>
      <c r="JR26" s="25"/>
      <c r="JS26" s="25"/>
      <c r="JT26" s="25"/>
      <c r="JU26" s="25"/>
      <c r="JV26" s="25"/>
      <c r="JW26" s="25"/>
      <c r="JX26" s="25"/>
      <c r="JY26" s="25"/>
      <c r="JZ26" s="25"/>
      <c r="KA26" s="25"/>
      <c r="KB26" s="25"/>
      <c r="KC26" s="25"/>
      <c r="KD26" s="25"/>
      <c r="KE26" s="25"/>
      <c r="KF26" s="25"/>
      <c r="KG26" s="25"/>
      <c r="KH26" s="25"/>
      <c r="KI26" s="25"/>
      <c r="KJ26" s="25"/>
      <c r="KK26" s="25"/>
      <c r="KL26" s="25"/>
      <c r="KM26" s="25"/>
      <c r="KN26" s="25"/>
      <c r="KO26" s="25"/>
      <c r="KP26" s="25"/>
      <c r="KQ26" s="25"/>
      <c r="KR26" s="25"/>
      <c r="KS26" s="25"/>
      <c r="KT26" s="25"/>
      <c r="KU26" s="25"/>
      <c r="KV26" s="25"/>
      <c r="KW26" s="25"/>
      <c r="KX26" s="25"/>
      <c r="KY26" s="25"/>
      <c r="KZ26" s="25"/>
      <c r="LA26" s="25"/>
      <c r="LB26" s="25"/>
      <c r="LC26" s="25"/>
      <c r="LD26" s="25"/>
      <c r="LE26" s="25"/>
      <c r="LF26" s="25"/>
      <c r="LG26" s="25"/>
      <c r="LH26" s="25"/>
      <c r="LI26" s="25"/>
      <c r="LJ26" s="25"/>
      <c r="LK26" s="25"/>
      <c r="LL26" s="25"/>
      <c r="LM26" s="25"/>
      <c r="LN26" s="25"/>
      <c r="LO26" s="25"/>
      <c r="LP26" s="25"/>
      <c r="LQ26" s="25"/>
      <c r="LR26" s="25"/>
      <c r="LS26" s="25"/>
      <c r="LT26" s="25"/>
      <c r="LU26" s="25"/>
      <c r="LV26" s="25"/>
      <c r="LW26" s="25"/>
      <c r="LX26" s="25"/>
      <c r="LY26" s="25"/>
      <c r="LZ26" s="25"/>
      <c r="MA26" s="25"/>
      <c r="MB26" s="25"/>
      <c r="MC26" s="25"/>
      <c r="MD26" s="25"/>
      <c r="ME26" s="25"/>
      <c r="MF26" s="25"/>
      <c r="MG26" s="25"/>
      <c r="MH26" s="25"/>
      <c r="MI26" s="25"/>
      <c r="MJ26" s="25"/>
      <c r="MK26" s="25"/>
      <c r="ML26" s="25"/>
      <c r="MM26" s="25"/>
      <c r="MN26" s="25"/>
      <c r="MO26" s="25"/>
      <c r="MP26" s="25"/>
      <c r="MQ26" s="25"/>
      <c r="MR26" s="25"/>
      <c r="MS26" s="25"/>
      <c r="MT26" s="25"/>
      <c r="MU26" s="25"/>
      <c r="MV26" s="25"/>
      <c r="MW26" s="25"/>
      <c r="MX26" s="25"/>
      <c r="MY26" s="25"/>
    </row>
    <row r="27" spans="1:363">
      <c r="A27" s="29" t="s">
        <v>15</v>
      </c>
      <c r="B27" s="29" t="s">
        <v>50</v>
      </c>
      <c r="C27" s="29" t="s">
        <v>16</v>
      </c>
      <c r="D27" s="29" t="s">
        <v>17</v>
      </c>
      <c r="E27" s="29" t="s">
        <v>18</v>
      </c>
      <c r="F27" s="30" t="s">
        <v>19</v>
      </c>
      <c r="G27" s="29" t="s">
        <v>20</v>
      </c>
      <c r="H27" s="29" t="s">
        <v>21</v>
      </c>
      <c r="I27" s="29" t="s">
        <v>22</v>
      </c>
      <c r="J27" s="29" t="s">
        <v>23</v>
      </c>
      <c r="K27" s="29" t="s">
        <v>24</v>
      </c>
      <c r="L27" s="29" t="s">
        <v>18</v>
      </c>
      <c r="M27" s="53" t="s">
        <v>151</v>
      </c>
      <c r="N27" s="54" t="s">
        <v>25</v>
      </c>
      <c r="O27" s="29" t="s">
        <v>26</v>
      </c>
      <c r="P27" s="54" t="s">
        <v>11</v>
      </c>
      <c r="Q27" s="29" t="s">
        <v>27</v>
      </c>
      <c r="R27" s="30" t="s">
        <v>28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  <c r="IX27" s="25"/>
      <c r="IY27" s="25"/>
      <c r="IZ27" s="25"/>
      <c r="JA27" s="25"/>
      <c r="JB27" s="25"/>
      <c r="JC27" s="25"/>
      <c r="JD27" s="25"/>
      <c r="JE27" s="25"/>
      <c r="JF27" s="25"/>
      <c r="JG27" s="25"/>
      <c r="JH27" s="25"/>
      <c r="JI27" s="25"/>
      <c r="JJ27" s="25"/>
      <c r="JK27" s="25"/>
      <c r="JL27" s="25"/>
      <c r="JM27" s="25"/>
      <c r="JN27" s="25"/>
      <c r="JO27" s="25"/>
      <c r="JP27" s="25"/>
      <c r="JQ27" s="25"/>
      <c r="JR27" s="25"/>
      <c r="JS27" s="25"/>
      <c r="JT27" s="25"/>
      <c r="JU27" s="25"/>
      <c r="JV27" s="25"/>
      <c r="JW27" s="25"/>
      <c r="JX27" s="25"/>
      <c r="JY27" s="25"/>
      <c r="JZ27" s="25"/>
      <c r="KA27" s="25"/>
      <c r="KB27" s="25"/>
      <c r="KC27" s="25"/>
      <c r="KD27" s="25"/>
      <c r="KE27" s="25"/>
      <c r="KF27" s="25"/>
      <c r="KG27" s="25"/>
      <c r="KH27" s="25"/>
      <c r="KI27" s="25"/>
      <c r="KJ27" s="25"/>
      <c r="KK27" s="25"/>
      <c r="KL27" s="25"/>
      <c r="KM27" s="25"/>
      <c r="KN27" s="25"/>
      <c r="KO27" s="25"/>
      <c r="KP27" s="25"/>
      <c r="KQ27" s="25"/>
      <c r="KR27" s="25"/>
      <c r="KS27" s="25"/>
      <c r="KT27" s="25"/>
      <c r="KU27" s="25"/>
      <c r="KV27" s="25"/>
      <c r="KW27" s="25"/>
      <c r="KX27" s="25"/>
      <c r="KY27" s="25"/>
      <c r="KZ27" s="25"/>
      <c r="LA27" s="25"/>
      <c r="LB27" s="25"/>
      <c r="LC27" s="25"/>
      <c r="LD27" s="25"/>
      <c r="LE27" s="25"/>
      <c r="LF27" s="25"/>
      <c r="LG27" s="25"/>
      <c r="LH27" s="25"/>
      <c r="LI27" s="25"/>
      <c r="LJ27" s="25"/>
      <c r="LK27" s="25"/>
      <c r="LL27" s="25"/>
      <c r="LM27" s="25"/>
      <c r="LN27" s="25"/>
      <c r="LO27" s="25"/>
      <c r="LP27" s="25"/>
      <c r="LQ27" s="25"/>
      <c r="LR27" s="25"/>
      <c r="LS27" s="25"/>
      <c r="LT27" s="25"/>
      <c r="LU27" s="25"/>
      <c r="LV27" s="25"/>
      <c r="LW27" s="25"/>
      <c r="LX27" s="25"/>
      <c r="LY27" s="25"/>
      <c r="LZ27" s="25"/>
      <c r="MA27" s="25"/>
      <c r="MB27" s="25"/>
      <c r="MC27" s="25"/>
      <c r="MD27" s="25"/>
      <c r="ME27" s="25"/>
      <c r="MF27" s="25"/>
      <c r="MG27" s="25"/>
      <c r="MH27" s="25"/>
      <c r="MI27" s="25"/>
      <c r="MJ27" s="25"/>
      <c r="MK27" s="25"/>
      <c r="ML27" s="25"/>
      <c r="MM27" s="25"/>
      <c r="MN27" s="25"/>
      <c r="MO27" s="25"/>
      <c r="MP27" s="25"/>
      <c r="MQ27" s="25"/>
      <c r="MR27" s="25"/>
      <c r="MS27" s="25"/>
      <c r="MT27" s="25"/>
      <c r="MU27" s="25"/>
      <c r="MV27" s="25"/>
      <c r="MW27" s="25"/>
      <c r="MX27" s="25"/>
      <c r="MY27" s="25"/>
    </row>
    <row r="28" s="14" customFormat="1" spans="1:18">
      <c r="A28" s="10" t="s">
        <v>961</v>
      </c>
      <c r="B28" s="35"/>
      <c r="C28" s="10">
        <v>6252</v>
      </c>
      <c r="D28" s="10">
        <v>6529</v>
      </c>
      <c r="E28" s="10">
        <f>SUM(D28-C28)</f>
        <v>277</v>
      </c>
      <c r="F28" s="36">
        <v>9.5</v>
      </c>
      <c r="G28" s="10">
        <f>E28*F28</f>
        <v>2631.5</v>
      </c>
      <c r="H28" s="10">
        <v>171553</v>
      </c>
      <c r="I28" s="10">
        <v>178142</v>
      </c>
      <c r="J28" s="10">
        <f>I28-H28</f>
        <v>6589</v>
      </c>
      <c r="K28" s="10">
        <v>1</v>
      </c>
      <c r="L28" s="10">
        <f>K28*J28</f>
        <v>6589</v>
      </c>
      <c r="M28" s="11">
        <v>1.03</v>
      </c>
      <c r="N28" s="12">
        <f>M28*L28</f>
        <v>6786.67</v>
      </c>
      <c r="O28" s="10"/>
      <c r="P28" s="12">
        <f>G28+N28+O28</f>
        <v>9418.17</v>
      </c>
      <c r="Q28" s="10">
        <v>1</v>
      </c>
      <c r="R28" s="36">
        <f>P28*Q28</f>
        <v>9418.17</v>
      </c>
    </row>
    <row r="29" s="14" customFormat="1" spans="1:18">
      <c r="A29" s="10" t="s">
        <v>962</v>
      </c>
      <c r="B29" s="35"/>
      <c r="C29" s="10"/>
      <c r="D29" s="10"/>
      <c r="E29" s="10"/>
      <c r="F29" s="37"/>
      <c r="G29" s="10"/>
      <c r="H29" s="10">
        <v>16156</v>
      </c>
      <c r="I29" s="10">
        <v>16973</v>
      </c>
      <c r="J29" s="10">
        <f>I29-H29</f>
        <v>817</v>
      </c>
      <c r="K29" s="10">
        <v>1</v>
      </c>
      <c r="L29" s="10">
        <f>K29*J29</f>
        <v>817</v>
      </c>
      <c r="M29" s="11">
        <v>1.03</v>
      </c>
      <c r="N29" s="12">
        <f>M29*L29</f>
        <v>841.51</v>
      </c>
      <c r="O29" s="10"/>
      <c r="P29" s="12">
        <f>G29+N29+O29</f>
        <v>841.51</v>
      </c>
      <c r="Q29" s="10">
        <v>1</v>
      </c>
      <c r="R29" s="36">
        <f>P29*Q29</f>
        <v>841.51</v>
      </c>
    </row>
    <row r="30" s="14" customFormat="1" spans="1:18">
      <c r="A30" s="10" t="s">
        <v>963</v>
      </c>
      <c r="B30" s="35"/>
      <c r="C30" s="10"/>
      <c r="D30" s="10"/>
      <c r="E30" s="10"/>
      <c r="F30" s="37"/>
      <c r="G30" s="10"/>
      <c r="H30" s="10">
        <v>8113</v>
      </c>
      <c r="I30" s="10">
        <v>8525</v>
      </c>
      <c r="J30" s="10">
        <f>I30-H30</f>
        <v>412</v>
      </c>
      <c r="K30" s="10">
        <v>40</v>
      </c>
      <c r="L30" s="10">
        <f>K30*J30</f>
        <v>16480</v>
      </c>
      <c r="M30" s="11">
        <v>1.03</v>
      </c>
      <c r="N30" s="12">
        <f>M30*L30</f>
        <v>16974.4</v>
      </c>
      <c r="O30" s="10"/>
      <c r="P30" s="12">
        <f>G30+N30+O30</f>
        <v>16974.4</v>
      </c>
      <c r="Q30" s="10">
        <v>1</v>
      </c>
      <c r="R30" s="36">
        <f>P30*Q30</f>
        <v>16974.4</v>
      </c>
    </row>
    <row r="31" s="14" customFormat="1" spans="1:18">
      <c r="A31" s="10" t="s">
        <v>964</v>
      </c>
      <c r="B31" s="35"/>
      <c r="C31" s="10">
        <v>4570</v>
      </c>
      <c r="D31" s="10">
        <v>4839</v>
      </c>
      <c r="E31" s="10">
        <f>SUM(D31-C31)</f>
        <v>269</v>
      </c>
      <c r="F31" s="36">
        <v>9.5</v>
      </c>
      <c r="G31" s="10">
        <f>E31*F31</f>
        <v>2555.5</v>
      </c>
      <c r="H31" s="10">
        <v>142992</v>
      </c>
      <c r="I31" s="10">
        <v>149474</v>
      </c>
      <c r="J31" s="10">
        <f t="shared" ref="J31:J40" si="5">I31-H31</f>
        <v>6482</v>
      </c>
      <c r="K31" s="10">
        <v>1</v>
      </c>
      <c r="L31" s="10">
        <f t="shared" ref="L31:L40" si="6">K31*J31</f>
        <v>6482</v>
      </c>
      <c r="M31" s="11">
        <v>1.03</v>
      </c>
      <c r="N31" s="12">
        <f t="shared" ref="N31:N39" si="7">M31*L31</f>
        <v>6676.46</v>
      </c>
      <c r="O31" s="10"/>
      <c r="P31" s="12">
        <f t="shared" ref="P31:P40" si="8">G31+N31+O31</f>
        <v>9231.96</v>
      </c>
      <c r="Q31" s="10">
        <v>1</v>
      </c>
      <c r="R31" s="36">
        <f t="shared" ref="R31:R41" si="9">P31*Q31</f>
        <v>9231.96</v>
      </c>
    </row>
    <row r="32" s="14" customFormat="1" spans="1:18">
      <c r="A32" s="10" t="s">
        <v>965</v>
      </c>
      <c r="B32" s="35"/>
      <c r="C32" s="10"/>
      <c r="D32" s="10"/>
      <c r="E32" s="10"/>
      <c r="F32" s="37"/>
      <c r="G32" s="10"/>
      <c r="H32" s="10">
        <v>4897</v>
      </c>
      <c r="I32" s="10">
        <v>4897</v>
      </c>
      <c r="J32" s="10">
        <f t="shared" si="5"/>
        <v>0</v>
      </c>
      <c r="K32" s="10">
        <v>1</v>
      </c>
      <c r="L32" s="10">
        <f t="shared" si="6"/>
        <v>0</v>
      </c>
      <c r="M32" s="11">
        <v>1.03</v>
      </c>
      <c r="N32" s="12">
        <f t="shared" si="7"/>
        <v>0</v>
      </c>
      <c r="O32" s="10"/>
      <c r="P32" s="12">
        <f t="shared" si="8"/>
        <v>0</v>
      </c>
      <c r="Q32" s="10">
        <v>1</v>
      </c>
      <c r="R32" s="36">
        <f t="shared" si="9"/>
        <v>0</v>
      </c>
    </row>
    <row r="33" s="14" customFormat="1" spans="1:18">
      <c r="A33" s="10" t="s">
        <v>966</v>
      </c>
      <c r="B33" s="35"/>
      <c r="C33" s="10"/>
      <c r="D33" s="10"/>
      <c r="E33" s="10"/>
      <c r="F33" s="37"/>
      <c r="G33" s="10"/>
      <c r="H33" s="10">
        <v>3759</v>
      </c>
      <c r="I33" s="10">
        <v>3919</v>
      </c>
      <c r="J33" s="10">
        <f t="shared" si="5"/>
        <v>160</v>
      </c>
      <c r="K33" s="10">
        <v>50</v>
      </c>
      <c r="L33" s="10">
        <f t="shared" si="6"/>
        <v>8000</v>
      </c>
      <c r="M33" s="11">
        <v>1.03</v>
      </c>
      <c r="N33" s="12">
        <f t="shared" si="7"/>
        <v>8240</v>
      </c>
      <c r="O33" s="10"/>
      <c r="P33" s="12">
        <f t="shared" si="8"/>
        <v>8240</v>
      </c>
      <c r="Q33" s="10">
        <v>1</v>
      </c>
      <c r="R33" s="36">
        <f t="shared" si="9"/>
        <v>8240</v>
      </c>
    </row>
    <row r="34" s="14" customFormat="1" spans="1:18">
      <c r="A34" s="10" t="s">
        <v>967</v>
      </c>
      <c r="B34" s="35"/>
      <c r="C34" s="10">
        <v>1859</v>
      </c>
      <c r="D34" s="10">
        <v>1889</v>
      </c>
      <c r="E34" s="10">
        <f>SUM(D34-C34)</f>
        <v>30</v>
      </c>
      <c r="F34" s="36">
        <v>9.5</v>
      </c>
      <c r="G34" s="10">
        <f>E34*F34</f>
        <v>285</v>
      </c>
      <c r="H34" s="10">
        <v>408</v>
      </c>
      <c r="I34" s="10">
        <v>499</v>
      </c>
      <c r="J34" s="10">
        <f t="shared" si="5"/>
        <v>91</v>
      </c>
      <c r="K34" s="10">
        <v>60</v>
      </c>
      <c r="L34" s="10">
        <f t="shared" si="6"/>
        <v>5460</v>
      </c>
      <c r="M34" s="11">
        <v>1.03</v>
      </c>
      <c r="N34" s="12">
        <f t="shared" si="7"/>
        <v>5623.8</v>
      </c>
      <c r="O34" s="10"/>
      <c r="P34" s="12">
        <f t="shared" si="8"/>
        <v>5908.8</v>
      </c>
      <c r="Q34" s="10">
        <v>1</v>
      </c>
      <c r="R34" s="36">
        <f t="shared" si="9"/>
        <v>5908.8</v>
      </c>
    </row>
    <row r="35" s="14" customFormat="1" spans="1:18">
      <c r="A35" s="10" t="s">
        <v>968</v>
      </c>
      <c r="B35" s="35"/>
      <c r="C35" s="10"/>
      <c r="D35" s="10"/>
      <c r="E35" s="10"/>
      <c r="F35" s="36"/>
      <c r="G35" s="10"/>
      <c r="H35" s="10">
        <v>1221</v>
      </c>
      <c r="I35" s="10">
        <v>1318</v>
      </c>
      <c r="J35" s="10">
        <f t="shared" si="5"/>
        <v>97</v>
      </c>
      <c r="K35" s="10">
        <v>60</v>
      </c>
      <c r="L35" s="10">
        <f t="shared" si="6"/>
        <v>5820</v>
      </c>
      <c r="M35" s="11">
        <v>1.03</v>
      </c>
      <c r="N35" s="12">
        <f t="shared" si="7"/>
        <v>5994.6</v>
      </c>
      <c r="O35" s="10"/>
      <c r="P35" s="12">
        <f t="shared" si="8"/>
        <v>5994.6</v>
      </c>
      <c r="Q35" s="10">
        <v>1</v>
      </c>
      <c r="R35" s="36">
        <f t="shared" si="9"/>
        <v>5994.6</v>
      </c>
    </row>
    <row r="36" s="14" customFormat="1" spans="1:18">
      <c r="A36" s="10" t="s">
        <v>969</v>
      </c>
      <c r="B36" s="35"/>
      <c r="C36" s="10"/>
      <c r="D36" s="10"/>
      <c r="E36" s="10"/>
      <c r="F36" s="36"/>
      <c r="G36" s="10"/>
      <c r="H36" s="10">
        <v>781</v>
      </c>
      <c r="I36" s="10">
        <v>912</v>
      </c>
      <c r="J36" s="10">
        <f t="shared" si="5"/>
        <v>131</v>
      </c>
      <c r="K36" s="10">
        <v>60</v>
      </c>
      <c r="L36" s="10">
        <f t="shared" si="6"/>
        <v>7860</v>
      </c>
      <c r="M36" s="11">
        <v>1.03</v>
      </c>
      <c r="N36" s="12">
        <f t="shared" si="7"/>
        <v>8095.8</v>
      </c>
      <c r="O36" s="10"/>
      <c r="P36" s="12">
        <f t="shared" si="8"/>
        <v>8095.8</v>
      </c>
      <c r="Q36" s="10">
        <v>1</v>
      </c>
      <c r="R36" s="36">
        <f t="shared" si="9"/>
        <v>8095.8</v>
      </c>
    </row>
    <row r="37" s="14" customFormat="1" spans="1:18">
      <c r="A37" s="10" t="s">
        <v>970</v>
      </c>
      <c r="B37" s="35"/>
      <c r="C37" s="10"/>
      <c r="D37" s="10"/>
      <c r="E37" s="10"/>
      <c r="F37" s="36"/>
      <c r="G37" s="10"/>
      <c r="H37" s="10">
        <v>3766</v>
      </c>
      <c r="I37" s="10">
        <v>5601</v>
      </c>
      <c r="J37" s="10">
        <f t="shared" si="5"/>
        <v>1835</v>
      </c>
      <c r="K37" s="10">
        <v>10</v>
      </c>
      <c r="L37" s="10">
        <f t="shared" si="6"/>
        <v>18350</v>
      </c>
      <c r="M37" s="11">
        <v>1.03</v>
      </c>
      <c r="N37" s="12">
        <f t="shared" si="7"/>
        <v>18900.5</v>
      </c>
      <c r="O37" s="10"/>
      <c r="P37" s="12">
        <f t="shared" si="8"/>
        <v>18900.5</v>
      </c>
      <c r="Q37" s="10">
        <v>1</v>
      </c>
      <c r="R37" s="36">
        <f t="shared" si="9"/>
        <v>18900.5</v>
      </c>
    </row>
    <row r="38" s="14" customFormat="1" spans="1:18">
      <c r="A38" s="10" t="s">
        <v>971</v>
      </c>
      <c r="B38" s="35"/>
      <c r="C38" s="10"/>
      <c r="D38" s="10"/>
      <c r="E38" s="10"/>
      <c r="F38" s="36"/>
      <c r="G38" s="10"/>
      <c r="H38" s="10">
        <v>47132</v>
      </c>
      <c r="I38" s="10">
        <v>48861</v>
      </c>
      <c r="J38" s="10">
        <f t="shared" si="5"/>
        <v>1729</v>
      </c>
      <c r="K38" s="10">
        <v>1</v>
      </c>
      <c r="L38" s="10">
        <f t="shared" si="6"/>
        <v>1729</v>
      </c>
      <c r="M38" s="11">
        <v>1.03</v>
      </c>
      <c r="N38" s="12">
        <f t="shared" si="7"/>
        <v>1780.87</v>
      </c>
      <c r="O38" s="10"/>
      <c r="P38" s="12">
        <f t="shared" si="8"/>
        <v>1780.87</v>
      </c>
      <c r="Q38" s="10">
        <v>1</v>
      </c>
      <c r="R38" s="36">
        <f t="shared" si="9"/>
        <v>1780.87</v>
      </c>
    </row>
    <row r="39" s="14" customFormat="1" spans="1:18">
      <c r="A39" s="10" t="s">
        <v>972</v>
      </c>
      <c r="B39" s="35"/>
      <c r="C39" s="10"/>
      <c r="D39" s="10"/>
      <c r="E39" s="10"/>
      <c r="F39" s="37"/>
      <c r="G39" s="10"/>
      <c r="H39" s="10">
        <v>1249</v>
      </c>
      <c r="I39" s="10">
        <v>1249</v>
      </c>
      <c r="J39" s="10">
        <f t="shared" si="5"/>
        <v>0</v>
      </c>
      <c r="K39" s="10">
        <v>30</v>
      </c>
      <c r="L39" s="10">
        <f t="shared" si="6"/>
        <v>0</v>
      </c>
      <c r="M39" s="11">
        <v>1.03</v>
      </c>
      <c r="N39" s="12">
        <f t="shared" si="7"/>
        <v>0</v>
      </c>
      <c r="O39" s="10"/>
      <c r="P39" s="12">
        <f t="shared" si="8"/>
        <v>0</v>
      </c>
      <c r="Q39" s="10">
        <v>1</v>
      </c>
      <c r="R39" s="36">
        <f t="shared" si="9"/>
        <v>0</v>
      </c>
    </row>
    <row r="40" s="14" customFormat="1" spans="1:18">
      <c r="A40" s="10" t="s">
        <v>973</v>
      </c>
      <c r="B40" s="35"/>
      <c r="C40" s="10"/>
      <c r="D40" s="10"/>
      <c r="E40" s="10"/>
      <c r="F40" s="37"/>
      <c r="G40" s="10"/>
      <c r="H40" s="10">
        <v>9864</v>
      </c>
      <c r="I40" s="10">
        <v>11137</v>
      </c>
      <c r="J40" s="10">
        <f t="shared" si="5"/>
        <v>1273</v>
      </c>
      <c r="K40" s="10">
        <v>30</v>
      </c>
      <c r="L40" s="10">
        <f t="shared" si="6"/>
        <v>38190</v>
      </c>
      <c r="M40" s="11">
        <v>1.03</v>
      </c>
      <c r="N40" s="12">
        <f>L40*M40</f>
        <v>39335.7</v>
      </c>
      <c r="O40" s="10"/>
      <c r="P40" s="12">
        <f t="shared" si="8"/>
        <v>39335.7</v>
      </c>
      <c r="Q40" s="10">
        <v>1</v>
      </c>
      <c r="R40" s="36">
        <f t="shared" si="9"/>
        <v>39335.7</v>
      </c>
    </row>
    <row r="41" s="14" customFormat="1" spans="1:18">
      <c r="A41" s="10" t="s">
        <v>11</v>
      </c>
      <c r="B41" s="35"/>
      <c r="C41" s="10"/>
      <c r="D41" s="10"/>
      <c r="E41" s="10">
        <f>E28+E31</f>
        <v>546</v>
      </c>
      <c r="F41" s="36">
        <v>9.5</v>
      </c>
      <c r="G41" s="10">
        <f>E41*F41</f>
        <v>5187</v>
      </c>
      <c r="H41" s="10"/>
      <c r="I41" s="10"/>
      <c r="J41" s="10"/>
      <c r="K41" s="10"/>
      <c r="L41" s="10">
        <f>SUM(L28:L40)</f>
        <v>115777</v>
      </c>
      <c r="M41" s="11">
        <v>1.03</v>
      </c>
      <c r="N41" s="12">
        <f>L41*M41</f>
        <v>119250.31</v>
      </c>
      <c r="O41" s="10"/>
      <c r="P41" s="12">
        <f>G41+N41</f>
        <v>124437.31</v>
      </c>
      <c r="Q41" s="10">
        <v>1</v>
      </c>
      <c r="R41" s="36">
        <f t="shared" si="9"/>
        <v>124437.31</v>
      </c>
    </row>
    <row r="42" ht="34.5" customHeight="1" spans="1:363">
      <c r="A42" s="44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60"/>
      <c r="N42" s="45"/>
      <c r="O42" s="45"/>
      <c r="P42" s="45"/>
      <c r="Q42" s="69"/>
      <c r="R42" s="70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  <c r="HL42" s="25"/>
      <c r="HM42" s="25"/>
      <c r="HN42" s="25"/>
      <c r="HO42" s="25"/>
      <c r="HP42" s="25"/>
      <c r="HQ42" s="25"/>
      <c r="HR42" s="25"/>
      <c r="HS42" s="25"/>
      <c r="HT42" s="25"/>
      <c r="HU42" s="25"/>
      <c r="HV42" s="25"/>
      <c r="HW42" s="25"/>
      <c r="HX42" s="25"/>
      <c r="HY42" s="25"/>
      <c r="HZ42" s="25"/>
      <c r="IA42" s="25"/>
      <c r="IB42" s="25"/>
      <c r="IC42" s="25"/>
      <c r="ID42" s="25"/>
      <c r="IE42" s="25"/>
      <c r="IF42" s="25"/>
      <c r="IG42" s="25"/>
      <c r="IH42" s="25"/>
      <c r="II42" s="25"/>
      <c r="IJ42" s="25"/>
      <c r="IK42" s="25"/>
      <c r="IL42" s="25"/>
      <c r="IM42" s="25"/>
      <c r="IN42" s="25"/>
      <c r="IO42" s="25"/>
      <c r="IP42" s="25"/>
      <c r="IQ42" s="25"/>
      <c r="IR42" s="25"/>
      <c r="IS42" s="25"/>
      <c r="IT42" s="25"/>
      <c r="IU42" s="25"/>
      <c r="IV42" s="25"/>
      <c r="IW42" s="25"/>
      <c r="IX42" s="25"/>
      <c r="IY42" s="25"/>
      <c r="IZ42" s="25"/>
      <c r="JA42" s="25"/>
      <c r="JB42" s="25"/>
      <c r="JC42" s="25"/>
      <c r="JD42" s="25"/>
      <c r="JE42" s="25"/>
      <c r="JF42" s="25"/>
      <c r="JG42" s="25"/>
      <c r="JH42" s="25"/>
      <c r="JI42" s="25"/>
      <c r="JJ42" s="25"/>
      <c r="JK42" s="25"/>
      <c r="JL42" s="25"/>
      <c r="JM42" s="25"/>
      <c r="JN42" s="25"/>
      <c r="JO42" s="25"/>
      <c r="JP42" s="25"/>
      <c r="JQ42" s="25"/>
      <c r="JR42" s="25"/>
      <c r="JS42" s="25"/>
      <c r="JT42" s="25"/>
      <c r="JU42" s="25"/>
      <c r="JV42" s="25"/>
      <c r="JW42" s="25"/>
      <c r="JX42" s="25"/>
      <c r="JY42" s="25"/>
      <c r="JZ42" s="25"/>
      <c r="KA42" s="25"/>
      <c r="KB42" s="25"/>
      <c r="KC42" s="25"/>
      <c r="KD42" s="25"/>
      <c r="KE42" s="25"/>
      <c r="KF42" s="25"/>
      <c r="KG42" s="25"/>
      <c r="KH42" s="25"/>
      <c r="KI42" s="25"/>
      <c r="KJ42" s="25"/>
      <c r="KK42" s="25"/>
      <c r="KL42" s="25"/>
      <c r="KM42" s="25"/>
      <c r="KN42" s="25"/>
      <c r="KO42" s="25"/>
      <c r="KP42" s="25"/>
      <c r="KQ42" s="25"/>
      <c r="KR42" s="25"/>
      <c r="KS42" s="25"/>
      <c r="KT42" s="25"/>
      <c r="KU42" s="25"/>
      <c r="KV42" s="25"/>
      <c r="KW42" s="25"/>
      <c r="KX42" s="25"/>
      <c r="KY42" s="25"/>
      <c r="KZ42" s="25"/>
      <c r="LA42" s="25"/>
      <c r="LB42" s="25"/>
      <c r="LC42" s="25"/>
      <c r="LD42" s="25"/>
      <c r="LE42" s="25"/>
      <c r="LF42" s="25"/>
      <c r="LG42" s="25"/>
      <c r="LH42" s="25"/>
      <c r="LI42" s="25"/>
      <c r="LJ42" s="25"/>
      <c r="LK42" s="25"/>
      <c r="LL42" s="25"/>
      <c r="LM42" s="25"/>
      <c r="LN42" s="25"/>
      <c r="LO42" s="25"/>
      <c r="LP42" s="25"/>
      <c r="LQ42" s="25"/>
      <c r="LR42" s="25"/>
      <c r="LS42" s="25"/>
      <c r="LT42" s="25"/>
      <c r="LU42" s="25"/>
      <c r="LV42" s="25"/>
      <c r="LW42" s="25"/>
      <c r="LX42" s="25"/>
      <c r="LY42" s="25"/>
      <c r="LZ42" s="25"/>
      <c r="MA42" s="25"/>
      <c r="MB42" s="25"/>
      <c r="MC42" s="25"/>
      <c r="MD42" s="25"/>
      <c r="ME42" s="25"/>
      <c r="MF42" s="25"/>
      <c r="MG42" s="25"/>
      <c r="MH42" s="25"/>
      <c r="MI42" s="25"/>
      <c r="MJ42" s="25"/>
      <c r="MK42" s="25"/>
      <c r="ML42" s="25"/>
      <c r="MM42" s="25"/>
      <c r="MN42" s="25"/>
      <c r="MO42" s="25"/>
      <c r="MP42" s="25"/>
      <c r="MQ42" s="25"/>
      <c r="MR42" s="25"/>
      <c r="MS42" s="25"/>
      <c r="MT42" s="25"/>
      <c r="MU42" s="25"/>
      <c r="MV42" s="25"/>
      <c r="MW42" s="25"/>
      <c r="MX42" s="25"/>
      <c r="MY42" s="25"/>
    </row>
    <row r="43" ht="25.5" spans="1:363">
      <c r="A43" s="26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6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  <c r="EY43" s="25"/>
      <c r="EZ43" s="25"/>
      <c r="FA43" s="25"/>
      <c r="FB43" s="25"/>
      <c r="FC43" s="25"/>
      <c r="FD43" s="25"/>
      <c r="FE43" s="25"/>
      <c r="FF43" s="25"/>
      <c r="FG43" s="25"/>
      <c r="FH43" s="25"/>
      <c r="FI43" s="25"/>
      <c r="FJ43" s="25"/>
      <c r="FK43" s="25"/>
      <c r="FL43" s="25"/>
      <c r="FM43" s="25"/>
      <c r="FN43" s="25"/>
      <c r="FO43" s="25"/>
      <c r="FP43" s="25"/>
      <c r="FQ43" s="25"/>
      <c r="FR43" s="25"/>
      <c r="FS43" s="25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  <c r="GZ43" s="25"/>
      <c r="HA43" s="25"/>
      <c r="HB43" s="25"/>
      <c r="HC43" s="25"/>
      <c r="HD43" s="25"/>
      <c r="HE43" s="25"/>
      <c r="HF43" s="25"/>
      <c r="HG43" s="25"/>
      <c r="HH43" s="25"/>
      <c r="HI43" s="25"/>
      <c r="HJ43" s="25"/>
      <c r="HK43" s="25"/>
      <c r="HL43" s="25"/>
      <c r="HM43" s="25"/>
      <c r="HN43" s="25"/>
      <c r="HO43" s="25"/>
      <c r="HP43" s="25"/>
      <c r="HQ43" s="25"/>
      <c r="HR43" s="25"/>
      <c r="HS43" s="25"/>
      <c r="HT43" s="25"/>
      <c r="HU43" s="25"/>
      <c r="HV43" s="25"/>
      <c r="HW43" s="25"/>
      <c r="HX43" s="25"/>
      <c r="HY43" s="25"/>
      <c r="HZ43" s="25"/>
      <c r="IA43" s="25"/>
      <c r="IB43" s="25"/>
      <c r="IC43" s="25"/>
      <c r="ID43" s="25"/>
      <c r="IE43" s="25"/>
      <c r="IF43" s="25"/>
      <c r="IG43" s="25"/>
      <c r="IH43" s="25"/>
      <c r="II43" s="25"/>
      <c r="IJ43" s="25"/>
      <c r="IK43" s="25"/>
      <c r="IL43" s="25"/>
      <c r="IM43" s="25"/>
      <c r="IN43" s="25"/>
      <c r="IO43" s="25"/>
      <c r="IP43" s="25"/>
      <c r="IQ43" s="25"/>
      <c r="IR43" s="25"/>
      <c r="IS43" s="25"/>
      <c r="IT43" s="25"/>
      <c r="IU43" s="25"/>
      <c r="IV43" s="25"/>
      <c r="IW43" s="25"/>
      <c r="IX43" s="25"/>
      <c r="IY43" s="25"/>
      <c r="IZ43" s="25"/>
      <c r="JA43" s="25"/>
      <c r="JB43" s="25"/>
      <c r="JC43" s="25"/>
      <c r="JD43" s="25"/>
      <c r="JE43" s="25"/>
      <c r="JF43" s="25"/>
      <c r="JG43" s="25"/>
      <c r="JH43" s="25"/>
      <c r="JI43" s="25"/>
      <c r="JJ43" s="25"/>
      <c r="JK43" s="25"/>
      <c r="JL43" s="25"/>
      <c r="JM43" s="25"/>
      <c r="JN43" s="25"/>
      <c r="JO43" s="25"/>
      <c r="JP43" s="25"/>
      <c r="JQ43" s="25"/>
      <c r="JR43" s="25"/>
      <c r="JS43" s="25"/>
      <c r="JT43" s="25"/>
      <c r="JU43" s="25"/>
      <c r="JV43" s="25"/>
      <c r="JW43" s="25"/>
      <c r="JX43" s="25"/>
      <c r="JY43" s="25"/>
      <c r="JZ43" s="25"/>
      <c r="KA43" s="25"/>
      <c r="KB43" s="25"/>
      <c r="KC43" s="25"/>
      <c r="KD43" s="25"/>
      <c r="KE43" s="25"/>
      <c r="KF43" s="25"/>
      <c r="KG43" s="25"/>
      <c r="KH43" s="25"/>
      <c r="KI43" s="25"/>
      <c r="KJ43" s="25"/>
      <c r="KK43" s="25"/>
      <c r="KL43" s="25"/>
      <c r="KM43" s="25"/>
      <c r="KN43" s="25"/>
      <c r="KO43" s="25"/>
      <c r="KP43" s="25"/>
      <c r="KQ43" s="25"/>
      <c r="KR43" s="25"/>
      <c r="KS43" s="25"/>
      <c r="KT43" s="25"/>
      <c r="KU43" s="25"/>
      <c r="KV43" s="25"/>
      <c r="KW43" s="25"/>
      <c r="KX43" s="25"/>
      <c r="KY43" s="25"/>
      <c r="KZ43" s="25"/>
      <c r="LA43" s="25"/>
      <c r="LB43" s="25"/>
      <c r="LC43" s="25"/>
      <c r="LD43" s="25"/>
      <c r="LE43" s="25"/>
      <c r="LF43" s="25"/>
      <c r="LG43" s="25"/>
      <c r="LH43" s="25"/>
      <c r="LI43" s="25"/>
      <c r="LJ43" s="25"/>
      <c r="LK43" s="25"/>
      <c r="LL43" s="25"/>
      <c r="LM43" s="25"/>
      <c r="LN43" s="25"/>
      <c r="LO43" s="25"/>
      <c r="LP43" s="25"/>
      <c r="LQ43" s="25"/>
      <c r="LR43" s="25"/>
      <c r="LS43" s="25"/>
      <c r="LT43" s="25"/>
      <c r="LU43" s="25"/>
      <c r="LV43" s="25"/>
      <c r="LW43" s="25"/>
      <c r="LX43" s="25"/>
      <c r="LY43" s="25"/>
      <c r="LZ43" s="25"/>
      <c r="MA43" s="25"/>
      <c r="MB43" s="25"/>
      <c r="MC43" s="25"/>
      <c r="MD43" s="25"/>
      <c r="ME43" s="25"/>
      <c r="MF43" s="25"/>
      <c r="MG43" s="25"/>
      <c r="MH43" s="25"/>
      <c r="MI43" s="25"/>
      <c r="MJ43" s="25"/>
      <c r="MK43" s="25"/>
      <c r="ML43" s="25"/>
      <c r="MM43" s="25"/>
      <c r="MN43" s="25"/>
      <c r="MO43" s="25"/>
      <c r="MP43" s="25"/>
      <c r="MQ43" s="25"/>
      <c r="MR43" s="25"/>
      <c r="MS43" s="25"/>
      <c r="MT43" s="25"/>
      <c r="MU43" s="25"/>
      <c r="MV43" s="25"/>
      <c r="MW43" s="25"/>
      <c r="MX43" s="25"/>
      <c r="MY43" s="25"/>
    </row>
    <row r="44" spans="1:363">
      <c r="A44" s="29" t="s">
        <v>15</v>
      </c>
      <c r="B44" s="29" t="s">
        <v>50</v>
      </c>
      <c r="C44" s="29" t="s">
        <v>16</v>
      </c>
      <c r="D44" s="29" t="s">
        <v>17</v>
      </c>
      <c r="E44" s="29" t="s">
        <v>18</v>
      </c>
      <c r="F44" s="30" t="s">
        <v>19</v>
      </c>
      <c r="G44" s="29" t="s">
        <v>20</v>
      </c>
      <c r="H44" s="29" t="s">
        <v>21</v>
      </c>
      <c r="I44" s="29" t="s">
        <v>22</v>
      </c>
      <c r="J44" s="29" t="s">
        <v>23</v>
      </c>
      <c r="K44" s="29" t="s">
        <v>24</v>
      </c>
      <c r="L44" s="29" t="s">
        <v>18</v>
      </c>
      <c r="M44" s="53" t="s">
        <v>151</v>
      </c>
      <c r="N44" s="54" t="s">
        <v>25</v>
      </c>
      <c r="O44" s="29" t="s">
        <v>26</v>
      </c>
      <c r="P44" s="54" t="s">
        <v>11</v>
      </c>
      <c r="Q44" s="29" t="s">
        <v>27</v>
      </c>
      <c r="R44" s="30" t="s">
        <v>28</v>
      </c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  <c r="IB44" s="25"/>
      <c r="IC44" s="25"/>
      <c r="ID44" s="25"/>
      <c r="IE44" s="25"/>
      <c r="IF44" s="25"/>
      <c r="IG44" s="25"/>
      <c r="IH44" s="25"/>
      <c r="II44" s="25"/>
      <c r="IJ44" s="25"/>
      <c r="IK44" s="25"/>
      <c r="IL44" s="25"/>
      <c r="IM44" s="25"/>
      <c r="IN44" s="25"/>
      <c r="IO44" s="25"/>
      <c r="IP44" s="25"/>
      <c r="IQ44" s="25"/>
      <c r="IR44" s="25"/>
      <c r="IS44" s="25"/>
      <c r="IT44" s="25"/>
      <c r="IU44" s="25"/>
      <c r="IV44" s="25"/>
      <c r="IW44" s="25"/>
      <c r="IX44" s="25"/>
      <c r="IY44" s="25"/>
      <c r="IZ44" s="25"/>
      <c r="JA44" s="25"/>
      <c r="JB44" s="25"/>
      <c r="JC44" s="25"/>
      <c r="JD44" s="25"/>
      <c r="JE44" s="25"/>
      <c r="JF44" s="25"/>
      <c r="JG44" s="25"/>
      <c r="JH44" s="25"/>
      <c r="JI44" s="25"/>
      <c r="JJ44" s="25"/>
      <c r="JK44" s="25"/>
      <c r="JL44" s="25"/>
      <c r="JM44" s="25"/>
      <c r="JN44" s="25"/>
      <c r="JO44" s="25"/>
      <c r="JP44" s="25"/>
      <c r="JQ44" s="25"/>
      <c r="JR44" s="25"/>
      <c r="JS44" s="25"/>
      <c r="JT44" s="25"/>
      <c r="JU44" s="25"/>
      <c r="JV44" s="25"/>
      <c r="JW44" s="25"/>
      <c r="JX44" s="25"/>
      <c r="JY44" s="25"/>
      <c r="JZ44" s="25"/>
      <c r="KA44" s="25"/>
      <c r="KB44" s="25"/>
      <c r="KC44" s="25"/>
      <c r="KD44" s="25"/>
      <c r="KE44" s="25"/>
      <c r="KF44" s="25"/>
      <c r="KG44" s="25"/>
      <c r="KH44" s="25"/>
      <c r="KI44" s="25"/>
      <c r="KJ44" s="25"/>
      <c r="KK44" s="25"/>
      <c r="KL44" s="25"/>
      <c r="KM44" s="25"/>
      <c r="KN44" s="25"/>
      <c r="KO44" s="25"/>
      <c r="KP44" s="25"/>
      <c r="KQ44" s="25"/>
      <c r="KR44" s="25"/>
      <c r="KS44" s="25"/>
      <c r="KT44" s="25"/>
      <c r="KU44" s="25"/>
      <c r="KV44" s="25"/>
      <c r="KW44" s="25"/>
      <c r="KX44" s="25"/>
      <c r="KY44" s="25"/>
      <c r="KZ44" s="25"/>
      <c r="LA44" s="25"/>
      <c r="LB44" s="25"/>
      <c r="LC44" s="25"/>
      <c r="LD44" s="25"/>
      <c r="LE44" s="25"/>
      <c r="LF44" s="25"/>
      <c r="LG44" s="25"/>
      <c r="LH44" s="25"/>
      <c r="LI44" s="25"/>
      <c r="LJ44" s="25"/>
      <c r="LK44" s="25"/>
      <c r="LL44" s="25"/>
      <c r="LM44" s="25"/>
      <c r="LN44" s="25"/>
      <c r="LO44" s="25"/>
      <c r="LP44" s="25"/>
      <c r="LQ44" s="25"/>
      <c r="LR44" s="25"/>
      <c r="LS44" s="25"/>
      <c r="LT44" s="25"/>
      <c r="LU44" s="25"/>
      <c r="LV44" s="25"/>
      <c r="LW44" s="25"/>
      <c r="LX44" s="25"/>
      <c r="LY44" s="25"/>
      <c r="LZ44" s="25"/>
      <c r="MA44" s="25"/>
      <c r="MB44" s="25"/>
      <c r="MC44" s="25"/>
      <c r="MD44" s="25"/>
      <c r="ME44" s="25"/>
      <c r="MF44" s="25"/>
      <c r="MG44" s="25"/>
      <c r="MH44" s="25"/>
      <c r="MI44" s="25"/>
      <c r="MJ44" s="25"/>
      <c r="MK44" s="25"/>
      <c r="ML44" s="25"/>
      <c r="MM44" s="25"/>
      <c r="MN44" s="25"/>
      <c r="MO44" s="25"/>
      <c r="MP44" s="25"/>
      <c r="MQ44" s="25"/>
      <c r="MR44" s="25"/>
      <c r="MS44" s="25"/>
      <c r="MT44" s="25"/>
      <c r="MU44" s="25"/>
      <c r="MV44" s="25"/>
      <c r="MW44" s="25"/>
      <c r="MX44" s="25"/>
      <c r="MY44" s="25"/>
    </row>
    <row r="45" s="14" customFormat="1" spans="1:18">
      <c r="A45" s="10" t="s">
        <v>806</v>
      </c>
      <c r="B45" s="35" t="s">
        <v>807</v>
      </c>
      <c r="C45" s="10"/>
      <c r="D45" s="10"/>
      <c r="E45" s="10"/>
      <c r="F45" s="37"/>
      <c r="G45" s="10"/>
      <c r="H45" s="10">
        <v>2384</v>
      </c>
      <c r="I45" s="10">
        <v>2605</v>
      </c>
      <c r="J45" s="10">
        <f t="shared" ref="J45:J51" si="10">I45-H45</f>
        <v>221</v>
      </c>
      <c r="K45" s="10">
        <v>20</v>
      </c>
      <c r="L45" s="10">
        <f t="shared" ref="L45:L51" si="11">K45*J45</f>
        <v>4420</v>
      </c>
      <c r="M45" s="11">
        <v>1.03</v>
      </c>
      <c r="N45" s="12">
        <f t="shared" ref="N45:N51" si="12">M45*L45</f>
        <v>4552.6</v>
      </c>
      <c r="O45" s="10"/>
      <c r="P45" s="12">
        <f t="shared" ref="P45:P52" si="13">G45+N45+O45</f>
        <v>4552.6</v>
      </c>
      <c r="Q45" s="10">
        <v>1</v>
      </c>
      <c r="R45" s="36">
        <f t="shared" ref="R45:R53" si="14">P45*Q45</f>
        <v>4552.6</v>
      </c>
    </row>
    <row r="46" s="14" customFormat="1" spans="1:18">
      <c r="A46" s="10" t="s">
        <v>808</v>
      </c>
      <c r="B46" s="35" t="s">
        <v>809</v>
      </c>
      <c r="C46" s="10"/>
      <c r="D46" s="10"/>
      <c r="E46" s="10"/>
      <c r="F46" s="37"/>
      <c r="G46" s="10"/>
      <c r="H46" s="10">
        <v>531</v>
      </c>
      <c r="I46" s="10">
        <v>551</v>
      </c>
      <c r="J46" s="10">
        <f t="shared" si="10"/>
        <v>20</v>
      </c>
      <c r="K46" s="10">
        <v>20</v>
      </c>
      <c r="L46" s="10">
        <f t="shared" si="11"/>
        <v>400</v>
      </c>
      <c r="M46" s="11">
        <v>1.03</v>
      </c>
      <c r="N46" s="12">
        <f t="shared" si="12"/>
        <v>412</v>
      </c>
      <c r="O46" s="10"/>
      <c r="P46" s="12">
        <f t="shared" si="13"/>
        <v>412</v>
      </c>
      <c r="Q46" s="10">
        <v>1</v>
      </c>
      <c r="R46" s="36">
        <f t="shared" si="14"/>
        <v>412</v>
      </c>
    </row>
    <row r="47" s="14" customFormat="1" spans="1:18">
      <c r="A47" s="10" t="s">
        <v>810</v>
      </c>
      <c r="B47" s="35" t="s">
        <v>811</v>
      </c>
      <c r="C47" s="10"/>
      <c r="D47" s="10"/>
      <c r="E47" s="10"/>
      <c r="F47" s="37"/>
      <c r="G47" s="10"/>
      <c r="H47" s="10">
        <v>519</v>
      </c>
      <c r="I47" s="10">
        <v>548</v>
      </c>
      <c r="J47" s="10">
        <f t="shared" si="10"/>
        <v>29</v>
      </c>
      <c r="K47" s="10">
        <v>40</v>
      </c>
      <c r="L47" s="10">
        <f t="shared" si="11"/>
        <v>1160</v>
      </c>
      <c r="M47" s="11">
        <v>1.03</v>
      </c>
      <c r="N47" s="12">
        <f t="shared" si="12"/>
        <v>1194.8</v>
      </c>
      <c r="O47" s="10"/>
      <c r="P47" s="12">
        <f t="shared" si="13"/>
        <v>1194.8</v>
      </c>
      <c r="Q47" s="10">
        <v>1</v>
      </c>
      <c r="R47" s="36">
        <f t="shared" si="14"/>
        <v>1194.8</v>
      </c>
    </row>
    <row r="48" s="14" customFormat="1" spans="1:18">
      <c r="A48" s="10" t="s">
        <v>812</v>
      </c>
      <c r="B48" s="35" t="s">
        <v>813</v>
      </c>
      <c r="C48" s="10"/>
      <c r="D48" s="10"/>
      <c r="E48" s="10"/>
      <c r="F48" s="37"/>
      <c r="G48" s="10"/>
      <c r="H48" s="10">
        <v>1713</v>
      </c>
      <c r="I48" s="10">
        <v>2115</v>
      </c>
      <c r="J48" s="10">
        <f t="shared" si="10"/>
        <v>402</v>
      </c>
      <c r="K48" s="10">
        <v>80</v>
      </c>
      <c r="L48" s="10">
        <f t="shared" si="11"/>
        <v>32160</v>
      </c>
      <c r="M48" s="11">
        <v>1.03</v>
      </c>
      <c r="N48" s="12">
        <f t="shared" si="12"/>
        <v>33124.8</v>
      </c>
      <c r="O48" s="10"/>
      <c r="P48" s="12">
        <f t="shared" si="13"/>
        <v>33124.8</v>
      </c>
      <c r="Q48" s="10">
        <v>1</v>
      </c>
      <c r="R48" s="36">
        <f t="shared" si="14"/>
        <v>33124.8</v>
      </c>
    </row>
    <row r="49" s="14" customFormat="1" spans="1:18">
      <c r="A49" s="10" t="s">
        <v>814</v>
      </c>
      <c r="B49" s="35" t="s">
        <v>815</v>
      </c>
      <c r="C49" s="10"/>
      <c r="D49" s="10"/>
      <c r="E49" s="10"/>
      <c r="F49" s="37"/>
      <c r="G49" s="10"/>
      <c r="H49" s="10">
        <v>3788</v>
      </c>
      <c r="I49" s="10">
        <v>4301</v>
      </c>
      <c r="J49" s="10">
        <f t="shared" si="10"/>
        <v>513</v>
      </c>
      <c r="K49" s="10">
        <v>80</v>
      </c>
      <c r="L49" s="10">
        <f t="shared" si="11"/>
        <v>41040</v>
      </c>
      <c r="M49" s="11">
        <v>1.03</v>
      </c>
      <c r="N49" s="12">
        <f t="shared" si="12"/>
        <v>42271.2</v>
      </c>
      <c r="O49" s="10"/>
      <c r="P49" s="12">
        <f t="shared" si="13"/>
        <v>42271.2</v>
      </c>
      <c r="Q49" s="10">
        <v>1</v>
      </c>
      <c r="R49" s="36">
        <f t="shared" si="14"/>
        <v>42271.2</v>
      </c>
    </row>
    <row r="50" s="14" customFormat="1" spans="1:18">
      <c r="A50" s="10" t="s">
        <v>816</v>
      </c>
      <c r="B50" s="35" t="s">
        <v>817</v>
      </c>
      <c r="C50" s="10"/>
      <c r="D50" s="10"/>
      <c r="E50" s="10"/>
      <c r="F50" s="37"/>
      <c r="G50" s="10"/>
      <c r="H50" s="10">
        <v>28571</v>
      </c>
      <c r="I50" s="10">
        <v>31185</v>
      </c>
      <c r="J50" s="10">
        <f t="shared" si="10"/>
        <v>2614</v>
      </c>
      <c r="K50" s="10">
        <v>50</v>
      </c>
      <c r="L50" s="10">
        <f t="shared" si="11"/>
        <v>130700</v>
      </c>
      <c r="M50" s="11">
        <v>1.03</v>
      </c>
      <c r="N50" s="12">
        <f t="shared" si="12"/>
        <v>134621</v>
      </c>
      <c r="O50" s="10"/>
      <c r="P50" s="12">
        <f t="shared" si="13"/>
        <v>134621</v>
      </c>
      <c r="Q50" s="10">
        <v>1</v>
      </c>
      <c r="R50" s="36">
        <f t="shared" si="14"/>
        <v>134621</v>
      </c>
    </row>
    <row r="51" s="14" customFormat="1" spans="1:18">
      <c r="A51" s="10" t="s">
        <v>818</v>
      </c>
      <c r="B51" s="35" t="s">
        <v>817</v>
      </c>
      <c r="C51" s="10"/>
      <c r="D51" s="10"/>
      <c r="E51" s="10"/>
      <c r="F51" s="37"/>
      <c r="G51" s="10"/>
      <c r="H51" s="10">
        <v>99731</v>
      </c>
      <c r="I51" s="10">
        <v>107093</v>
      </c>
      <c r="J51" s="10">
        <f t="shared" si="10"/>
        <v>7362</v>
      </c>
      <c r="K51" s="10">
        <v>1</v>
      </c>
      <c r="L51" s="10">
        <f t="shared" si="11"/>
        <v>7362</v>
      </c>
      <c r="M51" s="11">
        <v>1.03</v>
      </c>
      <c r="N51" s="12">
        <f t="shared" si="12"/>
        <v>7582.86</v>
      </c>
      <c r="O51" s="10"/>
      <c r="P51" s="12">
        <f t="shared" si="13"/>
        <v>7582.86</v>
      </c>
      <c r="Q51" s="10">
        <v>1</v>
      </c>
      <c r="R51" s="36">
        <f t="shared" si="14"/>
        <v>7582.86</v>
      </c>
    </row>
    <row r="52" s="14" customFormat="1" spans="1:18">
      <c r="A52" s="10" t="s">
        <v>819</v>
      </c>
      <c r="B52" s="35" t="s">
        <v>817</v>
      </c>
      <c r="C52" s="10">
        <v>2143</v>
      </c>
      <c r="D52" s="10">
        <v>2143</v>
      </c>
      <c r="E52" s="10">
        <f>SUM(D52-C52)</f>
        <v>0</v>
      </c>
      <c r="F52" s="36">
        <v>9.5</v>
      </c>
      <c r="G52" s="10">
        <f>E52*F52</f>
        <v>0</v>
      </c>
      <c r="H52" s="10"/>
      <c r="I52" s="10"/>
      <c r="J52" s="10"/>
      <c r="K52" s="10"/>
      <c r="L52" s="10"/>
      <c r="M52" s="11"/>
      <c r="N52" s="12"/>
      <c r="O52" s="10"/>
      <c r="P52" s="12">
        <f t="shared" si="13"/>
        <v>0</v>
      </c>
      <c r="Q52" s="10">
        <v>1</v>
      </c>
      <c r="R52" s="36">
        <f t="shared" si="14"/>
        <v>0</v>
      </c>
    </row>
    <row r="53" s="14" customFormat="1" spans="1:18">
      <c r="A53" s="10" t="s">
        <v>11</v>
      </c>
      <c r="B53" s="46"/>
      <c r="C53" s="10"/>
      <c r="D53" s="10"/>
      <c r="E53" s="10"/>
      <c r="F53" s="37"/>
      <c r="G53" s="10"/>
      <c r="H53" s="10"/>
      <c r="I53" s="10"/>
      <c r="J53" s="10"/>
      <c r="K53" s="10"/>
      <c r="L53" s="10">
        <f>SUM(L45:L52)</f>
        <v>217242</v>
      </c>
      <c r="M53" s="11">
        <v>1.03</v>
      </c>
      <c r="N53" s="12">
        <f>L53*M53</f>
        <v>223759.26</v>
      </c>
      <c r="O53" s="10"/>
      <c r="P53" s="12">
        <f>G52+N53+G53</f>
        <v>223759.26</v>
      </c>
      <c r="Q53" s="10">
        <v>1</v>
      </c>
      <c r="R53" s="36">
        <f t="shared" si="14"/>
        <v>223759.26</v>
      </c>
    </row>
    <row r="54" ht="38.25" customHeight="1" spans="1:363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5"/>
      <c r="FD54" s="25"/>
      <c r="FE54" s="25"/>
      <c r="FF54" s="25"/>
      <c r="FG54" s="25"/>
      <c r="FH54" s="25"/>
      <c r="FI54" s="25"/>
      <c r="FJ54" s="25"/>
      <c r="FK54" s="25"/>
      <c r="FL54" s="25"/>
      <c r="FM54" s="25"/>
      <c r="FN54" s="25"/>
      <c r="FO54" s="25"/>
      <c r="FP54" s="25"/>
      <c r="FQ54" s="25"/>
      <c r="FR54" s="25"/>
      <c r="FS54" s="25"/>
      <c r="FT54" s="25"/>
      <c r="FU54" s="25"/>
      <c r="FV54" s="25"/>
      <c r="FW54" s="25"/>
      <c r="FX54" s="25"/>
      <c r="FY54" s="25"/>
      <c r="FZ54" s="25"/>
      <c r="GA54" s="25"/>
      <c r="GB54" s="25"/>
      <c r="GC54" s="25"/>
      <c r="GD54" s="25"/>
      <c r="GE54" s="25"/>
      <c r="GF54" s="25"/>
      <c r="GG54" s="25"/>
      <c r="GH54" s="25"/>
      <c r="GI54" s="25"/>
      <c r="GJ54" s="25"/>
      <c r="GK54" s="25"/>
      <c r="GL54" s="25"/>
      <c r="GM54" s="25"/>
      <c r="GN54" s="25"/>
      <c r="GO54" s="25"/>
      <c r="GP54" s="25"/>
      <c r="GQ54" s="25"/>
      <c r="GR54" s="25"/>
      <c r="GS54" s="25"/>
      <c r="GT54" s="25"/>
      <c r="GU54" s="25"/>
      <c r="GV54" s="25"/>
      <c r="GW54" s="25"/>
      <c r="GX54" s="25"/>
      <c r="GY54" s="25"/>
      <c r="GZ54" s="25"/>
      <c r="HA54" s="25"/>
      <c r="HB54" s="25"/>
      <c r="HC54" s="25"/>
      <c r="HD54" s="25"/>
      <c r="HE54" s="25"/>
      <c r="HF54" s="25"/>
      <c r="HG54" s="25"/>
      <c r="HH54" s="25"/>
      <c r="HI54" s="25"/>
      <c r="HJ54" s="25"/>
      <c r="HK54" s="25"/>
      <c r="HL54" s="25"/>
      <c r="HM54" s="25"/>
      <c r="HN54" s="25"/>
      <c r="HO54" s="25"/>
      <c r="HP54" s="25"/>
      <c r="HQ54" s="25"/>
      <c r="HR54" s="25"/>
      <c r="HS54" s="25"/>
      <c r="HT54" s="25"/>
      <c r="HU54" s="25"/>
      <c r="HV54" s="25"/>
      <c r="HW54" s="25"/>
      <c r="HX54" s="25"/>
      <c r="HY54" s="25"/>
      <c r="HZ54" s="25"/>
      <c r="IA54" s="25"/>
      <c r="IB54" s="25"/>
      <c r="IC54" s="25"/>
      <c r="ID54" s="25"/>
      <c r="IE54" s="25"/>
      <c r="IF54" s="25"/>
      <c r="IG54" s="25"/>
      <c r="IH54" s="25"/>
      <c r="II54" s="25"/>
      <c r="IJ54" s="25"/>
      <c r="IK54" s="25"/>
      <c r="IL54" s="25"/>
      <c r="IM54" s="25"/>
      <c r="IN54" s="25"/>
      <c r="IO54" s="25"/>
      <c r="IP54" s="25"/>
      <c r="IQ54" s="25"/>
      <c r="IR54" s="25"/>
      <c r="IS54" s="25"/>
      <c r="IT54" s="25"/>
      <c r="IU54" s="25"/>
      <c r="IV54" s="25"/>
      <c r="IW54" s="25"/>
      <c r="IX54" s="25"/>
      <c r="IY54" s="25"/>
      <c r="IZ54" s="25"/>
      <c r="JA54" s="25"/>
      <c r="JB54" s="25"/>
      <c r="JC54" s="25"/>
      <c r="JD54" s="25"/>
      <c r="JE54" s="25"/>
      <c r="JF54" s="25"/>
      <c r="JG54" s="25"/>
      <c r="JH54" s="25"/>
      <c r="JI54" s="25"/>
      <c r="JJ54" s="25"/>
      <c r="JK54" s="25"/>
      <c r="JL54" s="25"/>
      <c r="JM54" s="25"/>
      <c r="JN54" s="25"/>
      <c r="JO54" s="25"/>
      <c r="JP54" s="25"/>
      <c r="JQ54" s="25"/>
      <c r="JR54" s="25"/>
      <c r="JS54" s="25"/>
      <c r="JT54" s="25"/>
      <c r="JU54" s="25"/>
      <c r="JV54" s="25"/>
      <c r="JW54" s="25"/>
      <c r="JX54" s="25"/>
      <c r="JY54" s="25"/>
      <c r="JZ54" s="25"/>
      <c r="KA54" s="25"/>
      <c r="KB54" s="25"/>
      <c r="KC54" s="25"/>
      <c r="KD54" s="25"/>
      <c r="KE54" s="25"/>
      <c r="KF54" s="25"/>
      <c r="KG54" s="25"/>
      <c r="KH54" s="25"/>
      <c r="KI54" s="25"/>
      <c r="KJ54" s="25"/>
      <c r="KK54" s="25"/>
      <c r="KL54" s="25"/>
      <c r="KM54" s="25"/>
      <c r="KN54" s="25"/>
      <c r="KO54" s="25"/>
      <c r="KP54" s="25"/>
      <c r="KQ54" s="25"/>
      <c r="KR54" s="25"/>
      <c r="KS54" s="25"/>
      <c r="KT54" s="25"/>
      <c r="KU54" s="25"/>
      <c r="KV54" s="25"/>
      <c r="KW54" s="25"/>
      <c r="KX54" s="25"/>
      <c r="KY54" s="25"/>
      <c r="KZ54" s="25"/>
      <c r="LA54" s="25"/>
      <c r="LB54" s="25"/>
      <c r="LC54" s="25"/>
      <c r="LD54" s="25"/>
      <c r="LE54" s="25"/>
      <c r="LF54" s="25"/>
      <c r="LG54" s="25"/>
      <c r="LH54" s="25"/>
      <c r="LI54" s="25"/>
      <c r="LJ54" s="25"/>
      <c r="LK54" s="25"/>
      <c r="LL54" s="25"/>
      <c r="LM54" s="25"/>
      <c r="LN54" s="25"/>
      <c r="LO54" s="25"/>
      <c r="LP54" s="25"/>
      <c r="LQ54" s="25"/>
      <c r="LR54" s="25"/>
      <c r="LS54" s="25"/>
      <c r="LT54" s="25"/>
      <c r="LU54" s="25"/>
      <c r="LV54" s="25"/>
      <c r="LW54" s="25"/>
      <c r="LX54" s="25"/>
      <c r="LY54" s="25"/>
      <c r="LZ54" s="25"/>
      <c r="MA54" s="25"/>
      <c r="MB54" s="25"/>
      <c r="MC54" s="25"/>
      <c r="MD54" s="25"/>
      <c r="ME54" s="25"/>
      <c r="MF54" s="25"/>
      <c r="MG54" s="25"/>
      <c r="MH54" s="25"/>
      <c r="MI54" s="25"/>
      <c r="MJ54" s="25"/>
      <c r="MK54" s="25"/>
      <c r="ML54" s="25"/>
      <c r="MM54" s="25"/>
      <c r="MN54" s="25"/>
      <c r="MO54" s="25"/>
      <c r="MP54" s="25"/>
      <c r="MQ54" s="25"/>
      <c r="MR54" s="25"/>
      <c r="MS54" s="25"/>
      <c r="MT54" s="25"/>
      <c r="MU54" s="25"/>
      <c r="MV54" s="25"/>
      <c r="MW54" s="25"/>
      <c r="MX54" s="25"/>
      <c r="MY54" s="25"/>
    </row>
    <row r="55" ht="25.5" spans="1:363">
      <c r="A55" s="26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6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5"/>
      <c r="HT55" s="25"/>
      <c r="HU55" s="25"/>
      <c r="HV55" s="25"/>
      <c r="HW55" s="25"/>
      <c r="HX55" s="25"/>
      <c r="HY55" s="25"/>
      <c r="HZ55" s="25"/>
      <c r="IA55" s="25"/>
      <c r="IB55" s="25"/>
      <c r="IC55" s="25"/>
      <c r="ID55" s="25"/>
      <c r="IE55" s="25"/>
      <c r="IF55" s="25"/>
      <c r="IG55" s="25"/>
      <c r="IH55" s="25"/>
      <c r="II55" s="25"/>
      <c r="IJ55" s="25"/>
      <c r="IK55" s="25"/>
      <c r="IL55" s="25"/>
      <c r="IM55" s="25"/>
      <c r="IN55" s="25"/>
      <c r="IO55" s="25"/>
      <c r="IP55" s="25"/>
      <c r="IQ55" s="25"/>
      <c r="IR55" s="25"/>
      <c r="IS55" s="25"/>
      <c r="IT55" s="25"/>
      <c r="IU55" s="25"/>
      <c r="IV55" s="25"/>
      <c r="IW55" s="25"/>
      <c r="IX55" s="25"/>
      <c r="IY55" s="25"/>
      <c r="IZ55" s="25"/>
      <c r="JA55" s="25"/>
      <c r="JB55" s="25"/>
      <c r="JC55" s="25"/>
      <c r="JD55" s="25"/>
      <c r="JE55" s="25"/>
      <c r="JF55" s="25"/>
      <c r="JG55" s="25"/>
      <c r="JH55" s="25"/>
      <c r="JI55" s="25"/>
      <c r="JJ55" s="25"/>
      <c r="JK55" s="25"/>
      <c r="JL55" s="25"/>
      <c r="JM55" s="25"/>
      <c r="JN55" s="25"/>
      <c r="JO55" s="25"/>
      <c r="JP55" s="25"/>
      <c r="JQ55" s="25"/>
      <c r="JR55" s="25"/>
      <c r="JS55" s="25"/>
      <c r="JT55" s="25"/>
      <c r="JU55" s="25"/>
      <c r="JV55" s="25"/>
      <c r="JW55" s="25"/>
      <c r="JX55" s="25"/>
      <c r="JY55" s="25"/>
      <c r="JZ55" s="25"/>
      <c r="KA55" s="25"/>
      <c r="KB55" s="25"/>
      <c r="KC55" s="25"/>
      <c r="KD55" s="25"/>
      <c r="KE55" s="25"/>
      <c r="KF55" s="25"/>
      <c r="KG55" s="25"/>
      <c r="KH55" s="25"/>
      <c r="KI55" s="25"/>
      <c r="KJ55" s="25"/>
      <c r="KK55" s="25"/>
      <c r="KL55" s="25"/>
      <c r="KM55" s="25"/>
      <c r="KN55" s="25"/>
      <c r="KO55" s="25"/>
      <c r="KP55" s="25"/>
      <c r="KQ55" s="25"/>
      <c r="KR55" s="25"/>
      <c r="KS55" s="25"/>
      <c r="KT55" s="25"/>
      <c r="KU55" s="25"/>
      <c r="KV55" s="25"/>
      <c r="KW55" s="25"/>
      <c r="KX55" s="25"/>
      <c r="KY55" s="25"/>
      <c r="KZ55" s="25"/>
      <c r="LA55" s="25"/>
      <c r="LB55" s="25"/>
      <c r="LC55" s="25"/>
      <c r="LD55" s="25"/>
      <c r="LE55" s="25"/>
      <c r="LF55" s="25"/>
      <c r="LG55" s="25"/>
      <c r="LH55" s="25"/>
      <c r="LI55" s="25"/>
      <c r="LJ55" s="25"/>
      <c r="LK55" s="25"/>
      <c r="LL55" s="25"/>
      <c r="LM55" s="25"/>
      <c r="LN55" s="25"/>
      <c r="LO55" s="25"/>
      <c r="LP55" s="25"/>
      <c r="LQ55" s="25"/>
      <c r="LR55" s="25"/>
      <c r="LS55" s="25"/>
      <c r="LT55" s="25"/>
      <c r="LU55" s="25"/>
      <c r="LV55" s="25"/>
      <c r="LW55" s="25"/>
      <c r="LX55" s="25"/>
      <c r="LY55" s="25"/>
      <c r="LZ55" s="25"/>
      <c r="MA55" s="25"/>
      <c r="MB55" s="25"/>
      <c r="MC55" s="25"/>
      <c r="MD55" s="25"/>
      <c r="ME55" s="25"/>
      <c r="MF55" s="25"/>
      <c r="MG55" s="25"/>
      <c r="MH55" s="25"/>
      <c r="MI55" s="25"/>
      <c r="MJ55" s="25"/>
      <c r="MK55" s="25"/>
      <c r="ML55" s="25"/>
      <c r="MM55" s="25"/>
      <c r="MN55" s="25"/>
      <c r="MO55" s="25"/>
      <c r="MP55" s="25"/>
      <c r="MQ55" s="25"/>
      <c r="MR55" s="25"/>
      <c r="MS55" s="25"/>
      <c r="MT55" s="25"/>
      <c r="MU55" s="25"/>
      <c r="MV55" s="25"/>
      <c r="MW55" s="25"/>
      <c r="MX55" s="25"/>
      <c r="MY55" s="25"/>
    </row>
    <row r="56" s="21" customFormat="1" spans="1:363">
      <c r="A56" s="47" t="s">
        <v>15</v>
      </c>
      <c r="B56" s="47" t="s">
        <v>50</v>
      </c>
      <c r="C56" s="47" t="s">
        <v>16</v>
      </c>
      <c r="D56" s="47" t="s">
        <v>17</v>
      </c>
      <c r="E56" s="47" t="s">
        <v>18</v>
      </c>
      <c r="F56" s="48" t="s">
        <v>19</v>
      </c>
      <c r="G56" s="47" t="s">
        <v>20</v>
      </c>
      <c r="H56" s="47" t="s">
        <v>21</v>
      </c>
      <c r="I56" s="47" t="s">
        <v>22</v>
      </c>
      <c r="J56" s="47" t="s">
        <v>23</v>
      </c>
      <c r="K56" s="47" t="s">
        <v>24</v>
      </c>
      <c r="L56" s="47" t="s">
        <v>18</v>
      </c>
      <c r="M56" s="61" t="s">
        <v>151</v>
      </c>
      <c r="N56" s="62" t="s">
        <v>25</v>
      </c>
      <c r="O56" s="47" t="s">
        <v>26</v>
      </c>
      <c r="P56" s="62" t="s">
        <v>11</v>
      </c>
      <c r="Q56" s="47" t="s">
        <v>27</v>
      </c>
      <c r="R56" s="48" t="s">
        <v>28</v>
      </c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71"/>
      <c r="CB56" s="71"/>
      <c r="CC56" s="71"/>
      <c r="CD56" s="71"/>
      <c r="CE56" s="71"/>
      <c r="CF56" s="71"/>
      <c r="CG56" s="71"/>
      <c r="CH56" s="71"/>
      <c r="CI56" s="71"/>
      <c r="CJ56" s="71"/>
      <c r="CK56" s="71"/>
      <c r="CL56" s="71"/>
      <c r="CM56" s="71"/>
      <c r="CN56" s="71"/>
      <c r="CO56" s="71"/>
      <c r="CP56" s="71"/>
      <c r="CQ56" s="71"/>
      <c r="CR56" s="71"/>
      <c r="CS56" s="71"/>
      <c r="CT56" s="71"/>
      <c r="CU56" s="71"/>
      <c r="CV56" s="71"/>
      <c r="CW56" s="71"/>
      <c r="CX56" s="71"/>
      <c r="CY56" s="71"/>
      <c r="CZ56" s="71"/>
      <c r="DA56" s="71"/>
      <c r="DB56" s="71"/>
      <c r="DC56" s="71"/>
      <c r="DD56" s="71"/>
      <c r="DE56" s="71"/>
      <c r="DF56" s="71"/>
      <c r="DG56" s="71"/>
      <c r="DH56" s="71"/>
      <c r="DI56" s="71"/>
      <c r="DJ56" s="71"/>
      <c r="DK56" s="71"/>
      <c r="DL56" s="71"/>
      <c r="DM56" s="71"/>
      <c r="DN56" s="71"/>
      <c r="DO56" s="71"/>
      <c r="DP56" s="71"/>
      <c r="DQ56" s="71"/>
      <c r="DR56" s="71"/>
      <c r="DS56" s="71"/>
      <c r="DT56" s="71"/>
      <c r="DU56" s="71"/>
      <c r="DV56" s="71"/>
      <c r="DW56" s="71"/>
      <c r="DX56" s="71"/>
      <c r="DY56" s="71"/>
      <c r="DZ56" s="71"/>
      <c r="EA56" s="71"/>
      <c r="EB56" s="71"/>
      <c r="EC56" s="71"/>
      <c r="ED56" s="71"/>
      <c r="EE56" s="71"/>
      <c r="EF56" s="71"/>
      <c r="EG56" s="71"/>
      <c r="EH56" s="71"/>
      <c r="EI56" s="71"/>
      <c r="EJ56" s="71"/>
      <c r="EK56" s="71"/>
      <c r="EL56" s="71"/>
      <c r="EM56" s="71"/>
      <c r="EN56" s="71"/>
      <c r="EO56" s="71"/>
      <c r="EP56" s="71"/>
      <c r="EQ56" s="71"/>
      <c r="ER56" s="71"/>
      <c r="ES56" s="71"/>
      <c r="ET56" s="71"/>
      <c r="EU56" s="71"/>
      <c r="EV56" s="71"/>
      <c r="EW56" s="71"/>
      <c r="EX56" s="71"/>
      <c r="EY56" s="71"/>
      <c r="EZ56" s="71"/>
      <c r="FA56" s="71"/>
      <c r="FB56" s="71"/>
      <c r="FC56" s="71"/>
      <c r="FD56" s="71"/>
      <c r="FE56" s="71"/>
      <c r="FF56" s="71"/>
      <c r="FG56" s="71"/>
      <c r="FH56" s="71"/>
      <c r="FI56" s="71"/>
      <c r="FJ56" s="71"/>
      <c r="FK56" s="71"/>
      <c r="FL56" s="71"/>
      <c r="FM56" s="71"/>
      <c r="FN56" s="71"/>
      <c r="FO56" s="71"/>
      <c r="FP56" s="71"/>
      <c r="FQ56" s="71"/>
      <c r="FR56" s="71"/>
      <c r="FS56" s="71"/>
      <c r="FT56" s="71"/>
      <c r="FU56" s="71"/>
      <c r="FV56" s="71"/>
      <c r="FW56" s="71"/>
      <c r="FX56" s="71"/>
      <c r="FY56" s="71"/>
      <c r="FZ56" s="71"/>
      <c r="GA56" s="71"/>
      <c r="GB56" s="71"/>
      <c r="GC56" s="71"/>
      <c r="GD56" s="71"/>
      <c r="GE56" s="71"/>
      <c r="GF56" s="71"/>
      <c r="GG56" s="71"/>
      <c r="GH56" s="71"/>
      <c r="GI56" s="71"/>
      <c r="GJ56" s="71"/>
      <c r="GK56" s="71"/>
      <c r="GL56" s="71"/>
      <c r="GM56" s="71"/>
      <c r="GN56" s="71"/>
      <c r="GO56" s="71"/>
      <c r="GP56" s="71"/>
      <c r="GQ56" s="71"/>
      <c r="GR56" s="71"/>
      <c r="GS56" s="71"/>
      <c r="GT56" s="71"/>
      <c r="GU56" s="71"/>
      <c r="GV56" s="71"/>
      <c r="GW56" s="71"/>
      <c r="GX56" s="71"/>
      <c r="GY56" s="71"/>
      <c r="GZ56" s="71"/>
      <c r="HA56" s="71"/>
      <c r="HB56" s="71"/>
      <c r="HC56" s="71"/>
      <c r="HD56" s="71"/>
      <c r="HE56" s="71"/>
      <c r="HF56" s="71"/>
      <c r="HG56" s="71"/>
      <c r="HH56" s="71"/>
      <c r="HI56" s="71"/>
      <c r="HJ56" s="71"/>
      <c r="HK56" s="71"/>
      <c r="HL56" s="71"/>
      <c r="HM56" s="71"/>
      <c r="HN56" s="71"/>
      <c r="HO56" s="71"/>
      <c r="HP56" s="71"/>
      <c r="HQ56" s="71"/>
      <c r="HR56" s="71"/>
      <c r="HS56" s="71"/>
      <c r="HT56" s="71"/>
      <c r="HU56" s="71"/>
      <c r="HV56" s="71"/>
      <c r="HW56" s="71"/>
      <c r="HX56" s="71"/>
      <c r="HY56" s="71"/>
      <c r="HZ56" s="71"/>
      <c r="IA56" s="71"/>
      <c r="IB56" s="71"/>
      <c r="IC56" s="71"/>
      <c r="ID56" s="71"/>
      <c r="IE56" s="71"/>
      <c r="IF56" s="71"/>
      <c r="IG56" s="71"/>
      <c r="IH56" s="71"/>
      <c r="II56" s="71"/>
      <c r="IJ56" s="71"/>
      <c r="IK56" s="71"/>
      <c r="IL56" s="71"/>
      <c r="IM56" s="71"/>
      <c r="IN56" s="71"/>
      <c r="IO56" s="71"/>
      <c r="IP56" s="71"/>
      <c r="IQ56" s="71"/>
      <c r="IR56" s="71"/>
      <c r="IS56" s="71"/>
      <c r="IT56" s="71"/>
      <c r="IU56" s="71"/>
      <c r="IV56" s="71"/>
      <c r="IW56" s="71"/>
      <c r="IX56" s="71"/>
      <c r="IY56" s="71"/>
      <c r="IZ56" s="71"/>
      <c r="JA56" s="71"/>
      <c r="JB56" s="71"/>
      <c r="JC56" s="71"/>
      <c r="JD56" s="71"/>
      <c r="JE56" s="71"/>
      <c r="JF56" s="71"/>
      <c r="JG56" s="71"/>
      <c r="JH56" s="71"/>
      <c r="JI56" s="71"/>
      <c r="JJ56" s="71"/>
      <c r="JK56" s="71"/>
      <c r="JL56" s="71"/>
      <c r="JM56" s="71"/>
      <c r="JN56" s="71"/>
      <c r="JO56" s="71"/>
      <c r="JP56" s="71"/>
      <c r="JQ56" s="71"/>
      <c r="JR56" s="71"/>
      <c r="JS56" s="71"/>
      <c r="JT56" s="71"/>
      <c r="JU56" s="71"/>
      <c r="JV56" s="71"/>
      <c r="JW56" s="71"/>
      <c r="JX56" s="71"/>
      <c r="JY56" s="71"/>
      <c r="JZ56" s="71"/>
      <c r="KA56" s="71"/>
      <c r="KB56" s="71"/>
      <c r="KC56" s="71"/>
      <c r="KD56" s="71"/>
      <c r="KE56" s="71"/>
      <c r="KF56" s="71"/>
      <c r="KG56" s="71"/>
      <c r="KH56" s="71"/>
      <c r="KI56" s="71"/>
      <c r="KJ56" s="71"/>
      <c r="KK56" s="71"/>
      <c r="KL56" s="71"/>
      <c r="KM56" s="71"/>
      <c r="KN56" s="71"/>
      <c r="KO56" s="71"/>
      <c r="KP56" s="71"/>
      <c r="KQ56" s="71"/>
      <c r="KR56" s="71"/>
      <c r="KS56" s="71"/>
      <c r="KT56" s="71"/>
      <c r="KU56" s="71"/>
      <c r="KV56" s="71"/>
      <c r="KW56" s="71"/>
      <c r="KX56" s="71"/>
      <c r="KY56" s="71"/>
      <c r="KZ56" s="71"/>
      <c r="LA56" s="71"/>
      <c r="LB56" s="71"/>
      <c r="LC56" s="71"/>
      <c r="LD56" s="71"/>
      <c r="LE56" s="71"/>
      <c r="LF56" s="71"/>
      <c r="LG56" s="71"/>
      <c r="LH56" s="71"/>
      <c r="LI56" s="71"/>
      <c r="LJ56" s="71"/>
      <c r="LK56" s="71"/>
      <c r="LL56" s="71"/>
      <c r="LM56" s="71"/>
      <c r="LN56" s="71"/>
      <c r="LO56" s="71"/>
      <c r="LP56" s="71"/>
      <c r="LQ56" s="71"/>
      <c r="LR56" s="71"/>
      <c r="LS56" s="71"/>
      <c r="LT56" s="71"/>
      <c r="LU56" s="71"/>
      <c r="LV56" s="71"/>
      <c r="LW56" s="71"/>
      <c r="LX56" s="71"/>
      <c r="LY56" s="71"/>
      <c r="LZ56" s="71"/>
      <c r="MA56" s="71"/>
      <c r="MB56" s="71"/>
      <c r="MC56" s="71"/>
      <c r="MD56" s="71"/>
      <c r="ME56" s="71"/>
      <c r="MF56" s="71"/>
      <c r="MG56" s="71"/>
      <c r="MH56" s="71"/>
      <c r="MI56" s="71"/>
      <c r="MJ56" s="71"/>
      <c r="MK56" s="71"/>
      <c r="ML56" s="71"/>
      <c r="MM56" s="71"/>
      <c r="MN56" s="71"/>
      <c r="MO56" s="71"/>
      <c r="MP56" s="71"/>
      <c r="MQ56" s="71"/>
      <c r="MR56" s="71"/>
      <c r="MS56" s="71"/>
      <c r="MT56" s="71"/>
      <c r="MU56" s="71"/>
      <c r="MV56" s="71"/>
      <c r="MW56" s="71"/>
      <c r="MX56" s="71"/>
      <c r="MY56" s="71"/>
    </row>
    <row r="57" s="22" customFormat="1" ht="19.5" customHeight="1" spans="1:363">
      <c r="A57" s="49" t="s">
        <v>561</v>
      </c>
      <c r="B57" s="50" t="s">
        <v>87</v>
      </c>
      <c r="C57" s="49"/>
      <c r="D57" s="49"/>
      <c r="E57" s="49"/>
      <c r="F57" s="51"/>
      <c r="G57" s="49"/>
      <c r="H57" s="49">
        <v>1273</v>
      </c>
      <c r="I57" s="49">
        <v>1370</v>
      </c>
      <c r="J57" s="49">
        <f>I57-H57</f>
        <v>97</v>
      </c>
      <c r="K57" s="49">
        <v>80</v>
      </c>
      <c r="L57" s="49">
        <f>K57*J57</f>
        <v>7760</v>
      </c>
      <c r="M57" s="63">
        <v>1.03</v>
      </c>
      <c r="N57" s="64">
        <f>M57*L57</f>
        <v>7992.8</v>
      </c>
      <c r="O57" s="49"/>
      <c r="P57" s="64">
        <f>G57+N57+O57</f>
        <v>7992.8</v>
      </c>
      <c r="Q57" s="49">
        <v>1</v>
      </c>
      <c r="R57" s="51">
        <f t="shared" ref="R57:R65" si="15">P57*Q57</f>
        <v>7992.8</v>
      </c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</row>
    <row r="58" s="22" customFormat="1" ht="21.75" customHeight="1" spans="1:363">
      <c r="A58" s="49" t="s">
        <v>562</v>
      </c>
      <c r="B58" s="50" t="s">
        <v>87</v>
      </c>
      <c r="C58" s="49"/>
      <c r="D58" s="49"/>
      <c r="E58" s="49"/>
      <c r="F58" s="52"/>
      <c r="G58" s="49"/>
      <c r="H58" s="49">
        <v>2980</v>
      </c>
      <c r="I58" s="49">
        <v>3358</v>
      </c>
      <c r="J58" s="49">
        <f>I58-H58</f>
        <v>378</v>
      </c>
      <c r="K58" s="49">
        <v>80</v>
      </c>
      <c r="L58" s="49">
        <f>K58*J58</f>
        <v>30240</v>
      </c>
      <c r="M58" s="63">
        <v>1.03</v>
      </c>
      <c r="N58" s="64">
        <f>M58*L58</f>
        <v>31147.2</v>
      </c>
      <c r="O58" s="49"/>
      <c r="P58" s="64">
        <f>G58+N58+O58</f>
        <v>31147.2</v>
      </c>
      <c r="Q58" s="49">
        <v>1</v>
      </c>
      <c r="R58" s="51">
        <f t="shared" si="15"/>
        <v>31147.2</v>
      </c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</row>
    <row r="59" s="22" customFormat="1" ht="16.5" customHeight="1" spans="1:363">
      <c r="A59" s="49" t="s">
        <v>563</v>
      </c>
      <c r="B59" s="50" t="s">
        <v>87</v>
      </c>
      <c r="C59" s="49"/>
      <c r="D59" s="49"/>
      <c r="E59" s="49"/>
      <c r="F59" s="52"/>
      <c r="G59" s="49"/>
      <c r="H59" s="49">
        <v>2552</v>
      </c>
      <c r="I59" s="49">
        <v>2873</v>
      </c>
      <c r="J59" s="49">
        <f t="shared" ref="J59:J65" si="16">I59-H59</f>
        <v>321</v>
      </c>
      <c r="K59" s="49">
        <v>40</v>
      </c>
      <c r="L59" s="49">
        <f>K59*J59</f>
        <v>12840</v>
      </c>
      <c r="M59" s="63">
        <v>1.03</v>
      </c>
      <c r="N59" s="64">
        <f>M59*L59</f>
        <v>13225.2</v>
      </c>
      <c r="O59" s="49"/>
      <c r="P59" s="64">
        <f>G59+N59+O59</f>
        <v>13225.2</v>
      </c>
      <c r="Q59" s="49">
        <v>1</v>
      </c>
      <c r="R59" s="51">
        <f t="shared" si="15"/>
        <v>13225.2</v>
      </c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</row>
    <row r="60" s="22" customFormat="1" ht="16.5" customHeight="1" spans="1:363">
      <c r="A60" s="49" t="s">
        <v>564</v>
      </c>
      <c r="B60" s="50" t="s">
        <v>87</v>
      </c>
      <c r="C60" s="49"/>
      <c r="D60" s="49"/>
      <c r="E60" s="49"/>
      <c r="F60" s="52"/>
      <c r="G60" s="49"/>
      <c r="H60" s="49">
        <v>13540</v>
      </c>
      <c r="I60" s="49">
        <v>15579</v>
      </c>
      <c r="J60" s="49">
        <f t="shared" si="16"/>
        <v>2039</v>
      </c>
      <c r="K60" s="49">
        <v>50</v>
      </c>
      <c r="L60" s="49">
        <f>K60*J60</f>
        <v>101950</v>
      </c>
      <c r="M60" s="63">
        <v>1.03</v>
      </c>
      <c r="N60" s="64">
        <f>M60*L60</f>
        <v>105008.5</v>
      </c>
      <c r="O60" s="49"/>
      <c r="P60" s="64">
        <f>G60+N60+O60</f>
        <v>105008.5</v>
      </c>
      <c r="Q60" s="49">
        <v>1</v>
      </c>
      <c r="R60" s="51">
        <f t="shared" si="15"/>
        <v>105008.5</v>
      </c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</row>
    <row r="61" s="22" customFormat="1" ht="15.75" customHeight="1" spans="1:363">
      <c r="A61" s="49" t="s">
        <v>565</v>
      </c>
      <c r="B61" s="50" t="s">
        <v>87</v>
      </c>
      <c r="C61" s="49"/>
      <c r="D61" s="49"/>
      <c r="E61" s="49"/>
      <c r="F61" s="52"/>
      <c r="G61" s="49"/>
      <c r="H61" s="49">
        <v>67727</v>
      </c>
      <c r="I61" s="49">
        <v>71377</v>
      </c>
      <c r="J61" s="49">
        <f t="shared" si="16"/>
        <v>3650</v>
      </c>
      <c r="K61" s="49">
        <v>1</v>
      </c>
      <c r="L61" s="49">
        <f>K61*J61</f>
        <v>3650</v>
      </c>
      <c r="M61" s="63">
        <v>1.03</v>
      </c>
      <c r="N61" s="64">
        <f>M61*L61</f>
        <v>3759.5</v>
      </c>
      <c r="O61" s="49"/>
      <c r="P61" s="64">
        <f>G61+N61+O61</f>
        <v>3759.5</v>
      </c>
      <c r="Q61" s="49">
        <v>1</v>
      </c>
      <c r="R61" s="51">
        <f t="shared" si="15"/>
        <v>3759.5</v>
      </c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</row>
    <row r="62" s="14" customFormat="1" spans="1:18">
      <c r="A62" s="10" t="s">
        <v>566</v>
      </c>
      <c r="B62" s="50" t="s">
        <v>87</v>
      </c>
      <c r="C62" s="10">
        <v>1926</v>
      </c>
      <c r="D62" s="10">
        <v>2139</v>
      </c>
      <c r="E62" s="10">
        <f>SUM(D62-C62)</f>
        <v>213</v>
      </c>
      <c r="F62" s="36">
        <v>9.5</v>
      </c>
      <c r="G62" s="10">
        <f>E62*F62</f>
        <v>2023.5</v>
      </c>
      <c r="H62" s="10"/>
      <c r="I62" s="10"/>
      <c r="J62" s="10"/>
      <c r="K62" s="10">
        <v>0.5</v>
      </c>
      <c r="L62" s="10"/>
      <c r="M62" s="11"/>
      <c r="N62" s="12"/>
      <c r="O62" s="10"/>
      <c r="P62" s="12"/>
      <c r="Q62" s="10">
        <v>1</v>
      </c>
      <c r="R62" s="36">
        <f>G62*K62</f>
        <v>1011.75</v>
      </c>
    </row>
    <row r="63" s="22" customFormat="1" ht="17.25" customHeight="1" spans="1:363">
      <c r="A63" s="49" t="s">
        <v>567</v>
      </c>
      <c r="B63" s="50" t="s">
        <v>87</v>
      </c>
      <c r="C63" s="49"/>
      <c r="D63" s="49"/>
      <c r="E63" s="49"/>
      <c r="F63" s="51"/>
      <c r="G63" s="49"/>
      <c r="H63" s="49">
        <v>14001</v>
      </c>
      <c r="I63" s="49">
        <v>18269</v>
      </c>
      <c r="J63" s="49">
        <f t="shared" si="16"/>
        <v>4268</v>
      </c>
      <c r="K63" s="49">
        <v>1</v>
      </c>
      <c r="L63" s="49">
        <f>K63*J63</f>
        <v>4268</v>
      </c>
      <c r="M63" s="63">
        <v>1.03</v>
      </c>
      <c r="N63" s="64">
        <f>M63*L63</f>
        <v>4396.04</v>
      </c>
      <c r="O63" s="49"/>
      <c r="P63" s="64">
        <f>G63+N63+O63</f>
        <v>4396.04</v>
      </c>
      <c r="Q63" s="49">
        <v>1</v>
      </c>
      <c r="R63" s="51">
        <f t="shared" si="15"/>
        <v>4396.04</v>
      </c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</row>
    <row r="64" s="1" customFormat="1" ht="24" customHeight="1" spans="1:18">
      <c r="A64" s="10" t="s">
        <v>48</v>
      </c>
      <c r="B64" s="50" t="s">
        <v>87</v>
      </c>
      <c r="C64" s="49"/>
      <c r="D64" s="49"/>
      <c r="E64" s="49"/>
      <c r="F64" s="51"/>
      <c r="G64" s="49"/>
      <c r="H64" s="49">
        <v>13040</v>
      </c>
      <c r="I64" s="49">
        <v>14240</v>
      </c>
      <c r="J64" s="49">
        <f t="shared" si="16"/>
        <v>1200</v>
      </c>
      <c r="K64" s="49">
        <v>20</v>
      </c>
      <c r="L64" s="49">
        <v>1285.3</v>
      </c>
      <c r="M64" s="63">
        <v>1.03</v>
      </c>
      <c r="N64" s="64">
        <v>1323.9</v>
      </c>
      <c r="O64" s="49"/>
      <c r="P64" s="64"/>
      <c r="Q64" s="49">
        <v>0.057279</v>
      </c>
      <c r="R64" s="51">
        <v>1323.9</v>
      </c>
    </row>
    <row r="65" s="22" customFormat="1" ht="18.75" customHeight="1" spans="1:363">
      <c r="A65" s="49" t="s">
        <v>568</v>
      </c>
      <c r="B65" s="50" t="s">
        <v>87</v>
      </c>
      <c r="C65" s="49"/>
      <c r="D65" s="49"/>
      <c r="E65" s="49"/>
      <c r="F65" s="51"/>
      <c r="G65" s="49"/>
      <c r="H65" s="49">
        <v>12642</v>
      </c>
      <c r="I65" s="49">
        <v>14281</v>
      </c>
      <c r="J65" s="49">
        <f t="shared" si="16"/>
        <v>1639</v>
      </c>
      <c r="K65" s="49">
        <v>80</v>
      </c>
      <c r="L65" s="49">
        <f>K65*J65</f>
        <v>131120</v>
      </c>
      <c r="M65" s="63">
        <v>1.03</v>
      </c>
      <c r="N65" s="64">
        <f>M65*L65</f>
        <v>135053.6</v>
      </c>
      <c r="O65" s="49"/>
      <c r="P65" s="64">
        <f>G65+N65+O65</f>
        <v>135053.6</v>
      </c>
      <c r="Q65" s="49">
        <v>1</v>
      </c>
      <c r="R65" s="51">
        <f>P65*Q65</f>
        <v>135053.6</v>
      </c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</row>
    <row r="66" s="22" customFormat="1" ht="15" customHeight="1" spans="1:363">
      <c r="A66" s="49" t="s">
        <v>11</v>
      </c>
      <c r="B66" s="50" t="s">
        <v>87</v>
      </c>
      <c r="C66" s="49"/>
      <c r="D66" s="49"/>
      <c r="E66" s="49">
        <f>SUM(E57:E65)</f>
        <v>213</v>
      </c>
      <c r="F66" s="51">
        <v>9.5</v>
      </c>
      <c r="G66" s="49">
        <f>E66*F66</f>
        <v>2023.5</v>
      </c>
      <c r="H66" s="49"/>
      <c r="I66" s="49"/>
      <c r="J66" s="49"/>
      <c r="K66" s="49"/>
      <c r="L66" s="49">
        <f>SUM(L57:L65)</f>
        <v>293113.3</v>
      </c>
      <c r="M66" s="63">
        <v>1.03</v>
      </c>
      <c r="N66" s="64">
        <f>L66*M66</f>
        <v>301906.699</v>
      </c>
      <c r="O66" s="49">
        <f>SUM(O57:O65)</f>
        <v>0</v>
      </c>
      <c r="P66" s="64">
        <f>G66+N66+O66</f>
        <v>303930.199</v>
      </c>
      <c r="Q66" s="49">
        <v>1</v>
      </c>
      <c r="R66" s="51">
        <f>SUM(R57:R65)</f>
        <v>302918.49</v>
      </c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</row>
    <row r="67" s="23" customFormat="1" spans="1:363">
      <c r="A67" s="72" t="s">
        <v>127</v>
      </c>
      <c r="B67" s="72" t="s">
        <v>87</v>
      </c>
      <c r="C67" s="72" t="s">
        <v>403</v>
      </c>
      <c r="D67" s="72"/>
      <c r="E67" s="72"/>
      <c r="F67" s="73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3">
        <v>1049333.8</v>
      </c>
      <c r="S67" s="89" t="s">
        <v>146</v>
      </c>
      <c r="T67" s="89"/>
      <c r="U67" s="89"/>
      <c r="V67" s="89"/>
      <c r="W67" s="89"/>
      <c r="X67" s="89"/>
      <c r="Y67" s="89"/>
      <c r="Z67" s="89"/>
      <c r="AA67" s="89"/>
      <c r="AB67" s="89"/>
      <c r="AC67" s="89"/>
      <c r="AD67" s="89"/>
      <c r="AE67" s="89"/>
      <c r="AF67" s="89"/>
      <c r="AG67" s="89"/>
      <c r="AH67" s="89"/>
      <c r="AI67" s="89"/>
      <c r="AJ67" s="89"/>
      <c r="AK67" s="89"/>
      <c r="AL67" s="89"/>
      <c r="AM67" s="89"/>
      <c r="AN67" s="89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/>
      <c r="DD67" s="89"/>
      <c r="DE67" s="89"/>
      <c r="DF67" s="89"/>
      <c r="DG67" s="89"/>
      <c r="DH67" s="89"/>
      <c r="DI67" s="89"/>
      <c r="DJ67" s="89"/>
      <c r="DK67" s="89"/>
      <c r="DL67" s="89"/>
      <c r="DM67" s="89"/>
      <c r="DN67" s="89"/>
      <c r="DO67" s="89"/>
      <c r="DP67" s="89"/>
      <c r="DQ67" s="89"/>
      <c r="DR67" s="89"/>
      <c r="DS67" s="89"/>
      <c r="DT67" s="89"/>
      <c r="DU67" s="89"/>
      <c r="DV67" s="89"/>
      <c r="DW67" s="89"/>
      <c r="DX67" s="89"/>
      <c r="DY67" s="89"/>
      <c r="DZ67" s="89"/>
      <c r="EA67" s="89"/>
      <c r="EB67" s="89"/>
      <c r="EC67" s="89"/>
      <c r="ED67" s="89"/>
      <c r="EE67" s="89"/>
      <c r="EF67" s="89"/>
      <c r="EG67" s="89"/>
      <c r="EH67" s="89"/>
      <c r="EI67" s="89"/>
      <c r="EJ67" s="89"/>
      <c r="EK67" s="89"/>
      <c r="EL67" s="89"/>
      <c r="EM67" s="89"/>
      <c r="EN67" s="89"/>
      <c r="EO67" s="89"/>
      <c r="EP67" s="89"/>
      <c r="EQ67" s="89"/>
      <c r="ER67" s="89"/>
      <c r="ES67" s="89"/>
      <c r="ET67" s="89"/>
      <c r="EU67" s="89"/>
      <c r="EV67" s="89"/>
      <c r="EW67" s="89"/>
      <c r="EX67" s="89"/>
      <c r="EY67" s="89"/>
      <c r="EZ67" s="89"/>
      <c r="FA67" s="89"/>
      <c r="FB67" s="89"/>
      <c r="FC67" s="89"/>
      <c r="FD67" s="89"/>
      <c r="FE67" s="89"/>
      <c r="FF67" s="89"/>
      <c r="FG67" s="89"/>
      <c r="FH67" s="89"/>
      <c r="FI67" s="89"/>
      <c r="FJ67" s="89"/>
      <c r="FK67" s="89"/>
      <c r="FL67" s="89"/>
      <c r="FM67" s="89"/>
      <c r="FN67" s="89"/>
      <c r="FO67" s="89"/>
      <c r="FP67" s="89"/>
      <c r="FQ67" s="89"/>
      <c r="FR67" s="89"/>
      <c r="FS67" s="89"/>
      <c r="FT67" s="89"/>
      <c r="FU67" s="89"/>
      <c r="FV67" s="89"/>
      <c r="FW67" s="89"/>
      <c r="FX67" s="89"/>
      <c r="FY67" s="89"/>
      <c r="FZ67" s="89"/>
      <c r="GA67" s="89"/>
      <c r="GB67" s="89"/>
      <c r="GC67" s="89"/>
      <c r="GD67" s="89"/>
      <c r="GE67" s="89"/>
      <c r="GF67" s="89"/>
      <c r="GG67" s="89"/>
      <c r="GH67" s="89"/>
      <c r="GI67" s="89"/>
      <c r="GJ67" s="89"/>
      <c r="GK67" s="89"/>
      <c r="GL67" s="89"/>
      <c r="GM67" s="89"/>
      <c r="GN67" s="89"/>
      <c r="GO67" s="89"/>
      <c r="GP67" s="89"/>
      <c r="GQ67" s="89"/>
      <c r="GR67" s="89"/>
      <c r="GS67" s="89"/>
      <c r="GT67" s="89"/>
      <c r="GU67" s="89"/>
      <c r="GV67" s="89"/>
      <c r="GW67" s="89"/>
      <c r="GX67" s="89"/>
      <c r="GY67" s="89"/>
      <c r="GZ67" s="89"/>
      <c r="HA67" s="89"/>
      <c r="HB67" s="89"/>
      <c r="HC67" s="89"/>
      <c r="HD67" s="89"/>
      <c r="HE67" s="89"/>
      <c r="HF67" s="89"/>
      <c r="HG67" s="89"/>
      <c r="HH67" s="89"/>
      <c r="HI67" s="89"/>
      <c r="HJ67" s="89"/>
      <c r="HK67" s="89"/>
      <c r="HL67" s="89"/>
      <c r="HM67" s="89"/>
      <c r="HN67" s="89"/>
      <c r="HO67" s="89"/>
      <c r="HP67" s="89"/>
      <c r="HQ67" s="89"/>
      <c r="HR67" s="89"/>
      <c r="HS67" s="89"/>
      <c r="HT67" s="89"/>
      <c r="HU67" s="89"/>
      <c r="HV67" s="89"/>
      <c r="HW67" s="89"/>
      <c r="HX67" s="89"/>
      <c r="HY67" s="89"/>
      <c r="HZ67" s="89"/>
      <c r="IA67" s="89"/>
      <c r="IB67" s="89"/>
      <c r="IC67" s="89"/>
      <c r="ID67" s="89"/>
      <c r="IE67" s="89"/>
      <c r="IF67" s="89"/>
      <c r="IG67" s="89"/>
      <c r="IH67" s="89"/>
      <c r="II67" s="89"/>
      <c r="IJ67" s="89"/>
      <c r="IK67" s="89"/>
      <c r="IL67" s="89"/>
      <c r="IM67" s="89"/>
      <c r="IN67" s="89"/>
      <c r="IO67" s="89"/>
      <c r="IP67" s="89"/>
      <c r="IQ67" s="89"/>
      <c r="IR67" s="89"/>
      <c r="IS67" s="89"/>
      <c r="IT67" s="89"/>
      <c r="IU67" s="89"/>
      <c r="IV67" s="89"/>
      <c r="IW67" s="89"/>
      <c r="IX67" s="89"/>
      <c r="IY67" s="89"/>
      <c r="IZ67" s="89"/>
      <c r="JA67" s="89"/>
      <c r="JB67" s="89"/>
      <c r="JC67" s="89"/>
      <c r="JD67" s="89"/>
      <c r="JE67" s="89"/>
      <c r="JF67" s="89"/>
      <c r="JG67" s="89"/>
      <c r="JH67" s="89"/>
      <c r="JI67" s="89"/>
      <c r="JJ67" s="89"/>
      <c r="JK67" s="89"/>
      <c r="JL67" s="89"/>
      <c r="JM67" s="89"/>
      <c r="JN67" s="89"/>
      <c r="JO67" s="89"/>
      <c r="JP67" s="89"/>
      <c r="JQ67" s="89"/>
      <c r="JR67" s="89"/>
      <c r="JS67" s="89"/>
      <c r="JT67" s="89"/>
      <c r="JU67" s="89"/>
      <c r="JV67" s="89"/>
      <c r="JW67" s="89"/>
      <c r="JX67" s="89"/>
      <c r="JY67" s="89"/>
      <c r="JZ67" s="89"/>
      <c r="KA67" s="89"/>
      <c r="KB67" s="89"/>
      <c r="KC67" s="89"/>
      <c r="KD67" s="89"/>
      <c r="KE67" s="89"/>
      <c r="KF67" s="89"/>
      <c r="KG67" s="89"/>
      <c r="KH67" s="89"/>
      <c r="KI67" s="89"/>
      <c r="KJ67" s="89"/>
      <c r="KK67" s="89"/>
      <c r="KL67" s="89"/>
      <c r="KM67" s="89"/>
      <c r="KN67" s="89"/>
      <c r="KO67" s="89"/>
      <c r="KP67" s="89"/>
      <c r="KQ67" s="89"/>
      <c r="KR67" s="89"/>
      <c r="KS67" s="89"/>
      <c r="KT67" s="89"/>
      <c r="KU67" s="89"/>
      <c r="KV67" s="89"/>
      <c r="KW67" s="89"/>
      <c r="KX67" s="89"/>
      <c r="KY67" s="89"/>
      <c r="KZ67" s="89"/>
      <c r="LA67" s="89"/>
      <c r="LB67" s="89"/>
      <c r="LC67" s="89"/>
      <c r="LD67" s="89"/>
      <c r="LE67" s="89"/>
      <c r="LF67" s="89"/>
      <c r="LG67" s="89"/>
      <c r="LH67" s="89"/>
      <c r="LI67" s="89"/>
      <c r="LJ67" s="89"/>
      <c r="LK67" s="89"/>
      <c r="LL67" s="89"/>
      <c r="LM67" s="89"/>
      <c r="LN67" s="89"/>
      <c r="LO67" s="89"/>
      <c r="LP67" s="89"/>
      <c r="LQ67" s="89"/>
      <c r="LR67" s="89"/>
      <c r="LS67" s="89"/>
      <c r="LT67" s="89"/>
      <c r="LU67" s="89"/>
      <c r="LV67" s="89"/>
      <c r="LW67" s="89"/>
      <c r="LX67" s="89"/>
      <c r="LY67" s="89"/>
      <c r="LZ67" s="89"/>
      <c r="MA67" s="89"/>
      <c r="MB67" s="89"/>
      <c r="MC67" s="89"/>
      <c r="MD67" s="89"/>
      <c r="ME67" s="89"/>
      <c r="MF67" s="89"/>
      <c r="MG67" s="89"/>
      <c r="MH67" s="89"/>
      <c r="MI67" s="89"/>
      <c r="MJ67" s="89"/>
      <c r="MK67" s="89"/>
      <c r="ML67" s="89"/>
      <c r="MM67" s="89"/>
      <c r="MN67" s="89"/>
      <c r="MO67" s="89"/>
      <c r="MP67" s="89"/>
      <c r="MQ67" s="89"/>
      <c r="MR67" s="89"/>
      <c r="MS67" s="89"/>
      <c r="MT67" s="89"/>
      <c r="MU67" s="89"/>
      <c r="MV67" s="89"/>
      <c r="MW67" s="89"/>
      <c r="MX67" s="89"/>
      <c r="MY67" s="89"/>
    </row>
    <row r="68" s="24" customFormat="1" spans="1:18">
      <c r="A68" s="74" t="s">
        <v>572</v>
      </c>
      <c r="B68" s="75"/>
      <c r="C68" s="76" t="s">
        <v>571</v>
      </c>
      <c r="D68" s="75"/>
      <c r="E68" s="75"/>
      <c r="F68" s="75"/>
      <c r="G68" s="75"/>
      <c r="H68" s="75"/>
      <c r="I68" s="75"/>
      <c r="J68" s="75"/>
      <c r="K68" s="75"/>
      <c r="L68" s="75"/>
      <c r="M68" s="81"/>
      <c r="N68" s="82"/>
      <c r="O68" s="75"/>
      <c r="P68" s="75"/>
      <c r="Q68" s="75"/>
      <c r="R68" s="90">
        <v>110000</v>
      </c>
    </row>
    <row r="69" s="24" customFormat="1" spans="1:18">
      <c r="A69" s="77"/>
      <c r="B69" s="75"/>
      <c r="C69" s="77" t="s">
        <v>573</v>
      </c>
      <c r="D69" s="75"/>
      <c r="E69" s="75"/>
      <c r="F69" s="75"/>
      <c r="G69" s="75"/>
      <c r="H69" s="75"/>
      <c r="I69" s="75"/>
      <c r="J69" s="75"/>
      <c r="K69" s="75"/>
      <c r="L69" s="75"/>
      <c r="M69" s="81"/>
      <c r="N69" s="82"/>
      <c r="O69" s="75"/>
      <c r="P69" s="75"/>
      <c r="Q69" s="75"/>
      <c r="R69" s="90">
        <v>100000</v>
      </c>
    </row>
    <row r="70" s="24" customFormat="1" spans="1:18">
      <c r="A70" s="77"/>
      <c r="B70" s="75"/>
      <c r="C70" s="77" t="s">
        <v>574</v>
      </c>
      <c r="D70" s="75"/>
      <c r="E70" s="75"/>
      <c r="F70" s="75"/>
      <c r="G70" s="75"/>
      <c r="H70" s="75"/>
      <c r="I70" s="75"/>
      <c r="J70" s="75"/>
      <c r="K70" s="75"/>
      <c r="L70" s="75"/>
      <c r="M70" s="81"/>
      <c r="N70" s="82"/>
      <c r="O70" s="75"/>
      <c r="P70" s="75"/>
      <c r="Q70" s="75"/>
      <c r="R70" s="90">
        <v>130000</v>
      </c>
    </row>
    <row r="71" s="24" customFormat="1" spans="1:18">
      <c r="A71" s="77"/>
      <c r="B71" s="75"/>
      <c r="C71" s="77" t="s">
        <v>575</v>
      </c>
      <c r="D71" s="75"/>
      <c r="E71" s="75"/>
      <c r="F71" s="75"/>
      <c r="G71" s="75"/>
      <c r="H71" s="75"/>
      <c r="I71" s="75"/>
      <c r="J71" s="75"/>
      <c r="K71" s="75"/>
      <c r="L71" s="75"/>
      <c r="M71" s="81"/>
      <c r="N71" s="82"/>
      <c r="O71" s="75"/>
      <c r="P71" s="75"/>
      <c r="Q71" s="75"/>
      <c r="R71" s="90">
        <v>70000</v>
      </c>
    </row>
    <row r="72" s="25" customFormat="1" spans="1:18">
      <c r="A72" s="74" t="s">
        <v>128</v>
      </c>
      <c r="B72" s="74" t="s">
        <v>391</v>
      </c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83"/>
      <c r="N72" s="84"/>
      <c r="O72" s="74"/>
      <c r="P72" s="74"/>
      <c r="Q72" s="74"/>
      <c r="R72" s="84">
        <f>R67+R68+R69+R70+R71-R66</f>
        <v>1156415.31</v>
      </c>
    </row>
    <row r="73" s="18" customFormat="1" ht="33.75" customHeight="1" spans="1:363">
      <c r="A73" s="78"/>
      <c r="B73" s="45"/>
      <c r="C73" s="45"/>
      <c r="D73" s="45"/>
      <c r="E73" s="45"/>
      <c r="F73" s="79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91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  <c r="IX73" s="25"/>
      <c r="IY73" s="25"/>
      <c r="IZ73" s="25"/>
      <c r="JA73" s="25"/>
      <c r="JB73" s="25"/>
      <c r="JC73" s="25"/>
      <c r="JD73" s="25"/>
      <c r="JE73" s="25"/>
      <c r="JF73" s="25"/>
      <c r="JG73" s="25"/>
      <c r="JH73" s="25"/>
      <c r="JI73" s="25"/>
      <c r="JJ73" s="25"/>
      <c r="JK73" s="25"/>
      <c r="JL73" s="25"/>
      <c r="JM73" s="25"/>
      <c r="JN73" s="25"/>
      <c r="JO73" s="25"/>
      <c r="JP73" s="25"/>
      <c r="JQ73" s="25"/>
      <c r="JR73" s="25"/>
      <c r="JS73" s="25"/>
      <c r="JT73" s="25"/>
      <c r="JU73" s="25"/>
      <c r="JV73" s="25"/>
      <c r="JW73" s="25"/>
      <c r="JX73" s="25"/>
      <c r="JY73" s="25"/>
      <c r="JZ73" s="25"/>
      <c r="KA73" s="25"/>
      <c r="KB73" s="25"/>
      <c r="KC73" s="25"/>
      <c r="KD73" s="25"/>
      <c r="KE73" s="25"/>
      <c r="KF73" s="25"/>
      <c r="KG73" s="25"/>
      <c r="KH73" s="25"/>
      <c r="KI73" s="25"/>
      <c r="KJ73" s="25"/>
      <c r="KK73" s="25"/>
      <c r="KL73" s="25"/>
      <c r="KM73" s="25"/>
      <c r="KN73" s="25"/>
      <c r="KO73" s="25"/>
      <c r="KP73" s="25"/>
      <c r="KQ73" s="25"/>
      <c r="KR73" s="25"/>
      <c r="KS73" s="25"/>
      <c r="KT73" s="25"/>
      <c r="KU73" s="25"/>
      <c r="KV73" s="25"/>
      <c r="KW73" s="25"/>
      <c r="KX73" s="25"/>
      <c r="KY73" s="25"/>
      <c r="KZ73" s="25"/>
      <c r="LA73" s="25"/>
      <c r="LB73" s="25"/>
      <c r="LC73" s="25"/>
      <c r="LD73" s="25"/>
      <c r="LE73" s="25"/>
      <c r="LF73" s="25"/>
      <c r="LG73" s="25"/>
      <c r="LH73" s="25"/>
      <c r="LI73" s="25"/>
      <c r="LJ73" s="25"/>
      <c r="LK73" s="25"/>
      <c r="LL73" s="25"/>
      <c r="LM73" s="25"/>
      <c r="LN73" s="25"/>
      <c r="LO73" s="25"/>
      <c r="LP73" s="25"/>
      <c r="LQ73" s="25"/>
      <c r="LR73" s="25"/>
      <c r="LS73" s="25"/>
      <c r="LT73" s="25"/>
      <c r="LU73" s="25"/>
      <c r="LV73" s="25"/>
      <c r="LW73" s="25"/>
      <c r="LX73" s="25"/>
      <c r="LY73" s="25"/>
      <c r="LZ73" s="25"/>
      <c r="MA73" s="25"/>
      <c r="MB73" s="25"/>
      <c r="MC73" s="25"/>
      <c r="MD73" s="25"/>
      <c r="ME73" s="25"/>
      <c r="MF73" s="25"/>
      <c r="MG73" s="25"/>
      <c r="MH73" s="25"/>
      <c r="MI73" s="25"/>
      <c r="MJ73" s="25"/>
      <c r="MK73" s="25"/>
      <c r="ML73" s="25"/>
      <c r="MM73" s="25"/>
      <c r="MN73" s="25"/>
      <c r="MO73" s="25"/>
      <c r="MP73" s="25"/>
      <c r="MQ73" s="25"/>
      <c r="MR73" s="25"/>
      <c r="MS73" s="25"/>
      <c r="MT73" s="25"/>
      <c r="MU73" s="25"/>
      <c r="MV73" s="25"/>
      <c r="MW73" s="25"/>
      <c r="MX73" s="25"/>
      <c r="MY73" s="25"/>
    </row>
    <row r="74" ht="25.5" spans="1:363">
      <c r="A74" s="26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6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  <c r="IX74" s="25"/>
      <c r="IY74" s="25"/>
      <c r="IZ74" s="25"/>
      <c r="JA74" s="25"/>
      <c r="JB74" s="25"/>
      <c r="JC74" s="25"/>
      <c r="JD74" s="25"/>
      <c r="JE74" s="25"/>
      <c r="JF74" s="25"/>
      <c r="JG74" s="25"/>
      <c r="JH74" s="25"/>
      <c r="JI74" s="25"/>
      <c r="JJ74" s="25"/>
      <c r="JK74" s="25"/>
      <c r="JL74" s="25"/>
      <c r="JM74" s="25"/>
      <c r="JN74" s="25"/>
      <c r="JO74" s="25"/>
      <c r="JP74" s="25"/>
      <c r="JQ74" s="25"/>
      <c r="JR74" s="25"/>
      <c r="JS74" s="25"/>
      <c r="JT74" s="25"/>
      <c r="JU74" s="25"/>
      <c r="JV74" s="25"/>
      <c r="JW74" s="25"/>
      <c r="JX74" s="25"/>
      <c r="JY74" s="25"/>
      <c r="JZ74" s="25"/>
      <c r="KA74" s="25"/>
      <c r="KB74" s="25"/>
      <c r="KC74" s="25"/>
      <c r="KD74" s="25"/>
      <c r="KE74" s="25"/>
      <c r="KF74" s="25"/>
      <c r="KG74" s="25"/>
      <c r="KH74" s="25"/>
      <c r="KI74" s="25"/>
      <c r="KJ74" s="25"/>
      <c r="KK74" s="25"/>
      <c r="KL74" s="25"/>
      <c r="KM74" s="25"/>
      <c r="KN74" s="25"/>
      <c r="KO74" s="25"/>
      <c r="KP74" s="25"/>
      <c r="KQ74" s="25"/>
      <c r="KR74" s="25"/>
      <c r="KS74" s="25"/>
      <c r="KT74" s="25"/>
      <c r="KU74" s="25"/>
      <c r="KV74" s="25"/>
      <c r="KW74" s="25"/>
      <c r="KX74" s="25"/>
      <c r="KY74" s="25"/>
      <c r="KZ74" s="25"/>
      <c r="LA74" s="25"/>
      <c r="LB74" s="25"/>
      <c r="LC74" s="25"/>
      <c r="LD74" s="25"/>
      <c r="LE74" s="25"/>
      <c r="LF74" s="25"/>
      <c r="LG74" s="25"/>
      <c r="LH74" s="25"/>
      <c r="LI74" s="25"/>
      <c r="LJ74" s="25"/>
      <c r="LK74" s="25"/>
      <c r="LL74" s="25"/>
      <c r="LM74" s="25"/>
      <c r="LN74" s="25"/>
      <c r="LO74" s="25"/>
      <c r="LP74" s="25"/>
      <c r="LQ74" s="25"/>
      <c r="LR74" s="25"/>
      <c r="LS74" s="25"/>
      <c r="LT74" s="25"/>
      <c r="LU74" s="25"/>
      <c r="LV74" s="25"/>
      <c r="LW74" s="25"/>
      <c r="LX74" s="25"/>
      <c r="LY74" s="25"/>
      <c r="LZ74" s="25"/>
      <c r="MA74" s="25"/>
      <c r="MB74" s="25"/>
      <c r="MC74" s="25"/>
      <c r="MD74" s="25"/>
      <c r="ME74" s="25"/>
      <c r="MF74" s="25"/>
      <c r="MG74" s="25"/>
      <c r="MH74" s="25"/>
      <c r="MI74" s="25"/>
      <c r="MJ74" s="25"/>
      <c r="MK74" s="25"/>
      <c r="ML74" s="25"/>
      <c r="MM74" s="25"/>
      <c r="MN74" s="25"/>
      <c r="MO74" s="25"/>
      <c r="MP74" s="25"/>
      <c r="MQ74" s="25"/>
      <c r="MR74" s="25"/>
      <c r="MS74" s="25"/>
      <c r="MT74" s="25"/>
      <c r="MU74" s="25"/>
      <c r="MV74" s="25"/>
      <c r="MW74" s="25"/>
      <c r="MX74" s="25"/>
      <c r="MY74" s="25"/>
    </row>
    <row r="75" spans="1:363">
      <c r="A75" s="29" t="s">
        <v>15</v>
      </c>
      <c r="B75" s="29" t="s">
        <v>50</v>
      </c>
      <c r="C75" s="29" t="s">
        <v>16</v>
      </c>
      <c r="D75" s="29" t="s">
        <v>17</v>
      </c>
      <c r="E75" s="29" t="s">
        <v>18</v>
      </c>
      <c r="F75" s="30" t="s">
        <v>19</v>
      </c>
      <c r="G75" s="29" t="s">
        <v>20</v>
      </c>
      <c r="H75" s="29" t="s">
        <v>21</v>
      </c>
      <c r="I75" s="29" t="s">
        <v>22</v>
      </c>
      <c r="J75" s="29" t="s">
        <v>23</v>
      </c>
      <c r="K75" s="29" t="s">
        <v>24</v>
      </c>
      <c r="L75" s="29" t="s">
        <v>18</v>
      </c>
      <c r="M75" s="53" t="s">
        <v>151</v>
      </c>
      <c r="N75" s="54" t="s">
        <v>25</v>
      </c>
      <c r="O75" s="29" t="s">
        <v>26</v>
      </c>
      <c r="P75" s="54" t="s">
        <v>11</v>
      </c>
      <c r="Q75" s="29" t="s">
        <v>27</v>
      </c>
      <c r="R75" s="30" t="s">
        <v>28</v>
      </c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  <c r="IX75" s="25"/>
      <c r="IY75" s="25"/>
      <c r="IZ75" s="25"/>
      <c r="JA75" s="25"/>
      <c r="JB75" s="25"/>
      <c r="JC75" s="25"/>
      <c r="JD75" s="25"/>
      <c r="JE75" s="25"/>
      <c r="JF75" s="25"/>
      <c r="JG75" s="25"/>
      <c r="JH75" s="25"/>
      <c r="JI75" s="25"/>
      <c r="JJ75" s="25"/>
      <c r="JK75" s="25"/>
      <c r="JL75" s="25"/>
      <c r="JM75" s="25"/>
      <c r="JN75" s="25"/>
      <c r="JO75" s="25"/>
      <c r="JP75" s="25"/>
      <c r="JQ75" s="25"/>
      <c r="JR75" s="25"/>
      <c r="JS75" s="25"/>
      <c r="JT75" s="25"/>
      <c r="JU75" s="25"/>
      <c r="JV75" s="25"/>
      <c r="JW75" s="25"/>
      <c r="JX75" s="25"/>
      <c r="JY75" s="25"/>
      <c r="JZ75" s="25"/>
      <c r="KA75" s="25"/>
      <c r="KB75" s="25"/>
      <c r="KC75" s="25"/>
      <c r="KD75" s="25"/>
      <c r="KE75" s="25"/>
      <c r="KF75" s="25"/>
      <c r="KG75" s="25"/>
      <c r="KH75" s="25"/>
      <c r="KI75" s="25"/>
      <c r="KJ75" s="25"/>
      <c r="KK75" s="25"/>
      <c r="KL75" s="25"/>
      <c r="KM75" s="25"/>
      <c r="KN75" s="25"/>
      <c r="KO75" s="25"/>
      <c r="KP75" s="25"/>
      <c r="KQ75" s="25"/>
      <c r="KR75" s="25"/>
      <c r="KS75" s="25"/>
      <c r="KT75" s="25"/>
      <c r="KU75" s="25"/>
      <c r="KV75" s="25"/>
      <c r="KW75" s="25"/>
      <c r="KX75" s="25"/>
      <c r="KY75" s="25"/>
      <c r="KZ75" s="25"/>
      <c r="LA75" s="25"/>
      <c r="LB75" s="25"/>
      <c r="LC75" s="25"/>
      <c r="LD75" s="25"/>
      <c r="LE75" s="25"/>
      <c r="LF75" s="25"/>
      <c r="LG75" s="25"/>
      <c r="LH75" s="25"/>
      <c r="LI75" s="25"/>
      <c r="LJ75" s="25"/>
      <c r="LK75" s="25"/>
      <c r="LL75" s="25"/>
      <c r="LM75" s="25"/>
      <c r="LN75" s="25"/>
      <c r="LO75" s="25"/>
      <c r="LP75" s="25"/>
      <c r="LQ75" s="25"/>
      <c r="LR75" s="25"/>
      <c r="LS75" s="25"/>
      <c r="LT75" s="25"/>
      <c r="LU75" s="25"/>
      <c r="LV75" s="25"/>
      <c r="LW75" s="25"/>
      <c r="LX75" s="25"/>
      <c r="LY75" s="25"/>
      <c r="LZ75" s="25"/>
      <c r="MA75" s="25"/>
      <c r="MB75" s="25"/>
      <c r="MC75" s="25"/>
      <c r="MD75" s="25"/>
      <c r="ME75" s="25"/>
      <c r="MF75" s="25"/>
      <c r="MG75" s="25"/>
      <c r="MH75" s="25"/>
      <c r="MI75" s="25"/>
      <c r="MJ75" s="25"/>
      <c r="MK75" s="25"/>
      <c r="ML75" s="25"/>
      <c r="MM75" s="25"/>
      <c r="MN75" s="25"/>
      <c r="MO75" s="25"/>
      <c r="MP75" s="25"/>
      <c r="MQ75" s="25"/>
      <c r="MR75" s="25"/>
      <c r="MS75" s="25"/>
      <c r="MT75" s="25"/>
      <c r="MU75" s="25"/>
      <c r="MV75" s="25"/>
      <c r="MW75" s="25"/>
      <c r="MX75" s="25"/>
      <c r="MY75" s="25"/>
    </row>
    <row r="76" s="22" customFormat="1" spans="1:363">
      <c r="A76" s="80" t="s">
        <v>221</v>
      </c>
      <c r="B76" s="80"/>
      <c r="C76" s="72"/>
      <c r="D76" s="72"/>
      <c r="E76" s="72"/>
      <c r="F76" s="72"/>
      <c r="G76" s="72"/>
      <c r="H76" s="80">
        <v>575</v>
      </c>
      <c r="I76" s="80">
        <v>575</v>
      </c>
      <c r="J76" s="80">
        <f>I76-H76</f>
        <v>0</v>
      </c>
      <c r="K76" s="80">
        <v>80</v>
      </c>
      <c r="L76" s="80">
        <f>K76*J76</f>
        <v>0</v>
      </c>
      <c r="M76" s="85">
        <v>1.03</v>
      </c>
      <c r="N76" s="86">
        <f>M76*L76</f>
        <v>0</v>
      </c>
      <c r="O76" s="72"/>
      <c r="P76" s="72"/>
      <c r="Q76" s="72"/>
      <c r="R76" s="72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</row>
    <row r="77" s="22" customFormat="1" spans="1:363">
      <c r="A77" s="10" t="s">
        <v>227</v>
      </c>
      <c r="B77" s="10"/>
      <c r="C77" s="35"/>
      <c r="D77" s="35"/>
      <c r="E77" s="35"/>
      <c r="F77" s="35"/>
      <c r="G77" s="35"/>
      <c r="H77" s="10">
        <v>1841</v>
      </c>
      <c r="I77" s="10">
        <v>2068</v>
      </c>
      <c r="J77" s="10">
        <f>I77-H77</f>
        <v>227</v>
      </c>
      <c r="K77" s="10">
        <v>30</v>
      </c>
      <c r="L77" s="10">
        <f>K77*J77</f>
        <v>6810</v>
      </c>
      <c r="M77" s="11">
        <v>1.03</v>
      </c>
      <c r="N77" s="12">
        <f>M77*L77</f>
        <v>7014.3</v>
      </c>
      <c r="O77" s="35"/>
      <c r="P77" s="35"/>
      <c r="Q77" s="35"/>
      <c r="R77" s="35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</row>
    <row r="78" s="22" customFormat="1" spans="1:363">
      <c r="A78" s="72" t="s">
        <v>11</v>
      </c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87">
        <f>N78/M78</f>
        <v>6810</v>
      </c>
      <c r="M78" s="85">
        <v>1.03</v>
      </c>
      <c r="N78" s="87">
        <f>SUM(N76:N77)</f>
        <v>7014.3</v>
      </c>
      <c r="O78" s="72"/>
      <c r="P78" s="72"/>
      <c r="Q78" s="72"/>
      <c r="R78" s="72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</row>
    <row r="79" spans="1:363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  <c r="IX79" s="25"/>
      <c r="IY79" s="25"/>
      <c r="IZ79" s="25"/>
      <c r="JA79" s="25"/>
      <c r="JB79" s="25"/>
      <c r="JC79" s="25"/>
      <c r="JD79" s="25"/>
      <c r="JE79" s="25"/>
      <c r="JF79" s="25"/>
      <c r="JG79" s="25"/>
      <c r="JH79" s="25"/>
      <c r="JI79" s="25"/>
      <c r="JJ79" s="25"/>
      <c r="JK79" s="25"/>
      <c r="JL79" s="25"/>
      <c r="JM79" s="25"/>
      <c r="JN79" s="25"/>
      <c r="JO79" s="25"/>
      <c r="JP79" s="25"/>
      <c r="JQ79" s="25"/>
      <c r="JR79" s="25"/>
      <c r="JS79" s="25"/>
      <c r="JT79" s="25"/>
      <c r="JU79" s="25"/>
      <c r="JV79" s="25"/>
      <c r="JW79" s="25"/>
      <c r="JX79" s="25"/>
      <c r="JY79" s="25"/>
      <c r="JZ79" s="25"/>
      <c r="KA79" s="25"/>
      <c r="KB79" s="25"/>
      <c r="KC79" s="25"/>
      <c r="KD79" s="25"/>
      <c r="KE79" s="25"/>
      <c r="KF79" s="25"/>
      <c r="KG79" s="25"/>
      <c r="KH79" s="25"/>
      <c r="KI79" s="25"/>
      <c r="KJ79" s="25"/>
      <c r="KK79" s="25"/>
      <c r="KL79" s="25"/>
      <c r="KM79" s="25"/>
      <c r="KN79" s="25"/>
      <c r="KO79" s="25"/>
      <c r="KP79" s="25"/>
      <c r="KQ79" s="25"/>
      <c r="KR79" s="25"/>
      <c r="KS79" s="25"/>
      <c r="KT79" s="25"/>
      <c r="KU79" s="25"/>
      <c r="KV79" s="25"/>
      <c r="KW79" s="25"/>
      <c r="KX79" s="25"/>
      <c r="KY79" s="25"/>
      <c r="KZ79" s="25"/>
      <c r="LA79" s="25"/>
      <c r="LB79" s="25"/>
      <c r="LC79" s="25"/>
      <c r="LD79" s="25"/>
      <c r="LE79" s="25"/>
      <c r="LF79" s="25"/>
      <c r="LG79" s="25"/>
      <c r="LH79" s="25"/>
      <c r="LI79" s="25"/>
      <c r="LJ79" s="25"/>
      <c r="LK79" s="25"/>
      <c r="LL79" s="25"/>
      <c r="LM79" s="25"/>
      <c r="LN79" s="25"/>
      <c r="LO79" s="25"/>
      <c r="LP79" s="25"/>
      <c r="LQ79" s="25"/>
      <c r="LR79" s="25"/>
      <c r="LS79" s="25"/>
      <c r="LT79" s="25"/>
      <c r="LU79" s="25"/>
      <c r="LV79" s="25"/>
      <c r="LW79" s="25"/>
      <c r="LX79" s="25"/>
      <c r="LY79" s="25"/>
      <c r="LZ79" s="25"/>
      <c r="MA79" s="25"/>
      <c r="MB79" s="25"/>
      <c r="MC79" s="25"/>
      <c r="MD79" s="25"/>
      <c r="ME79" s="25"/>
      <c r="MF79" s="25"/>
      <c r="MG79" s="25"/>
      <c r="MH79" s="25"/>
      <c r="MI79" s="25"/>
      <c r="MJ79" s="25"/>
      <c r="MK79" s="25"/>
      <c r="ML79" s="25"/>
      <c r="MM79" s="25"/>
      <c r="MN79" s="25"/>
      <c r="MO79" s="25"/>
      <c r="MP79" s="25"/>
      <c r="MQ79" s="25"/>
      <c r="MR79" s="25"/>
      <c r="MS79" s="25"/>
      <c r="MT79" s="25"/>
      <c r="MU79" s="25"/>
      <c r="MV79" s="25"/>
      <c r="MW79" s="25"/>
      <c r="MX79" s="25"/>
      <c r="MY79" s="25"/>
    </row>
    <row r="80" spans="1:363">
      <c r="A80" s="25"/>
      <c r="B80" s="25"/>
      <c r="C80" s="25"/>
      <c r="D80" s="25"/>
      <c r="E80" s="25"/>
      <c r="F80" s="25"/>
      <c r="G80" s="25"/>
      <c r="H80" s="25"/>
      <c r="I80" s="88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  <c r="IX80" s="25"/>
      <c r="IY80" s="25"/>
      <c r="IZ80" s="25"/>
      <c r="JA80" s="25"/>
      <c r="JB80" s="25"/>
      <c r="JC80" s="25"/>
      <c r="JD80" s="25"/>
      <c r="JE80" s="25"/>
      <c r="JF80" s="25"/>
      <c r="JG80" s="25"/>
      <c r="JH80" s="25"/>
      <c r="JI80" s="25"/>
      <c r="JJ80" s="25"/>
      <c r="JK80" s="25"/>
      <c r="JL80" s="25"/>
      <c r="JM80" s="25"/>
      <c r="JN80" s="25"/>
      <c r="JO80" s="25"/>
      <c r="JP80" s="25"/>
      <c r="JQ80" s="25"/>
      <c r="JR80" s="25"/>
      <c r="JS80" s="25"/>
      <c r="JT80" s="25"/>
      <c r="JU80" s="25"/>
      <c r="JV80" s="25"/>
      <c r="JW80" s="25"/>
      <c r="JX80" s="25"/>
      <c r="JY80" s="25"/>
      <c r="JZ80" s="25"/>
      <c r="KA80" s="25"/>
      <c r="KB80" s="25"/>
      <c r="KC80" s="25"/>
      <c r="KD80" s="25"/>
      <c r="KE80" s="25"/>
      <c r="KF80" s="25"/>
      <c r="KG80" s="25"/>
      <c r="KH80" s="25"/>
      <c r="KI80" s="25"/>
      <c r="KJ80" s="25"/>
      <c r="KK80" s="25"/>
      <c r="KL80" s="25"/>
      <c r="KM80" s="25"/>
      <c r="KN80" s="25"/>
      <c r="KO80" s="25"/>
      <c r="KP80" s="25"/>
      <c r="KQ80" s="25"/>
      <c r="KR80" s="25"/>
      <c r="KS80" s="25"/>
      <c r="KT80" s="25"/>
      <c r="KU80" s="25"/>
      <c r="KV80" s="25"/>
      <c r="KW80" s="25"/>
      <c r="KX80" s="25"/>
      <c r="KY80" s="25"/>
      <c r="KZ80" s="25"/>
      <c r="LA80" s="25"/>
      <c r="LB80" s="25"/>
      <c r="LC80" s="25"/>
      <c r="LD80" s="25"/>
      <c r="LE80" s="25"/>
      <c r="LF80" s="25"/>
      <c r="LG80" s="25"/>
      <c r="LH80" s="25"/>
      <c r="LI80" s="25"/>
      <c r="LJ80" s="25"/>
      <c r="LK80" s="25"/>
      <c r="LL80" s="25"/>
      <c r="LM80" s="25"/>
      <c r="LN80" s="25"/>
      <c r="LO80" s="25"/>
      <c r="LP80" s="25"/>
      <c r="LQ80" s="25"/>
      <c r="LR80" s="25"/>
      <c r="LS80" s="25"/>
      <c r="LT80" s="25"/>
      <c r="LU80" s="25"/>
      <c r="LV80" s="25"/>
      <c r="LW80" s="25"/>
      <c r="LX80" s="25"/>
      <c r="LY80" s="25"/>
      <c r="LZ80" s="25"/>
      <c r="MA80" s="25"/>
      <c r="MB80" s="25"/>
      <c r="MC80" s="25"/>
      <c r="MD80" s="25"/>
      <c r="ME80" s="25"/>
      <c r="MF80" s="25"/>
      <c r="MG80" s="25"/>
      <c r="MH80" s="25"/>
      <c r="MI80" s="25"/>
      <c r="MJ80" s="25"/>
      <c r="MK80" s="25"/>
      <c r="ML80" s="25"/>
      <c r="MM80" s="25"/>
      <c r="MN80" s="25"/>
      <c r="MO80" s="25"/>
      <c r="MP80" s="25"/>
      <c r="MQ80" s="25"/>
      <c r="MR80" s="25"/>
      <c r="MS80" s="25"/>
      <c r="MT80" s="25"/>
      <c r="MU80" s="25"/>
      <c r="MV80" s="25"/>
      <c r="MW80" s="25"/>
      <c r="MX80" s="25"/>
      <c r="MY80" s="25"/>
    </row>
    <row r="81" spans="1:363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  <c r="IX81" s="25"/>
      <c r="IY81" s="25"/>
      <c r="IZ81" s="25"/>
      <c r="JA81" s="25"/>
      <c r="JB81" s="25"/>
      <c r="JC81" s="25"/>
      <c r="JD81" s="25"/>
      <c r="JE81" s="25"/>
      <c r="JF81" s="25"/>
      <c r="JG81" s="25"/>
      <c r="JH81" s="25"/>
      <c r="JI81" s="25"/>
      <c r="JJ81" s="25"/>
      <c r="JK81" s="25"/>
      <c r="JL81" s="25"/>
      <c r="JM81" s="25"/>
      <c r="JN81" s="25"/>
      <c r="JO81" s="25"/>
      <c r="JP81" s="25"/>
      <c r="JQ81" s="25"/>
      <c r="JR81" s="25"/>
      <c r="JS81" s="25"/>
      <c r="JT81" s="25"/>
      <c r="JU81" s="25"/>
      <c r="JV81" s="25"/>
      <c r="JW81" s="25"/>
      <c r="JX81" s="25"/>
      <c r="JY81" s="25"/>
      <c r="JZ81" s="25"/>
      <c r="KA81" s="25"/>
      <c r="KB81" s="25"/>
      <c r="KC81" s="25"/>
      <c r="KD81" s="25"/>
      <c r="KE81" s="25"/>
      <c r="KF81" s="25"/>
      <c r="KG81" s="25"/>
      <c r="KH81" s="25"/>
      <c r="KI81" s="25"/>
      <c r="KJ81" s="25"/>
      <c r="KK81" s="25"/>
      <c r="KL81" s="25"/>
      <c r="KM81" s="25"/>
      <c r="KN81" s="25"/>
      <c r="KO81" s="25"/>
      <c r="KP81" s="25"/>
      <c r="KQ81" s="25"/>
      <c r="KR81" s="25"/>
      <c r="KS81" s="25"/>
      <c r="KT81" s="25"/>
      <c r="KU81" s="25"/>
      <c r="KV81" s="25"/>
      <c r="KW81" s="25"/>
      <c r="KX81" s="25"/>
      <c r="KY81" s="25"/>
      <c r="KZ81" s="25"/>
      <c r="LA81" s="25"/>
      <c r="LB81" s="25"/>
      <c r="LC81" s="25"/>
      <c r="LD81" s="25"/>
      <c r="LE81" s="25"/>
      <c r="LF81" s="25"/>
      <c r="LG81" s="25"/>
      <c r="LH81" s="25"/>
      <c r="LI81" s="25"/>
      <c r="LJ81" s="25"/>
      <c r="LK81" s="25"/>
      <c r="LL81" s="25"/>
      <c r="LM81" s="25"/>
      <c r="LN81" s="25"/>
      <c r="LO81" s="25"/>
      <c r="LP81" s="25"/>
      <c r="LQ81" s="25"/>
      <c r="LR81" s="25"/>
      <c r="LS81" s="25"/>
      <c r="LT81" s="25"/>
      <c r="LU81" s="25"/>
      <c r="LV81" s="25"/>
      <c r="LW81" s="25"/>
      <c r="LX81" s="25"/>
      <c r="LY81" s="25"/>
      <c r="LZ81" s="25"/>
      <c r="MA81" s="25"/>
      <c r="MB81" s="25"/>
      <c r="MC81" s="25"/>
      <c r="MD81" s="25"/>
      <c r="ME81" s="25"/>
      <c r="MF81" s="25"/>
      <c r="MG81" s="25"/>
      <c r="MH81" s="25"/>
      <c r="MI81" s="25"/>
      <c r="MJ81" s="25"/>
      <c r="MK81" s="25"/>
      <c r="ML81" s="25"/>
      <c r="MM81" s="25"/>
      <c r="MN81" s="25"/>
      <c r="MO81" s="25"/>
      <c r="MP81" s="25"/>
      <c r="MQ81" s="25"/>
      <c r="MR81" s="25"/>
      <c r="MS81" s="25"/>
      <c r="MT81" s="25"/>
      <c r="MU81" s="25"/>
      <c r="MV81" s="25"/>
      <c r="MW81" s="25"/>
      <c r="MX81" s="25"/>
      <c r="MY81" s="25"/>
    </row>
    <row r="82" s="22" customFormat="1" spans="1:363">
      <c r="A82" s="10" t="s">
        <v>541</v>
      </c>
      <c r="B82" s="35" t="s">
        <v>73</v>
      </c>
      <c r="C82" s="10"/>
      <c r="D82" s="10"/>
      <c r="E82" s="10"/>
      <c r="F82" s="37"/>
      <c r="G82" s="10"/>
      <c r="H82" s="10">
        <v>29650</v>
      </c>
      <c r="I82" s="10">
        <v>34767</v>
      </c>
      <c r="J82" s="10">
        <f>I82-H82</f>
        <v>5117</v>
      </c>
      <c r="K82" s="10">
        <v>1</v>
      </c>
      <c r="L82" s="10">
        <f>K82*J82</f>
        <v>5117</v>
      </c>
      <c r="M82" s="11">
        <v>1.03</v>
      </c>
      <c r="N82" s="12">
        <f>M82*L82</f>
        <v>5270.51</v>
      </c>
      <c r="O82" s="10"/>
      <c r="P82" s="12">
        <f>G82+N82+O82</f>
        <v>5270.51</v>
      </c>
      <c r="Q82" s="10">
        <v>1</v>
      </c>
      <c r="R82" s="36">
        <f>P82*Q82</f>
        <v>5270.51</v>
      </c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</row>
    <row r="83" spans="1:363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  <c r="IX83" s="25"/>
      <c r="IY83" s="25"/>
      <c r="IZ83" s="25"/>
      <c r="JA83" s="25"/>
      <c r="JB83" s="25"/>
      <c r="JC83" s="25"/>
      <c r="JD83" s="25"/>
      <c r="JE83" s="25"/>
      <c r="JF83" s="25"/>
      <c r="JG83" s="25"/>
      <c r="JH83" s="25"/>
      <c r="JI83" s="25"/>
      <c r="JJ83" s="25"/>
      <c r="JK83" s="25"/>
      <c r="JL83" s="25"/>
      <c r="JM83" s="25"/>
      <c r="JN83" s="25"/>
      <c r="JO83" s="25"/>
      <c r="JP83" s="25"/>
      <c r="JQ83" s="25"/>
      <c r="JR83" s="25"/>
      <c r="JS83" s="25"/>
      <c r="JT83" s="25"/>
      <c r="JU83" s="25"/>
      <c r="JV83" s="25"/>
      <c r="JW83" s="25"/>
      <c r="JX83" s="25"/>
      <c r="JY83" s="25"/>
      <c r="JZ83" s="25"/>
      <c r="KA83" s="25"/>
      <c r="KB83" s="25"/>
      <c r="KC83" s="25"/>
      <c r="KD83" s="25"/>
      <c r="KE83" s="25"/>
      <c r="KF83" s="25"/>
      <c r="KG83" s="25"/>
      <c r="KH83" s="25"/>
      <c r="KI83" s="25"/>
      <c r="KJ83" s="25"/>
      <c r="KK83" s="25"/>
      <c r="KL83" s="25"/>
      <c r="KM83" s="25"/>
      <c r="KN83" s="25"/>
      <c r="KO83" s="25"/>
      <c r="KP83" s="25"/>
      <c r="KQ83" s="25"/>
      <c r="KR83" s="25"/>
      <c r="KS83" s="25"/>
      <c r="KT83" s="25"/>
      <c r="KU83" s="25"/>
      <c r="KV83" s="25"/>
      <c r="KW83" s="25"/>
      <c r="KX83" s="25"/>
      <c r="KY83" s="25"/>
      <c r="KZ83" s="25"/>
      <c r="LA83" s="25"/>
      <c r="LB83" s="25"/>
      <c r="LC83" s="25"/>
      <c r="LD83" s="25"/>
      <c r="LE83" s="25"/>
      <c r="LF83" s="25"/>
      <c r="LG83" s="25"/>
      <c r="LH83" s="25"/>
      <c r="LI83" s="25"/>
      <c r="LJ83" s="25"/>
      <c r="LK83" s="25"/>
      <c r="LL83" s="25"/>
      <c r="LM83" s="25"/>
      <c r="LN83" s="25"/>
      <c r="LO83" s="25"/>
      <c r="LP83" s="25"/>
      <c r="LQ83" s="25"/>
      <c r="LR83" s="25"/>
      <c r="LS83" s="25"/>
      <c r="LT83" s="25"/>
      <c r="LU83" s="25"/>
      <c r="LV83" s="25"/>
      <c r="LW83" s="25"/>
      <c r="LX83" s="25"/>
      <c r="LY83" s="25"/>
      <c r="LZ83" s="25"/>
      <c r="MA83" s="25"/>
      <c r="MB83" s="25"/>
      <c r="MC83" s="25"/>
      <c r="MD83" s="25"/>
      <c r="ME83" s="25"/>
      <c r="MF83" s="25"/>
      <c r="MG83" s="25"/>
      <c r="MH83" s="25"/>
      <c r="MI83" s="25"/>
      <c r="MJ83" s="25"/>
      <c r="MK83" s="25"/>
      <c r="ML83" s="25"/>
      <c r="MM83" s="25"/>
      <c r="MN83" s="25"/>
      <c r="MO83" s="25"/>
      <c r="MP83" s="25"/>
      <c r="MQ83" s="25"/>
      <c r="MR83" s="25"/>
      <c r="MS83" s="25"/>
      <c r="MT83" s="25"/>
      <c r="MU83" s="25"/>
      <c r="MV83" s="25"/>
      <c r="MW83" s="25"/>
      <c r="MX83" s="25"/>
      <c r="MY83" s="25"/>
    </row>
    <row r="84" spans="1:363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  <c r="IX84" s="25"/>
      <c r="IY84" s="25"/>
      <c r="IZ84" s="25"/>
      <c r="JA84" s="25"/>
      <c r="JB84" s="25"/>
      <c r="JC84" s="25"/>
      <c r="JD84" s="25"/>
      <c r="JE84" s="25"/>
      <c r="JF84" s="25"/>
      <c r="JG84" s="25"/>
      <c r="JH84" s="25"/>
      <c r="JI84" s="25"/>
      <c r="JJ84" s="25"/>
      <c r="JK84" s="25"/>
      <c r="JL84" s="25"/>
      <c r="JM84" s="25"/>
      <c r="JN84" s="25"/>
      <c r="JO84" s="25"/>
      <c r="JP84" s="25"/>
      <c r="JQ84" s="25"/>
      <c r="JR84" s="25"/>
      <c r="JS84" s="25"/>
      <c r="JT84" s="25"/>
      <c r="JU84" s="25"/>
      <c r="JV84" s="25"/>
      <c r="JW84" s="25"/>
      <c r="JX84" s="25"/>
      <c r="JY84" s="25"/>
      <c r="JZ84" s="25"/>
      <c r="KA84" s="25"/>
      <c r="KB84" s="25"/>
      <c r="KC84" s="25"/>
      <c r="KD84" s="25"/>
      <c r="KE84" s="25"/>
      <c r="KF84" s="25"/>
      <c r="KG84" s="25"/>
      <c r="KH84" s="25"/>
      <c r="KI84" s="25"/>
      <c r="KJ84" s="25"/>
      <c r="KK84" s="25"/>
      <c r="KL84" s="25"/>
      <c r="KM84" s="25"/>
      <c r="KN84" s="25"/>
      <c r="KO84" s="25"/>
      <c r="KP84" s="25"/>
      <c r="KQ84" s="25"/>
      <c r="KR84" s="25"/>
      <c r="KS84" s="25"/>
      <c r="KT84" s="25"/>
      <c r="KU84" s="25"/>
      <c r="KV84" s="25"/>
      <c r="KW84" s="25"/>
      <c r="KX84" s="25"/>
      <c r="KY84" s="25"/>
      <c r="KZ84" s="25"/>
      <c r="LA84" s="25"/>
      <c r="LB84" s="25"/>
      <c r="LC84" s="25"/>
      <c r="LD84" s="25"/>
      <c r="LE84" s="25"/>
      <c r="LF84" s="25"/>
      <c r="LG84" s="25"/>
      <c r="LH84" s="25"/>
      <c r="LI84" s="25"/>
      <c r="LJ84" s="25"/>
      <c r="LK84" s="25"/>
      <c r="LL84" s="25"/>
      <c r="LM84" s="25"/>
      <c r="LN84" s="25"/>
      <c r="LO84" s="25"/>
      <c r="LP84" s="25"/>
      <c r="LQ84" s="25"/>
      <c r="LR84" s="25"/>
      <c r="LS84" s="25"/>
      <c r="LT84" s="25"/>
      <c r="LU84" s="25"/>
      <c r="LV84" s="25"/>
      <c r="LW84" s="25"/>
      <c r="LX84" s="25"/>
      <c r="LY84" s="25"/>
      <c r="LZ84" s="25"/>
      <c r="MA84" s="25"/>
      <c r="MB84" s="25"/>
      <c r="MC84" s="25"/>
      <c r="MD84" s="25"/>
      <c r="ME84" s="25"/>
      <c r="MF84" s="25"/>
      <c r="MG84" s="25"/>
      <c r="MH84" s="25"/>
      <c r="MI84" s="25"/>
      <c r="MJ84" s="25"/>
      <c r="MK84" s="25"/>
      <c r="ML84" s="25"/>
      <c r="MM84" s="25"/>
      <c r="MN84" s="25"/>
      <c r="MO84" s="25"/>
      <c r="MP84" s="25"/>
      <c r="MQ84" s="25"/>
      <c r="MR84" s="25"/>
      <c r="MS84" s="25"/>
      <c r="MT84" s="25"/>
      <c r="MU84" s="25"/>
      <c r="MV84" s="25"/>
      <c r="MW84" s="25"/>
      <c r="MX84" s="25"/>
      <c r="MY84" s="25"/>
    </row>
    <row r="85" spans="1:363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  <c r="IX85" s="25"/>
      <c r="IY85" s="25"/>
      <c r="IZ85" s="25"/>
      <c r="JA85" s="25"/>
      <c r="JB85" s="25"/>
      <c r="JC85" s="25"/>
      <c r="JD85" s="25"/>
      <c r="JE85" s="25"/>
      <c r="JF85" s="25"/>
      <c r="JG85" s="25"/>
      <c r="JH85" s="25"/>
      <c r="JI85" s="25"/>
      <c r="JJ85" s="25"/>
      <c r="JK85" s="25"/>
      <c r="JL85" s="25"/>
      <c r="JM85" s="25"/>
      <c r="JN85" s="25"/>
      <c r="JO85" s="25"/>
      <c r="JP85" s="25"/>
      <c r="JQ85" s="25"/>
      <c r="JR85" s="25"/>
      <c r="JS85" s="25"/>
      <c r="JT85" s="25"/>
      <c r="JU85" s="25"/>
      <c r="JV85" s="25"/>
      <c r="JW85" s="25"/>
      <c r="JX85" s="25"/>
      <c r="JY85" s="25"/>
      <c r="JZ85" s="25"/>
      <c r="KA85" s="25"/>
      <c r="KB85" s="25"/>
      <c r="KC85" s="25"/>
      <c r="KD85" s="25"/>
      <c r="KE85" s="25"/>
      <c r="KF85" s="25"/>
      <c r="KG85" s="25"/>
      <c r="KH85" s="25"/>
      <c r="KI85" s="25"/>
      <c r="KJ85" s="25"/>
      <c r="KK85" s="25"/>
      <c r="KL85" s="25"/>
      <c r="KM85" s="25"/>
      <c r="KN85" s="25"/>
      <c r="KO85" s="25"/>
      <c r="KP85" s="25"/>
      <c r="KQ85" s="25"/>
      <c r="KR85" s="25"/>
      <c r="KS85" s="25"/>
      <c r="KT85" s="25"/>
      <c r="KU85" s="25"/>
      <c r="KV85" s="25"/>
      <c r="KW85" s="25"/>
      <c r="KX85" s="25"/>
      <c r="KY85" s="25"/>
      <c r="KZ85" s="25"/>
      <c r="LA85" s="25"/>
      <c r="LB85" s="25"/>
      <c r="LC85" s="25"/>
      <c r="LD85" s="25"/>
      <c r="LE85" s="25"/>
      <c r="LF85" s="25"/>
      <c r="LG85" s="25"/>
      <c r="LH85" s="25"/>
      <c r="LI85" s="25"/>
      <c r="LJ85" s="25"/>
      <c r="LK85" s="25"/>
      <c r="LL85" s="25"/>
      <c r="LM85" s="25"/>
      <c r="LN85" s="25"/>
      <c r="LO85" s="25"/>
      <c r="LP85" s="25"/>
      <c r="LQ85" s="25"/>
      <c r="LR85" s="25"/>
      <c r="LS85" s="25"/>
      <c r="LT85" s="25"/>
      <c r="LU85" s="25"/>
      <c r="LV85" s="25"/>
      <c r="LW85" s="25"/>
      <c r="LX85" s="25"/>
      <c r="LY85" s="25"/>
      <c r="LZ85" s="25"/>
      <c r="MA85" s="25"/>
      <c r="MB85" s="25"/>
      <c r="MC85" s="25"/>
      <c r="MD85" s="25"/>
      <c r="ME85" s="25"/>
      <c r="MF85" s="25"/>
      <c r="MG85" s="25"/>
      <c r="MH85" s="25"/>
      <c r="MI85" s="25"/>
      <c r="MJ85" s="25"/>
      <c r="MK85" s="25"/>
      <c r="ML85" s="25"/>
      <c r="MM85" s="25"/>
      <c r="MN85" s="25"/>
      <c r="MO85" s="25"/>
      <c r="MP85" s="25"/>
      <c r="MQ85" s="25"/>
      <c r="MR85" s="25"/>
      <c r="MS85" s="25"/>
      <c r="MT85" s="25"/>
      <c r="MU85" s="25"/>
      <c r="MV85" s="25"/>
      <c r="MW85" s="25"/>
      <c r="MX85" s="25"/>
      <c r="MY85" s="25"/>
    </row>
    <row r="86" spans="1:363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  <c r="IX86" s="25"/>
      <c r="IY86" s="25"/>
      <c r="IZ86" s="25"/>
      <c r="JA86" s="25"/>
      <c r="JB86" s="25"/>
      <c r="JC86" s="25"/>
      <c r="JD86" s="25"/>
      <c r="JE86" s="25"/>
      <c r="JF86" s="25"/>
      <c r="JG86" s="25"/>
      <c r="JH86" s="25"/>
      <c r="JI86" s="25"/>
      <c r="JJ86" s="25"/>
      <c r="JK86" s="25"/>
      <c r="JL86" s="25"/>
      <c r="JM86" s="25"/>
      <c r="JN86" s="25"/>
      <c r="JO86" s="25"/>
      <c r="JP86" s="25"/>
      <c r="JQ86" s="25"/>
      <c r="JR86" s="25"/>
      <c r="JS86" s="25"/>
      <c r="JT86" s="25"/>
      <c r="JU86" s="25"/>
      <c r="JV86" s="25"/>
      <c r="JW86" s="25"/>
      <c r="JX86" s="25"/>
      <c r="JY86" s="25"/>
      <c r="JZ86" s="25"/>
      <c r="KA86" s="25"/>
      <c r="KB86" s="25"/>
      <c r="KC86" s="25"/>
      <c r="KD86" s="25"/>
      <c r="KE86" s="25"/>
      <c r="KF86" s="25"/>
      <c r="KG86" s="25"/>
      <c r="KH86" s="25"/>
      <c r="KI86" s="25"/>
      <c r="KJ86" s="25"/>
      <c r="KK86" s="25"/>
      <c r="KL86" s="25"/>
      <c r="KM86" s="25"/>
      <c r="KN86" s="25"/>
      <c r="KO86" s="25"/>
      <c r="KP86" s="25"/>
      <c r="KQ86" s="25"/>
      <c r="KR86" s="25"/>
      <c r="KS86" s="25"/>
      <c r="KT86" s="25"/>
      <c r="KU86" s="25"/>
      <c r="KV86" s="25"/>
      <c r="KW86" s="25"/>
      <c r="KX86" s="25"/>
      <c r="KY86" s="25"/>
      <c r="KZ86" s="25"/>
      <c r="LA86" s="25"/>
      <c r="LB86" s="25"/>
      <c r="LC86" s="25"/>
      <c r="LD86" s="25"/>
      <c r="LE86" s="25"/>
      <c r="LF86" s="25"/>
      <c r="LG86" s="25"/>
      <c r="LH86" s="25"/>
      <c r="LI86" s="25"/>
      <c r="LJ86" s="25"/>
      <c r="LK86" s="25"/>
      <c r="LL86" s="25"/>
      <c r="LM86" s="25"/>
      <c r="LN86" s="25"/>
      <c r="LO86" s="25"/>
      <c r="LP86" s="25"/>
      <c r="LQ86" s="25"/>
      <c r="LR86" s="25"/>
      <c r="LS86" s="25"/>
      <c r="LT86" s="25"/>
      <c r="LU86" s="25"/>
      <c r="LV86" s="25"/>
      <c r="LW86" s="25"/>
      <c r="LX86" s="25"/>
      <c r="LY86" s="25"/>
      <c r="LZ86" s="25"/>
      <c r="MA86" s="25"/>
      <c r="MB86" s="25"/>
      <c r="MC86" s="25"/>
      <c r="MD86" s="25"/>
      <c r="ME86" s="25"/>
      <c r="MF86" s="25"/>
      <c r="MG86" s="25"/>
      <c r="MH86" s="25"/>
      <c r="MI86" s="25"/>
      <c r="MJ86" s="25"/>
      <c r="MK86" s="25"/>
      <c r="ML86" s="25"/>
      <c r="MM86" s="25"/>
      <c r="MN86" s="25"/>
      <c r="MO86" s="25"/>
      <c r="MP86" s="25"/>
      <c r="MQ86" s="25"/>
      <c r="MR86" s="25"/>
      <c r="MS86" s="25"/>
      <c r="MT86" s="25"/>
      <c r="MU86" s="25"/>
      <c r="MV86" s="25"/>
      <c r="MW86" s="25"/>
      <c r="MX86" s="25"/>
      <c r="MY86" s="25"/>
    </row>
    <row r="87" spans="1:363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  <c r="IX87" s="25"/>
      <c r="IY87" s="25"/>
      <c r="IZ87" s="25"/>
      <c r="JA87" s="25"/>
      <c r="JB87" s="25"/>
      <c r="JC87" s="25"/>
      <c r="JD87" s="25"/>
      <c r="JE87" s="25"/>
      <c r="JF87" s="25"/>
      <c r="JG87" s="25"/>
      <c r="JH87" s="25"/>
      <c r="JI87" s="25"/>
      <c r="JJ87" s="25"/>
      <c r="JK87" s="25"/>
      <c r="JL87" s="25"/>
      <c r="JM87" s="25"/>
      <c r="JN87" s="25"/>
      <c r="JO87" s="25"/>
      <c r="JP87" s="25"/>
      <c r="JQ87" s="25"/>
      <c r="JR87" s="25"/>
      <c r="JS87" s="25"/>
      <c r="JT87" s="25"/>
      <c r="JU87" s="25"/>
      <c r="JV87" s="25"/>
      <c r="JW87" s="25"/>
      <c r="JX87" s="25"/>
      <c r="JY87" s="25"/>
      <c r="JZ87" s="25"/>
      <c r="KA87" s="25"/>
      <c r="KB87" s="25"/>
      <c r="KC87" s="25"/>
      <c r="KD87" s="25"/>
      <c r="KE87" s="25"/>
      <c r="KF87" s="25"/>
      <c r="KG87" s="25"/>
      <c r="KH87" s="25"/>
      <c r="KI87" s="25"/>
      <c r="KJ87" s="25"/>
      <c r="KK87" s="25"/>
      <c r="KL87" s="25"/>
      <c r="KM87" s="25"/>
      <c r="KN87" s="25"/>
      <c r="KO87" s="25"/>
      <c r="KP87" s="25"/>
      <c r="KQ87" s="25"/>
      <c r="KR87" s="25"/>
      <c r="KS87" s="25"/>
      <c r="KT87" s="25"/>
      <c r="KU87" s="25"/>
      <c r="KV87" s="25"/>
      <c r="KW87" s="25"/>
      <c r="KX87" s="25"/>
      <c r="KY87" s="25"/>
      <c r="KZ87" s="25"/>
      <c r="LA87" s="25"/>
      <c r="LB87" s="25"/>
      <c r="LC87" s="25"/>
      <c r="LD87" s="25"/>
      <c r="LE87" s="25"/>
      <c r="LF87" s="25"/>
      <c r="LG87" s="25"/>
      <c r="LH87" s="25"/>
      <c r="LI87" s="25"/>
      <c r="LJ87" s="25"/>
      <c r="LK87" s="25"/>
      <c r="LL87" s="25"/>
      <c r="LM87" s="25"/>
      <c r="LN87" s="25"/>
      <c r="LO87" s="25"/>
      <c r="LP87" s="25"/>
      <c r="LQ87" s="25"/>
      <c r="LR87" s="25"/>
      <c r="LS87" s="25"/>
      <c r="LT87" s="25"/>
      <c r="LU87" s="25"/>
      <c r="LV87" s="25"/>
      <c r="LW87" s="25"/>
      <c r="LX87" s="25"/>
      <c r="LY87" s="25"/>
      <c r="LZ87" s="25"/>
      <c r="MA87" s="25"/>
      <c r="MB87" s="25"/>
      <c r="MC87" s="25"/>
      <c r="MD87" s="25"/>
      <c r="ME87" s="25"/>
      <c r="MF87" s="25"/>
      <c r="MG87" s="25"/>
      <c r="MH87" s="25"/>
      <c r="MI87" s="25"/>
      <c r="MJ87" s="25"/>
      <c r="MK87" s="25"/>
      <c r="ML87" s="25"/>
      <c r="MM87" s="25"/>
      <c r="MN87" s="25"/>
      <c r="MO87" s="25"/>
      <c r="MP87" s="25"/>
      <c r="MQ87" s="25"/>
      <c r="MR87" s="25"/>
      <c r="MS87" s="25"/>
      <c r="MT87" s="25"/>
      <c r="MU87" s="25"/>
      <c r="MV87" s="25"/>
      <c r="MW87" s="25"/>
      <c r="MX87" s="25"/>
      <c r="MY87" s="25"/>
    </row>
    <row r="88" spans="1:363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  <c r="IX88" s="25"/>
      <c r="IY88" s="25"/>
      <c r="IZ88" s="25"/>
      <c r="JA88" s="25"/>
      <c r="JB88" s="25"/>
      <c r="JC88" s="25"/>
      <c r="JD88" s="25"/>
      <c r="JE88" s="25"/>
      <c r="JF88" s="25"/>
      <c r="JG88" s="25"/>
      <c r="JH88" s="25"/>
      <c r="JI88" s="25"/>
      <c r="JJ88" s="25"/>
      <c r="JK88" s="25"/>
      <c r="JL88" s="25"/>
      <c r="JM88" s="25"/>
      <c r="JN88" s="25"/>
      <c r="JO88" s="25"/>
      <c r="JP88" s="25"/>
      <c r="JQ88" s="25"/>
      <c r="JR88" s="25"/>
      <c r="JS88" s="25"/>
      <c r="JT88" s="25"/>
      <c r="JU88" s="25"/>
      <c r="JV88" s="25"/>
      <c r="JW88" s="25"/>
      <c r="JX88" s="25"/>
      <c r="JY88" s="25"/>
      <c r="JZ88" s="25"/>
      <c r="KA88" s="25"/>
      <c r="KB88" s="25"/>
      <c r="KC88" s="25"/>
      <c r="KD88" s="25"/>
      <c r="KE88" s="25"/>
      <c r="KF88" s="25"/>
      <c r="KG88" s="25"/>
      <c r="KH88" s="25"/>
      <c r="KI88" s="25"/>
      <c r="KJ88" s="25"/>
      <c r="KK88" s="25"/>
      <c r="KL88" s="25"/>
      <c r="KM88" s="25"/>
      <c r="KN88" s="25"/>
      <c r="KO88" s="25"/>
      <c r="KP88" s="25"/>
      <c r="KQ88" s="25"/>
      <c r="KR88" s="25"/>
      <c r="KS88" s="25"/>
      <c r="KT88" s="25"/>
      <c r="KU88" s="25"/>
      <c r="KV88" s="25"/>
      <c r="KW88" s="25"/>
      <c r="KX88" s="25"/>
      <c r="KY88" s="25"/>
      <c r="KZ88" s="25"/>
      <c r="LA88" s="25"/>
      <c r="LB88" s="25"/>
      <c r="LC88" s="25"/>
      <c r="LD88" s="25"/>
      <c r="LE88" s="25"/>
      <c r="LF88" s="25"/>
      <c r="LG88" s="25"/>
      <c r="LH88" s="25"/>
      <c r="LI88" s="25"/>
      <c r="LJ88" s="25"/>
      <c r="LK88" s="25"/>
      <c r="LL88" s="25"/>
      <c r="LM88" s="25"/>
      <c r="LN88" s="25"/>
      <c r="LO88" s="25"/>
      <c r="LP88" s="25"/>
      <c r="LQ88" s="25"/>
      <c r="LR88" s="25"/>
      <c r="LS88" s="25"/>
      <c r="LT88" s="25"/>
      <c r="LU88" s="25"/>
      <c r="LV88" s="25"/>
      <c r="LW88" s="25"/>
      <c r="LX88" s="25"/>
      <c r="LY88" s="25"/>
      <c r="LZ88" s="25"/>
      <c r="MA88" s="25"/>
      <c r="MB88" s="25"/>
      <c r="MC88" s="25"/>
      <c r="MD88" s="25"/>
      <c r="ME88" s="25"/>
      <c r="MF88" s="25"/>
      <c r="MG88" s="25"/>
      <c r="MH88" s="25"/>
      <c r="MI88" s="25"/>
      <c r="MJ88" s="25"/>
      <c r="MK88" s="25"/>
      <c r="ML88" s="25"/>
      <c r="MM88" s="25"/>
      <c r="MN88" s="25"/>
      <c r="MO88" s="25"/>
      <c r="MP88" s="25"/>
      <c r="MQ88" s="25"/>
      <c r="MR88" s="25"/>
      <c r="MS88" s="25"/>
      <c r="MT88" s="25"/>
      <c r="MU88" s="25"/>
      <c r="MV88" s="25"/>
      <c r="MW88" s="25"/>
      <c r="MX88" s="25"/>
      <c r="MY88" s="25"/>
    </row>
  </sheetData>
  <mergeCells count="5">
    <mergeCell ref="A1:R1"/>
    <mergeCell ref="A26:R26"/>
    <mergeCell ref="A43:R43"/>
    <mergeCell ref="A55:R55"/>
    <mergeCell ref="A74:R74"/>
  </mergeCells>
  <pageMargins left="0.7" right="0.7" top="0.75" bottom="0.75" header="0.3" footer="0.3"/>
  <pageSetup paperSize="9" orientation="landscape" horizontalDpi="600" verticalDpi="600"/>
  <headerFooter>
    <oddHeader>&amp;C&amp;F</oddHeader>
    <oddFooter>&amp;L负责人：于光军&amp;C制作人: 李健华 &amp;D&amp;R 第 &amp;P 页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ER65536"/>
  <sheetViews>
    <sheetView workbookViewId="0">
      <selection activeCell="A26" sqref="A26:H26"/>
    </sheetView>
  </sheetViews>
  <sheetFormatPr defaultColWidth="9" defaultRowHeight="14.25"/>
  <cols>
    <col min="1" max="1" width="12.8833333333333" style="2" customWidth="1"/>
    <col min="2" max="4" width="9" style="2"/>
    <col min="5" max="5" width="5.88333333333333" style="2" customWidth="1"/>
    <col min="6" max="6" width="9" style="2"/>
    <col min="7" max="7" width="6.5" style="2" customWidth="1"/>
    <col min="8" max="8" width="15.1083333333333" style="2" customWidth="1"/>
    <col min="9" max="9" width="10.375" style="2"/>
    <col min="10" max="16384" width="9" style="2"/>
  </cols>
  <sheetData>
    <row r="1" ht="1.5" customHeight="1" spans="1:8">
      <c r="A1" s="3" t="s">
        <v>974</v>
      </c>
      <c r="B1" s="3"/>
      <c r="C1" s="3"/>
      <c r="D1" s="3"/>
      <c r="E1" s="3"/>
      <c r="F1" s="3"/>
      <c r="G1" s="3"/>
      <c r="H1" s="3"/>
    </row>
    <row r="2" hidden="1" spans="1:8">
      <c r="A2" s="4" t="s">
        <v>15</v>
      </c>
      <c r="B2" s="4" t="s">
        <v>21</v>
      </c>
      <c r="C2" s="4" t="s">
        <v>22</v>
      </c>
      <c r="D2" s="4" t="s">
        <v>23</v>
      </c>
      <c r="E2" s="4" t="s">
        <v>24</v>
      </c>
      <c r="F2" s="4" t="s">
        <v>18</v>
      </c>
      <c r="G2" s="5" t="s">
        <v>151</v>
      </c>
      <c r="H2" s="6" t="s">
        <v>25</v>
      </c>
    </row>
    <row r="3" hidden="1" spans="1:8">
      <c r="A3" s="4" t="s">
        <v>975</v>
      </c>
      <c r="B3" s="4">
        <v>11437</v>
      </c>
      <c r="C3" s="4">
        <v>13520</v>
      </c>
      <c r="D3" s="4">
        <f>C3-B3</f>
        <v>2083</v>
      </c>
      <c r="E3" s="4">
        <v>500</v>
      </c>
      <c r="F3" s="4">
        <f>E3*D3</f>
        <v>1041500</v>
      </c>
      <c r="G3" s="5">
        <v>1.03</v>
      </c>
      <c r="H3" s="6">
        <f>G3*F3</f>
        <v>1072745</v>
      </c>
    </row>
    <row r="4" hidden="1" spans="1:8">
      <c r="A4" s="4" t="s">
        <v>976</v>
      </c>
      <c r="B4" s="4">
        <v>7798</v>
      </c>
      <c r="C4" s="4">
        <v>9001</v>
      </c>
      <c r="D4" s="4">
        <f>C4-B4</f>
        <v>1203</v>
      </c>
      <c r="E4" s="4">
        <v>500</v>
      </c>
      <c r="F4" s="4">
        <f>E4*D4</f>
        <v>601500</v>
      </c>
      <c r="G4" s="5">
        <v>1.03</v>
      </c>
      <c r="H4" s="6">
        <f>G4*F4</f>
        <v>619545</v>
      </c>
    </row>
    <row r="5" hidden="1" spans="1:8">
      <c r="A5" s="4" t="s">
        <v>977</v>
      </c>
      <c r="B5" s="4"/>
      <c r="C5" s="4"/>
      <c r="D5" s="4"/>
      <c r="E5" s="4"/>
      <c r="F5" s="4">
        <f>SUM(F3:F4)</f>
        <v>1643000</v>
      </c>
      <c r="G5" s="5">
        <v>1.03</v>
      </c>
      <c r="H5" s="6">
        <f>G5*F5</f>
        <v>1692290</v>
      </c>
    </row>
    <row r="6" hidden="1" spans="1:8">
      <c r="A6" s="4"/>
      <c r="B6" s="4"/>
      <c r="C6" s="4"/>
      <c r="D6" s="4"/>
      <c r="E6" s="4"/>
      <c r="F6" s="4"/>
      <c r="G6" s="5"/>
      <c r="H6" s="6"/>
    </row>
    <row r="7" hidden="1" spans="1:8">
      <c r="A7" s="4" t="s">
        <v>975</v>
      </c>
      <c r="B7" s="4">
        <v>13520</v>
      </c>
      <c r="C7" s="4">
        <v>15397</v>
      </c>
      <c r="D7" s="4">
        <f>C7-B7</f>
        <v>1877</v>
      </c>
      <c r="E7" s="4">
        <v>500</v>
      </c>
      <c r="F7" s="4">
        <f>E7*D7</f>
        <v>938500</v>
      </c>
      <c r="G7" s="5">
        <v>1.03</v>
      </c>
      <c r="H7" s="6">
        <f t="shared" ref="H7:H17" si="0">G7*F7</f>
        <v>966655</v>
      </c>
    </row>
    <row r="8" hidden="1" spans="1:8">
      <c r="A8" s="4" t="s">
        <v>976</v>
      </c>
      <c r="B8" s="4">
        <v>9001</v>
      </c>
      <c r="C8" s="4">
        <v>10737</v>
      </c>
      <c r="D8" s="4">
        <f>C8-B8</f>
        <v>1736</v>
      </c>
      <c r="E8" s="4">
        <v>500</v>
      </c>
      <c r="F8" s="4">
        <f>E8*D8</f>
        <v>868000</v>
      </c>
      <c r="G8" s="5">
        <v>1.03</v>
      </c>
      <c r="H8" s="6">
        <f t="shared" si="0"/>
        <v>894040</v>
      </c>
    </row>
    <row r="9" hidden="1" spans="1:8">
      <c r="A9" s="4" t="s">
        <v>978</v>
      </c>
      <c r="B9" s="4"/>
      <c r="C9" s="4"/>
      <c r="D9" s="4"/>
      <c r="E9" s="4"/>
      <c r="F9" s="4">
        <f>SUM(F7:F8)</f>
        <v>1806500</v>
      </c>
      <c r="G9" s="5">
        <v>1.03</v>
      </c>
      <c r="H9" s="6">
        <f t="shared" si="0"/>
        <v>1860695</v>
      </c>
    </row>
    <row r="10" ht="18.75" hidden="1" spans="1:8">
      <c r="A10" s="3" t="s">
        <v>979</v>
      </c>
      <c r="B10" s="3"/>
      <c r="C10" s="3"/>
      <c r="D10" s="3"/>
      <c r="E10" s="3"/>
      <c r="F10" s="3"/>
      <c r="G10" s="3"/>
      <c r="H10" s="3"/>
    </row>
    <row r="11" hidden="1" spans="1:8">
      <c r="A11" s="4"/>
      <c r="B11" s="4"/>
      <c r="C11" s="4"/>
      <c r="D11" s="4"/>
      <c r="E11" s="4"/>
      <c r="F11" s="4"/>
      <c r="G11" s="5"/>
      <c r="H11" s="6"/>
    </row>
    <row r="12" hidden="1" spans="1:8">
      <c r="A12" s="4" t="s">
        <v>980</v>
      </c>
      <c r="B12" s="4">
        <v>314433</v>
      </c>
      <c r="C12" s="4">
        <v>356989</v>
      </c>
      <c r="D12" s="4">
        <f t="shared" ref="D12:D17" si="1">C12-B12</f>
        <v>42556</v>
      </c>
      <c r="E12" s="4">
        <v>1</v>
      </c>
      <c r="F12" s="4">
        <f t="shared" ref="F12:F17" si="2">E12*D12</f>
        <v>42556</v>
      </c>
      <c r="G12" s="5">
        <v>1.03</v>
      </c>
      <c r="H12" s="6">
        <f>G12*F12</f>
        <v>43832.68</v>
      </c>
    </row>
    <row r="13" hidden="1" spans="1:8">
      <c r="A13" s="4" t="s">
        <v>981</v>
      </c>
      <c r="B13" s="4">
        <v>1043</v>
      </c>
      <c r="C13" s="4">
        <v>1055</v>
      </c>
      <c r="D13" s="4">
        <f t="shared" si="1"/>
        <v>12</v>
      </c>
      <c r="E13" s="4">
        <v>400</v>
      </c>
      <c r="F13" s="4">
        <f t="shared" si="2"/>
        <v>4800</v>
      </c>
      <c r="G13" s="5">
        <v>1.03</v>
      </c>
      <c r="H13" s="6">
        <f t="shared" si="0"/>
        <v>4944</v>
      </c>
    </row>
    <row r="14" hidden="1" spans="1:8">
      <c r="A14" s="4" t="s">
        <v>982</v>
      </c>
      <c r="B14" s="4">
        <v>408287</v>
      </c>
      <c r="C14" s="4">
        <v>534690</v>
      </c>
      <c r="D14" s="4">
        <f t="shared" si="1"/>
        <v>126403</v>
      </c>
      <c r="E14" s="4">
        <v>1</v>
      </c>
      <c r="F14" s="4">
        <f t="shared" si="2"/>
        <v>126403</v>
      </c>
      <c r="G14" s="5">
        <v>1.03</v>
      </c>
      <c r="H14" s="6">
        <f t="shared" si="0"/>
        <v>130195.09</v>
      </c>
    </row>
    <row r="15" hidden="1" spans="1:8">
      <c r="A15" s="4" t="s">
        <v>983</v>
      </c>
      <c r="B15" s="4">
        <v>1076919</v>
      </c>
      <c r="C15" s="4">
        <v>1111657</v>
      </c>
      <c r="D15" s="4">
        <f t="shared" si="1"/>
        <v>34738</v>
      </c>
      <c r="E15" s="4">
        <v>1</v>
      </c>
      <c r="F15" s="4">
        <f t="shared" si="2"/>
        <v>34738</v>
      </c>
      <c r="G15" s="5">
        <v>1.03</v>
      </c>
      <c r="H15" s="6">
        <f t="shared" si="0"/>
        <v>35780.14</v>
      </c>
    </row>
    <row r="16" hidden="1" spans="1:8">
      <c r="A16" s="4" t="s">
        <v>984</v>
      </c>
      <c r="B16" s="4">
        <v>917189</v>
      </c>
      <c r="C16" s="4">
        <v>1131196</v>
      </c>
      <c r="D16" s="4">
        <f t="shared" si="1"/>
        <v>214007</v>
      </c>
      <c r="E16" s="4">
        <v>1</v>
      </c>
      <c r="F16" s="4">
        <f t="shared" si="2"/>
        <v>214007</v>
      </c>
      <c r="G16" s="5">
        <v>1.03</v>
      </c>
      <c r="H16" s="6">
        <f t="shared" si="0"/>
        <v>220427.21</v>
      </c>
    </row>
    <row r="17" hidden="1" spans="1:8">
      <c r="A17" s="4" t="s">
        <v>985</v>
      </c>
      <c r="B17" s="4">
        <v>747528</v>
      </c>
      <c r="C17" s="4">
        <v>863512</v>
      </c>
      <c r="D17" s="4">
        <f t="shared" si="1"/>
        <v>115984</v>
      </c>
      <c r="E17" s="4">
        <v>1</v>
      </c>
      <c r="F17" s="4">
        <f t="shared" si="2"/>
        <v>115984</v>
      </c>
      <c r="G17" s="5">
        <v>1.03</v>
      </c>
      <c r="H17" s="6">
        <f t="shared" si="0"/>
        <v>119463.52</v>
      </c>
    </row>
    <row r="18" hidden="1" spans="1:8">
      <c r="A18" s="4" t="s">
        <v>986</v>
      </c>
      <c r="B18" s="4"/>
      <c r="C18" s="4"/>
      <c r="D18" s="4"/>
      <c r="E18" s="4"/>
      <c r="F18" s="4">
        <f>SUM(F12:F17)</f>
        <v>538488</v>
      </c>
      <c r="G18" s="5">
        <v>1.03</v>
      </c>
      <c r="H18" s="6">
        <f>SUM(H12:H17)</f>
        <v>554642.64</v>
      </c>
    </row>
    <row r="19" hidden="1" spans="1:8">
      <c r="A19" s="4"/>
      <c r="B19" s="4"/>
      <c r="C19" s="4"/>
      <c r="D19" s="4"/>
      <c r="E19" s="4"/>
      <c r="F19" s="4"/>
      <c r="G19" s="5"/>
      <c r="H19" s="6"/>
    </row>
    <row r="20" hidden="1" spans="1:8">
      <c r="A20" s="4" t="s">
        <v>987</v>
      </c>
      <c r="B20" s="4">
        <v>19934</v>
      </c>
      <c r="C20" s="4">
        <v>20096</v>
      </c>
      <c r="D20" s="4">
        <f>C20-B20</f>
        <v>162</v>
      </c>
      <c r="E20" s="4">
        <v>1</v>
      </c>
      <c r="F20" s="4">
        <f>E20*D20</f>
        <v>162</v>
      </c>
      <c r="G20" s="5">
        <v>9.5</v>
      </c>
      <c r="H20" s="6">
        <f>G20*F20</f>
        <v>1539</v>
      </c>
    </row>
    <row r="21" hidden="1" spans="1:8">
      <c r="A21" s="4" t="s">
        <v>988</v>
      </c>
      <c r="B21" s="4">
        <v>15341</v>
      </c>
      <c r="C21" s="4">
        <v>15735</v>
      </c>
      <c r="D21" s="4">
        <f>C21-B21</f>
        <v>394</v>
      </c>
      <c r="E21" s="4">
        <v>1</v>
      </c>
      <c r="F21" s="4">
        <f>E21*D21</f>
        <v>394</v>
      </c>
      <c r="G21" s="5">
        <v>9.5</v>
      </c>
      <c r="H21" s="6">
        <f>G21*F21</f>
        <v>3743</v>
      </c>
    </row>
    <row r="22" hidden="1" spans="1:8">
      <c r="A22" s="4" t="s">
        <v>11</v>
      </c>
      <c r="B22" s="4"/>
      <c r="C22" s="4"/>
      <c r="D22" s="4"/>
      <c r="E22" s="4"/>
      <c r="F22" s="4">
        <f>SUM(F20:F21)</f>
        <v>556</v>
      </c>
      <c r="G22" s="5">
        <v>9.5</v>
      </c>
      <c r="H22" s="6">
        <f>G22*F22</f>
        <v>5282</v>
      </c>
    </row>
    <row r="23" hidden="1" spans="1:1">
      <c r="A23" s="7" t="s">
        <v>989</v>
      </c>
    </row>
    <row r="24" hidden="1" spans="1:8">
      <c r="A24" s="8" t="s">
        <v>990</v>
      </c>
      <c r="H24" s="9">
        <f>H18+H22</f>
        <v>559924.64</v>
      </c>
    </row>
    <row r="25" hidden="1"/>
    <row r="26" ht="18.75" spans="1:8">
      <c r="A26" s="3" t="s">
        <v>991</v>
      </c>
      <c r="B26" s="3"/>
      <c r="C26" s="3"/>
      <c r="D26" s="3"/>
      <c r="E26" s="3"/>
      <c r="F26" s="3"/>
      <c r="G26" s="3"/>
      <c r="H26" s="3"/>
    </row>
    <row r="27" spans="1:8">
      <c r="A27" s="4"/>
      <c r="B27" s="4"/>
      <c r="C27" s="4"/>
      <c r="D27" s="4"/>
      <c r="E27" s="4"/>
      <c r="F27" s="4"/>
      <c r="G27" s="5"/>
      <c r="H27" s="6"/>
    </row>
    <row r="28" s="1" customFormat="1" spans="1:8">
      <c r="A28" s="10" t="s">
        <v>980</v>
      </c>
      <c r="B28" s="10">
        <v>2024269</v>
      </c>
      <c r="C28" s="10">
        <v>2070171</v>
      </c>
      <c r="D28" s="10">
        <f t="shared" ref="D28:D33" si="3">C28-B28</f>
        <v>45902</v>
      </c>
      <c r="E28" s="10">
        <v>1</v>
      </c>
      <c r="F28" s="10">
        <f t="shared" ref="F28:F33" si="4">E28*D28</f>
        <v>45902</v>
      </c>
      <c r="G28" s="11">
        <v>1.03</v>
      </c>
      <c r="H28" s="12">
        <f>G28*F28</f>
        <v>47279.06</v>
      </c>
    </row>
    <row r="29" s="1" customFormat="1" spans="1:8">
      <c r="A29" s="10" t="s">
        <v>981</v>
      </c>
      <c r="B29" s="10">
        <v>2013</v>
      </c>
      <c r="C29" s="10">
        <v>2028</v>
      </c>
      <c r="D29" s="10">
        <f t="shared" si="3"/>
        <v>15</v>
      </c>
      <c r="E29" s="10">
        <v>400</v>
      </c>
      <c r="F29" s="10">
        <f t="shared" si="4"/>
        <v>6000</v>
      </c>
      <c r="G29" s="11">
        <v>1.03</v>
      </c>
      <c r="H29" s="12">
        <f t="shared" ref="H28:H33" si="5">G29*F29</f>
        <v>6180</v>
      </c>
    </row>
    <row r="30" s="1" customFormat="1" spans="1:8">
      <c r="A30" s="10" t="s">
        <v>982</v>
      </c>
      <c r="B30" s="10">
        <v>1669155</v>
      </c>
      <c r="C30" s="10">
        <v>1978171</v>
      </c>
      <c r="D30" s="10">
        <f t="shared" si="3"/>
        <v>309016</v>
      </c>
      <c r="E30" s="10">
        <v>1</v>
      </c>
      <c r="F30" s="10">
        <f t="shared" si="4"/>
        <v>309016</v>
      </c>
      <c r="G30" s="11">
        <v>1.03</v>
      </c>
      <c r="H30" s="12">
        <f t="shared" si="5"/>
        <v>318286.48</v>
      </c>
    </row>
    <row r="31" s="1" customFormat="1" spans="1:8">
      <c r="A31" s="10" t="s">
        <v>983</v>
      </c>
      <c r="B31" s="10">
        <v>2746260</v>
      </c>
      <c r="C31" s="10">
        <v>2802243</v>
      </c>
      <c r="D31" s="10">
        <f t="shared" si="3"/>
        <v>55983</v>
      </c>
      <c r="E31" s="10">
        <v>1</v>
      </c>
      <c r="F31" s="10">
        <f t="shared" si="4"/>
        <v>55983</v>
      </c>
      <c r="G31" s="11">
        <v>1.03</v>
      </c>
      <c r="H31" s="12">
        <f t="shared" si="5"/>
        <v>57662.49</v>
      </c>
    </row>
    <row r="32" s="1" customFormat="1" spans="1:8">
      <c r="A32" s="10" t="s">
        <v>984</v>
      </c>
      <c r="B32" s="10">
        <v>2761129</v>
      </c>
      <c r="C32" s="10">
        <v>3103662</v>
      </c>
      <c r="D32" s="10">
        <f t="shared" si="3"/>
        <v>342533</v>
      </c>
      <c r="E32" s="10">
        <v>1</v>
      </c>
      <c r="F32" s="10">
        <f t="shared" si="4"/>
        <v>342533</v>
      </c>
      <c r="G32" s="11">
        <v>1.03</v>
      </c>
      <c r="H32" s="12">
        <f t="shared" si="5"/>
        <v>352808.99</v>
      </c>
    </row>
    <row r="33" s="1" customFormat="1" spans="1:8">
      <c r="A33" s="10" t="s">
        <v>992</v>
      </c>
      <c r="B33" s="10">
        <v>1861897</v>
      </c>
      <c r="C33" s="10">
        <v>2027620</v>
      </c>
      <c r="D33" s="10">
        <f t="shared" si="3"/>
        <v>165723</v>
      </c>
      <c r="E33" s="10">
        <v>1</v>
      </c>
      <c r="F33" s="10">
        <f t="shared" si="4"/>
        <v>165723</v>
      </c>
      <c r="G33" s="11">
        <v>1.03</v>
      </c>
      <c r="H33" s="12">
        <f t="shared" si="5"/>
        <v>170694.69</v>
      </c>
    </row>
    <row r="34" s="1" customFormat="1" spans="1:9">
      <c r="A34" s="10" t="s">
        <v>986</v>
      </c>
      <c r="B34" s="10"/>
      <c r="C34" s="10"/>
      <c r="D34" s="10"/>
      <c r="E34" s="10"/>
      <c r="F34" s="10">
        <f>SUM(F28:F33)</f>
        <v>925157</v>
      </c>
      <c r="G34" s="11">
        <v>1.03</v>
      </c>
      <c r="H34" s="12">
        <f>SUM(H28:H33)</f>
        <v>952911.71</v>
      </c>
      <c r="I34" s="1">
        <f>F34*G34</f>
        <v>952911.71</v>
      </c>
    </row>
    <row r="35" s="1" customFormat="1" spans="1:9">
      <c r="A35" s="10"/>
      <c r="B35" s="10"/>
      <c r="C35" s="10"/>
      <c r="D35" s="10"/>
      <c r="E35" s="10"/>
      <c r="F35" s="10"/>
      <c r="G35" s="11"/>
      <c r="H35" s="12"/>
      <c r="I35" s="1" t="s">
        <v>993</v>
      </c>
    </row>
    <row r="36" s="1" customFormat="1" spans="1:9">
      <c r="A36" s="10" t="s">
        <v>987</v>
      </c>
      <c r="B36" s="10">
        <v>32617</v>
      </c>
      <c r="C36" s="10">
        <v>34553</v>
      </c>
      <c r="D36" s="10">
        <f>C36-B36</f>
        <v>1936</v>
      </c>
      <c r="E36" s="10">
        <v>1</v>
      </c>
      <c r="F36" s="10">
        <f>E36*D36</f>
        <v>1936</v>
      </c>
      <c r="G36" s="11">
        <v>9.5</v>
      </c>
      <c r="H36" s="12">
        <f>G36*F36</f>
        <v>18392</v>
      </c>
      <c r="I36" s="1" t="s">
        <v>994</v>
      </c>
    </row>
    <row r="37" s="1" customFormat="1" spans="1:9">
      <c r="A37" s="10" t="s">
        <v>988</v>
      </c>
      <c r="B37" s="10">
        <v>45385</v>
      </c>
      <c r="C37" s="10">
        <v>47203</v>
      </c>
      <c r="D37" s="10">
        <f>C37-B37</f>
        <v>1818</v>
      </c>
      <c r="E37" s="10">
        <v>1</v>
      </c>
      <c r="F37" s="10">
        <f>E37*D37</f>
        <v>1818</v>
      </c>
      <c r="G37" s="11">
        <v>9.5</v>
      </c>
      <c r="H37" s="12">
        <f>G37*F37</f>
        <v>17271</v>
      </c>
      <c r="I37" s="1" t="s">
        <v>995</v>
      </c>
    </row>
    <row r="38" s="1" customFormat="1" spans="1:9">
      <c r="A38" s="10" t="s">
        <v>11</v>
      </c>
      <c r="B38" s="10"/>
      <c r="C38" s="10"/>
      <c r="D38" s="10"/>
      <c r="E38" s="10"/>
      <c r="F38" s="10">
        <f>SUM(F36:F37)</f>
        <v>3754</v>
      </c>
      <c r="G38" s="11">
        <v>9.5</v>
      </c>
      <c r="H38" s="12">
        <f>G38*F38</f>
        <v>35663</v>
      </c>
      <c r="I38" s="1" t="s">
        <v>996</v>
      </c>
    </row>
    <row r="39" s="1" customFormat="1" spans="1:8">
      <c r="A39" s="13" t="s">
        <v>989</v>
      </c>
      <c r="B39" s="14"/>
      <c r="C39" s="14"/>
      <c r="D39" s="14"/>
      <c r="E39" s="14"/>
      <c r="F39" s="14"/>
      <c r="G39" s="14"/>
      <c r="H39" s="14"/>
    </row>
    <row r="40" s="1" customFormat="1" spans="1:8">
      <c r="A40" s="15" t="s">
        <v>997</v>
      </c>
      <c r="B40" s="14"/>
      <c r="C40" s="14"/>
      <c r="D40" s="14"/>
      <c r="E40" s="14"/>
      <c r="F40" s="14"/>
      <c r="G40" s="14"/>
      <c r="H40" s="16">
        <f>H34+H38</f>
        <v>988574.71</v>
      </c>
    </row>
    <row r="41" spans="1:148">
      <c r="A41" s="17" t="s">
        <v>998</v>
      </c>
      <c r="B41" s="17"/>
      <c r="C41" s="17"/>
      <c r="D41" s="17"/>
      <c r="E41" s="17"/>
      <c r="F41" s="17"/>
      <c r="G41" s="17"/>
      <c r="H41" s="17">
        <f>H40+50000</f>
        <v>1038574.71</v>
      </c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</row>
    <row r="65536" spans="3:3">
      <c r="C65536" s="19"/>
    </row>
  </sheetData>
  <mergeCells count="3">
    <mergeCell ref="A1:H1"/>
    <mergeCell ref="A10:H10"/>
    <mergeCell ref="A26:H26"/>
  </mergeCells>
  <pageMargins left="0.748031496062992" right="0.748031496062992" top="0.196850393700787" bottom="0.393700787401575" header="0.511811023622047" footer="0.511811023622047"/>
  <pageSetup paperSize="27" orientation="landscape" horizontalDpi="600" verticalDpi="600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BE41"/>
  <sheetViews>
    <sheetView workbookViewId="0">
      <selection activeCell="A1" sqref="A1:R1"/>
    </sheetView>
  </sheetViews>
  <sheetFormatPr defaultColWidth="9" defaultRowHeight="14.25"/>
  <cols>
    <col min="1" max="1" width="13.8833333333333" style="2" customWidth="1"/>
    <col min="2" max="2" width="6.71666666666667" style="2" customWidth="1"/>
    <col min="3" max="3" width="13.625" style="2" customWidth="1"/>
    <col min="4" max="4" width="5.71666666666667" style="2" customWidth="1"/>
    <col min="5" max="5" width="7.38333333333333" style="2" customWidth="1"/>
    <col min="6" max="6" width="9.125" style="385" customWidth="1"/>
    <col min="7" max="7" width="10.375" style="2"/>
    <col min="8" max="8" width="8.21666666666667" style="2" customWidth="1"/>
    <col min="9" max="9" width="12" style="2" customWidth="1"/>
    <col min="10" max="10" width="6.21666666666667" style="2" customWidth="1"/>
    <col min="11" max="11" width="11.25" style="2" customWidth="1"/>
    <col min="12" max="12" width="12.1083333333333" style="2" customWidth="1"/>
    <col min="13" max="13" width="5.38333333333333" style="2" customWidth="1"/>
    <col min="14" max="14" width="11.8833333333333" style="2" customWidth="1"/>
    <col min="15" max="15" width="5.21666666666667" style="2" customWidth="1"/>
    <col min="16" max="16" width="11.7166666666667" style="2" customWidth="1"/>
    <col min="17" max="17" width="6.60833333333333" style="2" customWidth="1"/>
    <col min="18" max="18" width="10.7166666666667" style="2" customWidth="1"/>
    <col min="19" max="16384" width="9" style="2"/>
  </cols>
  <sheetData>
    <row r="1" ht="25.5" spans="1:57">
      <c r="A1" s="109" t="s">
        <v>41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6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</row>
    <row r="2" spans="1:57">
      <c r="A2" s="29" t="s">
        <v>15</v>
      </c>
      <c r="B2" s="4"/>
      <c r="C2" s="4" t="s">
        <v>16</v>
      </c>
      <c r="D2" s="4" t="s">
        <v>17</v>
      </c>
      <c r="E2" s="4" t="s">
        <v>18</v>
      </c>
      <c r="F2" s="140" t="s">
        <v>19</v>
      </c>
      <c r="G2" s="4" t="s">
        <v>20</v>
      </c>
      <c r="H2" s="4" t="s">
        <v>21</v>
      </c>
      <c r="I2" s="4" t="s">
        <v>22</v>
      </c>
      <c r="J2" s="4" t="s">
        <v>23</v>
      </c>
      <c r="K2" s="4" t="s">
        <v>24</v>
      </c>
      <c r="L2" s="4" t="s">
        <v>18</v>
      </c>
      <c r="M2" s="5"/>
      <c r="N2" s="6" t="s">
        <v>25</v>
      </c>
      <c r="O2" s="4" t="s">
        <v>26</v>
      </c>
      <c r="P2" s="6" t="s">
        <v>11</v>
      </c>
      <c r="Q2" s="4" t="s">
        <v>27</v>
      </c>
      <c r="R2" s="140" t="s">
        <v>28</v>
      </c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</row>
    <row r="3" s="1" customFormat="1" spans="1:18">
      <c r="A3" s="10" t="s">
        <v>104</v>
      </c>
      <c r="B3" s="10" t="s">
        <v>105</v>
      </c>
      <c r="C3" s="10"/>
      <c r="D3" s="10"/>
      <c r="E3" s="10"/>
      <c r="F3" s="36"/>
      <c r="G3" s="10"/>
      <c r="H3" s="10">
        <v>0</v>
      </c>
      <c r="I3" s="10">
        <v>5799</v>
      </c>
      <c r="J3" s="10">
        <f>I3-H3</f>
        <v>5799</v>
      </c>
      <c r="K3" s="10">
        <v>1</v>
      </c>
      <c r="L3" s="10">
        <f>K3*J3</f>
        <v>5799</v>
      </c>
      <c r="M3" s="11">
        <v>1.03</v>
      </c>
      <c r="N3" s="12">
        <f>M3*L3</f>
        <v>5972.97</v>
      </c>
      <c r="O3" s="10"/>
      <c r="P3" s="12">
        <f>G3+N3+O3</f>
        <v>5972.97</v>
      </c>
      <c r="Q3" s="10">
        <v>1</v>
      </c>
      <c r="R3" s="36">
        <f>P3*Q3</f>
        <v>5972.97</v>
      </c>
    </row>
    <row r="4" s="1" customFormat="1" spans="1:18">
      <c r="A4" s="10" t="s">
        <v>106</v>
      </c>
      <c r="B4" s="10" t="s">
        <v>105</v>
      </c>
      <c r="C4" s="10">
        <v>207</v>
      </c>
      <c r="D4" s="10">
        <v>207</v>
      </c>
      <c r="E4" s="10">
        <f>SUM(D4-C4)</f>
        <v>0</v>
      </c>
      <c r="F4" s="36">
        <v>9.5</v>
      </c>
      <c r="G4" s="10">
        <f>E4*F4</f>
        <v>0</v>
      </c>
      <c r="H4" s="10">
        <v>0</v>
      </c>
      <c r="I4" s="10">
        <v>201</v>
      </c>
      <c r="J4" s="10">
        <f>I4-H4</f>
        <v>201</v>
      </c>
      <c r="K4" s="10">
        <v>1</v>
      </c>
      <c r="L4" s="10">
        <f>K4*J4</f>
        <v>201</v>
      </c>
      <c r="M4" s="11">
        <v>1.03</v>
      </c>
      <c r="N4" s="12">
        <f>M4*L4</f>
        <v>207.03</v>
      </c>
      <c r="O4" s="10">
        <v>40</v>
      </c>
      <c r="P4" s="12">
        <f>G4+N4+O4</f>
        <v>247.03</v>
      </c>
      <c r="Q4" s="10">
        <v>1</v>
      </c>
      <c r="R4" s="36">
        <f>P4*Q4</f>
        <v>247.03</v>
      </c>
    </row>
    <row r="5" s="1" customFormat="1" ht="17.25" customHeight="1" spans="1:18">
      <c r="A5" s="10" t="s">
        <v>11</v>
      </c>
      <c r="B5" s="10"/>
      <c r="C5" s="10"/>
      <c r="D5" s="10"/>
      <c r="E5" s="307">
        <f>SUM(E4:E4)</f>
        <v>0</v>
      </c>
      <c r="F5" s="36">
        <v>9.5</v>
      </c>
      <c r="G5" s="307">
        <f>E5*F5</f>
        <v>0</v>
      </c>
      <c r="H5" s="10"/>
      <c r="I5" s="10"/>
      <c r="J5" s="10"/>
      <c r="K5" s="10"/>
      <c r="L5" s="307">
        <f>SUM(L3:L4)</f>
        <v>6000</v>
      </c>
      <c r="M5" s="11">
        <v>1.03</v>
      </c>
      <c r="N5" s="12">
        <f>L5*M5</f>
        <v>6180</v>
      </c>
      <c r="O5" s="10">
        <f>SUM(O4:O4)</f>
        <v>40</v>
      </c>
      <c r="P5" s="12">
        <f>G5+N5+O5</f>
        <v>6220</v>
      </c>
      <c r="Q5" s="10">
        <v>1</v>
      </c>
      <c r="R5" s="36">
        <f>SUM(R3:R4)</f>
        <v>6220</v>
      </c>
    </row>
    <row r="6" s="1" customFormat="1" spans="1:18">
      <c r="A6" s="652" t="s">
        <v>107</v>
      </c>
      <c r="B6" s="80" t="s">
        <v>108</v>
      </c>
      <c r="C6" s="80"/>
      <c r="D6" s="80"/>
      <c r="E6" s="80"/>
      <c r="F6" s="124"/>
      <c r="G6" s="80"/>
      <c r="H6" s="80"/>
      <c r="I6" s="80"/>
      <c r="J6" s="80"/>
      <c r="K6" s="80"/>
      <c r="L6" s="80"/>
      <c r="M6" s="85"/>
      <c r="N6" s="86"/>
      <c r="O6" s="80"/>
      <c r="P6" s="86"/>
      <c r="Q6" s="80"/>
      <c r="R6" s="124">
        <v>2561.42</v>
      </c>
    </row>
    <row r="7" s="305" customFormat="1" spans="1:11">
      <c r="A7" s="77" t="s">
        <v>64</v>
      </c>
      <c r="B7" s="77" t="s">
        <v>105</v>
      </c>
      <c r="C7" s="77" t="s">
        <v>109</v>
      </c>
      <c r="D7" s="653">
        <v>8</v>
      </c>
      <c r="E7" s="90">
        <v>9.5</v>
      </c>
      <c r="F7" s="90">
        <f>D7*E7</f>
        <v>76</v>
      </c>
      <c r="G7" s="90">
        <f>I7/H7</f>
        <v>19343.6893203883</v>
      </c>
      <c r="H7" s="77">
        <v>1.03</v>
      </c>
      <c r="I7" s="90">
        <f>K7-F7</f>
        <v>19924</v>
      </c>
      <c r="J7" s="672"/>
      <c r="K7" s="90">
        <v>20000</v>
      </c>
    </row>
    <row r="8" s="305" customFormat="1" spans="1:11">
      <c r="A8" s="77" t="s">
        <v>64</v>
      </c>
      <c r="B8" s="77" t="s">
        <v>105</v>
      </c>
      <c r="C8" s="77" t="s">
        <v>110</v>
      </c>
      <c r="D8" s="653">
        <v>0</v>
      </c>
      <c r="E8" s="90">
        <v>9.5</v>
      </c>
      <c r="F8" s="90">
        <f>D8*E8</f>
        <v>0</v>
      </c>
      <c r="G8" s="90">
        <f>I8/H8</f>
        <v>48543.6893203883</v>
      </c>
      <c r="H8" s="77">
        <v>1.03</v>
      </c>
      <c r="I8" s="90">
        <f>K8-F8</f>
        <v>50000</v>
      </c>
      <c r="J8" s="672"/>
      <c r="K8" s="90">
        <v>50000</v>
      </c>
    </row>
    <row r="9" s="1" customFormat="1" spans="1:18">
      <c r="A9" s="654" t="s">
        <v>111</v>
      </c>
      <c r="B9" s="172" t="s">
        <v>112</v>
      </c>
      <c r="C9" s="172"/>
      <c r="D9" s="172"/>
      <c r="E9" s="172"/>
      <c r="F9" s="232"/>
      <c r="G9" s="172"/>
      <c r="H9" s="172"/>
      <c r="I9" s="172"/>
      <c r="J9" s="172"/>
      <c r="K9" s="172"/>
      <c r="L9" s="172"/>
      <c r="M9" s="338"/>
      <c r="N9" s="339"/>
      <c r="O9" s="172"/>
      <c r="P9" s="339"/>
      <c r="Q9" s="172"/>
      <c r="R9" s="232">
        <f>K8+K7+R6-R5</f>
        <v>66341.42</v>
      </c>
    </row>
    <row r="10" s="305" customFormat="1" spans="1:11">
      <c r="A10" s="655"/>
      <c r="B10" s="656"/>
      <c r="C10" s="656"/>
      <c r="D10" s="657"/>
      <c r="E10" s="658"/>
      <c r="F10" s="658"/>
      <c r="G10" s="658"/>
      <c r="H10" s="656"/>
      <c r="I10" s="658"/>
      <c r="J10" s="656"/>
      <c r="K10" s="658"/>
    </row>
    <row r="11" ht="25.5" spans="1:57">
      <c r="A11" s="109" t="s">
        <v>41</v>
      </c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6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</row>
    <row r="12" spans="1:57">
      <c r="A12" s="323"/>
      <c r="B12" s="326" t="s">
        <v>113</v>
      </c>
      <c r="C12" s="326">
        <v>4572</v>
      </c>
      <c r="D12" s="326"/>
      <c r="E12" s="326"/>
      <c r="F12" s="659"/>
      <c r="G12" s="326"/>
      <c r="H12" s="326"/>
      <c r="I12" s="326"/>
      <c r="J12" s="326"/>
      <c r="K12" s="326"/>
      <c r="L12" s="326"/>
      <c r="M12" s="353"/>
      <c r="N12" s="354"/>
      <c r="O12" s="326"/>
      <c r="P12" s="354"/>
      <c r="Q12" s="326"/>
      <c r="R12" s="327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18"/>
      <c r="AE12" s="25"/>
      <c r="AF12" s="25"/>
      <c r="AG12" s="25"/>
      <c r="AH12" s="25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</row>
    <row r="13" spans="1:57">
      <c r="A13" s="660" t="s">
        <v>15</v>
      </c>
      <c r="B13" s="326" t="s">
        <v>50</v>
      </c>
      <c r="C13" s="326" t="s">
        <v>16</v>
      </c>
      <c r="D13" s="326" t="s">
        <v>17</v>
      </c>
      <c r="E13" s="326" t="s">
        <v>18</v>
      </c>
      <c r="F13" s="327" t="s">
        <v>19</v>
      </c>
      <c r="G13" s="326" t="s">
        <v>20</v>
      </c>
      <c r="H13" s="326" t="s">
        <v>21</v>
      </c>
      <c r="I13" s="326" t="s">
        <v>22</v>
      </c>
      <c r="J13" s="326" t="s">
        <v>23</v>
      </c>
      <c r="K13" s="326" t="s">
        <v>24</v>
      </c>
      <c r="L13" s="326" t="s">
        <v>18</v>
      </c>
      <c r="M13" s="353"/>
      <c r="N13" s="354" t="s">
        <v>25</v>
      </c>
      <c r="O13" s="326" t="s">
        <v>26</v>
      </c>
      <c r="P13" s="354" t="s">
        <v>11</v>
      </c>
      <c r="Q13" s="326" t="s">
        <v>27</v>
      </c>
      <c r="R13" s="327" t="s">
        <v>28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</row>
    <row r="14" s="14" customFormat="1" spans="1:18">
      <c r="A14" s="49" t="s">
        <v>114</v>
      </c>
      <c r="B14" s="50" t="s">
        <v>65</v>
      </c>
      <c r="C14" s="49"/>
      <c r="D14" s="49"/>
      <c r="E14" s="49"/>
      <c r="F14" s="51"/>
      <c r="G14" s="49"/>
      <c r="H14" s="49">
        <v>20285</v>
      </c>
      <c r="I14" s="49">
        <v>20285</v>
      </c>
      <c r="J14" s="49">
        <f>I14-H14</f>
        <v>0</v>
      </c>
      <c r="K14" s="49">
        <v>1</v>
      </c>
      <c r="L14" s="49">
        <f>K14*J14</f>
        <v>0</v>
      </c>
      <c r="M14" s="63">
        <v>1.03</v>
      </c>
      <c r="N14" s="64">
        <f>M14*L14</f>
        <v>0</v>
      </c>
      <c r="O14" s="673"/>
      <c r="P14" s="64">
        <f>G14+N14+O14</f>
        <v>0</v>
      </c>
      <c r="Q14" s="49">
        <v>1</v>
      </c>
      <c r="R14" s="51">
        <f>P14*Q14</f>
        <v>0</v>
      </c>
    </row>
    <row r="15" s="14" customFormat="1" spans="1:18">
      <c r="A15" s="49" t="s">
        <v>115</v>
      </c>
      <c r="B15" s="50" t="s">
        <v>65</v>
      </c>
      <c r="C15" s="49"/>
      <c r="D15" s="49"/>
      <c r="E15" s="49"/>
      <c r="F15" s="51"/>
      <c r="G15" s="49"/>
      <c r="H15" s="49">
        <v>80572</v>
      </c>
      <c r="I15" s="49">
        <v>83707</v>
      </c>
      <c r="J15" s="49">
        <f>I15-H15</f>
        <v>3135</v>
      </c>
      <c r="K15" s="49">
        <v>1</v>
      </c>
      <c r="L15" s="49">
        <f>K15*J15</f>
        <v>3135</v>
      </c>
      <c r="M15" s="63">
        <v>1.03</v>
      </c>
      <c r="N15" s="64">
        <f>M15*L15</f>
        <v>3229.05</v>
      </c>
      <c r="O15" s="673"/>
      <c r="P15" s="64">
        <f>G15+N15+O15</f>
        <v>3229.05</v>
      </c>
      <c r="Q15" s="49">
        <v>1</v>
      </c>
      <c r="R15" s="51">
        <f>P15*Q15</f>
        <v>3229.05</v>
      </c>
    </row>
    <row r="16" s="14" customFormat="1" spans="1:18">
      <c r="A16" s="49" t="s">
        <v>116</v>
      </c>
      <c r="B16" s="50" t="s">
        <v>65</v>
      </c>
      <c r="C16" s="49"/>
      <c r="D16" s="49"/>
      <c r="E16" s="49"/>
      <c r="F16" s="51"/>
      <c r="G16" s="49"/>
      <c r="H16" s="51">
        <v>51770</v>
      </c>
      <c r="I16" s="51">
        <v>55990</v>
      </c>
      <c r="J16" s="49">
        <f>I16-H16</f>
        <v>4220</v>
      </c>
      <c r="K16" s="49">
        <v>1</v>
      </c>
      <c r="L16" s="49">
        <f>K16*J16</f>
        <v>4220</v>
      </c>
      <c r="M16" s="63">
        <v>1.03</v>
      </c>
      <c r="N16" s="64">
        <f>M16*L16</f>
        <v>4346.6</v>
      </c>
      <c r="O16" s="673"/>
      <c r="P16" s="64">
        <f>G16+N16+O16</f>
        <v>4346.6</v>
      </c>
      <c r="Q16" s="49">
        <v>1</v>
      </c>
      <c r="R16" s="51">
        <f>P16*Q16</f>
        <v>4346.6</v>
      </c>
    </row>
    <row r="17" s="14" customFormat="1" spans="1:18">
      <c r="A17" s="49" t="s">
        <v>117</v>
      </c>
      <c r="B17" s="50" t="s">
        <v>65</v>
      </c>
      <c r="C17" s="49">
        <v>9</v>
      </c>
      <c r="D17" s="49">
        <v>9</v>
      </c>
      <c r="E17" s="49">
        <f>SUM(D17-C17)</f>
        <v>0</v>
      </c>
      <c r="F17" s="51">
        <v>9.5</v>
      </c>
      <c r="G17" s="49">
        <f>E17*F17</f>
        <v>0</v>
      </c>
      <c r="H17" s="49">
        <v>13948</v>
      </c>
      <c r="I17" s="49">
        <v>15777</v>
      </c>
      <c r="J17" s="49">
        <f t="shared" ref="J17:J23" si="0">I17-H17</f>
        <v>1829</v>
      </c>
      <c r="K17" s="49">
        <v>1</v>
      </c>
      <c r="L17" s="49">
        <f t="shared" ref="L17:L22" si="1">K17*J17</f>
        <v>1829</v>
      </c>
      <c r="M17" s="63">
        <v>1.03</v>
      </c>
      <c r="N17" s="51">
        <v>8.15</v>
      </c>
      <c r="O17" s="673">
        <v>40</v>
      </c>
      <c r="P17" s="64">
        <f t="shared" ref="P17:P22" si="2">G17+N17+O17</f>
        <v>48.15</v>
      </c>
      <c r="Q17" s="49">
        <v>1</v>
      </c>
      <c r="R17" s="51">
        <f t="shared" ref="R17:R23" si="3">P17*Q17</f>
        <v>48.15</v>
      </c>
    </row>
    <row r="18" s="14" customFormat="1" spans="1:18">
      <c r="A18" s="49" t="s">
        <v>118</v>
      </c>
      <c r="B18" s="50" t="s">
        <v>65</v>
      </c>
      <c r="C18" s="49" t="s">
        <v>119</v>
      </c>
      <c r="D18" s="49"/>
      <c r="E18" s="49"/>
      <c r="F18" s="51"/>
      <c r="G18" s="49"/>
      <c r="H18" s="49">
        <v>9794</v>
      </c>
      <c r="I18" s="49">
        <v>10662</v>
      </c>
      <c r="J18" s="49">
        <f t="shared" si="0"/>
        <v>868</v>
      </c>
      <c r="K18" s="49">
        <v>1</v>
      </c>
      <c r="L18" s="49">
        <f t="shared" si="1"/>
        <v>868</v>
      </c>
      <c r="M18" s="63">
        <v>1.03</v>
      </c>
      <c r="N18" s="64">
        <f t="shared" ref="N17:N22" si="4">M18*L18</f>
        <v>894.04</v>
      </c>
      <c r="O18" s="673">
        <v>80</v>
      </c>
      <c r="P18" s="64">
        <f t="shared" si="2"/>
        <v>974.04</v>
      </c>
      <c r="Q18" s="49">
        <v>1</v>
      </c>
      <c r="R18" s="51">
        <f t="shared" si="3"/>
        <v>974.04</v>
      </c>
    </row>
    <row r="19" s="14" customFormat="1" spans="1:18">
      <c r="A19" s="49" t="s">
        <v>120</v>
      </c>
      <c r="B19" s="50" t="s">
        <v>65</v>
      </c>
      <c r="C19" s="49">
        <v>47</v>
      </c>
      <c r="D19" s="49">
        <v>48</v>
      </c>
      <c r="E19" s="49">
        <f>D19-C19</f>
        <v>1</v>
      </c>
      <c r="F19" s="51">
        <v>9.5</v>
      </c>
      <c r="G19" s="49">
        <f>E19*F19</f>
        <v>9.5</v>
      </c>
      <c r="H19" s="49">
        <v>10149</v>
      </c>
      <c r="I19" s="49">
        <v>10149</v>
      </c>
      <c r="J19" s="49">
        <f t="shared" si="0"/>
        <v>0</v>
      </c>
      <c r="K19" s="49">
        <v>1</v>
      </c>
      <c r="L19" s="49">
        <f t="shared" si="1"/>
        <v>0</v>
      </c>
      <c r="M19" s="63">
        <v>1.03</v>
      </c>
      <c r="N19" s="64">
        <f t="shared" si="4"/>
        <v>0</v>
      </c>
      <c r="O19" s="673"/>
      <c r="P19" s="64">
        <f t="shared" si="2"/>
        <v>9.5</v>
      </c>
      <c r="Q19" s="49">
        <v>1</v>
      </c>
      <c r="R19" s="51">
        <f t="shared" si="3"/>
        <v>9.5</v>
      </c>
    </row>
    <row r="20" s="14" customFormat="1" spans="1:18">
      <c r="A20" s="49" t="s">
        <v>121</v>
      </c>
      <c r="B20" s="50" t="s">
        <v>65</v>
      </c>
      <c r="C20" s="49"/>
      <c r="D20" s="49"/>
      <c r="E20" s="49"/>
      <c r="F20" s="51">
        <v>9.5</v>
      </c>
      <c r="G20" s="49"/>
      <c r="H20" s="49">
        <v>5385</v>
      </c>
      <c r="I20" s="49">
        <v>5434</v>
      </c>
      <c r="J20" s="49">
        <f t="shared" si="0"/>
        <v>49</v>
      </c>
      <c r="K20" s="49">
        <v>1</v>
      </c>
      <c r="L20" s="49">
        <f t="shared" si="1"/>
        <v>49</v>
      </c>
      <c r="M20" s="63">
        <v>1.03</v>
      </c>
      <c r="N20" s="64">
        <f t="shared" si="4"/>
        <v>50.47</v>
      </c>
      <c r="O20" s="673">
        <v>60</v>
      </c>
      <c r="P20" s="64">
        <f t="shared" si="2"/>
        <v>110.47</v>
      </c>
      <c r="Q20" s="49">
        <v>1</v>
      </c>
      <c r="R20" s="51">
        <f t="shared" si="3"/>
        <v>110.47</v>
      </c>
    </row>
    <row r="21" s="14" customFormat="1" spans="1:18">
      <c r="A21" s="49" t="s">
        <v>122</v>
      </c>
      <c r="B21" s="50" t="s">
        <v>65</v>
      </c>
      <c r="C21" s="49"/>
      <c r="D21" s="49"/>
      <c r="E21" s="49"/>
      <c r="F21" s="51"/>
      <c r="G21" s="49"/>
      <c r="H21" s="661">
        <v>474</v>
      </c>
      <c r="I21" s="661">
        <v>628</v>
      </c>
      <c r="J21" s="49">
        <f t="shared" si="0"/>
        <v>154</v>
      </c>
      <c r="K21" s="49">
        <v>30</v>
      </c>
      <c r="L21" s="49">
        <f t="shared" si="1"/>
        <v>4620</v>
      </c>
      <c r="M21" s="63">
        <v>1.03</v>
      </c>
      <c r="N21" s="64">
        <f t="shared" si="4"/>
        <v>4758.6</v>
      </c>
      <c r="O21" s="673"/>
      <c r="P21" s="64">
        <f t="shared" si="2"/>
        <v>4758.6</v>
      </c>
      <c r="Q21" s="49">
        <v>1</v>
      </c>
      <c r="R21" s="51">
        <f t="shared" si="3"/>
        <v>4758.6</v>
      </c>
    </row>
    <row r="22" s="14" customFormat="1" spans="1:18">
      <c r="A22" s="49" t="s">
        <v>123</v>
      </c>
      <c r="B22" s="50" t="s">
        <v>65</v>
      </c>
      <c r="C22" s="49">
        <v>6</v>
      </c>
      <c r="D22" s="49">
        <v>6</v>
      </c>
      <c r="E22" s="49">
        <f>SUM(D22-C22)</f>
        <v>0</v>
      </c>
      <c r="F22" s="51">
        <v>9.5</v>
      </c>
      <c r="G22" s="49">
        <f>E22*F22</f>
        <v>0</v>
      </c>
      <c r="H22" s="49">
        <v>4555</v>
      </c>
      <c r="I22" s="49">
        <v>4555</v>
      </c>
      <c r="J22" s="49">
        <f t="shared" si="0"/>
        <v>0</v>
      </c>
      <c r="K22" s="49">
        <v>1</v>
      </c>
      <c r="L22" s="49">
        <f t="shared" si="1"/>
        <v>0</v>
      </c>
      <c r="M22" s="63">
        <v>1.03</v>
      </c>
      <c r="N22" s="64">
        <f t="shared" si="4"/>
        <v>0</v>
      </c>
      <c r="O22" s="49">
        <v>120</v>
      </c>
      <c r="P22" s="64">
        <f t="shared" si="2"/>
        <v>120</v>
      </c>
      <c r="Q22" s="49">
        <v>1</v>
      </c>
      <c r="R22" s="51">
        <f t="shared" si="3"/>
        <v>120</v>
      </c>
    </row>
    <row r="23" s="14" customFormat="1" spans="1:18">
      <c r="A23" s="10" t="s">
        <v>124</v>
      </c>
      <c r="B23" s="35"/>
      <c r="C23" s="10"/>
      <c r="D23" s="10"/>
      <c r="E23" s="174"/>
      <c r="F23" s="36"/>
      <c r="G23" s="175"/>
      <c r="H23" s="10"/>
      <c r="I23" s="112"/>
      <c r="J23" s="10"/>
      <c r="K23" s="10"/>
      <c r="L23" s="10"/>
      <c r="M23" s="11">
        <v>1.03</v>
      </c>
      <c r="N23" s="504"/>
      <c r="O23" s="210"/>
      <c r="P23" s="175"/>
      <c r="Q23" s="10">
        <v>0.079</v>
      </c>
      <c r="R23" s="36">
        <v>1947.94</v>
      </c>
    </row>
    <row r="24" s="14" customFormat="1" spans="1:18">
      <c r="A24" s="49" t="s">
        <v>11</v>
      </c>
      <c r="B24" s="50" t="s">
        <v>125</v>
      </c>
      <c r="C24" s="50" t="s">
        <v>126</v>
      </c>
      <c r="D24" s="49"/>
      <c r="E24" s="49">
        <f>SUM(E14:E22)</f>
        <v>1</v>
      </c>
      <c r="F24" s="51">
        <v>9.5</v>
      </c>
      <c r="G24" s="662">
        <f>SUM(E24*F24)</f>
        <v>9.5</v>
      </c>
      <c r="H24" s="49"/>
      <c r="I24" s="49"/>
      <c r="J24" s="49"/>
      <c r="K24" s="49"/>
      <c r="L24" s="49"/>
      <c r="M24" s="63">
        <v>1.03</v>
      </c>
      <c r="N24" s="662">
        <f>N15+N16+N17+N18+N20+N21+N23</f>
        <v>13286.91</v>
      </c>
      <c r="O24" s="674">
        <f>SUM(O14:O22)</f>
        <v>300</v>
      </c>
      <c r="P24" s="662"/>
      <c r="Q24" s="49">
        <v>1</v>
      </c>
      <c r="R24" s="51">
        <f>G24+N24+O24</f>
        <v>13596.41</v>
      </c>
    </row>
    <row r="25" s="92" customFormat="1" spans="1:18">
      <c r="A25" s="497" t="s">
        <v>127</v>
      </c>
      <c r="B25" s="663"/>
      <c r="C25" s="664" t="s">
        <v>112</v>
      </c>
      <c r="D25" s="664"/>
      <c r="E25" s="95"/>
      <c r="F25" s="66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676">
        <v>616447.41</v>
      </c>
    </row>
    <row r="26" s="92" customFormat="1" spans="1:18">
      <c r="A26" s="666" t="s">
        <v>128</v>
      </c>
      <c r="B26" s="667"/>
      <c r="C26" s="668"/>
      <c r="D26" s="668"/>
      <c r="E26" s="669"/>
      <c r="F26" s="670"/>
      <c r="G26" s="669"/>
      <c r="H26" s="669"/>
      <c r="I26" s="669"/>
      <c r="J26" s="669"/>
      <c r="K26" s="669"/>
      <c r="L26" s="669"/>
      <c r="M26" s="669"/>
      <c r="N26" s="669"/>
      <c r="O26" s="669"/>
      <c r="P26" s="669"/>
      <c r="Q26" s="669"/>
      <c r="R26" s="676">
        <f>R25-R24</f>
        <v>602851</v>
      </c>
    </row>
    <row r="27" spans="1:57">
      <c r="A27" s="4" t="s">
        <v>15</v>
      </c>
      <c r="B27" s="4"/>
      <c r="C27" s="4" t="s">
        <v>16</v>
      </c>
      <c r="D27" s="4" t="s">
        <v>17</v>
      </c>
      <c r="E27" s="4" t="s">
        <v>18</v>
      </c>
      <c r="F27" s="140" t="s">
        <v>19</v>
      </c>
      <c r="G27" s="4" t="s">
        <v>20</v>
      </c>
      <c r="H27" s="4" t="s">
        <v>21</v>
      </c>
      <c r="I27" s="4" t="s">
        <v>22</v>
      </c>
      <c r="J27" s="4" t="s">
        <v>23</v>
      </c>
      <c r="K27" s="4" t="s">
        <v>24</v>
      </c>
      <c r="L27" s="4" t="s">
        <v>18</v>
      </c>
      <c r="M27" s="5"/>
      <c r="N27" s="6" t="s">
        <v>25</v>
      </c>
      <c r="O27" s="4" t="s">
        <v>26</v>
      </c>
      <c r="P27" s="6" t="s">
        <v>11</v>
      </c>
      <c r="Q27" s="4" t="s">
        <v>27</v>
      </c>
      <c r="R27" s="140" t="s">
        <v>28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</row>
    <row r="28" s="25" customFormat="1" spans="1:18">
      <c r="A28" s="98" t="s">
        <v>129</v>
      </c>
      <c r="B28" s="29"/>
      <c r="C28" s="29"/>
      <c r="D28" s="29"/>
      <c r="E28" s="29"/>
      <c r="F28" s="30"/>
      <c r="G28" s="29"/>
      <c r="H28" s="29"/>
      <c r="I28" s="29"/>
      <c r="J28" s="29"/>
      <c r="K28" s="29"/>
      <c r="L28" s="29"/>
      <c r="M28" s="53">
        <v>1.03</v>
      </c>
      <c r="N28" s="54"/>
      <c r="O28" s="29"/>
      <c r="P28" s="54"/>
      <c r="Q28" s="29"/>
      <c r="R28" s="30"/>
    </row>
    <row r="29" s="96" customFormat="1" spans="1:18">
      <c r="A29" s="112" t="s">
        <v>130</v>
      </c>
      <c r="B29" s="424" t="s">
        <v>131</v>
      </c>
      <c r="C29" s="112"/>
      <c r="D29" s="112"/>
      <c r="E29" s="112"/>
      <c r="F29" s="113"/>
      <c r="G29" s="112"/>
      <c r="H29" s="112">
        <v>49638</v>
      </c>
      <c r="I29" s="112">
        <v>49638</v>
      </c>
      <c r="J29" s="112">
        <f>I29-H29</f>
        <v>0</v>
      </c>
      <c r="K29" s="112">
        <v>1</v>
      </c>
      <c r="L29" s="112">
        <f t="shared" ref="L29:L34" si="5">K29*J29</f>
        <v>0</v>
      </c>
      <c r="M29" s="141">
        <v>1.03</v>
      </c>
      <c r="N29" s="142">
        <f t="shared" ref="N29:N34" si="6">M29*L29</f>
        <v>0</v>
      </c>
      <c r="O29" s="112">
        <v>40</v>
      </c>
      <c r="P29" s="142">
        <f t="shared" ref="P29:P34" si="7">G29+N29+O29</f>
        <v>40</v>
      </c>
      <c r="Q29" s="112">
        <v>1</v>
      </c>
      <c r="R29" s="113">
        <f t="shared" ref="R29:R34" si="8">P29*Q29</f>
        <v>40</v>
      </c>
    </row>
    <row r="30" s="96" customFormat="1" spans="1:18">
      <c r="A30" s="112" t="s">
        <v>132</v>
      </c>
      <c r="B30" s="424" t="s">
        <v>131</v>
      </c>
      <c r="C30" s="112"/>
      <c r="D30" s="112"/>
      <c r="E30" s="112"/>
      <c r="F30" s="113"/>
      <c r="G30" s="112"/>
      <c r="H30" s="112">
        <v>3311</v>
      </c>
      <c r="I30" s="112">
        <v>4036</v>
      </c>
      <c r="J30" s="112">
        <f>I30-H30</f>
        <v>725</v>
      </c>
      <c r="K30" s="112">
        <v>1</v>
      </c>
      <c r="L30" s="112">
        <f t="shared" si="5"/>
        <v>725</v>
      </c>
      <c r="M30" s="141">
        <v>1.03</v>
      </c>
      <c r="N30" s="142">
        <f t="shared" si="6"/>
        <v>746.75</v>
      </c>
      <c r="O30" s="112">
        <v>40</v>
      </c>
      <c r="P30" s="142">
        <f t="shared" si="7"/>
        <v>786.75</v>
      </c>
      <c r="Q30" s="112">
        <v>1</v>
      </c>
      <c r="R30" s="113">
        <f t="shared" si="8"/>
        <v>786.75</v>
      </c>
    </row>
    <row r="31" s="96" customFormat="1" spans="1:18">
      <c r="A31" s="112" t="s">
        <v>133</v>
      </c>
      <c r="B31" s="424" t="s">
        <v>131</v>
      </c>
      <c r="C31" s="112">
        <v>68</v>
      </c>
      <c r="D31" s="112">
        <v>68</v>
      </c>
      <c r="E31" s="112">
        <f>SUM(D31-C31)</f>
        <v>0</v>
      </c>
      <c r="F31" s="113">
        <v>9.5</v>
      </c>
      <c r="G31" s="112">
        <f>E31*F31</f>
        <v>0</v>
      </c>
      <c r="H31" s="112">
        <v>33797</v>
      </c>
      <c r="I31" s="112">
        <v>34128</v>
      </c>
      <c r="J31" s="112">
        <f>I31-H31</f>
        <v>331</v>
      </c>
      <c r="K31" s="112">
        <v>1</v>
      </c>
      <c r="L31" s="112">
        <f t="shared" si="5"/>
        <v>331</v>
      </c>
      <c r="M31" s="141">
        <v>1.03</v>
      </c>
      <c r="N31" s="142">
        <f t="shared" si="6"/>
        <v>340.93</v>
      </c>
      <c r="O31" s="675">
        <v>40</v>
      </c>
      <c r="P31" s="142">
        <f t="shared" si="7"/>
        <v>380.93</v>
      </c>
      <c r="Q31" s="112">
        <v>1</v>
      </c>
      <c r="R31" s="113">
        <f t="shared" si="8"/>
        <v>380.93</v>
      </c>
    </row>
    <row r="32" s="96" customFormat="1" spans="1:18">
      <c r="A32" s="112" t="s">
        <v>134</v>
      </c>
      <c r="B32" s="424" t="s">
        <v>131</v>
      </c>
      <c r="C32" s="112">
        <v>127</v>
      </c>
      <c r="D32" s="112">
        <v>127</v>
      </c>
      <c r="E32" s="112">
        <f>SUM(D32-C32)</f>
        <v>0</v>
      </c>
      <c r="F32" s="113">
        <v>9.5</v>
      </c>
      <c r="G32" s="112">
        <f>E32*F32</f>
        <v>0</v>
      </c>
      <c r="H32" s="112">
        <v>7635</v>
      </c>
      <c r="I32" s="112">
        <v>9153</v>
      </c>
      <c r="J32" s="112">
        <v>2823</v>
      </c>
      <c r="K32" s="112">
        <v>1</v>
      </c>
      <c r="L32" s="112">
        <f t="shared" si="5"/>
        <v>2823</v>
      </c>
      <c r="M32" s="141">
        <v>1.03</v>
      </c>
      <c r="N32" s="142">
        <f t="shared" si="6"/>
        <v>2907.69</v>
      </c>
      <c r="O32" s="112">
        <v>40</v>
      </c>
      <c r="P32" s="142">
        <f t="shared" si="7"/>
        <v>2947.69</v>
      </c>
      <c r="Q32" s="112">
        <v>1</v>
      </c>
      <c r="R32" s="113">
        <f t="shared" si="8"/>
        <v>2947.69</v>
      </c>
    </row>
    <row r="33" s="96" customFormat="1" spans="1:18">
      <c r="A33" s="112" t="s">
        <v>135</v>
      </c>
      <c r="B33" s="424" t="s">
        <v>131</v>
      </c>
      <c r="C33" s="112"/>
      <c r="D33" s="112"/>
      <c r="E33" s="112"/>
      <c r="F33" s="113"/>
      <c r="G33" s="112"/>
      <c r="H33" s="112">
        <v>25485</v>
      </c>
      <c r="I33" s="112">
        <v>27843</v>
      </c>
      <c r="J33" s="112">
        <f>I33-H33</f>
        <v>2358</v>
      </c>
      <c r="K33" s="112">
        <v>1</v>
      </c>
      <c r="L33" s="112">
        <f t="shared" si="5"/>
        <v>2358</v>
      </c>
      <c r="M33" s="141">
        <v>1.03</v>
      </c>
      <c r="N33" s="142">
        <f t="shared" si="6"/>
        <v>2428.74</v>
      </c>
      <c r="O33" s="112">
        <v>40</v>
      </c>
      <c r="P33" s="142">
        <f t="shared" si="7"/>
        <v>2468.74</v>
      </c>
      <c r="Q33" s="112">
        <v>1</v>
      </c>
      <c r="R33" s="113">
        <f t="shared" si="8"/>
        <v>2468.74</v>
      </c>
    </row>
    <row r="34" s="96" customFormat="1" spans="1:18">
      <c r="A34" s="112" t="s">
        <v>11</v>
      </c>
      <c r="B34" s="424" t="s">
        <v>131</v>
      </c>
      <c r="C34" s="112"/>
      <c r="D34" s="112"/>
      <c r="E34" s="112">
        <f>SUM(E29:E33)</f>
        <v>0</v>
      </c>
      <c r="F34" s="113">
        <v>9.5</v>
      </c>
      <c r="G34" s="112">
        <f>E34*F34</f>
        <v>0</v>
      </c>
      <c r="H34" s="112"/>
      <c r="I34" s="112"/>
      <c r="J34" s="112">
        <f>SUM(J29:J33)</f>
        <v>6237</v>
      </c>
      <c r="K34" s="112">
        <v>1</v>
      </c>
      <c r="L34" s="112">
        <f t="shared" si="5"/>
        <v>6237</v>
      </c>
      <c r="M34" s="141">
        <v>1.03</v>
      </c>
      <c r="N34" s="142">
        <f t="shared" si="6"/>
        <v>6424.11</v>
      </c>
      <c r="O34" s="112">
        <f>SUM(O29:O33)</f>
        <v>200</v>
      </c>
      <c r="P34" s="142">
        <f t="shared" si="7"/>
        <v>6624.11</v>
      </c>
      <c r="Q34" s="112">
        <v>1</v>
      </c>
      <c r="R34" s="113">
        <f t="shared" si="8"/>
        <v>6624.11</v>
      </c>
    </row>
    <row r="35" s="24" customFormat="1" spans="1:18">
      <c r="A35" s="136" t="s">
        <v>127</v>
      </c>
      <c r="B35" s="666" t="s">
        <v>112</v>
      </c>
      <c r="C35" s="666"/>
      <c r="D35" s="666"/>
      <c r="E35" s="666"/>
      <c r="F35" s="671"/>
      <c r="G35" s="666"/>
      <c r="H35" s="666"/>
      <c r="I35" s="666"/>
      <c r="J35" s="666"/>
      <c r="K35" s="666"/>
      <c r="L35" s="666"/>
      <c r="M35" s="666"/>
      <c r="N35" s="666"/>
      <c r="O35" s="666"/>
      <c r="P35" s="666"/>
      <c r="Q35" s="666"/>
      <c r="R35" s="671">
        <v>38766.04</v>
      </c>
    </row>
    <row r="36" s="24" customFormat="1" spans="1:18">
      <c r="A36" s="666" t="s">
        <v>128</v>
      </c>
      <c r="B36" s="666" t="s">
        <v>112</v>
      </c>
      <c r="C36" s="666"/>
      <c r="D36" s="666"/>
      <c r="E36" s="666"/>
      <c r="F36" s="671"/>
      <c r="G36" s="666"/>
      <c r="H36" s="666"/>
      <c r="I36" s="666"/>
      <c r="J36" s="666"/>
      <c r="K36" s="666"/>
      <c r="L36" s="666"/>
      <c r="M36" s="666"/>
      <c r="N36" s="666"/>
      <c r="O36" s="666"/>
      <c r="P36" s="666"/>
      <c r="Q36" s="666"/>
      <c r="R36" s="671">
        <f>R35-R34</f>
        <v>32141.93</v>
      </c>
    </row>
    <row r="37" spans="35:57"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</row>
    <row r="38" spans="35:57"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</row>
    <row r="39" spans="35:57"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</row>
    <row r="40" spans="35:57"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</row>
    <row r="41" spans="35:57"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</row>
  </sheetData>
  <mergeCells count="2">
    <mergeCell ref="A1:R1"/>
    <mergeCell ref="A11:R11"/>
  </mergeCells>
  <pageMargins left="0.75" right="0.75" top="1" bottom="1" header="0.5" footer="0.5"/>
  <pageSetup paperSize="9" orientation="portrait" horizontalDpi="200" verticalDpi="300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AR18"/>
  <sheetViews>
    <sheetView workbookViewId="0">
      <selection activeCell="G18" sqref="G18"/>
    </sheetView>
  </sheetViews>
  <sheetFormatPr defaultColWidth="9" defaultRowHeight="14.25"/>
  <cols>
    <col min="1" max="1" width="16.2166666666667" style="2" customWidth="1"/>
    <col min="2" max="2" width="6.10833333333333" style="2" customWidth="1"/>
    <col min="3" max="3" width="11.5" style="2" customWidth="1"/>
    <col min="4" max="4" width="13.75" style="2" customWidth="1"/>
    <col min="5" max="5" width="9.10833333333333" style="2" customWidth="1"/>
    <col min="6" max="6" width="7.125" style="2" customWidth="1"/>
    <col min="7" max="7" width="9.5" style="2"/>
    <col min="8" max="8" width="7" style="2" customWidth="1"/>
    <col min="9" max="9" width="9.375" style="2" customWidth="1"/>
    <col min="10" max="10" width="5.10833333333333" style="2" customWidth="1"/>
    <col min="11" max="11" width="12.875" style="2" customWidth="1"/>
    <col min="12" max="12" width="14.3833333333333" style="2" customWidth="1"/>
    <col min="13" max="13" width="4.71666666666667" style="2" customWidth="1"/>
    <col min="14" max="14" width="15.1083333333333" style="2" customWidth="1"/>
    <col min="15" max="15" width="4.10833333333333" style="2" customWidth="1"/>
    <col min="16" max="16" width="11.7166666666667" style="2" customWidth="1"/>
    <col min="17" max="17" width="3.88333333333333" style="2" customWidth="1"/>
    <col min="18" max="18" width="13.8833333333333" style="2"/>
    <col min="19" max="16384" width="9" style="2"/>
  </cols>
  <sheetData>
    <row r="1" ht="25.5" spans="1:18">
      <c r="A1" s="109" t="s">
        <v>41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65"/>
    </row>
    <row r="2" spans="1:18">
      <c r="A2" s="29" t="s">
        <v>15</v>
      </c>
      <c r="B2" s="4"/>
      <c r="C2" s="4" t="s">
        <v>16</v>
      </c>
      <c r="D2" s="4" t="s">
        <v>17</v>
      </c>
      <c r="E2" s="4" t="s">
        <v>18</v>
      </c>
      <c r="F2" s="608" t="s">
        <v>19</v>
      </c>
      <c r="G2" s="4" t="s">
        <v>20</v>
      </c>
      <c r="H2" s="4" t="s">
        <v>21</v>
      </c>
      <c r="I2" s="4" t="s">
        <v>22</v>
      </c>
      <c r="J2" s="4" t="s">
        <v>23</v>
      </c>
      <c r="K2" s="4" t="s">
        <v>24</v>
      </c>
      <c r="L2" s="4" t="s">
        <v>18</v>
      </c>
      <c r="M2" s="5"/>
      <c r="N2" s="6" t="s">
        <v>25</v>
      </c>
      <c r="O2" s="4" t="s">
        <v>26</v>
      </c>
      <c r="P2" s="6" t="s">
        <v>11</v>
      </c>
      <c r="Q2" s="4" t="s">
        <v>27</v>
      </c>
      <c r="R2" s="140" t="s">
        <v>28</v>
      </c>
    </row>
    <row r="3" s="647" customFormat="1" ht="12" spans="1:18">
      <c r="A3" s="112" t="s">
        <v>136</v>
      </c>
      <c r="B3" s="112" t="s">
        <v>137</v>
      </c>
      <c r="C3" s="112">
        <v>30</v>
      </c>
      <c r="D3" s="112">
        <v>30</v>
      </c>
      <c r="E3" s="112">
        <f>SUM(D3-C3)</f>
        <v>0</v>
      </c>
      <c r="F3" s="113">
        <v>9.5</v>
      </c>
      <c r="G3" s="112">
        <f>E3*F3</f>
        <v>0</v>
      </c>
      <c r="H3" s="112">
        <v>30337</v>
      </c>
      <c r="I3" s="112">
        <v>31329</v>
      </c>
      <c r="J3" s="112">
        <f t="shared" ref="J3:J9" si="0">I3-H3</f>
        <v>992</v>
      </c>
      <c r="K3" s="112">
        <v>1</v>
      </c>
      <c r="L3" s="112">
        <f t="shared" ref="L3:L9" si="1">K3*J3</f>
        <v>992</v>
      </c>
      <c r="M3" s="141">
        <v>1.03</v>
      </c>
      <c r="N3" s="142">
        <f>M3*L3</f>
        <v>1021.76</v>
      </c>
      <c r="O3" s="112">
        <v>80</v>
      </c>
      <c r="P3" s="142">
        <f t="shared" ref="P3:P9" si="2">G3+N3+O3</f>
        <v>1101.76</v>
      </c>
      <c r="Q3" s="649">
        <v>1</v>
      </c>
      <c r="R3" s="113">
        <f t="shared" ref="R3:R10" si="3">P3*Q3</f>
        <v>1101.76</v>
      </c>
    </row>
    <row r="4" s="648" customFormat="1" spans="1:18">
      <c r="A4" s="112" t="s">
        <v>138</v>
      </c>
      <c r="B4" s="112" t="s">
        <v>137</v>
      </c>
      <c r="C4" s="112">
        <v>147</v>
      </c>
      <c r="D4" s="112">
        <v>147</v>
      </c>
      <c r="E4" s="112">
        <f>SUM(D4-C4)</f>
        <v>0</v>
      </c>
      <c r="F4" s="113">
        <v>9.5</v>
      </c>
      <c r="G4" s="112">
        <f>E4*F4</f>
        <v>0</v>
      </c>
      <c r="H4" s="112">
        <v>108967</v>
      </c>
      <c r="I4" s="112">
        <v>111865</v>
      </c>
      <c r="J4" s="112">
        <f t="shared" si="0"/>
        <v>2898</v>
      </c>
      <c r="K4" s="112">
        <v>1</v>
      </c>
      <c r="L4" s="112">
        <f t="shared" si="1"/>
        <v>2898</v>
      </c>
      <c r="M4" s="141">
        <v>1.03</v>
      </c>
      <c r="N4" s="142">
        <f>M4*L4</f>
        <v>2984.94</v>
      </c>
      <c r="O4" s="112">
        <v>80</v>
      </c>
      <c r="P4" s="142">
        <f t="shared" si="2"/>
        <v>3064.94</v>
      </c>
      <c r="Q4" s="649">
        <v>1</v>
      </c>
      <c r="R4" s="113">
        <f t="shared" si="3"/>
        <v>3064.94</v>
      </c>
    </row>
    <row r="5" s="648" customFormat="1" spans="1:20">
      <c r="A5" s="112" t="s">
        <v>139</v>
      </c>
      <c r="B5" s="112" t="s">
        <v>137</v>
      </c>
      <c r="C5" s="112">
        <v>544</v>
      </c>
      <c r="D5" s="112">
        <v>557</v>
      </c>
      <c r="E5" s="112">
        <f>SUM(D5-C5)</f>
        <v>13</v>
      </c>
      <c r="F5" s="113">
        <v>9.5</v>
      </c>
      <c r="G5" s="112">
        <f>E5*F5</f>
        <v>123.5</v>
      </c>
      <c r="H5" s="112">
        <v>80410</v>
      </c>
      <c r="I5" s="112">
        <v>81361</v>
      </c>
      <c r="J5" s="112">
        <f t="shared" si="0"/>
        <v>951</v>
      </c>
      <c r="K5" s="112">
        <v>1</v>
      </c>
      <c r="L5" s="112">
        <f t="shared" si="1"/>
        <v>951</v>
      </c>
      <c r="M5" s="141">
        <v>1.03</v>
      </c>
      <c r="N5" s="142">
        <f t="shared" ref="N5:N10" si="4">M5*L5</f>
        <v>979.53</v>
      </c>
      <c r="O5" s="112">
        <v>80</v>
      </c>
      <c r="P5" s="142">
        <f t="shared" si="2"/>
        <v>1183.03</v>
      </c>
      <c r="Q5" s="649">
        <v>1</v>
      </c>
      <c r="R5" s="113">
        <f t="shared" si="3"/>
        <v>1183.03</v>
      </c>
      <c r="S5" s="647"/>
      <c r="T5" s="647"/>
    </row>
    <row r="6" s="648" customFormat="1" spans="1:18">
      <c r="A6" s="112" t="s">
        <v>140</v>
      </c>
      <c r="B6" s="112" t="s">
        <v>137</v>
      </c>
      <c r="C6" s="112">
        <v>59</v>
      </c>
      <c r="D6" s="112">
        <v>59</v>
      </c>
      <c r="E6" s="112">
        <f>SUM(D6-C6)</f>
        <v>0</v>
      </c>
      <c r="F6" s="113">
        <v>9.5</v>
      </c>
      <c r="G6" s="112">
        <f>E6*F6</f>
        <v>0</v>
      </c>
      <c r="H6" s="112">
        <v>6197</v>
      </c>
      <c r="I6" s="112">
        <v>6197</v>
      </c>
      <c r="J6" s="112">
        <f t="shared" si="0"/>
        <v>0</v>
      </c>
      <c r="K6" s="112">
        <v>1</v>
      </c>
      <c r="L6" s="112">
        <f t="shared" si="1"/>
        <v>0</v>
      </c>
      <c r="M6" s="141">
        <v>1.03</v>
      </c>
      <c r="N6" s="142">
        <f t="shared" si="4"/>
        <v>0</v>
      </c>
      <c r="O6" s="112">
        <v>40</v>
      </c>
      <c r="P6" s="142">
        <f t="shared" si="2"/>
        <v>40</v>
      </c>
      <c r="Q6" s="649">
        <v>1</v>
      </c>
      <c r="R6" s="113">
        <f t="shared" si="3"/>
        <v>40</v>
      </c>
    </row>
    <row r="7" s="96" customFormat="1" spans="1:18">
      <c r="A7" s="112" t="s">
        <v>141</v>
      </c>
      <c r="B7" s="112" t="s">
        <v>137</v>
      </c>
      <c r="C7" s="112">
        <v>10</v>
      </c>
      <c r="D7" s="112">
        <v>10</v>
      </c>
      <c r="E7" s="112">
        <f>SUM(D7-C7)</f>
        <v>0</v>
      </c>
      <c r="F7" s="113">
        <v>9.5</v>
      </c>
      <c r="G7" s="112">
        <f>E7*F7</f>
        <v>0</v>
      </c>
      <c r="H7" s="112">
        <v>31449</v>
      </c>
      <c r="I7" s="112">
        <v>31565</v>
      </c>
      <c r="J7" s="112">
        <f t="shared" si="0"/>
        <v>116</v>
      </c>
      <c r="K7" s="112">
        <v>1</v>
      </c>
      <c r="L7" s="112">
        <f t="shared" si="1"/>
        <v>116</v>
      </c>
      <c r="M7" s="141">
        <v>1.03</v>
      </c>
      <c r="N7" s="142">
        <f t="shared" si="4"/>
        <v>119.48</v>
      </c>
      <c r="O7" s="112">
        <v>160</v>
      </c>
      <c r="P7" s="142">
        <f t="shared" si="2"/>
        <v>279.48</v>
      </c>
      <c r="Q7" s="112">
        <v>1</v>
      </c>
      <c r="R7" s="113">
        <f t="shared" si="3"/>
        <v>279.48</v>
      </c>
    </row>
    <row r="8" s="96" customFormat="1" spans="1:18">
      <c r="A8" s="112" t="s">
        <v>142</v>
      </c>
      <c r="B8" s="112" t="s">
        <v>137</v>
      </c>
      <c r="C8" s="112"/>
      <c r="D8" s="112"/>
      <c r="E8" s="112"/>
      <c r="F8" s="113"/>
      <c r="G8" s="112"/>
      <c r="H8" s="112">
        <v>5489</v>
      </c>
      <c r="I8" s="112">
        <v>5631</v>
      </c>
      <c r="J8" s="112">
        <f t="shared" si="0"/>
        <v>142</v>
      </c>
      <c r="K8" s="112">
        <v>1</v>
      </c>
      <c r="L8" s="112">
        <f t="shared" si="1"/>
        <v>142</v>
      </c>
      <c r="M8" s="141">
        <v>1.03</v>
      </c>
      <c r="N8" s="142">
        <f t="shared" si="4"/>
        <v>146.26</v>
      </c>
      <c r="O8" s="112">
        <v>60</v>
      </c>
      <c r="P8" s="142">
        <f t="shared" si="2"/>
        <v>206.26</v>
      </c>
      <c r="Q8" s="112">
        <v>1</v>
      </c>
      <c r="R8" s="113">
        <f t="shared" si="3"/>
        <v>206.26</v>
      </c>
    </row>
    <row r="9" s="96" customFormat="1" spans="1:18">
      <c r="A9" s="112" t="s">
        <v>143</v>
      </c>
      <c r="B9" s="112" t="s">
        <v>137</v>
      </c>
      <c r="C9" s="112"/>
      <c r="D9" s="112"/>
      <c r="E9" s="112"/>
      <c r="F9" s="113"/>
      <c r="G9" s="112"/>
      <c r="H9" s="112">
        <v>878</v>
      </c>
      <c r="I9" s="112">
        <v>931</v>
      </c>
      <c r="J9" s="112">
        <f t="shared" si="0"/>
        <v>53</v>
      </c>
      <c r="K9" s="112">
        <v>40</v>
      </c>
      <c r="L9" s="112">
        <f t="shared" si="1"/>
        <v>2120</v>
      </c>
      <c r="M9" s="141">
        <v>1.03</v>
      </c>
      <c r="N9" s="142">
        <f t="shared" si="4"/>
        <v>2183.6</v>
      </c>
      <c r="O9" s="112"/>
      <c r="P9" s="142">
        <f t="shared" si="2"/>
        <v>2183.6</v>
      </c>
      <c r="Q9" s="649">
        <v>1</v>
      </c>
      <c r="R9" s="113">
        <f t="shared" si="3"/>
        <v>2183.6</v>
      </c>
    </row>
    <row r="10" s="96" customFormat="1" spans="1:18">
      <c r="A10" s="112" t="s">
        <v>11</v>
      </c>
      <c r="B10" s="112"/>
      <c r="C10" s="112"/>
      <c r="D10" s="112"/>
      <c r="E10" s="112">
        <f>SUM(E3:E9)</f>
        <v>13</v>
      </c>
      <c r="F10" s="113">
        <v>9.5</v>
      </c>
      <c r="G10" s="112">
        <f>E10*F10</f>
        <v>123.5</v>
      </c>
      <c r="H10" s="112"/>
      <c r="I10" s="112"/>
      <c r="J10" s="112"/>
      <c r="K10" s="112"/>
      <c r="L10" s="112">
        <f>SUM(L3:L9)</f>
        <v>7219</v>
      </c>
      <c r="M10" s="141">
        <v>1.03</v>
      </c>
      <c r="N10" s="142">
        <f t="shared" si="4"/>
        <v>7435.57</v>
      </c>
      <c r="O10" s="112">
        <f>SUM(O3:O9)</f>
        <v>500</v>
      </c>
      <c r="P10" s="142">
        <f>G10+G11+N10+O10</f>
        <v>8059.07</v>
      </c>
      <c r="Q10" s="649">
        <v>1</v>
      </c>
      <c r="R10" s="113">
        <f>P10*Q10+G10</f>
        <v>8182.57</v>
      </c>
    </row>
    <row r="11" spans="1:44">
      <c r="A11" s="181"/>
      <c r="B11" s="4"/>
      <c r="C11" s="4"/>
      <c r="D11" s="4"/>
      <c r="E11" s="4"/>
      <c r="F11" s="134"/>
      <c r="G11" s="4"/>
      <c r="H11" s="4"/>
      <c r="I11" s="4"/>
      <c r="J11" s="4"/>
      <c r="K11" s="4"/>
      <c r="L11" s="4"/>
      <c r="M11" s="5"/>
      <c r="N11" s="6"/>
      <c r="O11" s="4"/>
      <c r="P11" s="6"/>
      <c r="Q11" s="650"/>
      <c r="R11" s="140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</row>
    <row r="12" ht="0.75" customHeight="1" spans="1:44">
      <c r="A12" s="7" t="s">
        <v>144</v>
      </c>
      <c r="L12" s="2">
        <f>N12/M12</f>
        <v>10013.1359223301</v>
      </c>
      <c r="M12" s="5">
        <v>1.03</v>
      </c>
      <c r="N12" s="2">
        <v>10313.53</v>
      </c>
      <c r="R12" s="2">
        <v>46706.74</v>
      </c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</row>
    <row r="13" hidden="1" spans="1:44">
      <c r="A13" s="7" t="s">
        <v>145</v>
      </c>
      <c r="E13" s="2" t="s">
        <v>146</v>
      </c>
      <c r="M13" s="5">
        <v>1.03</v>
      </c>
      <c r="N13" s="2">
        <v>10313.53</v>
      </c>
      <c r="R13" s="2">
        <v>93413.48</v>
      </c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</row>
    <row r="14" hidden="1" spans="1:44">
      <c r="A14" s="7" t="s">
        <v>147</v>
      </c>
      <c r="M14" s="5">
        <v>1.03</v>
      </c>
      <c r="N14" s="2">
        <v>10313.53</v>
      </c>
      <c r="R14" s="2">
        <v>18542.06</v>
      </c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</row>
    <row r="15" hidden="1" spans="1:44">
      <c r="A15" s="7" t="s">
        <v>148</v>
      </c>
      <c r="M15" s="5">
        <v>1.03</v>
      </c>
      <c r="N15" s="2">
        <v>10313.53</v>
      </c>
      <c r="R15" s="651">
        <v>18550</v>
      </c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</row>
    <row r="16" hidden="1" spans="1:44">
      <c r="A16" s="7" t="s">
        <v>149</v>
      </c>
      <c r="M16" s="548">
        <v>1.03</v>
      </c>
      <c r="N16" s="2">
        <v>10313.53</v>
      </c>
      <c r="R16" s="651">
        <v>18550</v>
      </c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</row>
    <row r="18" spans="1:18">
      <c r="A18" s="35" t="s">
        <v>150</v>
      </c>
      <c r="B18" s="35"/>
      <c r="C18" s="35"/>
      <c r="D18" s="35"/>
      <c r="E18" s="386"/>
      <c r="F18" s="35"/>
      <c r="G18" s="386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93">
        <v>228969.98</v>
      </c>
    </row>
  </sheetData>
  <mergeCells count="1">
    <mergeCell ref="A1:R1"/>
  </mergeCells>
  <pageMargins left="0.7" right="0.7" top="0.75" bottom="0.75" header="0.3" footer="0.3"/>
  <pageSetup paperSize="9" orientation="portrait" horizontalDpi="600" vertic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CU124"/>
  <sheetViews>
    <sheetView topLeftCell="A109" workbookViewId="0">
      <selection activeCell="Y89" sqref="S73:Y89"/>
    </sheetView>
  </sheetViews>
  <sheetFormatPr defaultColWidth="9" defaultRowHeight="14.25"/>
  <cols>
    <col min="1" max="1" width="10.25" style="2" customWidth="1"/>
    <col min="2" max="2" width="9" style="2"/>
    <col min="3" max="3" width="6.21666666666667" style="2" customWidth="1"/>
    <col min="4" max="4" width="6" style="2" customWidth="1"/>
    <col min="5" max="5" width="9.38333333333333" style="2" customWidth="1"/>
    <col min="6" max="6" width="5.71666666666667" style="2" customWidth="1"/>
    <col min="7" max="7" width="12.625" style="2"/>
    <col min="8" max="9" width="6.88333333333333" style="2" customWidth="1"/>
    <col min="10" max="10" width="6" style="2" customWidth="1"/>
    <col min="11" max="11" width="3.21666666666667" style="2" customWidth="1"/>
    <col min="12" max="12" width="12.7166666666667" style="2" customWidth="1"/>
    <col min="13" max="13" width="4.38333333333333" style="2" customWidth="1"/>
    <col min="14" max="14" width="15.55" style="2" customWidth="1"/>
    <col min="15" max="15" width="3.5" style="2" customWidth="1"/>
    <col min="16" max="16" width="15.8" style="2" customWidth="1"/>
    <col min="17" max="17" width="7.88333333333333" style="2" customWidth="1"/>
    <col min="18" max="18" width="15.5" style="2" customWidth="1"/>
    <col min="19" max="20" width="9" style="2"/>
    <col min="21" max="21" width="12.625" style="2"/>
    <col min="22" max="22" width="9" style="2"/>
    <col min="23" max="23" width="11.0416666666667" style="2"/>
    <col min="24" max="16384" width="9" style="2"/>
  </cols>
  <sheetData>
    <row r="1" ht="25.5" spans="1:18">
      <c r="A1" s="109" t="s">
        <v>41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65"/>
    </row>
    <row r="2" spans="1:66">
      <c r="A2" s="4" t="s">
        <v>15</v>
      </c>
      <c r="B2" s="4"/>
      <c r="C2" s="4" t="s">
        <v>16</v>
      </c>
      <c r="D2" s="4" t="s">
        <v>17</v>
      </c>
      <c r="E2" s="4" t="s">
        <v>18</v>
      </c>
      <c r="F2" s="608" t="s">
        <v>19</v>
      </c>
      <c r="G2" s="4" t="s">
        <v>20</v>
      </c>
      <c r="H2" s="4" t="s">
        <v>21</v>
      </c>
      <c r="I2" s="4" t="s">
        <v>22</v>
      </c>
      <c r="J2" s="4" t="s">
        <v>23</v>
      </c>
      <c r="K2" s="4" t="s">
        <v>24</v>
      </c>
      <c r="L2" s="4" t="s">
        <v>18</v>
      </c>
      <c r="M2" s="5" t="s">
        <v>151</v>
      </c>
      <c r="N2" s="6" t="s">
        <v>25</v>
      </c>
      <c r="O2" s="4" t="s">
        <v>26</v>
      </c>
      <c r="P2" s="6" t="s">
        <v>11</v>
      </c>
      <c r="Q2" s="4" t="s">
        <v>27</v>
      </c>
      <c r="R2" s="140" t="s">
        <v>28</v>
      </c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</row>
    <row r="3" s="14" customFormat="1" spans="1:18">
      <c r="A3" s="10" t="s">
        <v>152</v>
      </c>
      <c r="B3" s="10" t="s">
        <v>153</v>
      </c>
      <c r="C3" s="10"/>
      <c r="D3" s="10"/>
      <c r="E3" s="10"/>
      <c r="F3" s="387"/>
      <c r="G3" s="10"/>
      <c r="H3" s="10">
        <v>82605</v>
      </c>
      <c r="I3" s="10">
        <v>86738</v>
      </c>
      <c r="J3" s="10">
        <f>I3-H3</f>
        <v>4133</v>
      </c>
      <c r="K3" s="10">
        <v>400</v>
      </c>
      <c r="L3" s="10">
        <f>K3*J3</f>
        <v>1653200</v>
      </c>
      <c r="M3" s="11">
        <v>1.03</v>
      </c>
      <c r="N3" s="12">
        <f>M3*L3</f>
        <v>1702796</v>
      </c>
      <c r="O3" s="10"/>
      <c r="P3" s="12">
        <f>G3+N3+O3</f>
        <v>1702796</v>
      </c>
      <c r="Q3" s="10">
        <v>1</v>
      </c>
      <c r="R3" s="36">
        <f>P3*Q3</f>
        <v>1702796</v>
      </c>
    </row>
    <row r="4" s="14" customFormat="1" spans="1:18">
      <c r="A4" s="10" t="s">
        <v>154</v>
      </c>
      <c r="B4" s="10" t="s">
        <v>155</v>
      </c>
      <c r="C4" s="10"/>
      <c r="D4" s="10"/>
      <c r="E4" s="10"/>
      <c r="F4" s="387"/>
      <c r="G4" s="10"/>
      <c r="H4" s="10">
        <v>31946</v>
      </c>
      <c r="I4" s="10">
        <v>37739</v>
      </c>
      <c r="J4" s="10">
        <f>I4-H4</f>
        <v>5793</v>
      </c>
      <c r="K4" s="10">
        <v>400</v>
      </c>
      <c r="L4" s="10">
        <f>K4*J4</f>
        <v>2317200</v>
      </c>
      <c r="M4" s="11">
        <v>1.03</v>
      </c>
      <c r="N4" s="12">
        <f>M4*L4</f>
        <v>2386716</v>
      </c>
      <c r="O4" s="10"/>
      <c r="P4" s="12">
        <f>G4+N4+O4</f>
        <v>2386716</v>
      </c>
      <c r="Q4" s="10">
        <v>1</v>
      </c>
      <c r="R4" s="36">
        <f>P4*Q4</f>
        <v>2386716</v>
      </c>
    </row>
    <row r="5" s="14" customFormat="1" spans="1:18">
      <c r="A5" s="10" t="s">
        <v>156</v>
      </c>
      <c r="B5" s="10"/>
      <c r="C5" s="10"/>
      <c r="D5" s="10"/>
      <c r="E5" s="10"/>
      <c r="F5" s="387"/>
      <c r="G5" s="10"/>
      <c r="H5" s="10"/>
      <c r="I5" s="10"/>
      <c r="J5" s="10">
        <f>SUM(J3:J4)</f>
        <v>9926</v>
      </c>
      <c r="K5" s="10">
        <v>400</v>
      </c>
      <c r="L5" s="10">
        <f>K5*J5</f>
        <v>3970400</v>
      </c>
      <c r="M5" s="11">
        <v>1.03</v>
      </c>
      <c r="N5" s="12">
        <f>M5*L5</f>
        <v>4089512</v>
      </c>
      <c r="O5" s="10"/>
      <c r="P5" s="12">
        <f>G5+N5+O5</f>
        <v>4089512</v>
      </c>
      <c r="Q5" s="10">
        <v>1</v>
      </c>
      <c r="R5" s="36">
        <f>P5*Q5</f>
        <v>4089512</v>
      </c>
    </row>
    <row r="6" s="14" customFormat="1" spans="1:18">
      <c r="A6" s="10" t="s">
        <v>157</v>
      </c>
      <c r="B6" s="10"/>
      <c r="C6" s="10">
        <v>137907</v>
      </c>
      <c r="D6" s="10">
        <v>140970</v>
      </c>
      <c r="E6" s="10">
        <f>SUM(D6-C6)</f>
        <v>3063</v>
      </c>
      <c r="F6" s="36">
        <v>9.5</v>
      </c>
      <c r="G6" s="307">
        <f>E6*F6</f>
        <v>29098.5</v>
      </c>
      <c r="H6" s="10"/>
      <c r="I6" s="10"/>
      <c r="J6" s="10"/>
      <c r="K6" s="10"/>
      <c r="L6" s="10"/>
      <c r="M6" s="11"/>
      <c r="N6" s="12"/>
      <c r="O6" s="10"/>
      <c r="P6" s="12"/>
      <c r="Q6" s="10"/>
      <c r="R6" s="36">
        <f>G6</f>
        <v>29098.5</v>
      </c>
    </row>
    <row r="7" s="14" customFormat="1" spans="1:18">
      <c r="A7" s="10" t="s">
        <v>158</v>
      </c>
      <c r="B7" s="10"/>
      <c r="C7" s="10">
        <v>5627</v>
      </c>
      <c r="D7" s="10">
        <v>5627</v>
      </c>
      <c r="E7" s="10">
        <f>SUM(D7-C7)</f>
        <v>0</v>
      </c>
      <c r="F7" s="36">
        <v>9.5</v>
      </c>
      <c r="G7" s="307">
        <f>E7*F7</f>
        <v>0</v>
      </c>
      <c r="H7" s="10"/>
      <c r="I7" s="10"/>
      <c r="J7" s="10"/>
      <c r="K7" s="10"/>
      <c r="L7" s="10"/>
      <c r="M7" s="11"/>
      <c r="N7" s="12"/>
      <c r="O7" s="10"/>
      <c r="P7" s="12"/>
      <c r="Q7" s="10"/>
      <c r="R7" s="36"/>
    </row>
    <row r="8" s="14" customFormat="1" spans="1:18">
      <c r="A8" s="10" t="s">
        <v>159</v>
      </c>
      <c r="B8" s="10"/>
      <c r="C8" s="10"/>
      <c r="D8" s="10"/>
      <c r="E8" s="10"/>
      <c r="F8" s="387"/>
      <c r="G8" s="307"/>
      <c r="H8" s="10"/>
      <c r="I8" s="10"/>
      <c r="J8" s="10"/>
      <c r="K8" s="10"/>
      <c r="L8" s="10"/>
      <c r="M8" s="11"/>
      <c r="N8" s="12"/>
      <c r="O8" s="10"/>
      <c r="P8" s="612"/>
      <c r="Q8" s="10"/>
      <c r="R8" s="36"/>
    </row>
    <row r="9" s="14" customFormat="1" spans="1:18">
      <c r="A9" s="10" t="s">
        <v>11</v>
      </c>
      <c r="B9" s="10"/>
      <c r="C9" s="10"/>
      <c r="D9" s="10"/>
      <c r="E9" s="10"/>
      <c r="F9" s="36"/>
      <c r="G9" s="307">
        <f>SUM(G6:G8)</f>
        <v>29098.5</v>
      </c>
      <c r="H9" s="10"/>
      <c r="I9" s="10"/>
      <c r="J9" s="10"/>
      <c r="K9" s="10"/>
      <c r="L9" s="10">
        <f>SUM(L5:L8)</f>
        <v>3970400</v>
      </c>
      <c r="M9" s="11">
        <v>1.03</v>
      </c>
      <c r="N9" s="12">
        <f>M9*L9</f>
        <v>4089512</v>
      </c>
      <c r="O9" s="10"/>
      <c r="P9" s="12">
        <f>G9+N9+O9</f>
        <v>4118610.5</v>
      </c>
      <c r="Q9" s="10">
        <v>1</v>
      </c>
      <c r="R9" s="36">
        <f>P9*Q9</f>
        <v>4118610.5</v>
      </c>
    </row>
    <row r="10" spans="1:68">
      <c r="A10" s="4"/>
      <c r="B10" s="4"/>
      <c r="C10" s="4"/>
      <c r="D10" s="4"/>
      <c r="E10" s="4"/>
      <c r="F10" s="608"/>
      <c r="G10" s="164"/>
      <c r="H10" s="4"/>
      <c r="I10" s="4"/>
      <c r="J10" s="4"/>
      <c r="K10" s="4"/>
      <c r="L10" s="4"/>
      <c r="M10" s="5"/>
      <c r="N10" s="6"/>
      <c r="O10" s="4"/>
      <c r="P10" s="613"/>
      <c r="Q10" s="4"/>
      <c r="R10" s="140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</row>
    <row r="11" spans="1:68">
      <c r="A11" s="4" t="s">
        <v>15</v>
      </c>
      <c r="B11" s="4"/>
      <c r="C11" s="4" t="s">
        <v>16</v>
      </c>
      <c r="D11" s="4" t="s">
        <v>17</v>
      </c>
      <c r="E11" s="4" t="s">
        <v>18</v>
      </c>
      <c r="F11" s="608" t="s">
        <v>19</v>
      </c>
      <c r="G11" s="4" t="s">
        <v>20</v>
      </c>
      <c r="H11" s="4" t="s">
        <v>21</v>
      </c>
      <c r="I11" s="4" t="s">
        <v>22</v>
      </c>
      <c r="J11" s="4" t="s">
        <v>23</v>
      </c>
      <c r="K11" s="4" t="s">
        <v>24</v>
      </c>
      <c r="L11" s="4" t="s">
        <v>18</v>
      </c>
      <c r="M11" s="5"/>
      <c r="N11" s="6" t="s">
        <v>25</v>
      </c>
      <c r="O11" s="4" t="s">
        <v>26</v>
      </c>
      <c r="P11" s="6" t="s">
        <v>11</v>
      </c>
      <c r="Q11" s="4" t="s">
        <v>27</v>
      </c>
      <c r="R11" s="140" t="s">
        <v>28</v>
      </c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</row>
    <row r="12" s="14" customFormat="1" ht="15" customHeight="1" spans="1:18">
      <c r="A12" s="10" t="s">
        <v>160</v>
      </c>
      <c r="B12" s="35" t="s">
        <v>161</v>
      </c>
      <c r="C12" s="10"/>
      <c r="D12" s="10"/>
      <c r="E12" s="10"/>
      <c r="F12" s="387"/>
      <c r="G12" s="10"/>
      <c r="H12" s="10">
        <v>3941</v>
      </c>
      <c r="I12" s="10">
        <v>5038</v>
      </c>
      <c r="J12" s="10">
        <f t="shared" ref="J12:J20" si="0">I12-H12</f>
        <v>1097</v>
      </c>
      <c r="K12" s="10">
        <v>60</v>
      </c>
      <c r="L12" s="10">
        <f t="shared" ref="L12:L20" si="1">K12*J12</f>
        <v>65820</v>
      </c>
      <c r="M12" s="11">
        <v>1.03</v>
      </c>
      <c r="N12" s="12">
        <f t="shared" ref="N12:N21" si="2">M12*L12</f>
        <v>67794.6</v>
      </c>
      <c r="O12" s="10"/>
      <c r="P12" s="12">
        <f t="shared" ref="P12:P21" si="3">G12+N12+O12</f>
        <v>67794.6</v>
      </c>
      <c r="Q12" s="10">
        <v>1</v>
      </c>
      <c r="R12" s="36">
        <f t="shared" ref="R12:R21" si="4">P12*Q12</f>
        <v>67794.6</v>
      </c>
    </row>
    <row r="13" s="14" customFormat="1" ht="15" customHeight="1" spans="1:18">
      <c r="A13" s="10" t="s">
        <v>162</v>
      </c>
      <c r="B13" s="35" t="s">
        <v>161</v>
      </c>
      <c r="C13" s="10"/>
      <c r="D13" s="10"/>
      <c r="E13" s="10"/>
      <c r="F13" s="387"/>
      <c r="G13" s="10"/>
      <c r="H13" s="10">
        <v>1741</v>
      </c>
      <c r="I13" s="10">
        <v>2272</v>
      </c>
      <c r="J13" s="10">
        <f t="shared" si="0"/>
        <v>531</v>
      </c>
      <c r="K13" s="10">
        <v>120</v>
      </c>
      <c r="L13" s="10">
        <f t="shared" si="1"/>
        <v>63720</v>
      </c>
      <c r="M13" s="11">
        <v>1.03</v>
      </c>
      <c r="N13" s="12">
        <f t="shared" si="2"/>
        <v>65631.6</v>
      </c>
      <c r="O13" s="10"/>
      <c r="P13" s="12">
        <f t="shared" si="3"/>
        <v>65631.6</v>
      </c>
      <c r="Q13" s="10">
        <v>1</v>
      </c>
      <c r="R13" s="36">
        <f t="shared" si="4"/>
        <v>65631.6</v>
      </c>
    </row>
    <row r="14" s="14" customFormat="1" ht="16.5" customHeight="1" spans="1:18">
      <c r="A14" s="10" t="s">
        <v>163</v>
      </c>
      <c r="B14" s="35" t="s">
        <v>161</v>
      </c>
      <c r="C14" s="10"/>
      <c r="D14" s="10"/>
      <c r="E14" s="10"/>
      <c r="F14" s="387"/>
      <c r="G14" s="10"/>
      <c r="H14" s="10">
        <v>3272</v>
      </c>
      <c r="I14" s="10">
        <v>3272</v>
      </c>
      <c r="J14" s="10">
        <f t="shared" si="0"/>
        <v>0</v>
      </c>
      <c r="K14" s="10">
        <v>240</v>
      </c>
      <c r="L14" s="10">
        <f t="shared" si="1"/>
        <v>0</v>
      </c>
      <c r="M14" s="11">
        <v>1.03</v>
      </c>
      <c r="N14" s="12">
        <f t="shared" si="2"/>
        <v>0</v>
      </c>
      <c r="O14" s="10"/>
      <c r="P14" s="12">
        <f t="shared" si="3"/>
        <v>0</v>
      </c>
      <c r="Q14" s="10">
        <v>1</v>
      </c>
      <c r="R14" s="36">
        <f t="shared" si="4"/>
        <v>0</v>
      </c>
    </row>
    <row r="15" s="14" customFormat="1" ht="18" customHeight="1" spans="1:18">
      <c r="A15" s="10" t="s">
        <v>164</v>
      </c>
      <c r="B15" s="35" t="s">
        <v>161</v>
      </c>
      <c r="C15" s="10"/>
      <c r="D15" s="10"/>
      <c r="E15" s="10"/>
      <c r="F15" s="387"/>
      <c r="G15" s="10"/>
      <c r="H15" s="10">
        <v>353</v>
      </c>
      <c r="I15" s="10">
        <v>421</v>
      </c>
      <c r="J15" s="10">
        <f t="shared" si="0"/>
        <v>68</v>
      </c>
      <c r="K15" s="10">
        <v>120</v>
      </c>
      <c r="L15" s="10">
        <f t="shared" si="1"/>
        <v>8160</v>
      </c>
      <c r="M15" s="11">
        <v>1.03</v>
      </c>
      <c r="N15" s="12">
        <f t="shared" si="2"/>
        <v>8404.8</v>
      </c>
      <c r="O15" s="10"/>
      <c r="P15" s="12">
        <f t="shared" si="3"/>
        <v>8404.8</v>
      </c>
      <c r="Q15" s="10">
        <v>1</v>
      </c>
      <c r="R15" s="36">
        <f t="shared" si="4"/>
        <v>8404.8</v>
      </c>
    </row>
    <row r="16" s="14" customFormat="1" ht="18.75" customHeight="1" spans="1:18">
      <c r="A16" s="10" t="s">
        <v>165</v>
      </c>
      <c r="B16" s="35" t="s">
        <v>161</v>
      </c>
      <c r="C16" s="10"/>
      <c r="D16" s="10"/>
      <c r="E16" s="10"/>
      <c r="F16" s="387"/>
      <c r="G16" s="10"/>
      <c r="H16" s="609" t="s">
        <v>166</v>
      </c>
      <c r="I16" s="609" t="s">
        <v>167</v>
      </c>
      <c r="J16" s="10">
        <f t="shared" si="0"/>
        <v>580</v>
      </c>
      <c r="K16" s="10">
        <v>300</v>
      </c>
      <c r="L16" s="10">
        <f t="shared" si="1"/>
        <v>174000</v>
      </c>
      <c r="M16" s="11">
        <v>1.03</v>
      </c>
      <c r="N16" s="12">
        <f t="shared" si="2"/>
        <v>179220</v>
      </c>
      <c r="O16" s="10"/>
      <c r="P16" s="12">
        <f t="shared" si="3"/>
        <v>179220</v>
      </c>
      <c r="Q16" s="10">
        <v>1</v>
      </c>
      <c r="R16" s="36">
        <f t="shared" si="4"/>
        <v>179220</v>
      </c>
    </row>
    <row r="17" s="14" customFormat="1" ht="13.5" customHeight="1" spans="1:18">
      <c r="A17" s="10" t="s">
        <v>168</v>
      </c>
      <c r="B17" s="35" t="s">
        <v>161</v>
      </c>
      <c r="C17" s="10"/>
      <c r="D17" s="10"/>
      <c r="E17" s="10"/>
      <c r="F17" s="387"/>
      <c r="G17" s="10"/>
      <c r="H17" s="10">
        <v>8164</v>
      </c>
      <c r="I17" s="10">
        <v>8876</v>
      </c>
      <c r="J17" s="10">
        <f t="shared" si="0"/>
        <v>712</v>
      </c>
      <c r="K17" s="10">
        <v>60</v>
      </c>
      <c r="L17" s="10">
        <f t="shared" si="1"/>
        <v>42720</v>
      </c>
      <c r="M17" s="11">
        <v>1.03</v>
      </c>
      <c r="N17" s="12">
        <f t="shared" si="2"/>
        <v>44001.6</v>
      </c>
      <c r="O17" s="10"/>
      <c r="P17" s="12">
        <f t="shared" si="3"/>
        <v>44001.6</v>
      </c>
      <c r="Q17" s="10">
        <v>1</v>
      </c>
      <c r="R17" s="36">
        <f t="shared" si="4"/>
        <v>44001.6</v>
      </c>
    </row>
    <row r="18" s="14" customFormat="1" ht="16.5" customHeight="1" spans="1:18">
      <c r="A18" s="10" t="s">
        <v>169</v>
      </c>
      <c r="B18" s="35" t="s">
        <v>161</v>
      </c>
      <c r="C18" s="10"/>
      <c r="D18" s="10"/>
      <c r="E18" s="10"/>
      <c r="F18" s="387"/>
      <c r="G18" s="10"/>
      <c r="H18" s="10">
        <v>4437</v>
      </c>
      <c r="I18" s="10">
        <v>5422</v>
      </c>
      <c r="J18" s="10">
        <f t="shared" si="0"/>
        <v>985</v>
      </c>
      <c r="K18" s="10">
        <v>120</v>
      </c>
      <c r="L18" s="10">
        <f t="shared" si="1"/>
        <v>118200</v>
      </c>
      <c r="M18" s="11">
        <v>1.03</v>
      </c>
      <c r="N18" s="12">
        <f t="shared" si="2"/>
        <v>121746</v>
      </c>
      <c r="O18" s="10"/>
      <c r="P18" s="12">
        <f t="shared" si="3"/>
        <v>121746</v>
      </c>
      <c r="Q18" s="10">
        <v>1</v>
      </c>
      <c r="R18" s="36">
        <f t="shared" si="4"/>
        <v>121746</v>
      </c>
    </row>
    <row r="19" s="14" customFormat="1" ht="19.5" customHeight="1" spans="1:18">
      <c r="A19" s="10" t="s">
        <v>170</v>
      </c>
      <c r="B19" s="35" t="s">
        <v>161</v>
      </c>
      <c r="C19" s="10"/>
      <c r="D19" s="10"/>
      <c r="E19" s="10"/>
      <c r="F19" s="387"/>
      <c r="G19" s="10"/>
      <c r="H19" s="10">
        <v>7975</v>
      </c>
      <c r="I19" s="10">
        <v>8372</v>
      </c>
      <c r="J19" s="10">
        <f t="shared" si="0"/>
        <v>397</v>
      </c>
      <c r="K19" s="10">
        <v>60</v>
      </c>
      <c r="L19" s="10">
        <f t="shared" si="1"/>
        <v>23820</v>
      </c>
      <c r="M19" s="11">
        <v>1.03</v>
      </c>
      <c r="N19" s="12">
        <f t="shared" si="2"/>
        <v>24534.6</v>
      </c>
      <c r="O19" s="10"/>
      <c r="P19" s="12">
        <f t="shared" si="3"/>
        <v>24534.6</v>
      </c>
      <c r="Q19" s="10">
        <v>1</v>
      </c>
      <c r="R19" s="36">
        <f t="shared" si="4"/>
        <v>24534.6</v>
      </c>
    </row>
    <row r="20" s="14" customFormat="1" ht="19.5" customHeight="1" spans="1:18">
      <c r="A20" s="10" t="s">
        <v>171</v>
      </c>
      <c r="B20" s="35" t="s">
        <v>161</v>
      </c>
      <c r="C20" s="10"/>
      <c r="D20" s="10"/>
      <c r="E20" s="10"/>
      <c r="F20" s="387"/>
      <c r="G20" s="10"/>
      <c r="H20" s="10">
        <v>3949</v>
      </c>
      <c r="I20" s="10">
        <v>4096</v>
      </c>
      <c r="J20" s="10">
        <f t="shared" si="0"/>
        <v>147</v>
      </c>
      <c r="K20" s="10">
        <v>120</v>
      </c>
      <c r="L20" s="10">
        <f t="shared" si="1"/>
        <v>17640</v>
      </c>
      <c r="M20" s="11">
        <v>1.03</v>
      </c>
      <c r="N20" s="12">
        <f t="shared" si="2"/>
        <v>18169.2</v>
      </c>
      <c r="O20" s="10"/>
      <c r="P20" s="12">
        <f t="shared" si="3"/>
        <v>18169.2</v>
      </c>
      <c r="Q20" s="10">
        <v>1</v>
      </c>
      <c r="R20" s="36">
        <f t="shared" si="4"/>
        <v>18169.2</v>
      </c>
    </row>
    <row r="21" s="14" customFormat="1" customHeight="1" spans="1:18">
      <c r="A21" s="10" t="s">
        <v>11</v>
      </c>
      <c r="B21" s="35" t="s">
        <v>161</v>
      </c>
      <c r="C21" s="10"/>
      <c r="D21" s="10"/>
      <c r="E21" s="10"/>
      <c r="F21" s="387"/>
      <c r="G21" s="10"/>
      <c r="H21" s="10"/>
      <c r="I21" s="10"/>
      <c r="J21" s="10"/>
      <c r="K21" s="10"/>
      <c r="L21" s="10">
        <f>SUM(L12:L20)</f>
        <v>514080</v>
      </c>
      <c r="M21" s="11">
        <v>1.03</v>
      </c>
      <c r="N21" s="12">
        <f t="shared" si="2"/>
        <v>529502.4</v>
      </c>
      <c r="O21" s="10"/>
      <c r="P21" s="12">
        <f t="shared" si="3"/>
        <v>529502.4</v>
      </c>
      <c r="Q21" s="10">
        <v>1</v>
      </c>
      <c r="R21" s="36">
        <f t="shared" si="4"/>
        <v>529502.4</v>
      </c>
    </row>
    <row r="22" customHeight="1" spans="19:68"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</row>
    <row r="23" ht="16" customHeight="1" spans="1:68">
      <c r="A23" s="4" t="s">
        <v>15</v>
      </c>
      <c r="B23" s="4"/>
      <c r="C23" s="4" t="s">
        <v>16</v>
      </c>
      <c r="D23" s="4" t="s">
        <v>17</v>
      </c>
      <c r="E23" s="4" t="s">
        <v>18</v>
      </c>
      <c r="F23" s="608" t="s">
        <v>19</v>
      </c>
      <c r="G23" s="4" t="s">
        <v>20</v>
      </c>
      <c r="H23" s="4" t="s">
        <v>21</v>
      </c>
      <c r="I23" s="4" t="s">
        <v>22</v>
      </c>
      <c r="J23" s="4" t="s">
        <v>23</v>
      </c>
      <c r="K23" s="4" t="s">
        <v>24</v>
      </c>
      <c r="L23" s="4" t="s">
        <v>18</v>
      </c>
      <c r="M23" s="5">
        <v>1.03</v>
      </c>
      <c r="N23" s="6" t="s">
        <v>25</v>
      </c>
      <c r="O23" s="4" t="s">
        <v>26</v>
      </c>
      <c r="P23" s="6" t="s">
        <v>11</v>
      </c>
      <c r="Q23" s="4" t="s">
        <v>27</v>
      </c>
      <c r="R23" s="140" t="s">
        <v>28</v>
      </c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</row>
    <row r="24" s="14" customFormat="1" ht="15.75" customHeight="1" spans="1:18">
      <c r="A24" s="10" t="s">
        <v>172</v>
      </c>
      <c r="B24" s="35" t="s">
        <v>137</v>
      </c>
      <c r="C24" s="10"/>
      <c r="D24" s="10"/>
      <c r="E24" s="10"/>
      <c r="F24" s="387"/>
      <c r="G24" s="10"/>
      <c r="H24" s="10">
        <v>349</v>
      </c>
      <c r="I24" s="10">
        <v>350</v>
      </c>
      <c r="J24" s="10">
        <f>I24-H24</f>
        <v>1</v>
      </c>
      <c r="K24" s="10">
        <v>120</v>
      </c>
      <c r="L24" s="10">
        <f>K24*J24</f>
        <v>120</v>
      </c>
      <c r="M24" s="11">
        <v>1.03</v>
      </c>
      <c r="N24" s="12">
        <f>M24*L24</f>
        <v>123.6</v>
      </c>
      <c r="O24" s="10"/>
      <c r="P24" s="12">
        <f>G24+N24+O24</f>
        <v>123.6</v>
      </c>
      <c r="Q24" s="10">
        <v>1</v>
      </c>
      <c r="R24" s="36">
        <f>P24*Q24</f>
        <v>123.6</v>
      </c>
    </row>
    <row r="25" s="14" customFormat="1" ht="15.75" customHeight="1" spans="1:18">
      <c r="A25" s="10" t="s">
        <v>173</v>
      </c>
      <c r="B25" s="35" t="s">
        <v>137</v>
      </c>
      <c r="C25" s="10"/>
      <c r="D25" s="10"/>
      <c r="E25" s="10"/>
      <c r="F25" s="387"/>
      <c r="G25" s="10"/>
      <c r="H25" s="10">
        <v>1447</v>
      </c>
      <c r="I25" s="10">
        <v>1581</v>
      </c>
      <c r="J25" s="10">
        <f>I25-H25</f>
        <v>134</v>
      </c>
      <c r="K25" s="10">
        <v>150</v>
      </c>
      <c r="L25" s="10">
        <f>K25*J25</f>
        <v>20100</v>
      </c>
      <c r="M25" s="11">
        <v>1.03</v>
      </c>
      <c r="N25" s="12">
        <f>M25*L25</f>
        <v>20703</v>
      </c>
      <c r="O25" s="10"/>
      <c r="P25" s="12">
        <f>G25+N25+O25</f>
        <v>20703</v>
      </c>
      <c r="Q25" s="10">
        <v>1</v>
      </c>
      <c r="R25" s="36">
        <f>P25*Q25</f>
        <v>20703</v>
      </c>
    </row>
    <row r="26" s="14" customFormat="1" ht="15.75" customHeight="1" spans="1:18">
      <c r="A26" s="10" t="s">
        <v>174</v>
      </c>
      <c r="B26" s="35" t="s">
        <v>137</v>
      </c>
      <c r="C26" s="10"/>
      <c r="D26" s="10"/>
      <c r="E26" s="10"/>
      <c r="F26" s="387"/>
      <c r="G26" s="10"/>
      <c r="H26" s="10"/>
      <c r="I26" s="10"/>
      <c r="J26" s="10"/>
      <c r="K26" s="10"/>
      <c r="L26" s="10">
        <f>SUM(L24:L25)</f>
        <v>20220</v>
      </c>
      <c r="M26" s="11">
        <v>1.03</v>
      </c>
      <c r="N26" s="12">
        <f>M26*L26</f>
        <v>20826.6</v>
      </c>
      <c r="O26" s="10"/>
      <c r="P26" s="12">
        <f>G26+N26+O26</f>
        <v>20826.6</v>
      </c>
      <c r="Q26" s="10">
        <v>1</v>
      </c>
      <c r="R26" s="36">
        <f>P26*Q26</f>
        <v>20826.6</v>
      </c>
    </row>
    <row r="27" ht="12.75" customHeight="1" spans="1:68">
      <c r="A27" s="4"/>
      <c r="B27" s="252"/>
      <c r="C27" s="4"/>
      <c r="D27" s="4"/>
      <c r="E27" s="4"/>
      <c r="F27" s="608"/>
      <c r="G27" s="4"/>
      <c r="H27" s="4"/>
      <c r="I27" s="4"/>
      <c r="J27" s="4"/>
      <c r="K27" s="4"/>
      <c r="L27" s="4"/>
      <c r="M27" s="5"/>
      <c r="N27" s="6"/>
      <c r="O27" s="4"/>
      <c r="P27" s="6"/>
      <c r="Q27" s="4"/>
      <c r="R27" s="140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</row>
    <row r="28" customHeight="1" spans="1:68">
      <c r="A28" s="4"/>
      <c r="B28" s="252"/>
      <c r="C28" s="4"/>
      <c r="D28" s="4"/>
      <c r="E28" s="4"/>
      <c r="F28" s="608"/>
      <c r="G28" s="4"/>
      <c r="H28" s="4"/>
      <c r="I28" s="4"/>
      <c r="J28" s="4"/>
      <c r="K28" s="4"/>
      <c r="L28" s="4"/>
      <c r="M28" s="5"/>
      <c r="N28" s="6"/>
      <c r="O28" s="4"/>
      <c r="P28" s="6"/>
      <c r="Q28" s="4"/>
      <c r="R28" s="140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</row>
    <row r="29" ht="15" customHeight="1" spans="1:68">
      <c r="A29" s="29" t="s">
        <v>15</v>
      </c>
      <c r="B29" s="4"/>
      <c r="C29" s="4" t="s">
        <v>16</v>
      </c>
      <c r="D29" s="4" t="s">
        <v>17</v>
      </c>
      <c r="E29" s="4" t="s">
        <v>18</v>
      </c>
      <c r="F29" s="608" t="s">
        <v>19</v>
      </c>
      <c r="G29" s="4" t="s">
        <v>20</v>
      </c>
      <c r="H29" s="4" t="s">
        <v>21</v>
      </c>
      <c r="I29" s="4" t="s">
        <v>22</v>
      </c>
      <c r="J29" s="4" t="s">
        <v>23</v>
      </c>
      <c r="K29" s="4" t="s">
        <v>24</v>
      </c>
      <c r="L29" s="4" t="s">
        <v>18</v>
      </c>
      <c r="M29" s="5">
        <v>1.03</v>
      </c>
      <c r="N29" s="6" t="s">
        <v>25</v>
      </c>
      <c r="O29" s="4" t="s">
        <v>26</v>
      </c>
      <c r="P29" s="6" t="s">
        <v>11</v>
      </c>
      <c r="Q29" s="4" t="s">
        <v>27</v>
      </c>
      <c r="R29" s="140" t="s">
        <v>28</v>
      </c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</row>
    <row r="30" s="14" customFormat="1" ht="21" customHeight="1" spans="1:18">
      <c r="A30" s="10" t="s">
        <v>175</v>
      </c>
      <c r="B30" s="35" t="s">
        <v>176</v>
      </c>
      <c r="C30" s="10"/>
      <c r="D30" s="10"/>
      <c r="E30" s="10"/>
      <c r="F30" s="387"/>
      <c r="G30" s="10"/>
      <c r="H30" s="10">
        <v>2981</v>
      </c>
      <c r="I30" s="10">
        <v>2716</v>
      </c>
      <c r="J30" s="10">
        <f>H30-I30</f>
        <v>265</v>
      </c>
      <c r="K30" s="10">
        <v>240</v>
      </c>
      <c r="L30" s="10">
        <f t="shared" ref="L30:L36" si="5">K30*J30</f>
        <v>63600</v>
      </c>
      <c r="M30" s="11">
        <v>1.03</v>
      </c>
      <c r="N30" s="12">
        <f t="shared" ref="N30:N37" si="6">M30*L30</f>
        <v>65508</v>
      </c>
      <c r="O30" s="10"/>
      <c r="P30" s="12">
        <f t="shared" ref="P30:P37" si="7">G30+N30+O30</f>
        <v>65508</v>
      </c>
      <c r="Q30" s="10">
        <v>1</v>
      </c>
      <c r="R30" s="36">
        <f t="shared" ref="R30:R37" si="8">P30*Q30</f>
        <v>65508</v>
      </c>
    </row>
    <row r="31" s="14" customFormat="1" customHeight="1" spans="1:18">
      <c r="A31" s="10" t="s">
        <v>177</v>
      </c>
      <c r="B31" s="35" t="s">
        <v>176</v>
      </c>
      <c r="C31" s="10"/>
      <c r="D31" s="10"/>
      <c r="E31" s="10"/>
      <c r="F31" s="387"/>
      <c r="G31" s="10"/>
      <c r="H31" s="10">
        <v>2561</v>
      </c>
      <c r="I31" s="10">
        <v>2773</v>
      </c>
      <c r="J31" s="10">
        <f t="shared" ref="J31:J36" si="9">I31-H31</f>
        <v>212</v>
      </c>
      <c r="K31" s="10">
        <v>240</v>
      </c>
      <c r="L31" s="10">
        <f t="shared" si="5"/>
        <v>50880</v>
      </c>
      <c r="M31" s="11">
        <v>1.03</v>
      </c>
      <c r="N31" s="12">
        <f t="shared" si="6"/>
        <v>52406.4</v>
      </c>
      <c r="O31" s="10"/>
      <c r="P31" s="12">
        <f t="shared" si="7"/>
        <v>52406.4</v>
      </c>
      <c r="Q31" s="10">
        <v>1</v>
      </c>
      <c r="R31" s="36">
        <f t="shared" si="8"/>
        <v>52406.4</v>
      </c>
    </row>
    <row r="32" s="14" customFormat="1" ht="18.75" customHeight="1" spans="1:18">
      <c r="A32" s="10" t="s">
        <v>178</v>
      </c>
      <c r="B32" s="35" t="s">
        <v>176</v>
      </c>
      <c r="C32" s="10"/>
      <c r="D32" s="10"/>
      <c r="E32" s="10"/>
      <c r="F32" s="387"/>
      <c r="G32" s="10"/>
      <c r="H32" s="10">
        <v>7175</v>
      </c>
      <c r="I32" s="10">
        <v>7543</v>
      </c>
      <c r="J32" s="10">
        <f t="shared" si="9"/>
        <v>368</v>
      </c>
      <c r="K32" s="10">
        <v>300</v>
      </c>
      <c r="L32" s="10">
        <f t="shared" si="5"/>
        <v>110400</v>
      </c>
      <c r="M32" s="11">
        <v>1.03</v>
      </c>
      <c r="N32" s="12">
        <f t="shared" si="6"/>
        <v>113712</v>
      </c>
      <c r="O32" s="10"/>
      <c r="P32" s="12">
        <f t="shared" si="7"/>
        <v>113712</v>
      </c>
      <c r="Q32" s="10">
        <v>1</v>
      </c>
      <c r="R32" s="36">
        <f t="shared" si="8"/>
        <v>113712</v>
      </c>
    </row>
    <row r="33" s="14" customFormat="1" ht="19.5" customHeight="1" spans="1:18">
      <c r="A33" s="10" t="s">
        <v>179</v>
      </c>
      <c r="B33" s="35" t="s">
        <v>176</v>
      </c>
      <c r="C33" s="10"/>
      <c r="D33" s="10"/>
      <c r="E33" s="10"/>
      <c r="F33" s="387"/>
      <c r="G33" s="10"/>
      <c r="H33" s="10">
        <v>811</v>
      </c>
      <c r="I33" s="10">
        <v>818</v>
      </c>
      <c r="J33" s="10">
        <f t="shared" si="9"/>
        <v>7</v>
      </c>
      <c r="K33" s="10">
        <v>120</v>
      </c>
      <c r="L33" s="10">
        <f t="shared" si="5"/>
        <v>840</v>
      </c>
      <c r="M33" s="11">
        <v>1.03</v>
      </c>
      <c r="N33" s="12">
        <f t="shared" si="6"/>
        <v>865.2</v>
      </c>
      <c r="O33" s="10"/>
      <c r="P33" s="12">
        <f t="shared" si="7"/>
        <v>865.2</v>
      </c>
      <c r="Q33" s="10">
        <v>1</v>
      </c>
      <c r="R33" s="36">
        <f t="shared" si="8"/>
        <v>865.2</v>
      </c>
    </row>
    <row r="34" s="14" customFormat="1" ht="15" customHeight="1" spans="1:18">
      <c r="A34" s="10" t="s">
        <v>180</v>
      </c>
      <c r="B34" s="35" t="s">
        <v>176</v>
      </c>
      <c r="C34" s="10"/>
      <c r="D34" s="10"/>
      <c r="E34" s="10"/>
      <c r="F34" s="387"/>
      <c r="G34" s="10"/>
      <c r="H34" s="10">
        <v>7313</v>
      </c>
      <c r="I34" s="10">
        <v>8221</v>
      </c>
      <c r="J34" s="10">
        <f t="shared" si="9"/>
        <v>908</v>
      </c>
      <c r="K34" s="10">
        <v>120</v>
      </c>
      <c r="L34" s="10">
        <f t="shared" si="5"/>
        <v>108960</v>
      </c>
      <c r="M34" s="11">
        <v>1.03</v>
      </c>
      <c r="N34" s="12">
        <f t="shared" si="6"/>
        <v>112228.8</v>
      </c>
      <c r="O34" s="10"/>
      <c r="P34" s="12">
        <f t="shared" si="7"/>
        <v>112228.8</v>
      </c>
      <c r="Q34" s="10">
        <v>1</v>
      </c>
      <c r="R34" s="36">
        <f t="shared" si="8"/>
        <v>112228.8</v>
      </c>
    </row>
    <row r="35" s="14" customFormat="1" customHeight="1" spans="1:18">
      <c r="A35" s="10" t="s">
        <v>181</v>
      </c>
      <c r="B35" s="35" t="s">
        <v>176</v>
      </c>
      <c r="C35" s="10"/>
      <c r="D35" s="10"/>
      <c r="E35" s="10"/>
      <c r="F35" s="387"/>
      <c r="G35" s="10"/>
      <c r="H35" s="10">
        <v>4083</v>
      </c>
      <c r="I35" s="10">
        <v>4405</v>
      </c>
      <c r="J35" s="10">
        <f t="shared" si="9"/>
        <v>322</v>
      </c>
      <c r="K35" s="10">
        <v>120</v>
      </c>
      <c r="L35" s="10">
        <f t="shared" si="5"/>
        <v>38640</v>
      </c>
      <c r="M35" s="11">
        <v>1.03</v>
      </c>
      <c r="N35" s="12">
        <f t="shared" si="6"/>
        <v>39799.2</v>
      </c>
      <c r="O35" s="10"/>
      <c r="P35" s="12">
        <f t="shared" si="7"/>
        <v>39799.2</v>
      </c>
      <c r="Q35" s="10">
        <v>1</v>
      </c>
      <c r="R35" s="36">
        <f t="shared" si="8"/>
        <v>39799.2</v>
      </c>
    </row>
    <row r="36" s="14" customFormat="1" ht="13.5" customHeight="1" spans="1:18">
      <c r="A36" s="10" t="s">
        <v>182</v>
      </c>
      <c r="B36" s="35" t="s">
        <v>176</v>
      </c>
      <c r="C36" s="10"/>
      <c r="D36" s="10"/>
      <c r="E36" s="10"/>
      <c r="F36" s="387"/>
      <c r="G36" s="10"/>
      <c r="H36" s="10">
        <v>5327</v>
      </c>
      <c r="I36" s="10">
        <v>5476</v>
      </c>
      <c r="J36" s="10">
        <f t="shared" si="9"/>
        <v>149</v>
      </c>
      <c r="K36" s="10">
        <v>120</v>
      </c>
      <c r="L36" s="10">
        <f t="shared" si="5"/>
        <v>17880</v>
      </c>
      <c r="M36" s="11">
        <v>1.03</v>
      </c>
      <c r="N36" s="12">
        <f t="shared" si="6"/>
        <v>18416.4</v>
      </c>
      <c r="O36" s="10"/>
      <c r="P36" s="12">
        <f t="shared" si="7"/>
        <v>18416.4</v>
      </c>
      <c r="Q36" s="10">
        <v>1</v>
      </c>
      <c r="R36" s="36">
        <f t="shared" si="8"/>
        <v>18416.4</v>
      </c>
    </row>
    <row r="37" s="14" customFormat="1" ht="19.5" customHeight="1" spans="1:18">
      <c r="A37" s="10" t="s">
        <v>11</v>
      </c>
      <c r="B37" s="35" t="s">
        <v>176</v>
      </c>
      <c r="C37" s="10"/>
      <c r="D37" s="10"/>
      <c r="E37" s="10"/>
      <c r="F37" s="387"/>
      <c r="G37" s="10"/>
      <c r="H37" s="10"/>
      <c r="I37" s="10"/>
      <c r="J37" s="10" t="s">
        <v>146</v>
      </c>
      <c r="K37" s="10"/>
      <c r="L37" s="10">
        <f>SUM(L30:L36)</f>
        <v>391200</v>
      </c>
      <c r="M37" s="11">
        <v>1.03</v>
      </c>
      <c r="N37" s="12">
        <f t="shared" si="6"/>
        <v>402936</v>
      </c>
      <c r="O37" s="10"/>
      <c r="P37" s="12">
        <f t="shared" si="7"/>
        <v>402936</v>
      </c>
      <c r="Q37" s="10">
        <v>1</v>
      </c>
      <c r="R37" s="36">
        <f t="shared" si="8"/>
        <v>402936</v>
      </c>
    </row>
    <row r="38" s="1" customFormat="1" ht="19.5" customHeight="1" spans="1:18">
      <c r="A38" s="4"/>
      <c r="B38" s="252"/>
      <c r="C38" s="4"/>
      <c r="D38" s="4"/>
      <c r="E38" s="4"/>
      <c r="F38" s="608"/>
      <c r="G38" s="4"/>
      <c r="H38" s="4"/>
      <c r="I38" s="4"/>
      <c r="J38" s="4"/>
      <c r="K38" s="4"/>
      <c r="L38" s="4"/>
      <c r="M38" s="5"/>
      <c r="N38" s="6"/>
      <c r="O38" s="4"/>
      <c r="P38" s="6"/>
      <c r="Q38" s="4"/>
      <c r="R38" s="140"/>
    </row>
    <row r="39" s="1" customFormat="1" ht="19.5" customHeight="1" spans="1:18">
      <c r="A39" s="10" t="s">
        <v>183</v>
      </c>
      <c r="B39" s="35" t="s">
        <v>184</v>
      </c>
      <c r="C39" s="10"/>
      <c r="D39" s="10"/>
      <c r="E39" s="10"/>
      <c r="F39" s="387"/>
      <c r="G39" s="10"/>
      <c r="H39" s="10">
        <v>5722</v>
      </c>
      <c r="I39" s="10">
        <v>6284</v>
      </c>
      <c r="J39" s="10">
        <f>I39-H39</f>
        <v>562</v>
      </c>
      <c r="K39" s="10">
        <v>240</v>
      </c>
      <c r="L39" s="10">
        <f>K39*J39</f>
        <v>134880</v>
      </c>
      <c r="M39" s="11">
        <v>1.03</v>
      </c>
      <c r="N39" s="12">
        <f t="shared" ref="N39:N44" si="10">M39*L39</f>
        <v>138926.4</v>
      </c>
      <c r="O39" s="10"/>
      <c r="P39" s="12">
        <f t="shared" ref="P39:P44" si="11">G39+N39+O39</f>
        <v>138926.4</v>
      </c>
      <c r="Q39" s="10">
        <v>1</v>
      </c>
      <c r="R39" s="36">
        <f t="shared" ref="R39:R44" si="12">P39*Q39</f>
        <v>138926.4</v>
      </c>
    </row>
    <row r="40" s="1" customFormat="1" ht="19.5" customHeight="1" spans="1:18">
      <c r="A40" s="10" t="s">
        <v>185</v>
      </c>
      <c r="B40" s="35" t="s">
        <v>184</v>
      </c>
      <c r="C40" s="10"/>
      <c r="D40" s="10"/>
      <c r="E40" s="10"/>
      <c r="F40" s="387"/>
      <c r="G40" s="10"/>
      <c r="H40" s="10">
        <v>547</v>
      </c>
      <c r="I40" s="10">
        <v>615</v>
      </c>
      <c r="J40" s="10">
        <f>I40-H40</f>
        <v>68</v>
      </c>
      <c r="K40" s="10">
        <v>240</v>
      </c>
      <c r="L40" s="10">
        <f>K40*J40</f>
        <v>16320</v>
      </c>
      <c r="M40" s="11">
        <v>1.03</v>
      </c>
      <c r="N40" s="12">
        <f t="shared" si="10"/>
        <v>16809.6</v>
      </c>
      <c r="O40" s="10"/>
      <c r="P40" s="12">
        <f t="shared" si="11"/>
        <v>16809.6</v>
      </c>
      <c r="Q40" s="10">
        <v>1</v>
      </c>
      <c r="R40" s="36">
        <f t="shared" si="12"/>
        <v>16809.6</v>
      </c>
    </row>
    <row r="41" spans="1:68">
      <c r="A41" s="10" t="s">
        <v>186</v>
      </c>
      <c r="B41" s="35" t="s">
        <v>184</v>
      </c>
      <c r="C41" s="10"/>
      <c r="D41" s="10"/>
      <c r="E41" s="10"/>
      <c r="F41" s="387"/>
      <c r="G41" s="10"/>
      <c r="H41" s="10">
        <v>1594</v>
      </c>
      <c r="I41" s="10">
        <v>1726</v>
      </c>
      <c r="J41" s="10">
        <f>I41-H41</f>
        <v>132</v>
      </c>
      <c r="K41" s="10">
        <v>120</v>
      </c>
      <c r="L41" s="10">
        <f>K41*J41</f>
        <v>15840</v>
      </c>
      <c r="M41" s="11">
        <v>1.03</v>
      </c>
      <c r="N41" s="12">
        <f t="shared" si="10"/>
        <v>16315.2</v>
      </c>
      <c r="O41" s="10"/>
      <c r="P41" s="12">
        <f t="shared" si="11"/>
        <v>16315.2</v>
      </c>
      <c r="Q41" s="10">
        <v>1</v>
      </c>
      <c r="R41" s="36">
        <f t="shared" si="12"/>
        <v>16315.2</v>
      </c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</row>
    <row r="42" s="14" customFormat="1" spans="1:18">
      <c r="A42" s="10" t="s">
        <v>187</v>
      </c>
      <c r="B42" s="35" t="s">
        <v>184</v>
      </c>
      <c r="C42" s="10"/>
      <c r="D42" s="10"/>
      <c r="E42" s="10"/>
      <c r="F42" s="387"/>
      <c r="G42" s="10"/>
      <c r="H42" s="10">
        <v>9326</v>
      </c>
      <c r="I42" s="10">
        <v>10436</v>
      </c>
      <c r="J42" s="10">
        <f>I42-H42</f>
        <v>1110</v>
      </c>
      <c r="K42" s="10">
        <v>60</v>
      </c>
      <c r="L42" s="10">
        <f>K42*J42</f>
        <v>66600</v>
      </c>
      <c r="M42" s="11">
        <v>1.03</v>
      </c>
      <c r="N42" s="12">
        <f t="shared" si="10"/>
        <v>68598</v>
      </c>
      <c r="O42" s="10"/>
      <c r="P42" s="12">
        <f t="shared" si="11"/>
        <v>68598</v>
      </c>
      <c r="Q42" s="10">
        <v>1</v>
      </c>
      <c r="R42" s="36">
        <f t="shared" si="12"/>
        <v>68598</v>
      </c>
    </row>
    <row r="43" s="14" customFormat="1" spans="1:18">
      <c r="A43" s="10" t="s">
        <v>188</v>
      </c>
      <c r="B43" s="35" t="s">
        <v>184</v>
      </c>
      <c r="C43" s="10"/>
      <c r="D43" s="10"/>
      <c r="E43" s="10"/>
      <c r="F43" s="387"/>
      <c r="G43" s="10"/>
      <c r="H43" s="10">
        <v>668</v>
      </c>
      <c r="I43" s="10">
        <v>682</v>
      </c>
      <c r="J43" s="10">
        <f>I43-H43</f>
        <v>14</v>
      </c>
      <c r="K43" s="10">
        <v>60</v>
      </c>
      <c r="L43" s="10">
        <f>K43*J43</f>
        <v>840</v>
      </c>
      <c r="M43" s="11">
        <v>1.03</v>
      </c>
      <c r="N43" s="12">
        <f t="shared" si="10"/>
        <v>865.2</v>
      </c>
      <c r="O43" s="10"/>
      <c r="P43" s="12">
        <f t="shared" si="11"/>
        <v>865.2</v>
      </c>
      <c r="Q43" s="10">
        <v>1</v>
      </c>
      <c r="R43" s="36">
        <f t="shared" si="12"/>
        <v>865.2</v>
      </c>
    </row>
    <row r="44" s="14" customFormat="1" spans="1:18">
      <c r="A44" s="10" t="s">
        <v>11</v>
      </c>
      <c r="B44" s="35"/>
      <c r="C44" s="10"/>
      <c r="D44" s="10"/>
      <c r="E44" s="10"/>
      <c r="F44" s="387"/>
      <c r="G44" s="10"/>
      <c r="H44" s="10"/>
      <c r="I44" s="10"/>
      <c r="J44" s="10"/>
      <c r="K44" s="10"/>
      <c r="L44" s="10">
        <f>SUM(L39:L43)</f>
        <v>234480</v>
      </c>
      <c r="M44" s="11">
        <v>1.03</v>
      </c>
      <c r="N44" s="12">
        <f t="shared" si="10"/>
        <v>241514.4</v>
      </c>
      <c r="O44" s="10"/>
      <c r="P44" s="12">
        <f t="shared" si="11"/>
        <v>241514.4</v>
      </c>
      <c r="Q44" s="10">
        <v>1</v>
      </c>
      <c r="R44" s="36">
        <f t="shared" si="12"/>
        <v>241514.4</v>
      </c>
    </row>
    <row r="45" s="14" customFormat="1" spans="1:18">
      <c r="A45" s="80"/>
      <c r="B45" s="72"/>
      <c r="C45" s="80"/>
      <c r="D45" s="80"/>
      <c r="E45" s="80"/>
      <c r="F45" s="610"/>
      <c r="G45" s="80"/>
      <c r="H45" s="80"/>
      <c r="I45" s="80"/>
      <c r="J45" s="80"/>
      <c r="K45" s="80"/>
      <c r="L45" s="80"/>
      <c r="M45" s="85"/>
      <c r="N45" s="86"/>
      <c r="O45" s="80"/>
      <c r="P45" s="86"/>
      <c r="Q45" s="80"/>
      <c r="R45" s="124"/>
    </row>
    <row r="46" s="14" customFormat="1" spans="1:18">
      <c r="A46" s="10" t="s">
        <v>189</v>
      </c>
      <c r="B46" s="35"/>
      <c r="C46" s="10"/>
      <c r="D46" s="10"/>
      <c r="E46" s="10"/>
      <c r="F46" s="387"/>
      <c r="G46" s="10"/>
      <c r="H46" s="10"/>
      <c r="I46" s="10"/>
      <c r="J46" s="10"/>
      <c r="K46" s="10"/>
      <c r="L46" s="10"/>
      <c r="M46" s="11"/>
      <c r="N46" s="12">
        <f>N21+N26+N37+N44</f>
        <v>1194779.4</v>
      </c>
      <c r="O46" s="10"/>
      <c r="P46" s="12"/>
      <c r="Q46" s="10"/>
      <c r="R46" s="36">
        <f>N46</f>
        <v>1194779.4</v>
      </c>
    </row>
    <row r="47" s="14" customFormat="1" spans="1:18">
      <c r="A47" s="10"/>
      <c r="B47" s="35"/>
      <c r="C47" s="10"/>
      <c r="D47" s="10"/>
      <c r="E47" s="10"/>
      <c r="F47" s="36">
        <v>9.5</v>
      </c>
      <c r="G47" s="10"/>
      <c r="H47" s="10"/>
      <c r="I47" s="10"/>
      <c r="J47" s="10"/>
      <c r="K47" s="10"/>
      <c r="L47" s="10"/>
      <c r="M47" s="11"/>
      <c r="N47" s="12"/>
      <c r="O47" s="10"/>
      <c r="P47" s="12"/>
      <c r="Q47" s="10"/>
      <c r="R47" s="36"/>
    </row>
    <row r="48" s="1" customFormat="1" spans="1:18">
      <c r="A48" s="10" t="s">
        <v>190</v>
      </c>
      <c r="B48" s="35"/>
      <c r="C48" s="10"/>
      <c r="D48" s="10"/>
      <c r="E48" s="10">
        <f>G48/F47</f>
        <v>3063</v>
      </c>
      <c r="F48" s="36">
        <v>9.5</v>
      </c>
      <c r="G48" s="307">
        <f>G9</f>
        <v>29098.5</v>
      </c>
      <c r="H48" s="10"/>
      <c r="I48" s="10"/>
      <c r="J48" s="10"/>
      <c r="K48" s="10"/>
      <c r="L48" s="614">
        <f>N48/M48</f>
        <v>2810420</v>
      </c>
      <c r="M48" s="11">
        <v>1.03</v>
      </c>
      <c r="N48" s="12">
        <f>R48-G48</f>
        <v>2894732.6</v>
      </c>
      <c r="O48" s="10"/>
      <c r="P48" s="12">
        <f>G48+N48</f>
        <v>2923831.1</v>
      </c>
      <c r="Q48" s="10">
        <v>1</v>
      </c>
      <c r="R48" s="36">
        <f>R9-R46</f>
        <v>2923831.1</v>
      </c>
    </row>
    <row r="49" s="1" customFormat="1" spans="1:18">
      <c r="A49" s="29"/>
      <c r="B49" s="98"/>
      <c r="C49" s="29"/>
      <c r="D49" s="29"/>
      <c r="E49" s="29"/>
      <c r="F49" s="611"/>
      <c r="G49" s="29"/>
      <c r="H49" s="29"/>
      <c r="I49" s="29"/>
      <c r="J49" s="29"/>
      <c r="K49" s="29"/>
      <c r="L49" s="29"/>
      <c r="M49" s="53"/>
      <c r="N49" s="54"/>
      <c r="O49" s="29"/>
      <c r="P49" s="54"/>
      <c r="Q49" s="29"/>
      <c r="R49" s="30"/>
    </row>
    <row r="50" s="1" customFormat="1" spans="1:18">
      <c r="A50" s="80" t="s">
        <v>15</v>
      </c>
      <c r="B50" s="80"/>
      <c r="C50" s="80" t="s">
        <v>16</v>
      </c>
      <c r="D50" s="80" t="s">
        <v>17</v>
      </c>
      <c r="E50" s="80" t="s">
        <v>18</v>
      </c>
      <c r="F50" s="610" t="s">
        <v>19</v>
      </c>
      <c r="G50" s="80" t="s">
        <v>20</v>
      </c>
      <c r="H50" s="80" t="s">
        <v>21</v>
      </c>
      <c r="I50" s="80" t="s">
        <v>22</v>
      </c>
      <c r="J50" s="80" t="s">
        <v>23</v>
      </c>
      <c r="K50" s="80" t="s">
        <v>24</v>
      </c>
      <c r="L50" s="80" t="s">
        <v>18</v>
      </c>
      <c r="M50" s="85"/>
      <c r="N50" s="86" t="s">
        <v>25</v>
      </c>
      <c r="O50" s="80" t="s">
        <v>26</v>
      </c>
      <c r="P50" s="86" t="s">
        <v>11</v>
      </c>
      <c r="Q50" s="80" t="s">
        <v>27</v>
      </c>
      <c r="R50" s="124" t="s">
        <v>28</v>
      </c>
    </row>
    <row r="51" s="1" customFormat="1" spans="1:18">
      <c r="A51" s="35" t="s">
        <v>191</v>
      </c>
      <c r="B51" s="35"/>
      <c r="C51" s="10"/>
      <c r="D51" s="10"/>
      <c r="E51" s="307">
        <f>E48*Q51</f>
        <v>1433.986332</v>
      </c>
      <c r="F51" s="387">
        <v>9.5</v>
      </c>
      <c r="G51" s="307">
        <f>E51*F51</f>
        <v>13622.870154</v>
      </c>
      <c r="H51" s="10"/>
      <c r="I51" s="10"/>
      <c r="J51" s="10"/>
      <c r="K51" s="10"/>
      <c r="L51" s="10"/>
      <c r="M51" s="11"/>
      <c r="N51" s="12"/>
      <c r="O51" s="10"/>
      <c r="P51" s="612"/>
      <c r="Q51" s="10">
        <v>0.468164</v>
      </c>
      <c r="R51" s="36">
        <f>R48*Q51</f>
        <v>1368832.4631004</v>
      </c>
    </row>
    <row r="52" s="25" customFormat="1" ht="20.25" spans="1:23">
      <c r="A52" s="35" t="s">
        <v>192</v>
      </c>
      <c r="B52" s="35"/>
      <c r="C52" s="10"/>
      <c r="D52" s="10"/>
      <c r="E52" s="307">
        <f>E48*Q52</f>
        <v>209.47857</v>
      </c>
      <c r="F52" s="387">
        <v>9.5</v>
      </c>
      <c r="G52" s="307">
        <f>E52*F52</f>
        <v>1990.046415</v>
      </c>
      <c r="H52" s="10"/>
      <c r="I52" s="10"/>
      <c r="J52" s="10"/>
      <c r="K52" s="10"/>
      <c r="L52" s="10"/>
      <c r="M52" s="11"/>
      <c r="N52" s="12"/>
      <c r="O52" s="10"/>
      <c r="P52" s="12"/>
      <c r="Q52" s="10">
        <v>0.06839</v>
      </c>
      <c r="R52" s="36">
        <f>R48*Q52</f>
        <v>199960.808929</v>
      </c>
      <c r="S52" s="615" t="s">
        <v>193</v>
      </c>
      <c r="T52" s="616"/>
      <c r="U52" s="616"/>
      <c r="V52" s="616"/>
      <c r="W52" s="616"/>
    </row>
    <row r="53" s="1" customFormat="1" spans="1:23">
      <c r="A53" s="35" t="s">
        <v>194</v>
      </c>
      <c r="B53" s="35"/>
      <c r="C53" s="10"/>
      <c r="D53" s="10"/>
      <c r="E53" s="307">
        <f>E48*Q53</f>
        <v>1073.345649</v>
      </c>
      <c r="F53" s="387">
        <v>9.5</v>
      </c>
      <c r="G53" s="307">
        <f>E53*F53</f>
        <v>10196.7836655</v>
      </c>
      <c r="H53" s="10"/>
      <c r="I53" s="10"/>
      <c r="J53" s="10"/>
      <c r="K53" s="10"/>
      <c r="L53" s="307"/>
      <c r="M53" s="11"/>
      <c r="N53" s="12"/>
      <c r="O53" s="10"/>
      <c r="P53" s="12"/>
      <c r="Q53" s="10">
        <v>0.350423</v>
      </c>
      <c r="R53" s="36">
        <f>R48*Q53</f>
        <v>1024577.6655553</v>
      </c>
      <c r="S53" s="617" t="s">
        <v>195</v>
      </c>
      <c r="T53" s="617" t="s">
        <v>196</v>
      </c>
      <c r="U53" s="617" t="s">
        <v>197</v>
      </c>
      <c r="V53" s="617" t="s">
        <v>198</v>
      </c>
      <c r="W53" s="617" t="s">
        <v>199</v>
      </c>
    </row>
    <row r="54" s="1" customFormat="1" spans="1:23">
      <c r="A54" s="35" t="s">
        <v>200</v>
      </c>
      <c r="B54" s="35"/>
      <c r="C54" s="10"/>
      <c r="D54" s="10"/>
      <c r="E54" s="307">
        <f>E48*Q54</f>
        <v>346.189449</v>
      </c>
      <c r="F54" s="387">
        <v>9.5</v>
      </c>
      <c r="G54" s="307">
        <f>E54*F54</f>
        <v>3288.7997655</v>
      </c>
      <c r="H54" s="10"/>
      <c r="I54" s="10"/>
      <c r="J54" s="10"/>
      <c r="K54" s="10"/>
      <c r="L54" s="10"/>
      <c r="M54" s="11"/>
      <c r="N54" s="12"/>
      <c r="O54" s="10"/>
      <c r="P54" s="12"/>
      <c r="Q54" s="10">
        <v>0.113023</v>
      </c>
      <c r="R54" s="36">
        <f>R48*Q54</f>
        <v>330460.1624153</v>
      </c>
      <c r="S54" s="618">
        <v>1</v>
      </c>
      <c r="T54" s="617" t="s">
        <v>201</v>
      </c>
      <c r="U54" s="617">
        <v>14.78</v>
      </c>
      <c r="V54" s="617" t="s">
        <v>202</v>
      </c>
      <c r="W54" s="619"/>
    </row>
    <row r="55" s="1" customFormat="1" spans="1:23">
      <c r="A55" s="72"/>
      <c r="B55" s="72"/>
      <c r="C55" s="80"/>
      <c r="D55" s="80"/>
      <c r="E55" s="80"/>
      <c r="F55" s="610"/>
      <c r="G55" s="356"/>
      <c r="H55" s="80"/>
      <c r="I55" s="80"/>
      <c r="J55" s="80"/>
      <c r="K55" s="80"/>
      <c r="L55" s="80"/>
      <c r="M55" s="85"/>
      <c r="N55" s="86"/>
      <c r="O55" s="80"/>
      <c r="P55" s="86"/>
      <c r="Q55" s="80"/>
      <c r="R55" s="124"/>
      <c r="S55" s="618">
        <v>2</v>
      </c>
      <c r="T55" s="618" t="s">
        <v>201</v>
      </c>
      <c r="U55" s="618">
        <v>25.98</v>
      </c>
      <c r="V55" s="618" t="s">
        <v>203</v>
      </c>
      <c r="W55" s="620"/>
    </row>
    <row r="56" s="1" customFormat="1" spans="1:23">
      <c r="A56" s="190" t="s">
        <v>15</v>
      </c>
      <c r="B56" s="80"/>
      <c r="C56" s="80" t="s">
        <v>16</v>
      </c>
      <c r="D56" s="80" t="s">
        <v>17</v>
      </c>
      <c r="E56" s="80" t="s">
        <v>18</v>
      </c>
      <c r="F56" s="610" t="s">
        <v>19</v>
      </c>
      <c r="G56" s="80" t="s">
        <v>20</v>
      </c>
      <c r="H56" s="80" t="s">
        <v>21</v>
      </c>
      <c r="I56" s="80" t="s">
        <v>22</v>
      </c>
      <c r="J56" s="80" t="s">
        <v>23</v>
      </c>
      <c r="K56" s="80" t="s">
        <v>24</v>
      </c>
      <c r="L56" s="80" t="s">
        <v>18</v>
      </c>
      <c r="M56" s="85"/>
      <c r="N56" s="86" t="s">
        <v>25</v>
      </c>
      <c r="O56" s="80" t="s">
        <v>26</v>
      </c>
      <c r="P56" s="86" t="s">
        <v>11</v>
      </c>
      <c r="Q56" s="80" t="s">
        <v>27</v>
      </c>
      <c r="R56" s="124" t="s">
        <v>28</v>
      </c>
      <c r="S56" s="618">
        <v>3</v>
      </c>
      <c r="T56" s="618" t="s">
        <v>201</v>
      </c>
      <c r="U56" s="618">
        <v>0.807101</v>
      </c>
      <c r="V56" s="618" t="s">
        <v>204</v>
      </c>
      <c r="W56" s="621"/>
    </row>
    <row r="57" s="1" customFormat="1" spans="1:23">
      <c r="A57" s="72" t="s">
        <v>205</v>
      </c>
      <c r="B57" s="80"/>
      <c r="C57" s="80"/>
      <c r="D57" s="80"/>
      <c r="E57" s="124">
        <f>G57/F57</f>
        <v>1433.986332</v>
      </c>
      <c r="F57" s="610">
        <v>9.5</v>
      </c>
      <c r="G57" s="124">
        <f>G48*Q51</f>
        <v>13622.870154</v>
      </c>
      <c r="H57" s="80"/>
      <c r="I57" s="80"/>
      <c r="J57" s="80"/>
      <c r="K57" s="80"/>
      <c r="L57" s="124">
        <f>N57/M57</f>
        <v>1829817.46888</v>
      </c>
      <c r="M57" s="85">
        <v>1.03</v>
      </c>
      <c r="N57" s="86">
        <f>P57-G57</f>
        <v>1884711.9929464</v>
      </c>
      <c r="O57" s="80"/>
      <c r="P57" s="86">
        <f>R57</f>
        <v>1898334.8631004</v>
      </c>
      <c r="Q57" s="80"/>
      <c r="R57" s="124">
        <f>R51+N21</f>
        <v>1898334.8631004</v>
      </c>
      <c r="S57" s="618">
        <v>4</v>
      </c>
      <c r="T57" s="618" t="s">
        <v>201</v>
      </c>
      <c r="U57" s="618">
        <v>14.98</v>
      </c>
      <c r="V57" s="618" t="s">
        <v>206</v>
      </c>
      <c r="W57" s="620"/>
    </row>
    <row r="58" s="1" customFormat="1" spans="1:23">
      <c r="A58" s="10" t="s">
        <v>207</v>
      </c>
      <c r="B58" s="35" t="s">
        <v>161</v>
      </c>
      <c r="C58" s="10">
        <v>2</v>
      </c>
      <c r="D58" s="10">
        <v>2</v>
      </c>
      <c r="E58" s="10">
        <f>SUM(D58-C58)</f>
        <v>0</v>
      </c>
      <c r="F58" s="387">
        <v>9.5</v>
      </c>
      <c r="G58" s="307">
        <f>E58*F58</f>
        <v>0</v>
      </c>
      <c r="H58" s="10">
        <v>1661</v>
      </c>
      <c r="I58" s="10">
        <v>1661</v>
      </c>
      <c r="J58" s="10">
        <f t="shared" ref="J58:J65" si="13">I58-H58</f>
        <v>0</v>
      </c>
      <c r="K58" s="10">
        <v>1</v>
      </c>
      <c r="L58" s="10">
        <f t="shared" ref="L58:L64" si="14">K58*J58</f>
        <v>0</v>
      </c>
      <c r="M58" s="11">
        <v>1.03</v>
      </c>
      <c r="N58" s="12">
        <f t="shared" ref="N58:N64" si="15">M58*L58</f>
        <v>0</v>
      </c>
      <c r="O58" s="10">
        <v>40</v>
      </c>
      <c r="P58" s="12">
        <f>G58+N58+O58</f>
        <v>40</v>
      </c>
      <c r="Q58" s="10">
        <v>1</v>
      </c>
      <c r="R58" s="36">
        <f t="shared" ref="R58:R66" si="16">P58*Q58</f>
        <v>40</v>
      </c>
      <c r="S58" s="618">
        <v>5</v>
      </c>
      <c r="T58" s="618" t="s">
        <v>201</v>
      </c>
      <c r="U58" s="618">
        <v>2.341334</v>
      </c>
      <c r="V58" s="618" t="s">
        <v>208</v>
      </c>
      <c r="W58" s="621"/>
    </row>
    <row r="59" s="1" customFormat="1" spans="1:23">
      <c r="A59" s="10" t="s">
        <v>209</v>
      </c>
      <c r="B59" s="35" t="s">
        <v>161</v>
      </c>
      <c r="C59" s="10" t="s">
        <v>210</v>
      </c>
      <c r="D59" s="10"/>
      <c r="E59" s="10"/>
      <c r="F59" s="387"/>
      <c r="G59" s="307"/>
      <c r="H59" s="10">
        <v>9</v>
      </c>
      <c r="I59" s="10">
        <v>9</v>
      </c>
      <c r="J59" s="10">
        <f t="shared" si="13"/>
        <v>0</v>
      </c>
      <c r="K59" s="10">
        <v>1</v>
      </c>
      <c r="L59" s="10">
        <f t="shared" si="14"/>
        <v>0</v>
      </c>
      <c r="M59" s="11">
        <v>1.03</v>
      </c>
      <c r="N59" s="12">
        <f t="shared" si="15"/>
        <v>0</v>
      </c>
      <c r="O59" s="10"/>
      <c r="P59" s="12">
        <f>N59+O59</f>
        <v>0</v>
      </c>
      <c r="Q59" s="10">
        <v>1</v>
      </c>
      <c r="R59" s="36">
        <f t="shared" si="16"/>
        <v>0</v>
      </c>
      <c r="S59" s="618">
        <v>6</v>
      </c>
      <c r="T59" s="617" t="s">
        <v>161</v>
      </c>
      <c r="U59" s="617">
        <v>12.58</v>
      </c>
      <c r="V59" s="617" t="s">
        <v>211</v>
      </c>
      <c r="W59" s="620"/>
    </row>
    <row r="60" s="1" customFormat="1" spans="1:23">
      <c r="A60" s="10" t="s">
        <v>212</v>
      </c>
      <c r="B60" s="35" t="s">
        <v>213</v>
      </c>
      <c r="C60" s="10">
        <v>4443</v>
      </c>
      <c r="D60" s="10"/>
      <c r="E60" s="10"/>
      <c r="F60" s="37"/>
      <c r="G60" s="10"/>
      <c r="H60" s="10">
        <v>116765</v>
      </c>
      <c r="I60" s="10">
        <v>122445</v>
      </c>
      <c r="J60" s="10">
        <f t="shared" si="13"/>
        <v>5680</v>
      </c>
      <c r="K60" s="10">
        <v>1</v>
      </c>
      <c r="L60" s="10">
        <f t="shared" si="14"/>
        <v>5680</v>
      </c>
      <c r="M60" s="11">
        <v>1.03</v>
      </c>
      <c r="N60" s="12">
        <f t="shared" si="15"/>
        <v>5850.4</v>
      </c>
      <c r="O60" s="10"/>
      <c r="P60" s="12">
        <f t="shared" ref="P60:P64" si="17">G60+N60+O60</f>
        <v>5850.4</v>
      </c>
      <c r="Q60" s="10">
        <v>1</v>
      </c>
      <c r="R60" s="36">
        <f t="shared" si="16"/>
        <v>5850.4</v>
      </c>
      <c r="S60" s="618">
        <v>7</v>
      </c>
      <c r="T60" s="617" t="s">
        <v>161</v>
      </c>
      <c r="U60" s="617">
        <v>15.68</v>
      </c>
      <c r="V60" s="617" t="s">
        <v>214</v>
      </c>
      <c r="W60" s="620"/>
    </row>
    <row r="61" s="14" customFormat="1" spans="1:23">
      <c r="A61" s="10" t="s">
        <v>215</v>
      </c>
      <c r="B61" s="35" t="s">
        <v>213</v>
      </c>
      <c r="C61" s="10" t="s">
        <v>216</v>
      </c>
      <c r="D61" s="10"/>
      <c r="E61" s="10"/>
      <c r="F61" s="37"/>
      <c r="G61" s="10"/>
      <c r="H61" s="10">
        <v>7147</v>
      </c>
      <c r="I61" s="10">
        <v>7151</v>
      </c>
      <c r="J61" s="10">
        <f t="shared" si="13"/>
        <v>4</v>
      </c>
      <c r="K61" s="10">
        <v>1</v>
      </c>
      <c r="L61" s="10">
        <f t="shared" si="14"/>
        <v>4</v>
      </c>
      <c r="M61" s="11">
        <v>1.03</v>
      </c>
      <c r="N61" s="12">
        <f t="shared" si="15"/>
        <v>4.12</v>
      </c>
      <c r="O61" s="10"/>
      <c r="P61" s="12">
        <f t="shared" si="17"/>
        <v>4.12</v>
      </c>
      <c r="Q61" s="10">
        <v>1</v>
      </c>
      <c r="R61" s="36">
        <f t="shared" si="16"/>
        <v>4.12</v>
      </c>
      <c r="S61" s="622">
        <v>8</v>
      </c>
      <c r="T61" s="622" t="s">
        <v>217</v>
      </c>
      <c r="U61" s="622">
        <v>4.58</v>
      </c>
      <c r="V61" s="622" t="s">
        <v>218</v>
      </c>
      <c r="W61" s="623"/>
    </row>
    <row r="62" s="14" customFormat="1" spans="1:23">
      <c r="A62" s="10" t="s">
        <v>219</v>
      </c>
      <c r="B62" s="35" t="s">
        <v>213</v>
      </c>
      <c r="C62" s="10"/>
      <c r="D62" s="10"/>
      <c r="E62" s="10"/>
      <c r="F62" s="37"/>
      <c r="G62" s="10"/>
      <c r="H62" s="10">
        <v>35478</v>
      </c>
      <c r="I62" s="10">
        <v>70191</v>
      </c>
      <c r="J62" s="10">
        <f t="shared" si="13"/>
        <v>34713</v>
      </c>
      <c r="K62" s="10">
        <v>1</v>
      </c>
      <c r="L62" s="10">
        <f t="shared" si="14"/>
        <v>34713</v>
      </c>
      <c r="M62" s="11">
        <v>1.03</v>
      </c>
      <c r="N62" s="12">
        <f t="shared" si="15"/>
        <v>35754.39</v>
      </c>
      <c r="O62" s="10"/>
      <c r="P62" s="12">
        <f t="shared" si="17"/>
        <v>35754.39</v>
      </c>
      <c r="Q62" s="10">
        <v>1</v>
      </c>
      <c r="R62" s="36">
        <f t="shared" si="16"/>
        <v>35754.39</v>
      </c>
      <c r="S62" s="622">
        <v>9</v>
      </c>
      <c r="T62" s="622" t="s">
        <v>217</v>
      </c>
      <c r="U62" s="622">
        <v>6.58</v>
      </c>
      <c r="V62" s="622" t="s">
        <v>220</v>
      </c>
      <c r="W62" s="623"/>
    </row>
    <row r="63" s="14" customFormat="1" spans="1:23">
      <c r="A63" s="10" t="s">
        <v>221</v>
      </c>
      <c r="B63" s="10"/>
      <c r="C63" s="35"/>
      <c r="D63" s="35"/>
      <c r="E63" s="35"/>
      <c r="F63" s="35"/>
      <c r="G63" s="35"/>
      <c r="H63" s="10">
        <v>322</v>
      </c>
      <c r="I63" s="10">
        <v>322</v>
      </c>
      <c r="J63" s="10">
        <f t="shared" si="13"/>
        <v>0</v>
      </c>
      <c r="K63" s="10">
        <v>80</v>
      </c>
      <c r="L63" s="10">
        <f t="shared" si="14"/>
        <v>0</v>
      </c>
      <c r="M63" s="11">
        <v>1.03</v>
      </c>
      <c r="N63" s="12">
        <f t="shared" si="15"/>
        <v>0</v>
      </c>
      <c r="O63" s="35"/>
      <c r="P63" s="393">
        <f>N63</f>
        <v>0</v>
      </c>
      <c r="Q63" s="10">
        <v>1</v>
      </c>
      <c r="R63" s="393">
        <f t="shared" si="16"/>
        <v>0</v>
      </c>
      <c r="S63" s="622">
        <v>10</v>
      </c>
      <c r="T63" s="622" t="s">
        <v>222</v>
      </c>
      <c r="U63" s="622">
        <v>7.56</v>
      </c>
      <c r="V63" s="622" t="s">
        <v>223</v>
      </c>
      <c r="W63" s="623"/>
    </row>
    <row r="64" s="14" customFormat="1" spans="1:23">
      <c r="A64" s="315" t="s">
        <v>224</v>
      </c>
      <c r="B64" s="315" t="s">
        <v>225</v>
      </c>
      <c r="C64" s="315"/>
      <c r="D64" s="315"/>
      <c r="E64" s="315"/>
      <c r="F64" s="316"/>
      <c r="G64" s="315"/>
      <c r="H64" s="315">
        <v>263014</v>
      </c>
      <c r="I64" s="315">
        <v>263014</v>
      </c>
      <c r="J64" s="315">
        <f t="shared" si="13"/>
        <v>0</v>
      </c>
      <c r="K64" s="315">
        <v>1</v>
      </c>
      <c r="L64" s="315">
        <f>J64*K64</f>
        <v>0</v>
      </c>
      <c r="M64" s="346">
        <v>1.03</v>
      </c>
      <c r="N64" s="347">
        <f>L64*M64</f>
        <v>0</v>
      </c>
      <c r="O64" s="315">
        <v>80</v>
      </c>
      <c r="P64" s="347">
        <f t="shared" si="17"/>
        <v>80</v>
      </c>
      <c r="Q64" s="315">
        <v>1</v>
      </c>
      <c r="R64" s="316">
        <f t="shared" si="16"/>
        <v>80</v>
      </c>
      <c r="S64" s="622">
        <v>11</v>
      </c>
      <c r="T64" s="624" t="s">
        <v>222</v>
      </c>
      <c r="U64" s="624">
        <v>11.9023028</v>
      </c>
      <c r="V64" s="622" t="s">
        <v>226</v>
      </c>
      <c r="W64" s="623"/>
    </row>
    <row r="65" s="1" customFormat="1" spans="1:23">
      <c r="A65" s="10" t="s">
        <v>227</v>
      </c>
      <c r="B65" s="10"/>
      <c r="C65" s="35"/>
      <c r="D65" s="35"/>
      <c r="E65" s="35"/>
      <c r="F65" s="35"/>
      <c r="G65" s="35"/>
      <c r="H65" s="10">
        <v>1841</v>
      </c>
      <c r="I65" s="10">
        <v>2068</v>
      </c>
      <c r="J65" s="10">
        <f t="shared" si="13"/>
        <v>227</v>
      </c>
      <c r="K65" s="10">
        <v>30</v>
      </c>
      <c r="L65" s="10">
        <f>K65*J65</f>
        <v>6810</v>
      </c>
      <c r="M65" s="11">
        <v>1.03</v>
      </c>
      <c r="N65" s="12">
        <f>M65*L65</f>
        <v>7014.3</v>
      </c>
      <c r="O65" s="35"/>
      <c r="P65" s="393">
        <f>N65</f>
        <v>7014.3</v>
      </c>
      <c r="Q65" s="10">
        <v>1</v>
      </c>
      <c r="R65" s="393">
        <f t="shared" si="16"/>
        <v>7014.3</v>
      </c>
      <c r="S65" s="622">
        <v>12</v>
      </c>
      <c r="T65" s="622" t="s">
        <v>228</v>
      </c>
      <c r="U65" s="624">
        <v>27.77</v>
      </c>
      <c r="V65" s="622" t="s">
        <v>229</v>
      </c>
      <c r="W65" s="623"/>
    </row>
    <row r="66" s="14" customFormat="1" spans="1:23">
      <c r="A66" s="35" t="s">
        <v>230</v>
      </c>
      <c r="B66" s="35"/>
      <c r="C66" s="10"/>
      <c r="D66" s="10"/>
      <c r="E66" s="36">
        <f>SUM(E57:E58)</f>
        <v>1433.986332</v>
      </c>
      <c r="F66" s="387">
        <v>9.5</v>
      </c>
      <c r="G66" s="36">
        <f>SUM(G57:G58)</f>
        <v>13622.870154</v>
      </c>
      <c r="H66" s="10"/>
      <c r="I66" s="10"/>
      <c r="J66" s="10"/>
      <c r="K66" s="10"/>
      <c r="L66" s="36">
        <f>SUM(L57:L65)</f>
        <v>1877024.46888</v>
      </c>
      <c r="M66" s="11">
        <v>1.03</v>
      </c>
      <c r="N66" s="12">
        <f>L66*M66</f>
        <v>1933335.2029464</v>
      </c>
      <c r="O66" s="10">
        <f>O58+O64</f>
        <v>120</v>
      </c>
      <c r="P66" s="12">
        <f>G66+N66+O66</f>
        <v>1947078.0731004</v>
      </c>
      <c r="Q66" s="10">
        <v>1</v>
      </c>
      <c r="R66" s="36">
        <f t="shared" si="16"/>
        <v>1947078.0731004</v>
      </c>
      <c r="S66" s="622">
        <v>13</v>
      </c>
      <c r="T66" s="622" t="s">
        <v>231</v>
      </c>
      <c r="U66" s="622">
        <v>4.98</v>
      </c>
      <c r="V66" s="622" t="s">
        <v>232</v>
      </c>
      <c r="W66" s="623"/>
    </row>
    <row r="67" s="14" customFormat="1" spans="1:23">
      <c r="A67" s="98"/>
      <c r="B67" s="98"/>
      <c r="C67" s="29"/>
      <c r="D67" s="29"/>
      <c r="E67" s="30"/>
      <c r="F67" s="611"/>
      <c r="G67" s="30"/>
      <c r="H67" s="29"/>
      <c r="I67" s="29"/>
      <c r="J67" s="29"/>
      <c r="K67" s="29"/>
      <c r="L67" s="30">
        <f>N67/M66</f>
        <v>1877140.97373437</v>
      </c>
      <c r="M67" s="53">
        <v>1.03</v>
      </c>
      <c r="N67" s="54">
        <f>R66-G66</f>
        <v>1933455.2029464</v>
      </c>
      <c r="O67" s="29"/>
      <c r="P67" s="54"/>
      <c r="Q67" s="29"/>
      <c r="R67" s="30"/>
      <c r="S67" s="622">
        <v>14</v>
      </c>
      <c r="T67" s="622" t="s">
        <v>231</v>
      </c>
      <c r="U67" s="622">
        <v>4.78</v>
      </c>
      <c r="V67" s="622" t="s">
        <v>233</v>
      </c>
      <c r="W67" s="623"/>
    </row>
    <row r="68" s="14" customFormat="1" spans="1:23">
      <c r="A68" s="553" t="s">
        <v>203</v>
      </c>
      <c r="B68" s="553" t="s">
        <v>161</v>
      </c>
      <c r="C68" s="625" t="s">
        <v>234</v>
      </c>
      <c r="D68" s="553" t="s">
        <v>235</v>
      </c>
      <c r="E68" s="626"/>
      <c r="F68" s="627"/>
      <c r="G68" s="626"/>
      <c r="H68" s="553"/>
      <c r="I68" s="553"/>
      <c r="J68" s="553"/>
      <c r="K68" s="553"/>
      <c r="L68" s="626"/>
      <c r="M68" s="553"/>
      <c r="N68" s="636"/>
      <c r="O68" s="553"/>
      <c r="P68" s="636"/>
      <c r="Q68" s="553"/>
      <c r="R68" s="626">
        <v>400000</v>
      </c>
      <c r="S68" s="640" t="s">
        <v>11</v>
      </c>
      <c r="T68" s="641"/>
      <c r="U68" s="622">
        <f>SUM(U54:U67)</f>
        <v>155.3007378</v>
      </c>
      <c r="V68" s="622"/>
      <c r="W68" s="623" t="s">
        <v>236</v>
      </c>
    </row>
    <row r="69" s="1" customFormat="1" spans="1:23">
      <c r="A69" s="248"/>
      <c r="B69" s="248"/>
      <c r="C69" s="28"/>
      <c r="D69" s="28"/>
      <c r="E69" s="249"/>
      <c r="F69" s="628"/>
      <c r="G69" s="249"/>
      <c r="H69" s="28"/>
      <c r="I69" s="28"/>
      <c r="J69" s="28"/>
      <c r="K69" s="28"/>
      <c r="L69" s="249"/>
      <c r="M69" s="269"/>
      <c r="N69" s="270"/>
      <c r="O69" s="28"/>
      <c r="P69" s="270"/>
      <c r="Q69" s="28"/>
      <c r="R69" s="249"/>
      <c r="S69" s="25"/>
      <c r="T69" s="25"/>
      <c r="U69" s="25"/>
      <c r="V69" s="25"/>
      <c r="W69" s="25"/>
    </row>
    <row r="70" s="25" customFormat="1" spans="1:23">
      <c r="A70" s="35" t="s">
        <v>237</v>
      </c>
      <c r="B70" s="35"/>
      <c r="C70" s="35"/>
      <c r="D70" s="35"/>
      <c r="E70" s="386">
        <f>G70/F70</f>
        <v>1073.345649</v>
      </c>
      <c r="F70" s="629">
        <v>9.5</v>
      </c>
      <c r="G70" s="386">
        <f>G48*Q53</f>
        <v>10196.7836655</v>
      </c>
      <c r="H70" s="35"/>
      <c r="I70" s="35"/>
      <c r="J70" s="35"/>
      <c r="K70" s="35"/>
      <c r="L70" s="386">
        <f>N70/M70</f>
        <v>1376035.80766</v>
      </c>
      <c r="M70" s="35">
        <v>1.03</v>
      </c>
      <c r="N70" s="572">
        <f>R70-G70</f>
        <v>1417316.8818898</v>
      </c>
      <c r="O70" s="35"/>
      <c r="P70" s="572">
        <f>G70+N70</f>
        <v>1427513.6655553</v>
      </c>
      <c r="Q70" s="35"/>
      <c r="R70" s="386">
        <f>R37+R53</f>
        <v>1427513.6655553</v>
      </c>
      <c r="S70" s="607"/>
      <c r="T70" s="607"/>
      <c r="U70" s="607"/>
      <c r="V70" s="607"/>
      <c r="W70" s="607"/>
    </row>
    <row r="71" s="607" customFormat="1" spans="1:23">
      <c r="A71" s="504" t="s">
        <v>238</v>
      </c>
      <c r="B71" s="504" t="s">
        <v>239</v>
      </c>
      <c r="C71" s="504"/>
      <c r="D71" s="504"/>
      <c r="E71" s="504">
        <f>'5#楼'!E41</f>
        <v>546</v>
      </c>
      <c r="F71" s="630">
        <v>9.5</v>
      </c>
      <c r="G71" s="504">
        <f>E71*F71</f>
        <v>5187</v>
      </c>
      <c r="H71" s="504"/>
      <c r="I71" s="504"/>
      <c r="J71" s="504">
        <f>'5#楼'!L41</f>
        <v>115777</v>
      </c>
      <c r="K71" s="504">
        <v>1</v>
      </c>
      <c r="L71" s="637">
        <f>J71*K71</f>
        <v>115777</v>
      </c>
      <c r="M71" s="504">
        <v>1.03</v>
      </c>
      <c r="N71" s="637">
        <f>L71*M71</f>
        <v>119250.31</v>
      </c>
      <c r="O71" s="504">
        <v>0</v>
      </c>
      <c r="P71" s="637">
        <f>N71+O71</f>
        <v>119250.31</v>
      </c>
      <c r="Q71" s="504"/>
      <c r="R71" s="637">
        <f>G71+P71</f>
        <v>124437.31</v>
      </c>
      <c r="S71" s="18"/>
      <c r="T71" s="18"/>
      <c r="U71" s="18"/>
      <c r="V71" s="18"/>
      <c r="W71" s="18"/>
    </row>
    <row r="72" s="18" customFormat="1" spans="1:23">
      <c r="A72" s="35" t="s">
        <v>240</v>
      </c>
      <c r="B72" s="35"/>
      <c r="C72" s="35"/>
      <c r="D72" s="35"/>
      <c r="E72" s="386">
        <f>SUM(E70:E71)</f>
        <v>1619.345649</v>
      </c>
      <c r="F72" s="629">
        <v>9.5</v>
      </c>
      <c r="G72" s="498">
        <f>E72*F72</f>
        <v>15383.7836655</v>
      </c>
      <c r="H72" s="35"/>
      <c r="I72" s="35"/>
      <c r="J72" s="35"/>
      <c r="K72" s="35"/>
      <c r="L72" s="386">
        <f>M72*M72</f>
        <v>1.0609</v>
      </c>
      <c r="M72" s="35">
        <v>1.03</v>
      </c>
      <c r="N72" s="572">
        <f>R72-G72</f>
        <v>1536567.1918898</v>
      </c>
      <c r="O72" s="35"/>
      <c r="P72" s="572">
        <f>G72+N72</f>
        <v>1551950.9755553</v>
      </c>
      <c r="Q72" s="35"/>
      <c r="R72" s="386">
        <f>SUM(R70:R71)</f>
        <v>1551950.9755553</v>
      </c>
      <c r="S72" s="642" t="s">
        <v>195</v>
      </c>
      <c r="T72" s="643" t="s">
        <v>241</v>
      </c>
      <c r="U72" s="643" t="s">
        <v>242</v>
      </c>
      <c r="V72" s="643" t="s">
        <v>50</v>
      </c>
      <c r="W72" s="644" t="s">
        <v>243</v>
      </c>
    </row>
    <row r="73" s="24" customFormat="1" spans="1:18">
      <c r="A73" s="35" t="s">
        <v>244</v>
      </c>
      <c r="B73" s="35" t="s">
        <v>245</v>
      </c>
      <c r="C73" s="35"/>
      <c r="D73" s="35"/>
      <c r="E73" s="386"/>
      <c r="F73" s="629"/>
      <c r="G73" s="498"/>
      <c r="H73" s="35">
        <v>46852</v>
      </c>
      <c r="I73" s="35">
        <v>74350</v>
      </c>
      <c r="J73" s="35"/>
      <c r="K73" s="35">
        <v>1</v>
      </c>
      <c r="L73" s="386">
        <f>I73-H73</f>
        <v>27498</v>
      </c>
      <c r="M73" s="35">
        <v>1.03</v>
      </c>
      <c r="N73" s="572">
        <f>L73*M73</f>
        <v>28322.94</v>
      </c>
      <c r="O73" s="35"/>
      <c r="P73" s="572"/>
      <c r="Q73" s="35"/>
      <c r="R73" s="386">
        <f>N73</f>
        <v>28322.94</v>
      </c>
    </row>
    <row r="74" s="18" customFormat="1" spans="1:18">
      <c r="A74" s="35"/>
      <c r="B74" s="35" t="s">
        <v>246</v>
      </c>
      <c r="C74" s="35"/>
      <c r="D74" s="35"/>
      <c r="E74" s="386"/>
      <c r="F74" s="629"/>
      <c r="G74" s="498"/>
      <c r="H74" s="35">
        <v>69318</v>
      </c>
      <c r="I74" s="35">
        <v>113799</v>
      </c>
      <c r="J74" s="35"/>
      <c r="K74" s="35">
        <v>1</v>
      </c>
      <c r="L74" s="386">
        <f>I74-H74</f>
        <v>44481</v>
      </c>
      <c r="M74" s="35">
        <v>1.03</v>
      </c>
      <c r="N74" s="572">
        <f>L74*M74</f>
        <v>45815.43</v>
      </c>
      <c r="O74" s="35"/>
      <c r="P74" s="572"/>
      <c r="Q74" s="35"/>
      <c r="R74" s="386">
        <f>N74</f>
        <v>45815.43</v>
      </c>
    </row>
    <row r="75" s="24" customFormat="1" spans="1:18">
      <c r="A75" s="35" t="s">
        <v>247</v>
      </c>
      <c r="B75" s="35"/>
      <c r="C75" s="35"/>
      <c r="D75" s="35"/>
      <c r="E75" s="386"/>
      <c r="F75" s="629"/>
      <c r="G75" s="498"/>
      <c r="H75" s="35"/>
      <c r="I75" s="35"/>
      <c r="J75" s="35"/>
      <c r="K75" s="35"/>
      <c r="L75" s="386"/>
      <c r="M75" s="35"/>
      <c r="N75" s="572"/>
      <c r="O75" s="35"/>
      <c r="P75" s="572"/>
      <c r="Q75" s="35"/>
      <c r="R75" s="386">
        <f>R72+R73+R74</f>
        <v>1626089.3455553</v>
      </c>
    </row>
    <row r="76" s="14" customFormat="1" spans="1:18">
      <c r="A76" s="75"/>
      <c r="B76" s="75"/>
      <c r="C76" s="190"/>
      <c r="D76" s="190"/>
      <c r="E76" s="192"/>
      <c r="F76" s="631"/>
      <c r="G76" s="192"/>
      <c r="H76" s="190"/>
      <c r="I76" s="190"/>
      <c r="J76" s="190"/>
      <c r="K76" s="190"/>
      <c r="L76" s="192"/>
      <c r="M76" s="216"/>
      <c r="N76" s="355"/>
      <c r="O76" s="190"/>
      <c r="P76" s="355"/>
      <c r="Q76" s="190"/>
      <c r="R76" s="334"/>
    </row>
    <row r="77" s="14" customFormat="1" spans="1:18">
      <c r="A77" s="35" t="s">
        <v>248</v>
      </c>
      <c r="B77" s="35"/>
      <c r="C77" s="10"/>
      <c r="D77" s="10"/>
      <c r="E77" s="36">
        <f>G77/F77</f>
        <v>209.47857</v>
      </c>
      <c r="F77" s="387">
        <v>9.5</v>
      </c>
      <c r="G77" s="36">
        <f>G48*Q52</f>
        <v>1990.046415</v>
      </c>
      <c r="H77" s="10"/>
      <c r="I77" s="10"/>
      <c r="J77" s="10"/>
      <c r="K77" s="10"/>
      <c r="L77" s="36">
        <f>N77/M77</f>
        <v>212424.6238</v>
      </c>
      <c r="M77" s="11">
        <v>1.03</v>
      </c>
      <c r="N77" s="12">
        <f>R77-G77</f>
        <v>218797.362514</v>
      </c>
      <c r="O77" s="10"/>
      <c r="P77" s="12">
        <f>G77+N77</f>
        <v>220787.408929</v>
      </c>
      <c r="Q77" s="10"/>
      <c r="R77" s="36">
        <f>R26+R52</f>
        <v>220787.408929</v>
      </c>
    </row>
    <row r="78" s="24" customFormat="1" spans="1:18">
      <c r="A78" s="35" t="s">
        <v>249</v>
      </c>
      <c r="B78" s="35"/>
      <c r="C78" s="35"/>
      <c r="D78" s="35"/>
      <c r="E78" s="35">
        <f>全固态!E10</f>
        <v>13</v>
      </c>
      <c r="F78" s="35">
        <f>F77</f>
        <v>9.5</v>
      </c>
      <c r="G78" s="35">
        <f>E78*F78</f>
        <v>123.5</v>
      </c>
      <c r="H78" s="35"/>
      <c r="I78" s="35"/>
      <c r="J78" s="35"/>
      <c r="K78" s="35"/>
      <c r="L78" s="35"/>
      <c r="M78" s="35"/>
      <c r="N78" s="35"/>
      <c r="O78" s="35"/>
      <c r="P78" s="35">
        <f>全固态!P10</f>
        <v>8059.07</v>
      </c>
      <c r="Q78" s="35"/>
      <c r="R78" s="393">
        <f>全固态!R10</f>
        <v>8182.57</v>
      </c>
    </row>
    <row r="79" s="24" customFormat="1" spans="1:18">
      <c r="A79" s="35" t="s">
        <v>150</v>
      </c>
      <c r="B79" s="35"/>
      <c r="C79" s="35"/>
      <c r="D79" s="35"/>
      <c r="E79" s="386">
        <f>E77+E78</f>
        <v>222.47857</v>
      </c>
      <c r="F79" s="35"/>
      <c r="G79" s="386">
        <f>G77+G78</f>
        <v>2113.546415</v>
      </c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93">
        <f>SUM(R77:R78)</f>
        <v>228969.978929</v>
      </c>
    </row>
    <row r="80" s="24" customFormat="1" spans="1:18">
      <c r="A80" s="632" t="s">
        <v>250</v>
      </c>
      <c r="L80" s="638">
        <f>N80/M77</f>
        <v>27367.8869757282</v>
      </c>
      <c r="N80" s="638">
        <f>R80-G77</f>
        <v>28188.923585</v>
      </c>
      <c r="R80" s="638">
        <v>30178.97</v>
      </c>
    </row>
    <row r="81" s="24" customFormat="1" ht="17.25" customHeight="1" spans="18:18">
      <c r="R81" s="638"/>
    </row>
    <row r="82" s="24" customFormat="1" ht="15" customHeight="1" spans="1:18">
      <c r="A82" s="75" t="s">
        <v>251</v>
      </c>
      <c r="B82" s="75"/>
      <c r="C82" s="75"/>
      <c r="D82" s="75"/>
      <c r="E82" s="633">
        <f>G82/F82</f>
        <v>346.189449</v>
      </c>
      <c r="F82" s="82">
        <v>9.5</v>
      </c>
      <c r="G82" s="82">
        <f>G48*Q54</f>
        <v>3288.7997655</v>
      </c>
      <c r="H82" s="75"/>
      <c r="I82" s="75">
        <f>E82*K82</f>
        <v>346.189449</v>
      </c>
      <c r="J82" s="75">
        <f>L82*K82</f>
        <v>552122.09966</v>
      </c>
      <c r="K82" s="75">
        <v>1</v>
      </c>
      <c r="L82" s="633">
        <f>N82/M82</f>
        <v>552122.09966</v>
      </c>
      <c r="M82" s="75">
        <v>1.03</v>
      </c>
      <c r="N82" s="82">
        <f>P82-G82</f>
        <v>568685.7626498</v>
      </c>
      <c r="O82" s="75"/>
      <c r="P82" s="82">
        <f>R82</f>
        <v>571974.5624153</v>
      </c>
      <c r="Q82" s="75">
        <v>1</v>
      </c>
      <c r="R82" s="82">
        <f>R54+R44</f>
        <v>571974.5624153</v>
      </c>
    </row>
    <row r="83" s="24" customFormat="1" ht="24.75" customHeight="1" spans="1:18">
      <c r="A83" s="72" t="s">
        <v>15</v>
      </c>
      <c r="B83" s="75" t="s">
        <v>50</v>
      </c>
      <c r="C83" s="75" t="s">
        <v>252</v>
      </c>
      <c r="D83" s="632" t="s">
        <v>253</v>
      </c>
      <c r="E83" s="75" t="s">
        <v>18</v>
      </c>
      <c r="F83" s="82" t="s">
        <v>19</v>
      </c>
      <c r="G83" s="75" t="s">
        <v>20</v>
      </c>
      <c r="H83" s="75" t="s">
        <v>21</v>
      </c>
      <c r="I83" s="75" t="s">
        <v>22</v>
      </c>
      <c r="J83" s="75" t="s">
        <v>23</v>
      </c>
      <c r="K83" s="75" t="s">
        <v>24</v>
      </c>
      <c r="L83" s="75" t="s">
        <v>18</v>
      </c>
      <c r="M83" s="75"/>
      <c r="N83" s="636" t="s">
        <v>25</v>
      </c>
      <c r="O83" s="75" t="s">
        <v>26</v>
      </c>
      <c r="P83" s="636" t="s">
        <v>11</v>
      </c>
      <c r="Q83" s="75" t="s">
        <v>27</v>
      </c>
      <c r="R83" s="82" t="s">
        <v>28</v>
      </c>
    </row>
    <row r="84" s="24" customFormat="1" ht="21.75" customHeight="1" spans="1:18">
      <c r="A84" s="75"/>
      <c r="B84" s="75"/>
      <c r="C84" s="75"/>
      <c r="D84" s="632"/>
      <c r="E84" s="75"/>
      <c r="F84" s="82"/>
      <c r="G84" s="75"/>
      <c r="H84" s="75"/>
      <c r="I84" s="75"/>
      <c r="J84" s="75"/>
      <c r="K84" s="75"/>
      <c r="L84" s="75"/>
      <c r="M84" s="75"/>
      <c r="N84" s="636"/>
      <c r="O84" s="75"/>
      <c r="P84" s="636"/>
      <c r="Q84" s="75"/>
      <c r="R84" s="82"/>
    </row>
    <row r="85" s="24" customFormat="1" spans="1:18">
      <c r="A85" s="35" t="s">
        <v>254</v>
      </c>
      <c r="B85" s="35" t="s">
        <v>184</v>
      </c>
      <c r="C85" s="35">
        <v>4959</v>
      </c>
      <c r="D85" s="35"/>
      <c r="E85" s="498">
        <f>E82*Q85</f>
        <v>138.4757796</v>
      </c>
      <c r="F85" s="386">
        <v>9.5</v>
      </c>
      <c r="G85" s="386">
        <f>E85*F85</f>
        <v>1315.5199062</v>
      </c>
      <c r="H85" s="35"/>
      <c r="I85" s="35"/>
      <c r="J85" s="35"/>
      <c r="K85" s="35"/>
      <c r="L85" s="35">
        <f>N85/M85</f>
        <v>220848.839864</v>
      </c>
      <c r="M85" s="35">
        <v>1.03</v>
      </c>
      <c r="N85" s="386">
        <f>R85-G85</f>
        <v>227474.30505992</v>
      </c>
      <c r="O85" s="35"/>
      <c r="P85" s="386">
        <f>G85+N85</f>
        <v>228789.82496612</v>
      </c>
      <c r="Q85" s="35">
        <v>0.4</v>
      </c>
      <c r="R85" s="386">
        <f>R82*Q85</f>
        <v>228789.82496612</v>
      </c>
    </row>
    <row r="86" s="24" customFormat="1" ht="15" customHeight="1" spans="1:18">
      <c r="A86" s="35" t="s">
        <v>255</v>
      </c>
      <c r="B86" s="35" t="s">
        <v>184</v>
      </c>
      <c r="C86" s="35">
        <v>163</v>
      </c>
      <c r="D86" s="35">
        <v>165</v>
      </c>
      <c r="E86" s="35">
        <f>SUM(D86-C86)</f>
        <v>2</v>
      </c>
      <c r="F86" s="386">
        <v>9.5</v>
      </c>
      <c r="G86" s="35">
        <f>E86*F86</f>
        <v>19</v>
      </c>
      <c r="H86" s="35">
        <v>26386</v>
      </c>
      <c r="I86" s="35">
        <v>27247</v>
      </c>
      <c r="J86" s="35">
        <f>I86-H86</f>
        <v>861</v>
      </c>
      <c r="K86" s="35">
        <v>1</v>
      </c>
      <c r="L86" s="35">
        <f>K86*J86</f>
        <v>861</v>
      </c>
      <c r="M86" s="35">
        <v>1.03</v>
      </c>
      <c r="N86" s="572">
        <f>M86*L86</f>
        <v>886.83</v>
      </c>
      <c r="O86" s="35">
        <v>80</v>
      </c>
      <c r="P86" s="572">
        <f>G86+N86+O86</f>
        <v>985.83</v>
      </c>
      <c r="Q86" s="35">
        <v>1</v>
      </c>
      <c r="R86" s="386">
        <f t="shared" ref="R86:R89" si="18">P86*Q86</f>
        <v>985.83</v>
      </c>
    </row>
    <row r="87" s="24" customFormat="1" spans="1:18">
      <c r="A87" s="35" t="s">
        <v>256</v>
      </c>
      <c r="B87" s="35" t="s">
        <v>184</v>
      </c>
      <c r="C87" s="35"/>
      <c r="D87" s="35"/>
      <c r="E87" s="498">
        <f>SUM(E85:E86)</f>
        <v>140.4757796</v>
      </c>
      <c r="F87" s="386">
        <v>9.5</v>
      </c>
      <c r="G87" s="386">
        <f>E87*F87</f>
        <v>1334.5199062</v>
      </c>
      <c r="H87" s="35"/>
      <c r="I87" s="35"/>
      <c r="J87" s="35"/>
      <c r="K87" s="35"/>
      <c r="L87" s="498">
        <f>SUM(L85:L86)</f>
        <v>221709.839864</v>
      </c>
      <c r="M87" s="35">
        <v>1.03</v>
      </c>
      <c r="N87" s="572">
        <f>M87*L87</f>
        <v>228361.13505992</v>
      </c>
      <c r="O87" s="35">
        <f>SUM(O86:O86)</f>
        <v>80</v>
      </c>
      <c r="P87" s="572">
        <f>G87+N87+O87</f>
        <v>229775.65496612</v>
      </c>
      <c r="Q87" s="35">
        <v>1</v>
      </c>
      <c r="R87" s="386">
        <f t="shared" si="18"/>
        <v>229775.65496612</v>
      </c>
    </row>
    <row r="88" s="24" customFormat="1" spans="1:18">
      <c r="A88" s="75"/>
      <c r="B88" s="75"/>
      <c r="C88" s="75"/>
      <c r="D88" s="75"/>
      <c r="E88" s="75"/>
      <c r="F88" s="634"/>
      <c r="G88" s="82"/>
      <c r="H88" s="75"/>
      <c r="I88" s="75"/>
      <c r="J88" s="75"/>
      <c r="K88" s="75"/>
      <c r="L88" s="633">
        <f>N88/M87</f>
        <v>48699.708828932</v>
      </c>
      <c r="M88" s="75"/>
      <c r="N88" s="82">
        <f>P88-G87</f>
        <v>50160.7000938</v>
      </c>
      <c r="O88" s="75"/>
      <c r="P88" s="75">
        <v>51495.22</v>
      </c>
      <c r="Q88" s="75"/>
      <c r="R88" s="82"/>
    </row>
    <row r="89" s="14" customFormat="1" spans="1:18">
      <c r="A89" s="72" t="s">
        <v>257</v>
      </c>
      <c r="B89" s="72"/>
      <c r="C89" s="72"/>
      <c r="D89" s="72"/>
      <c r="E89" s="72"/>
      <c r="F89" s="598"/>
      <c r="G89" s="73"/>
      <c r="H89" s="72"/>
      <c r="I89" s="72"/>
      <c r="J89" s="72"/>
      <c r="K89" s="72"/>
      <c r="L89" s="639"/>
      <c r="M89" s="72"/>
      <c r="N89" s="73"/>
      <c r="O89" s="72"/>
      <c r="P89" s="72"/>
      <c r="Q89" s="72"/>
      <c r="R89" s="73">
        <v>147763.76</v>
      </c>
    </row>
    <row r="90" s="24" customFormat="1" spans="1:24">
      <c r="A90" s="72" t="s">
        <v>258</v>
      </c>
      <c r="B90" s="72"/>
      <c r="C90" s="72" t="s">
        <v>234</v>
      </c>
      <c r="D90" s="72" t="s">
        <v>259</v>
      </c>
      <c r="E90" s="72"/>
      <c r="F90" s="598"/>
      <c r="G90" s="73"/>
      <c r="H90" s="72"/>
      <c r="I90" s="72"/>
      <c r="J90" s="72"/>
      <c r="K90" s="72"/>
      <c r="L90" s="639"/>
      <c r="M90" s="72"/>
      <c r="N90" s="73"/>
      <c r="O90" s="72"/>
      <c r="P90" s="72"/>
      <c r="Q90" s="72"/>
      <c r="R90" s="645">
        <v>199999.19</v>
      </c>
      <c r="X90" s="646"/>
    </row>
    <row r="91" s="24" customFormat="1" spans="1:23">
      <c r="A91" s="72" t="s">
        <v>260</v>
      </c>
      <c r="B91" s="72" t="s">
        <v>261</v>
      </c>
      <c r="C91" s="72"/>
      <c r="D91" s="72"/>
      <c r="E91" s="72"/>
      <c r="F91" s="598"/>
      <c r="G91" s="73"/>
      <c r="H91" s="72"/>
      <c r="I91" s="72"/>
      <c r="J91" s="72"/>
      <c r="K91" s="72"/>
      <c r="L91" s="72"/>
      <c r="M91" s="72"/>
      <c r="N91" s="73"/>
      <c r="O91" s="72"/>
      <c r="P91" s="72"/>
      <c r="Q91" s="72"/>
      <c r="R91" s="645">
        <v>12739.34</v>
      </c>
      <c r="S91" s="1"/>
      <c r="T91" s="1"/>
      <c r="U91" s="1"/>
      <c r="V91" s="1"/>
      <c r="W91" s="1"/>
    </row>
    <row r="92" s="1" customFormat="1" spans="1:18">
      <c r="A92" s="501" t="s">
        <v>128</v>
      </c>
      <c r="B92" s="72"/>
      <c r="C92" s="72"/>
      <c r="D92" s="72"/>
      <c r="E92" s="72"/>
      <c r="F92" s="598"/>
      <c r="G92" s="73"/>
      <c r="H92" s="72"/>
      <c r="I92" s="72"/>
      <c r="J92" s="72"/>
      <c r="K92" s="72"/>
      <c r="L92" s="72"/>
      <c r="M92" s="72"/>
      <c r="N92" s="73"/>
      <c r="O92" s="72"/>
      <c r="P92" s="72"/>
      <c r="Q92" s="72"/>
      <c r="R92" s="645">
        <f>R91-R87</f>
        <v>-217036.31496612</v>
      </c>
    </row>
    <row r="93" s="1" customFormat="1" spans="1:18">
      <c r="A93" s="72"/>
      <c r="B93" s="72"/>
      <c r="C93" s="72"/>
      <c r="D93" s="72"/>
      <c r="E93" s="72"/>
      <c r="F93" s="111"/>
      <c r="G93" s="73"/>
      <c r="H93" s="72"/>
      <c r="I93" s="72"/>
      <c r="J93" s="72"/>
      <c r="K93" s="72"/>
      <c r="L93" s="72"/>
      <c r="M93" s="85"/>
      <c r="N93" s="73"/>
      <c r="O93" s="72"/>
      <c r="P93" s="72"/>
      <c r="Q93" s="72"/>
      <c r="R93" s="73"/>
    </row>
    <row r="94" s="1" customFormat="1" spans="1:18">
      <c r="A94" s="10" t="s">
        <v>262</v>
      </c>
      <c r="B94" s="35" t="s">
        <v>263</v>
      </c>
      <c r="C94" s="35"/>
      <c r="D94" s="35"/>
      <c r="E94" s="498">
        <f>G94/F94</f>
        <v>207.7136694</v>
      </c>
      <c r="F94" s="36">
        <v>9.5</v>
      </c>
      <c r="G94" s="386">
        <f>G82*Q94</f>
        <v>1973.2798593</v>
      </c>
      <c r="H94" s="35"/>
      <c r="I94" s="35"/>
      <c r="J94" s="35"/>
      <c r="K94" s="35"/>
      <c r="L94" s="35">
        <f>N94/M94</f>
        <v>331273.259796</v>
      </c>
      <c r="M94" s="11">
        <v>1.03</v>
      </c>
      <c r="N94" s="386">
        <f>R94-G94</f>
        <v>341211.45758988</v>
      </c>
      <c r="O94" s="35"/>
      <c r="P94" s="386">
        <f>G94+N94+O94</f>
        <v>343184.73744918</v>
      </c>
      <c r="Q94" s="35">
        <v>0.6</v>
      </c>
      <c r="R94" s="498">
        <f>R82*Q94</f>
        <v>343184.73744918</v>
      </c>
    </row>
    <row r="95" s="1" customFormat="1" spans="1:18">
      <c r="A95" s="10" t="s">
        <v>264</v>
      </c>
      <c r="B95" s="35" t="s">
        <v>263</v>
      </c>
      <c r="C95" s="10" t="s">
        <v>265</v>
      </c>
      <c r="D95" s="35"/>
      <c r="E95" s="35">
        <f>光电中心!E21+光电中心!E25</f>
        <v>3</v>
      </c>
      <c r="F95" s="36">
        <v>9.5</v>
      </c>
      <c r="G95" s="386">
        <f>E95*F95</f>
        <v>28.5</v>
      </c>
      <c r="H95" s="35"/>
      <c r="I95" s="35"/>
      <c r="J95" s="35"/>
      <c r="K95" s="35"/>
      <c r="L95" s="10">
        <f>N95/M95</f>
        <v>16961.786407767</v>
      </c>
      <c r="M95" s="11">
        <v>1.03</v>
      </c>
      <c r="N95" s="498">
        <f>P95+O95</f>
        <v>17470.64</v>
      </c>
      <c r="O95" s="35"/>
      <c r="P95" s="498">
        <f>R95-G95</f>
        <v>17470.64</v>
      </c>
      <c r="Q95" s="10">
        <v>1</v>
      </c>
      <c r="R95" s="498">
        <f>R115</f>
        <v>17499.14</v>
      </c>
    </row>
    <row r="96" s="1" customFormat="1" ht="13" customHeight="1" spans="1:18">
      <c r="A96" s="10" t="s">
        <v>266</v>
      </c>
      <c r="B96" s="35" t="s">
        <v>263</v>
      </c>
      <c r="C96" s="35"/>
      <c r="D96" s="35"/>
      <c r="E96" s="498">
        <f>SUM(E94:E95)</f>
        <v>210.7136694</v>
      </c>
      <c r="F96" s="36">
        <v>9.5</v>
      </c>
      <c r="G96" s="386">
        <f>E96*F96</f>
        <v>2001.7798593</v>
      </c>
      <c r="H96" s="35"/>
      <c r="I96" s="35"/>
      <c r="J96" s="35"/>
      <c r="K96" s="35"/>
      <c r="L96" s="35">
        <f>N96/M96</f>
        <v>348235.046203767</v>
      </c>
      <c r="M96" s="11">
        <v>1.03</v>
      </c>
      <c r="N96" s="498">
        <f>R96-O96-G96</f>
        <v>358682.09758988</v>
      </c>
      <c r="O96" s="35"/>
      <c r="P96" s="498">
        <f>G96+N96+O96</f>
        <v>360683.87744918</v>
      </c>
      <c r="Q96" s="35"/>
      <c r="R96" s="498">
        <f>SUM(R94:R95)</f>
        <v>360683.87744918</v>
      </c>
    </row>
    <row r="97" s="1" customFormat="1" spans="1:18">
      <c r="A97" s="80" t="s">
        <v>15</v>
      </c>
      <c r="B97" s="190" t="s">
        <v>50</v>
      </c>
      <c r="C97" s="190" t="s">
        <v>252</v>
      </c>
      <c r="D97" s="635" t="s">
        <v>253</v>
      </c>
      <c r="E97" s="190" t="s">
        <v>18</v>
      </c>
      <c r="F97" s="192" t="s">
        <v>19</v>
      </c>
      <c r="G97" s="190" t="s">
        <v>20</v>
      </c>
      <c r="H97" s="190" t="s">
        <v>21</v>
      </c>
      <c r="I97" s="190" t="s">
        <v>22</v>
      </c>
      <c r="J97" s="190" t="s">
        <v>23</v>
      </c>
      <c r="K97" s="190" t="s">
        <v>24</v>
      </c>
      <c r="L97" s="190" t="s">
        <v>18</v>
      </c>
      <c r="M97" s="216"/>
      <c r="N97" s="355" t="s">
        <v>25</v>
      </c>
      <c r="O97" s="190" t="s">
        <v>26</v>
      </c>
      <c r="P97" s="355" t="s">
        <v>11</v>
      </c>
      <c r="Q97" s="190" t="s">
        <v>27</v>
      </c>
      <c r="R97" s="192" t="s">
        <v>28</v>
      </c>
    </row>
    <row r="98" s="1" customFormat="1" spans="1:23">
      <c r="A98" s="10" t="s">
        <v>267</v>
      </c>
      <c r="B98" s="10" t="s">
        <v>263</v>
      </c>
      <c r="C98" s="10"/>
      <c r="D98" s="10"/>
      <c r="E98" s="10"/>
      <c r="F98" s="36"/>
      <c r="G98" s="10"/>
      <c r="H98" s="10">
        <v>106540</v>
      </c>
      <c r="I98" s="10">
        <v>106540</v>
      </c>
      <c r="J98" s="10">
        <f t="shared" ref="J98:J114" si="19">I98-H98</f>
        <v>0</v>
      </c>
      <c r="K98" s="10">
        <v>1</v>
      </c>
      <c r="L98" s="10">
        <f t="shared" ref="L98:L114" si="20">K98*J98</f>
        <v>0</v>
      </c>
      <c r="M98" s="11">
        <v>1.03</v>
      </c>
      <c r="N98" s="12">
        <f t="shared" ref="N98:N115" si="21">M98*L98</f>
        <v>0</v>
      </c>
      <c r="O98" s="10">
        <v>50</v>
      </c>
      <c r="P98" s="12">
        <f t="shared" ref="P98:P115" si="22">G98+N98+O98</f>
        <v>50</v>
      </c>
      <c r="Q98" s="10">
        <v>1</v>
      </c>
      <c r="R98" s="36">
        <f t="shared" ref="R98:R114" si="23">P98*Q98</f>
        <v>50</v>
      </c>
      <c r="S98" s="107"/>
      <c r="T98" s="107"/>
      <c r="U98" s="107"/>
      <c r="V98" s="107"/>
      <c r="W98" s="107"/>
    </row>
    <row r="99" s="107" customFormat="1" spans="1:23">
      <c r="A99" s="10" t="s">
        <v>268</v>
      </c>
      <c r="B99" s="10" t="s">
        <v>263</v>
      </c>
      <c r="C99" s="35">
        <v>4</v>
      </c>
      <c r="D99" s="35">
        <v>4</v>
      </c>
      <c r="E99" s="10">
        <f>D99-C99</f>
        <v>0</v>
      </c>
      <c r="F99" s="36">
        <v>9.5</v>
      </c>
      <c r="G99" s="10">
        <f>E99*F99</f>
        <v>0</v>
      </c>
      <c r="H99" s="10">
        <v>438</v>
      </c>
      <c r="I99" s="10">
        <v>438</v>
      </c>
      <c r="J99" s="10">
        <f t="shared" si="19"/>
        <v>0</v>
      </c>
      <c r="K99" s="10">
        <v>1</v>
      </c>
      <c r="L99" s="10">
        <f t="shared" si="20"/>
        <v>0</v>
      </c>
      <c r="M99" s="11">
        <v>1.03</v>
      </c>
      <c r="N99" s="12">
        <f t="shared" si="21"/>
        <v>0</v>
      </c>
      <c r="O99" s="10">
        <v>40</v>
      </c>
      <c r="P99" s="12">
        <f t="shared" si="22"/>
        <v>40</v>
      </c>
      <c r="Q99" s="10">
        <v>1</v>
      </c>
      <c r="R99" s="36">
        <f t="shared" si="23"/>
        <v>40</v>
      </c>
      <c r="S99" s="24"/>
      <c r="T99" s="24"/>
      <c r="U99" s="24"/>
      <c r="V99" s="24"/>
      <c r="W99" s="24"/>
    </row>
    <row r="100" s="24" customFormat="1" spans="1:23">
      <c r="A100" s="10" t="s">
        <v>269</v>
      </c>
      <c r="B100" s="10" t="s">
        <v>263</v>
      </c>
      <c r="C100" s="35"/>
      <c r="D100" s="35"/>
      <c r="E100" s="10"/>
      <c r="F100" s="36">
        <v>9.5</v>
      </c>
      <c r="G100" s="10"/>
      <c r="H100" s="10">
        <v>10831</v>
      </c>
      <c r="I100" s="10">
        <v>10873</v>
      </c>
      <c r="J100" s="10">
        <f t="shared" si="19"/>
        <v>42</v>
      </c>
      <c r="K100" s="10">
        <v>1</v>
      </c>
      <c r="L100" s="10">
        <f t="shared" si="20"/>
        <v>42</v>
      </c>
      <c r="M100" s="11">
        <v>1.03</v>
      </c>
      <c r="N100" s="12">
        <f t="shared" si="21"/>
        <v>43.26</v>
      </c>
      <c r="O100" s="10">
        <v>40</v>
      </c>
      <c r="P100" s="12">
        <f t="shared" si="22"/>
        <v>83.26</v>
      </c>
      <c r="Q100" s="10">
        <v>1</v>
      </c>
      <c r="R100" s="36">
        <f t="shared" si="23"/>
        <v>83.26</v>
      </c>
      <c r="S100" s="1"/>
      <c r="T100" s="1"/>
      <c r="U100" s="1"/>
      <c r="V100" s="1"/>
      <c r="W100" s="1"/>
    </row>
    <row r="101" s="14" customFormat="1" spans="1:18">
      <c r="A101" s="10" t="s">
        <v>270</v>
      </c>
      <c r="B101" s="10" t="s">
        <v>263</v>
      </c>
      <c r="C101" s="35">
        <v>194</v>
      </c>
      <c r="D101" s="35">
        <v>194</v>
      </c>
      <c r="E101" s="10">
        <f>D101-C101</f>
        <v>0</v>
      </c>
      <c r="F101" s="36">
        <v>9.5</v>
      </c>
      <c r="G101" s="10">
        <f>E101*F101</f>
        <v>0</v>
      </c>
      <c r="H101" s="10">
        <v>24129</v>
      </c>
      <c r="I101" s="10">
        <v>24129</v>
      </c>
      <c r="J101" s="10">
        <f t="shared" si="19"/>
        <v>0</v>
      </c>
      <c r="K101" s="10">
        <v>1</v>
      </c>
      <c r="L101" s="10">
        <f t="shared" si="20"/>
        <v>0</v>
      </c>
      <c r="M101" s="11">
        <v>1.03</v>
      </c>
      <c r="N101" s="12">
        <f t="shared" si="21"/>
        <v>0</v>
      </c>
      <c r="O101" s="10">
        <v>40</v>
      </c>
      <c r="P101" s="12">
        <f t="shared" si="22"/>
        <v>40</v>
      </c>
      <c r="Q101" s="10">
        <v>1</v>
      </c>
      <c r="R101" s="36">
        <f t="shared" si="23"/>
        <v>40</v>
      </c>
    </row>
    <row r="102" s="14" customFormat="1" spans="1:18">
      <c r="A102" s="10" t="s">
        <v>271</v>
      </c>
      <c r="B102" s="10" t="s">
        <v>263</v>
      </c>
      <c r="C102" s="35">
        <v>27</v>
      </c>
      <c r="D102" s="35">
        <v>27</v>
      </c>
      <c r="E102" s="10">
        <f>D102-C102</f>
        <v>0</v>
      </c>
      <c r="F102" s="36">
        <v>9.5</v>
      </c>
      <c r="G102" s="10">
        <f>E102*F102</f>
        <v>0</v>
      </c>
      <c r="H102" s="10">
        <v>54488</v>
      </c>
      <c r="I102" s="10">
        <v>56500</v>
      </c>
      <c r="J102" s="10">
        <f t="shared" si="19"/>
        <v>2012</v>
      </c>
      <c r="K102" s="10">
        <v>1</v>
      </c>
      <c r="L102" s="10">
        <f t="shared" si="20"/>
        <v>2012</v>
      </c>
      <c r="M102" s="11">
        <v>1.03</v>
      </c>
      <c r="N102" s="12">
        <f t="shared" si="21"/>
        <v>2072.36</v>
      </c>
      <c r="O102" s="10">
        <v>40</v>
      </c>
      <c r="P102" s="12">
        <f t="shared" si="22"/>
        <v>2112.36</v>
      </c>
      <c r="Q102" s="10">
        <v>0.5</v>
      </c>
      <c r="R102" s="36">
        <f t="shared" si="23"/>
        <v>1056.18</v>
      </c>
    </row>
    <row r="103" s="14" customFormat="1" spans="1:18">
      <c r="A103" s="10" t="s">
        <v>271</v>
      </c>
      <c r="B103" s="10" t="s">
        <v>263</v>
      </c>
      <c r="C103" s="10" t="s">
        <v>272</v>
      </c>
      <c r="D103" s="35"/>
      <c r="E103" s="10"/>
      <c r="F103" s="36">
        <v>9.5</v>
      </c>
      <c r="G103" s="10"/>
      <c r="H103" s="10">
        <v>8243</v>
      </c>
      <c r="I103" s="10">
        <v>8656</v>
      </c>
      <c r="J103" s="10">
        <f t="shared" si="19"/>
        <v>413</v>
      </c>
      <c r="K103" s="10">
        <v>1</v>
      </c>
      <c r="L103" s="10">
        <f t="shared" si="20"/>
        <v>413</v>
      </c>
      <c r="M103" s="11">
        <v>1.03</v>
      </c>
      <c r="N103" s="12">
        <f t="shared" si="21"/>
        <v>425.39</v>
      </c>
      <c r="O103" s="10"/>
      <c r="P103" s="12">
        <f t="shared" si="22"/>
        <v>425.39</v>
      </c>
      <c r="Q103" s="10">
        <v>0.5</v>
      </c>
      <c r="R103" s="36">
        <f t="shared" si="23"/>
        <v>212.695</v>
      </c>
    </row>
    <row r="104" s="14" customFormat="1" spans="1:18">
      <c r="A104" s="10" t="s">
        <v>271</v>
      </c>
      <c r="B104" s="10" t="s">
        <v>263</v>
      </c>
      <c r="C104" s="10" t="s">
        <v>273</v>
      </c>
      <c r="D104" s="35"/>
      <c r="E104" s="10"/>
      <c r="F104" s="36">
        <v>9.5</v>
      </c>
      <c r="G104" s="10"/>
      <c r="H104" s="10">
        <v>4660</v>
      </c>
      <c r="I104" s="10">
        <v>5155</v>
      </c>
      <c r="J104" s="10">
        <f t="shared" si="19"/>
        <v>495</v>
      </c>
      <c r="K104" s="10">
        <v>1</v>
      </c>
      <c r="L104" s="10">
        <f t="shared" si="20"/>
        <v>495</v>
      </c>
      <c r="M104" s="11">
        <v>1.03</v>
      </c>
      <c r="N104" s="12">
        <f t="shared" si="21"/>
        <v>509.85</v>
      </c>
      <c r="O104" s="10"/>
      <c r="P104" s="12">
        <f t="shared" si="22"/>
        <v>509.85</v>
      </c>
      <c r="Q104" s="10">
        <v>0.5</v>
      </c>
      <c r="R104" s="36">
        <f t="shared" si="23"/>
        <v>254.925</v>
      </c>
    </row>
    <row r="105" s="14" customFormat="1" spans="1:18">
      <c r="A105" s="10" t="s">
        <v>274</v>
      </c>
      <c r="B105" s="10" t="s">
        <v>263</v>
      </c>
      <c r="C105" s="10">
        <v>111</v>
      </c>
      <c r="D105" s="10">
        <v>111</v>
      </c>
      <c r="E105" s="10" t="s">
        <v>146</v>
      </c>
      <c r="F105" s="36">
        <v>9.5</v>
      </c>
      <c r="G105" s="10">
        <f>D105-C105</f>
        <v>0</v>
      </c>
      <c r="H105" s="10">
        <v>212760</v>
      </c>
      <c r="I105" s="10">
        <v>223059</v>
      </c>
      <c r="J105" s="10">
        <f t="shared" si="19"/>
        <v>10299</v>
      </c>
      <c r="K105" s="10">
        <v>1</v>
      </c>
      <c r="L105" s="10">
        <f t="shared" si="20"/>
        <v>10299</v>
      </c>
      <c r="M105" s="11">
        <v>1.03</v>
      </c>
      <c r="N105" s="12">
        <f t="shared" si="21"/>
        <v>10607.97</v>
      </c>
      <c r="O105" s="10">
        <v>80</v>
      </c>
      <c r="P105" s="12">
        <f t="shared" si="22"/>
        <v>10687.97</v>
      </c>
      <c r="Q105" s="10">
        <v>1</v>
      </c>
      <c r="R105" s="36">
        <f t="shared" si="23"/>
        <v>10687.97</v>
      </c>
    </row>
    <row r="106" s="14" customFormat="1" spans="1:18">
      <c r="A106" s="10" t="s">
        <v>275</v>
      </c>
      <c r="B106" s="10" t="s">
        <v>263</v>
      </c>
      <c r="C106" s="10"/>
      <c r="D106" s="10" t="s">
        <v>276</v>
      </c>
      <c r="E106" s="10"/>
      <c r="F106" s="36"/>
      <c r="G106" s="10"/>
      <c r="H106" s="10">
        <v>7862</v>
      </c>
      <c r="I106" s="10">
        <v>8659</v>
      </c>
      <c r="J106" s="10">
        <f t="shared" si="19"/>
        <v>797</v>
      </c>
      <c r="K106" s="10">
        <v>1</v>
      </c>
      <c r="L106" s="10">
        <f t="shared" si="20"/>
        <v>797</v>
      </c>
      <c r="M106" s="11">
        <v>1.03</v>
      </c>
      <c r="N106" s="12">
        <f t="shared" si="21"/>
        <v>820.91</v>
      </c>
      <c r="O106" s="10"/>
      <c r="P106" s="12">
        <f t="shared" si="22"/>
        <v>820.91</v>
      </c>
      <c r="Q106" s="10">
        <v>1</v>
      </c>
      <c r="R106" s="36">
        <f t="shared" si="23"/>
        <v>820.91</v>
      </c>
    </row>
    <row r="107" s="14" customFormat="1" spans="1:18">
      <c r="A107" s="10" t="s">
        <v>277</v>
      </c>
      <c r="B107" s="10" t="s">
        <v>263</v>
      </c>
      <c r="C107" s="10"/>
      <c r="D107" s="10"/>
      <c r="E107" s="10"/>
      <c r="F107" s="36"/>
      <c r="G107" s="10"/>
      <c r="H107" s="10">
        <v>58075</v>
      </c>
      <c r="I107" s="10">
        <v>58075</v>
      </c>
      <c r="J107" s="10">
        <f t="shared" si="19"/>
        <v>0</v>
      </c>
      <c r="K107" s="10">
        <v>1</v>
      </c>
      <c r="L107" s="10">
        <f t="shared" si="20"/>
        <v>0</v>
      </c>
      <c r="M107" s="11">
        <v>1.03</v>
      </c>
      <c r="N107" s="12">
        <f t="shared" si="21"/>
        <v>0</v>
      </c>
      <c r="O107" s="10">
        <v>40</v>
      </c>
      <c r="P107" s="12">
        <f t="shared" si="22"/>
        <v>40</v>
      </c>
      <c r="Q107" s="10">
        <v>1</v>
      </c>
      <c r="R107" s="36">
        <f t="shared" si="23"/>
        <v>40</v>
      </c>
    </row>
    <row r="108" s="14" customFormat="1" spans="1:18">
      <c r="A108" s="10" t="s">
        <v>278</v>
      </c>
      <c r="B108" s="10" t="s">
        <v>263</v>
      </c>
      <c r="C108" s="10"/>
      <c r="D108" s="10"/>
      <c r="E108" s="10"/>
      <c r="F108" s="36"/>
      <c r="G108" s="10"/>
      <c r="H108" s="10">
        <v>92338</v>
      </c>
      <c r="I108" s="10">
        <v>93227</v>
      </c>
      <c r="J108" s="10">
        <f t="shared" si="19"/>
        <v>889</v>
      </c>
      <c r="K108" s="10">
        <v>1</v>
      </c>
      <c r="L108" s="10">
        <f t="shared" si="20"/>
        <v>889</v>
      </c>
      <c r="M108" s="11">
        <v>1.03</v>
      </c>
      <c r="N108" s="12">
        <f t="shared" si="21"/>
        <v>915.67</v>
      </c>
      <c r="O108" s="10"/>
      <c r="P108" s="12">
        <f t="shared" si="22"/>
        <v>915.67</v>
      </c>
      <c r="Q108" s="10">
        <v>1</v>
      </c>
      <c r="R108" s="36">
        <f t="shared" si="23"/>
        <v>915.67</v>
      </c>
    </row>
    <row r="109" s="14" customFormat="1" spans="1:18">
      <c r="A109" s="10" t="s">
        <v>279</v>
      </c>
      <c r="B109" s="10" t="s">
        <v>263</v>
      </c>
      <c r="C109" s="10">
        <v>403</v>
      </c>
      <c r="D109" s="10">
        <v>403</v>
      </c>
      <c r="E109" s="10">
        <f t="shared" ref="E109:E114" si="24">SUM(D109-C109)</f>
        <v>0</v>
      </c>
      <c r="F109" s="36">
        <v>9.5</v>
      </c>
      <c r="G109" s="10">
        <f t="shared" ref="G109:G115" si="25">E109*F109</f>
        <v>0</v>
      </c>
      <c r="H109" s="10">
        <v>30375</v>
      </c>
      <c r="I109" s="10">
        <v>30375</v>
      </c>
      <c r="J109" s="10">
        <f t="shared" si="19"/>
        <v>0</v>
      </c>
      <c r="K109" s="10">
        <v>1</v>
      </c>
      <c r="L109" s="10">
        <f t="shared" si="20"/>
        <v>0</v>
      </c>
      <c r="M109" s="11">
        <v>1.03</v>
      </c>
      <c r="N109" s="12">
        <f t="shared" si="21"/>
        <v>0</v>
      </c>
      <c r="O109" s="10">
        <v>40</v>
      </c>
      <c r="P109" s="12">
        <f t="shared" si="22"/>
        <v>40</v>
      </c>
      <c r="Q109" s="10">
        <v>1</v>
      </c>
      <c r="R109" s="36">
        <f t="shared" si="23"/>
        <v>40</v>
      </c>
    </row>
    <row r="110" s="14" customFormat="1" spans="1:18">
      <c r="A110" s="10" t="s">
        <v>280</v>
      </c>
      <c r="B110" s="10" t="s">
        <v>263</v>
      </c>
      <c r="C110" s="10">
        <v>27</v>
      </c>
      <c r="D110" s="10">
        <v>27</v>
      </c>
      <c r="E110" s="10">
        <f t="shared" si="24"/>
        <v>0</v>
      </c>
      <c r="F110" s="36">
        <v>9.5</v>
      </c>
      <c r="G110" s="10">
        <f t="shared" si="25"/>
        <v>0</v>
      </c>
      <c r="H110" s="10">
        <v>6213</v>
      </c>
      <c r="I110" s="10">
        <v>6320</v>
      </c>
      <c r="J110" s="10">
        <f t="shared" si="19"/>
        <v>107</v>
      </c>
      <c r="K110" s="10">
        <v>1</v>
      </c>
      <c r="L110" s="10">
        <f t="shared" si="20"/>
        <v>107</v>
      </c>
      <c r="M110" s="11">
        <v>1.03</v>
      </c>
      <c r="N110" s="12">
        <f t="shared" si="21"/>
        <v>110.21</v>
      </c>
      <c r="O110" s="10">
        <v>80</v>
      </c>
      <c r="P110" s="12">
        <f t="shared" si="22"/>
        <v>190.21</v>
      </c>
      <c r="Q110" s="10">
        <v>1</v>
      </c>
      <c r="R110" s="36">
        <f t="shared" si="23"/>
        <v>190.21</v>
      </c>
    </row>
    <row r="111" s="14" customFormat="1" spans="1:18">
      <c r="A111" s="10" t="s">
        <v>281</v>
      </c>
      <c r="B111" s="10" t="s">
        <v>263</v>
      </c>
      <c r="C111" s="10">
        <v>168</v>
      </c>
      <c r="D111" s="10">
        <v>169</v>
      </c>
      <c r="E111" s="10">
        <f t="shared" si="24"/>
        <v>1</v>
      </c>
      <c r="F111" s="36">
        <v>9.5</v>
      </c>
      <c r="G111" s="10">
        <f t="shared" si="25"/>
        <v>9.5</v>
      </c>
      <c r="H111" s="10">
        <v>129165</v>
      </c>
      <c r="I111" s="10">
        <v>129165</v>
      </c>
      <c r="J111" s="10">
        <f t="shared" si="19"/>
        <v>0</v>
      </c>
      <c r="K111" s="10">
        <v>1</v>
      </c>
      <c r="L111" s="10">
        <f t="shared" si="20"/>
        <v>0</v>
      </c>
      <c r="M111" s="11">
        <v>1.03</v>
      </c>
      <c r="N111" s="12">
        <f t="shared" si="21"/>
        <v>0</v>
      </c>
      <c r="O111" s="10">
        <v>80</v>
      </c>
      <c r="P111" s="12">
        <f t="shared" si="22"/>
        <v>89.5</v>
      </c>
      <c r="Q111" s="10">
        <v>1</v>
      </c>
      <c r="R111" s="36">
        <f t="shared" si="23"/>
        <v>89.5</v>
      </c>
    </row>
    <row r="112" s="14" customFormat="1" spans="1:18">
      <c r="A112" s="10" t="s">
        <v>282</v>
      </c>
      <c r="B112" s="10" t="s">
        <v>263</v>
      </c>
      <c r="C112" s="10">
        <v>76</v>
      </c>
      <c r="D112" s="10">
        <v>76</v>
      </c>
      <c r="E112" s="10">
        <f t="shared" si="24"/>
        <v>0</v>
      </c>
      <c r="F112" s="36">
        <v>9.5</v>
      </c>
      <c r="G112" s="10">
        <f t="shared" si="25"/>
        <v>0</v>
      </c>
      <c r="H112" s="10">
        <v>16953</v>
      </c>
      <c r="I112" s="10">
        <v>16953</v>
      </c>
      <c r="J112" s="10">
        <f t="shared" si="19"/>
        <v>0</v>
      </c>
      <c r="K112" s="10">
        <v>1</v>
      </c>
      <c r="L112" s="10">
        <f t="shared" si="20"/>
        <v>0</v>
      </c>
      <c r="M112" s="11">
        <v>1.03</v>
      </c>
      <c r="N112" s="12">
        <f t="shared" si="21"/>
        <v>0</v>
      </c>
      <c r="O112" s="10">
        <v>60</v>
      </c>
      <c r="P112" s="12">
        <f t="shared" si="22"/>
        <v>60</v>
      </c>
      <c r="Q112" s="10">
        <v>1</v>
      </c>
      <c r="R112" s="36">
        <f t="shared" si="23"/>
        <v>60</v>
      </c>
    </row>
    <row r="113" s="14" customFormat="1" spans="1:18">
      <c r="A113" s="10" t="s">
        <v>283</v>
      </c>
      <c r="B113" s="10" t="s">
        <v>263</v>
      </c>
      <c r="C113" s="10">
        <v>53</v>
      </c>
      <c r="D113" s="10">
        <v>53</v>
      </c>
      <c r="E113" s="10">
        <f t="shared" si="24"/>
        <v>0</v>
      </c>
      <c r="F113" s="36">
        <v>9.5</v>
      </c>
      <c r="G113" s="10">
        <f t="shared" si="25"/>
        <v>0</v>
      </c>
      <c r="H113" s="10">
        <v>15537</v>
      </c>
      <c r="I113" s="10">
        <v>15537</v>
      </c>
      <c r="J113" s="10">
        <f t="shared" si="19"/>
        <v>0</v>
      </c>
      <c r="K113" s="10">
        <v>1</v>
      </c>
      <c r="L113" s="10">
        <f t="shared" si="20"/>
        <v>0</v>
      </c>
      <c r="M113" s="11">
        <v>1.03</v>
      </c>
      <c r="N113" s="12">
        <f t="shared" si="21"/>
        <v>0</v>
      </c>
      <c r="O113" s="10">
        <v>40</v>
      </c>
      <c r="P113" s="12">
        <f t="shared" si="22"/>
        <v>40</v>
      </c>
      <c r="Q113" s="10">
        <v>1</v>
      </c>
      <c r="R113" s="36">
        <f t="shared" si="23"/>
        <v>40</v>
      </c>
    </row>
    <row r="114" s="14" customFormat="1" spans="1:18">
      <c r="A114" s="10" t="s">
        <v>284</v>
      </c>
      <c r="B114" s="10" t="s">
        <v>263</v>
      </c>
      <c r="C114" s="10">
        <v>164</v>
      </c>
      <c r="D114" s="10">
        <v>164</v>
      </c>
      <c r="E114" s="10">
        <f t="shared" si="24"/>
        <v>0</v>
      </c>
      <c r="F114" s="36">
        <v>9.5</v>
      </c>
      <c r="G114" s="10">
        <f t="shared" si="25"/>
        <v>0</v>
      </c>
      <c r="H114" s="10">
        <v>95042</v>
      </c>
      <c r="I114" s="10">
        <v>97836</v>
      </c>
      <c r="J114" s="10">
        <f t="shared" si="19"/>
        <v>2794</v>
      </c>
      <c r="K114" s="10">
        <v>1</v>
      </c>
      <c r="L114" s="10">
        <f t="shared" si="20"/>
        <v>2794</v>
      </c>
      <c r="M114" s="11">
        <v>1.03</v>
      </c>
      <c r="N114" s="12">
        <f t="shared" si="21"/>
        <v>2877.82</v>
      </c>
      <c r="O114" s="10"/>
      <c r="P114" s="12">
        <f t="shared" si="22"/>
        <v>2877.82</v>
      </c>
      <c r="Q114" s="10">
        <v>1</v>
      </c>
      <c r="R114" s="36">
        <f t="shared" si="23"/>
        <v>2877.82</v>
      </c>
    </row>
    <row r="115" s="14" customFormat="1" spans="1:18">
      <c r="A115" s="10" t="s">
        <v>11</v>
      </c>
      <c r="B115" s="10" t="s">
        <v>263</v>
      </c>
      <c r="C115" s="10"/>
      <c r="D115" s="10"/>
      <c r="E115" s="10">
        <f>SUM(E98:E114)</f>
        <v>1</v>
      </c>
      <c r="F115" s="36">
        <v>9.5</v>
      </c>
      <c r="G115" s="10">
        <f t="shared" si="25"/>
        <v>9.5</v>
      </c>
      <c r="H115" s="10"/>
      <c r="I115" s="10"/>
      <c r="J115" s="10"/>
      <c r="K115" s="10"/>
      <c r="L115" s="10">
        <f>SUM(L98:L114)</f>
        <v>17848</v>
      </c>
      <c r="M115" s="11">
        <v>1.03</v>
      </c>
      <c r="N115" s="12">
        <f t="shared" si="21"/>
        <v>18383.44</v>
      </c>
      <c r="O115" s="10">
        <f>SUM(O98:O114)</f>
        <v>630</v>
      </c>
      <c r="P115" s="12">
        <f t="shared" si="22"/>
        <v>19022.94</v>
      </c>
      <c r="Q115" s="10">
        <v>1</v>
      </c>
      <c r="R115" s="36">
        <f>SUM(R98:R114)</f>
        <v>17499.14</v>
      </c>
    </row>
    <row r="116" s="14" customFormat="1" spans="1:18">
      <c r="A116" s="80"/>
      <c r="B116" s="80"/>
      <c r="C116" s="80"/>
      <c r="D116" s="80"/>
      <c r="E116" s="80"/>
      <c r="F116" s="124"/>
      <c r="G116" s="80"/>
      <c r="H116" s="80"/>
      <c r="I116" s="80"/>
      <c r="J116" s="80"/>
      <c r="K116" s="80"/>
      <c r="L116" s="227">
        <f>N116/M115</f>
        <v>16368.5825242718</v>
      </c>
      <c r="M116" s="85"/>
      <c r="N116" s="86">
        <f>R115-O115-G115</f>
        <v>16859.64</v>
      </c>
      <c r="O116" s="80"/>
      <c r="P116" s="86">
        <f>R115-G115</f>
        <v>17489.64</v>
      </c>
      <c r="Q116" s="80"/>
      <c r="R116" s="124"/>
    </row>
    <row r="117" s="14" customFormat="1" spans="1:18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</row>
    <row r="118" s="14" customFormat="1" spans="1: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</row>
    <row r="119" s="1" customFormat="1" spans="1:2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2"/>
      <c r="T119" s="24"/>
      <c r="U119" s="24"/>
      <c r="V119" s="24"/>
      <c r="W119" s="24"/>
    </row>
    <row r="120" s="100" customFormat="1" spans="1:99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18"/>
      <c r="T120" s="18"/>
      <c r="U120" s="18"/>
      <c r="V120" s="18"/>
      <c r="W120" s="18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</row>
    <row r="121" spans="19:99"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</row>
    <row r="122" ht="15" customHeight="1" spans="19:99"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</row>
    <row r="123" spans="19:99">
      <c r="S123" s="300"/>
      <c r="T123" s="300"/>
      <c r="U123" s="300"/>
      <c r="V123" s="300"/>
      <c r="W123" s="300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</row>
    <row r="124" s="21" customFormat="1" ht="15" customHeight="1" spans="1:99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300"/>
      <c r="Y124" s="300"/>
      <c r="Z124" s="300"/>
      <c r="AA124" s="300"/>
      <c r="AB124" s="300"/>
      <c r="AC124" s="300"/>
      <c r="AD124" s="300"/>
      <c r="AE124" s="300"/>
      <c r="AF124" s="300"/>
      <c r="AG124" s="300"/>
      <c r="AH124" s="300"/>
      <c r="AI124" s="300"/>
      <c r="AJ124" s="300"/>
      <c r="AK124" s="300"/>
      <c r="AL124" s="300"/>
      <c r="AM124" s="300"/>
      <c r="AN124" s="300"/>
      <c r="AO124" s="300"/>
      <c r="AP124" s="300"/>
      <c r="AQ124" s="300"/>
      <c r="AR124" s="300"/>
      <c r="AS124" s="300"/>
      <c r="AT124" s="300"/>
      <c r="AU124" s="300"/>
      <c r="AV124" s="300"/>
      <c r="AW124" s="300"/>
      <c r="AX124" s="300"/>
      <c r="AY124" s="300"/>
      <c r="AZ124" s="300"/>
      <c r="BA124" s="300"/>
      <c r="BB124" s="300"/>
      <c r="BC124" s="300"/>
      <c r="BD124" s="300"/>
      <c r="BE124" s="300"/>
      <c r="BF124" s="300"/>
      <c r="BG124" s="300"/>
      <c r="BH124" s="300"/>
      <c r="BI124" s="300"/>
      <c r="BJ124" s="300"/>
      <c r="BK124" s="300"/>
      <c r="BL124" s="300"/>
      <c r="BM124" s="300"/>
      <c r="BN124" s="300"/>
      <c r="BO124" s="300"/>
      <c r="BP124" s="300"/>
      <c r="BQ124" s="300"/>
      <c r="BR124" s="300"/>
      <c r="BS124" s="300"/>
      <c r="BT124" s="300"/>
      <c r="BU124" s="300"/>
      <c r="BV124" s="300"/>
      <c r="BW124" s="300"/>
      <c r="BX124" s="300"/>
      <c r="BY124" s="300"/>
      <c r="BZ124" s="300"/>
      <c r="CA124" s="300"/>
      <c r="CB124" s="300"/>
      <c r="CC124" s="300"/>
      <c r="CD124" s="300"/>
      <c r="CE124" s="300"/>
      <c r="CF124" s="300"/>
      <c r="CG124" s="300"/>
      <c r="CH124" s="300"/>
      <c r="CI124" s="300"/>
      <c r="CJ124" s="300"/>
      <c r="CK124" s="300"/>
      <c r="CL124" s="300"/>
      <c r="CM124" s="300"/>
      <c r="CN124" s="300"/>
      <c r="CO124" s="300"/>
      <c r="CP124" s="300"/>
      <c r="CQ124" s="300"/>
      <c r="CR124" s="300"/>
      <c r="CS124" s="300"/>
      <c r="CT124" s="300"/>
      <c r="CU124" s="300"/>
    </row>
  </sheetData>
  <mergeCells count="3">
    <mergeCell ref="A1:R1"/>
    <mergeCell ref="S52:W52"/>
    <mergeCell ref="S68:T68"/>
  </mergeCells>
  <pageMargins left="0.75" right="0.75" top="1" bottom="1" header="0.5" footer="0.5"/>
  <pageSetup paperSize="9" orientation="landscape" horizontalDpi="200" verticalDpi="300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FS44"/>
  <sheetViews>
    <sheetView workbookViewId="0">
      <selection activeCell="A1" sqref="A1:R1"/>
    </sheetView>
  </sheetViews>
  <sheetFormatPr defaultColWidth="9" defaultRowHeight="14.25"/>
  <cols>
    <col min="1" max="1" width="10.1083333333333" style="2" customWidth="1"/>
    <col min="2" max="2" width="9" style="2"/>
    <col min="3" max="3" width="6.10833333333333" style="2" customWidth="1"/>
    <col min="4" max="5" width="5.21666666666667" style="2" customWidth="1"/>
    <col min="6" max="6" width="5.88333333333333" style="2" customWidth="1"/>
    <col min="7" max="7" width="3.71666666666667" style="2" customWidth="1"/>
    <col min="8" max="9" width="6.10833333333333" style="2" customWidth="1"/>
    <col min="10" max="10" width="6.60833333333333" style="2" customWidth="1"/>
    <col min="11" max="11" width="4.5" style="2" customWidth="1"/>
    <col min="12" max="12" width="11.3833333333333" style="2" customWidth="1"/>
    <col min="13" max="13" width="5" style="2" customWidth="1"/>
    <col min="14" max="14" width="14.3833333333333" style="2" customWidth="1"/>
    <col min="15" max="15" width="4.38333333333333" style="2" customWidth="1"/>
    <col min="16" max="16" width="13.2166666666667" style="2" customWidth="1"/>
    <col min="17" max="17" width="5" style="2" customWidth="1"/>
    <col min="18" max="20" width="13.6083333333333" style="2" customWidth="1"/>
    <col min="21" max="21" width="10.375" style="2"/>
    <col min="22" max="22" width="9" style="2"/>
    <col min="23" max="23" width="4.125" style="2" customWidth="1"/>
    <col min="24" max="24" width="4.25" style="2" customWidth="1"/>
    <col min="25" max="27" width="9" style="2"/>
    <col min="28" max="28" width="11.875" style="2" customWidth="1"/>
    <col min="29" max="29" width="9" style="2"/>
    <col min="30" max="30" width="9.25" style="2"/>
    <col min="31" max="31" width="4.125" style="2" customWidth="1"/>
    <col min="32" max="32" width="9" style="2"/>
    <col min="33" max="33" width="6" style="2" customWidth="1"/>
    <col min="34" max="34" width="12.25" style="2" customWidth="1"/>
    <col min="35" max="35" width="2.75" style="2" customWidth="1"/>
    <col min="36" max="36" width="12.625" style="2" customWidth="1"/>
    <col min="37" max="37" width="5" style="2" customWidth="1"/>
    <col min="38" max="38" width="11.5" style="2"/>
    <col min="39" max="16384" width="9" style="2"/>
  </cols>
  <sheetData>
    <row r="1" ht="25.5" spans="1:20">
      <c r="A1" s="558" t="s">
        <v>41</v>
      </c>
      <c r="B1" s="559"/>
      <c r="C1" s="559"/>
      <c r="D1" s="559"/>
      <c r="E1" s="559"/>
      <c r="F1" s="559"/>
      <c r="G1" s="559"/>
      <c r="H1" s="559"/>
      <c r="I1" s="559"/>
      <c r="J1" s="559"/>
      <c r="K1" s="559"/>
      <c r="L1" s="559"/>
      <c r="M1" s="559"/>
      <c r="N1" s="559"/>
      <c r="O1" s="559"/>
      <c r="P1" s="559"/>
      <c r="Q1" s="559"/>
      <c r="R1" s="577"/>
      <c r="S1" s="578"/>
      <c r="T1" s="578"/>
    </row>
    <row r="2" s="252" customFormat="1" spans="1:43">
      <c r="A2" s="560" t="s">
        <v>15</v>
      </c>
      <c r="B2" s="561"/>
      <c r="C2" s="561" t="s">
        <v>16</v>
      </c>
      <c r="D2" s="561" t="s">
        <v>17</v>
      </c>
      <c r="E2" s="561" t="s">
        <v>18</v>
      </c>
      <c r="F2" s="562" t="s">
        <v>19</v>
      </c>
      <c r="G2" s="561" t="s">
        <v>20</v>
      </c>
      <c r="H2" s="561" t="s">
        <v>21</v>
      </c>
      <c r="I2" s="561" t="s">
        <v>22</v>
      </c>
      <c r="J2" s="561" t="s">
        <v>23</v>
      </c>
      <c r="K2" s="561" t="s">
        <v>24</v>
      </c>
      <c r="L2" s="561" t="s">
        <v>18</v>
      </c>
      <c r="M2" s="561"/>
      <c r="N2" s="571" t="s">
        <v>25</v>
      </c>
      <c r="O2" s="561" t="s">
        <v>26</v>
      </c>
      <c r="P2" s="571" t="s">
        <v>11</v>
      </c>
      <c r="Q2" s="561" t="s">
        <v>27</v>
      </c>
      <c r="R2" s="579" t="s">
        <v>28</v>
      </c>
      <c r="S2" s="580"/>
      <c r="T2" s="580"/>
      <c r="U2" s="581" t="s">
        <v>285</v>
      </c>
      <c r="V2" s="581"/>
      <c r="W2" s="581"/>
      <c r="X2" s="581"/>
      <c r="Y2" s="581"/>
      <c r="Z2" s="581"/>
      <c r="AA2" s="581"/>
      <c r="AB2" s="581"/>
      <c r="AC2" s="581"/>
      <c r="AD2" s="581"/>
      <c r="AE2" s="581"/>
      <c r="AF2" s="581"/>
      <c r="AG2" s="581"/>
      <c r="AH2" s="581"/>
      <c r="AI2" s="581"/>
      <c r="AJ2" s="581"/>
      <c r="AK2" s="581"/>
      <c r="AL2" s="581"/>
      <c r="AM2" s="98"/>
      <c r="AN2" s="98"/>
      <c r="AO2" s="98"/>
      <c r="AP2" s="98"/>
      <c r="AQ2" s="98"/>
    </row>
    <row r="3" s="72" customFormat="1" spans="1:38">
      <c r="A3" s="35" t="s">
        <v>286</v>
      </c>
      <c r="B3" s="35" t="s">
        <v>90</v>
      </c>
      <c r="C3" s="35">
        <v>17</v>
      </c>
      <c r="D3" s="35">
        <v>17</v>
      </c>
      <c r="E3" s="35">
        <f>SUM(D3-C3)</f>
        <v>0</v>
      </c>
      <c r="F3" s="386">
        <v>9.5</v>
      </c>
      <c r="G3" s="35">
        <f>E3*F3</f>
        <v>0</v>
      </c>
      <c r="H3" s="35">
        <v>14780</v>
      </c>
      <c r="I3" s="35">
        <v>14780</v>
      </c>
      <c r="J3" s="35">
        <f>I3-H3</f>
        <v>0</v>
      </c>
      <c r="K3" s="35">
        <v>1</v>
      </c>
      <c r="L3" s="35">
        <f>K3*J3</f>
        <v>0</v>
      </c>
      <c r="M3" s="35">
        <v>1.03</v>
      </c>
      <c r="N3" s="572">
        <f>M3*L3</f>
        <v>0</v>
      </c>
      <c r="O3" s="35"/>
      <c r="P3" s="572">
        <f>G3+N3+O3</f>
        <v>0</v>
      </c>
      <c r="Q3" s="35">
        <v>1</v>
      </c>
      <c r="R3" s="386">
        <f>P3*Q3</f>
        <v>0</v>
      </c>
      <c r="S3" s="582"/>
      <c r="T3" s="582"/>
      <c r="U3" s="501" t="s">
        <v>15</v>
      </c>
      <c r="V3" s="501"/>
      <c r="W3" s="501" t="s">
        <v>16</v>
      </c>
      <c r="X3" s="501" t="s">
        <v>17</v>
      </c>
      <c r="Y3" s="501" t="s">
        <v>18</v>
      </c>
      <c r="Z3" s="597" t="s">
        <v>19</v>
      </c>
      <c r="AA3" s="501" t="s">
        <v>20</v>
      </c>
      <c r="AB3" s="501" t="s">
        <v>21</v>
      </c>
      <c r="AC3" s="501" t="s">
        <v>22</v>
      </c>
      <c r="AD3" s="501" t="s">
        <v>23</v>
      </c>
      <c r="AE3" s="501" t="s">
        <v>24</v>
      </c>
      <c r="AF3" s="501" t="s">
        <v>18</v>
      </c>
      <c r="AG3" s="501"/>
      <c r="AH3" s="602" t="s">
        <v>25</v>
      </c>
      <c r="AI3" s="501" t="s">
        <v>26</v>
      </c>
      <c r="AJ3" s="602" t="s">
        <v>11</v>
      </c>
      <c r="AK3" s="501" t="s">
        <v>27</v>
      </c>
      <c r="AL3" s="603" t="s">
        <v>28</v>
      </c>
    </row>
    <row r="4" s="72" customFormat="1" spans="1:38">
      <c r="A4" s="35" t="s">
        <v>287</v>
      </c>
      <c r="B4" s="35" t="s">
        <v>90</v>
      </c>
      <c r="C4" s="35"/>
      <c r="D4" s="35"/>
      <c r="E4" s="35"/>
      <c r="F4" s="563"/>
      <c r="G4" s="35"/>
      <c r="H4" s="35">
        <v>3424</v>
      </c>
      <c r="I4" s="35">
        <v>3624</v>
      </c>
      <c r="J4" s="35">
        <f t="shared" ref="J4:J14" si="0">I4-H4</f>
        <v>200</v>
      </c>
      <c r="K4" s="35">
        <v>20</v>
      </c>
      <c r="L4" s="35">
        <f t="shared" ref="L4:L14" si="1">K4*J4</f>
        <v>4000</v>
      </c>
      <c r="M4" s="35">
        <v>1.03</v>
      </c>
      <c r="N4" s="572">
        <f t="shared" ref="N4:N14" si="2">M4*L4</f>
        <v>4120</v>
      </c>
      <c r="O4" s="35"/>
      <c r="P4" s="572">
        <f t="shared" ref="P4:P15" si="3">G4+N4+O4</f>
        <v>4120</v>
      </c>
      <c r="Q4" s="35">
        <v>1</v>
      </c>
      <c r="R4" s="386">
        <f t="shared" ref="R4:R14" si="4">P4*Q4</f>
        <v>4120</v>
      </c>
      <c r="S4" s="582"/>
      <c r="T4" s="582"/>
      <c r="U4" s="72" t="s">
        <v>286</v>
      </c>
      <c r="V4" s="72" t="s">
        <v>288</v>
      </c>
      <c r="W4" s="72">
        <v>15</v>
      </c>
      <c r="X4" s="72">
        <v>15</v>
      </c>
      <c r="Y4" s="72">
        <v>0</v>
      </c>
      <c r="Z4" s="73">
        <v>9.5</v>
      </c>
      <c r="AA4" s="72">
        <v>0</v>
      </c>
      <c r="AB4" s="72">
        <v>13222</v>
      </c>
      <c r="AC4" s="72">
        <v>13222</v>
      </c>
      <c r="AD4" s="72">
        <v>0</v>
      </c>
      <c r="AE4" s="72">
        <v>1</v>
      </c>
      <c r="AF4" s="72">
        <v>0</v>
      </c>
      <c r="AG4" s="72">
        <v>1.03</v>
      </c>
      <c r="AH4" s="573">
        <v>0</v>
      </c>
      <c r="AJ4" s="573">
        <v>0</v>
      </c>
      <c r="AK4" s="72">
        <v>1</v>
      </c>
      <c r="AL4" s="73">
        <v>0</v>
      </c>
    </row>
    <row r="5" s="35" customFormat="1" spans="1:175">
      <c r="A5" s="35" t="s">
        <v>289</v>
      </c>
      <c r="B5" s="35" t="s">
        <v>90</v>
      </c>
      <c r="F5" s="563"/>
      <c r="H5" s="35">
        <v>8817</v>
      </c>
      <c r="I5" s="35">
        <v>8871</v>
      </c>
      <c r="J5" s="35">
        <f t="shared" si="0"/>
        <v>54</v>
      </c>
      <c r="K5" s="35">
        <v>30</v>
      </c>
      <c r="L5" s="35">
        <f t="shared" si="1"/>
        <v>1620</v>
      </c>
      <c r="M5" s="35">
        <v>1.03</v>
      </c>
      <c r="N5" s="572">
        <f t="shared" si="2"/>
        <v>1668.6</v>
      </c>
      <c r="P5" s="572">
        <f t="shared" si="3"/>
        <v>1668.6</v>
      </c>
      <c r="Q5" s="35">
        <v>1</v>
      </c>
      <c r="R5" s="386">
        <f t="shared" si="4"/>
        <v>1668.6</v>
      </c>
      <c r="S5" s="582"/>
      <c r="T5" s="582"/>
      <c r="U5" s="72" t="s">
        <v>287</v>
      </c>
      <c r="V5" s="72" t="s">
        <v>290</v>
      </c>
      <c r="W5" s="72"/>
      <c r="X5" s="72"/>
      <c r="Y5" s="72"/>
      <c r="Z5" s="598"/>
      <c r="AA5" s="72"/>
      <c r="AB5" s="72">
        <v>3160</v>
      </c>
      <c r="AC5" s="72">
        <v>3160</v>
      </c>
      <c r="AD5" s="72">
        <v>0</v>
      </c>
      <c r="AE5" s="72">
        <v>20</v>
      </c>
      <c r="AF5" s="72">
        <v>0</v>
      </c>
      <c r="AG5" s="72">
        <v>1.03</v>
      </c>
      <c r="AH5" s="573">
        <v>0</v>
      </c>
      <c r="AI5" s="72"/>
      <c r="AJ5" s="573">
        <v>0</v>
      </c>
      <c r="AK5" s="72">
        <v>1</v>
      </c>
      <c r="AL5" s="73">
        <v>0</v>
      </c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</row>
    <row r="6" s="72" customFormat="1" spans="1:38">
      <c r="A6" s="35" t="s">
        <v>291</v>
      </c>
      <c r="B6" s="35" t="s">
        <v>90</v>
      </c>
      <c r="C6" s="35"/>
      <c r="D6" s="35"/>
      <c r="E6" s="35"/>
      <c r="F6" s="563"/>
      <c r="G6" s="35"/>
      <c r="H6" s="35">
        <v>42172</v>
      </c>
      <c r="I6" s="35">
        <v>43679</v>
      </c>
      <c r="J6" s="35">
        <f t="shared" si="0"/>
        <v>1507</v>
      </c>
      <c r="K6" s="35">
        <v>30</v>
      </c>
      <c r="L6" s="35">
        <f t="shared" si="1"/>
        <v>45210</v>
      </c>
      <c r="M6" s="35">
        <v>1.03</v>
      </c>
      <c r="N6" s="572">
        <f t="shared" si="2"/>
        <v>46566.3</v>
      </c>
      <c r="O6" s="35"/>
      <c r="P6" s="572">
        <f t="shared" si="3"/>
        <v>46566.3</v>
      </c>
      <c r="Q6" s="35">
        <v>1</v>
      </c>
      <c r="R6" s="386">
        <f t="shared" si="4"/>
        <v>46566.3</v>
      </c>
      <c r="S6" s="582"/>
      <c r="T6" s="582"/>
      <c r="U6" s="72" t="s">
        <v>289</v>
      </c>
      <c r="V6" s="72" t="s">
        <v>288</v>
      </c>
      <c r="Z6" s="598"/>
      <c r="AB6" s="72">
        <v>8730</v>
      </c>
      <c r="AC6" s="72">
        <v>8783</v>
      </c>
      <c r="AD6" s="72">
        <v>53</v>
      </c>
      <c r="AE6" s="72">
        <v>30</v>
      </c>
      <c r="AF6" s="72">
        <v>1590</v>
      </c>
      <c r="AG6" s="72">
        <v>1.03</v>
      </c>
      <c r="AH6" s="573">
        <v>1637.7</v>
      </c>
      <c r="AJ6" s="573">
        <v>1637.7</v>
      </c>
      <c r="AK6" s="72">
        <v>1</v>
      </c>
      <c r="AL6" s="73">
        <v>1637.7</v>
      </c>
    </row>
    <row r="7" s="35" customFormat="1" spans="1:175">
      <c r="A7" s="35" t="s">
        <v>292</v>
      </c>
      <c r="B7" s="35" t="s">
        <v>90</v>
      </c>
      <c r="F7" s="563"/>
      <c r="H7" s="35">
        <v>4958</v>
      </c>
      <c r="I7" s="35">
        <v>5184</v>
      </c>
      <c r="J7" s="35">
        <f t="shared" si="0"/>
        <v>226</v>
      </c>
      <c r="K7" s="35">
        <v>60</v>
      </c>
      <c r="L7" s="35">
        <f t="shared" si="1"/>
        <v>13560</v>
      </c>
      <c r="M7" s="35">
        <v>1.03</v>
      </c>
      <c r="N7" s="572">
        <f t="shared" si="2"/>
        <v>13966.8</v>
      </c>
      <c r="P7" s="572">
        <f t="shared" si="3"/>
        <v>13966.8</v>
      </c>
      <c r="Q7" s="35">
        <v>1</v>
      </c>
      <c r="R7" s="386">
        <f t="shared" si="4"/>
        <v>13966.8</v>
      </c>
      <c r="S7" s="582"/>
      <c r="T7" s="582"/>
      <c r="U7" s="72" t="s">
        <v>291</v>
      </c>
      <c r="V7" s="72" t="s">
        <v>288</v>
      </c>
      <c r="W7" s="72"/>
      <c r="X7" s="72"/>
      <c r="Y7" s="72"/>
      <c r="Z7" s="598"/>
      <c r="AA7" s="72"/>
      <c r="AB7" s="72">
        <v>39238</v>
      </c>
      <c r="AC7" s="72">
        <v>40898</v>
      </c>
      <c r="AD7" s="72">
        <v>1660</v>
      </c>
      <c r="AE7" s="72">
        <v>30</v>
      </c>
      <c r="AF7" s="72">
        <v>49800</v>
      </c>
      <c r="AG7" s="72">
        <v>1.03</v>
      </c>
      <c r="AH7" s="573">
        <v>51294</v>
      </c>
      <c r="AI7" s="72"/>
      <c r="AJ7" s="573">
        <v>51294</v>
      </c>
      <c r="AK7" s="72">
        <v>0.7</v>
      </c>
      <c r="AL7" s="73">
        <v>35905.8</v>
      </c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</row>
    <row r="8" s="35" customFormat="1" spans="1:175">
      <c r="A8" s="35" t="s">
        <v>293</v>
      </c>
      <c r="B8" s="35" t="s">
        <v>90</v>
      </c>
      <c r="F8" s="563"/>
      <c r="H8" s="35">
        <v>9751</v>
      </c>
      <c r="I8" s="35">
        <v>10286</v>
      </c>
      <c r="J8" s="35">
        <f t="shared" si="0"/>
        <v>535</v>
      </c>
      <c r="K8" s="35">
        <v>50</v>
      </c>
      <c r="L8" s="35">
        <f t="shared" si="1"/>
        <v>26750</v>
      </c>
      <c r="M8" s="35">
        <v>1.03</v>
      </c>
      <c r="N8" s="572">
        <f t="shared" si="2"/>
        <v>27552.5</v>
      </c>
      <c r="P8" s="572">
        <f t="shared" si="3"/>
        <v>27552.5</v>
      </c>
      <c r="Q8" s="35">
        <v>1</v>
      </c>
      <c r="R8" s="386">
        <f t="shared" si="4"/>
        <v>27552.5</v>
      </c>
      <c r="S8" s="582"/>
      <c r="T8" s="582"/>
      <c r="U8" s="72"/>
      <c r="V8" s="72" t="s">
        <v>90</v>
      </c>
      <c r="W8" s="72"/>
      <c r="X8" s="72"/>
      <c r="Y8" s="72"/>
      <c r="Z8" s="598"/>
      <c r="AA8" s="72"/>
      <c r="AB8" s="72"/>
      <c r="AC8" s="72"/>
      <c r="AD8" s="72"/>
      <c r="AE8" s="72"/>
      <c r="AF8" s="72"/>
      <c r="AG8" s="72"/>
      <c r="AH8" s="573"/>
      <c r="AI8" s="72"/>
      <c r="AJ8" s="573"/>
      <c r="AK8" s="72">
        <v>0.3</v>
      </c>
      <c r="AL8" s="73">
        <v>15388.2</v>
      </c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  <c r="EF8" s="72"/>
      <c r="EG8" s="72"/>
      <c r="EH8" s="72"/>
      <c r="EI8" s="72"/>
      <c r="EJ8" s="72"/>
      <c r="EK8" s="72"/>
      <c r="EL8" s="72"/>
      <c r="EM8" s="72"/>
      <c r="EN8" s="72"/>
      <c r="EO8" s="72"/>
      <c r="EP8" s="72"/>
      <c r="EQ8" s="72"/>
      <c r="ER8" s="72"/>
      <c r="ES8" s="72"/>
      <c r="ET8" s="72"/>
      <c r="EU8" s="72"/>
      <c r="EV8" s="72"/>
      <c r="EW8" s="72"/>
      <c r="EX8" s="72"/>
      <c r="EY8" s="72"/>
      <c r="EZ8" s="72"/>
      <c r="FA8" s="72"/>
      <c r="FB8" s="72"/>
      <c r="FC8" s="72"/>
      <c r="FD8" s="72"/>
      <c r="FE8" s="72"/>
      <c r="FF8" s="72"/>
      <c r="FG8" s="72"/>
      <c r="FH8" s="72"/>
      <c r="FI8" s="72"/>
      <c r="FJ8" s="72"/>
      <c r="FK8" s="72"/>
      <c r="FL8" s="72"/>
      <c r="FM8" s="72"/>
      <c r="FN8" s="72"/>
      <c r="FO8" s="72"/>
      <c r="FP8" s="72"/>
      <c r="FQ8" s="72"/>
      <c r="FR8" s="72"/>
      <c r="FS8" s="72"/>
    </row>
    <row r="9" s="35" customFormat="1" spans="1:175">
      <c r="A9" s="35" t="s">
        <v>294</v>
      </c>
      <c r="B9" s="35" t="s">
        <v>90</v>
      </c>
      <c r="D9" s="35" t="s">
        <v>295</v>
      </c>
      <c r="F9" s="563"/>
      <c r="H9" s="35">
        <v>18211</v>
      </c>
      <c r="I9" s="35">
        <v>19847</v>
      </c>
      <c r="J9" s="35">
        <f t="shared" si="0"/>
        <v>1636</v>
      </c>
      <c r="K9" s="35">
        <v>60</v>
      </c>
      <c r="L9" s="35">
        <f t="shared" si="1"/>
        <v>98160</v>
      </c>
      <c r="M9" s="35">
        <v>1.03</v>
      </c>
      <c r="N9" s="572">
        <f t="shared" si="2"/>
        <v>101104.8</v>
      </c>
      <c r="P9" s="572">
        <f t="shared" si="3"/>
        <v>101104.8</v>
      </c>
      <c r="Q9" s="35">
        <v>1</v>
      </c>
      <c r="R9" s="386">
        <f t="shared" si="4"/>
        <v>101104.8</v>
      </c>
      <c r="S9" s="582"/>
      <c r="T9" s="582"/>
      <c r="U9" s="72" t="s">
        <v>292</v>
      </c>
      <c r="V9" s="72" t="s">
        <v>288</v>
      </c>
      <c r="W9" s="72"/>
      <c r="X9" s="72"/>
      <c r="Y9" s="72"/>
      <c r="Z9" s="598"/>
      <c r="AA9" s="72"/>
      <c r="AB9" s="72">
        <v>4499</v>
      </c>
      <c r="AC9" s="72">
        <v>4720</v>
      </c>
      <c r="AD9" s="72">
        <v>221</v>
      </c>
      <c r="AE9" s="72">
        <v>60</v>
      </c>
      <c r="AF9" s="72">
        <v>13260</v>
      </c>
      <c r="AG9" s="72">
        <v>1.03</v>
      </c>
      <c r="AH9" s="573">
        <v>13657.8</v>
      </c>
      <c r="AI9" s="72"/>
      <c r="AJ9" s="573">
        <v>13657.8</v>
      </c>
      <c r="AK9" s="72">
        <v>0.5</v>
      </c>
      <c r="AL9" s="73">
        <v>6828.9</v>
      </c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72"/>
      <c r="EE9" s="72"/>
      <c r="EF9" s="72"/>
      <c r="EG9" s="72"/>
      <c r="EH9" s="72"/>
      <c r="EI9" s="72"/>
      <c r="EJ9" s="72"/>
      <c r="EK9" s="72"/>
      <c r="EL9" s="72"/>
      <c r="EM9" s="72"/>
      <c r="EN9" s="72"/>
      <c r="EO9" s="72"/>
      <c r="EP9" s="72"/>
      <c r="EQ9" s="72"/>
      <c r="ER9" s="72"/>
      <c r="ES9" s="72"/>
      <c r="ET9" s="72"/>
      <c r="EU9" s="72"/>
      <c r="EV9" s="72"/>
      <c r="EW9" s="72"/>
      <c r="EX9" s="72"/>
      <c r="EY9" s="72"/>
      <c r="EZ9" s="72"/>
      <c r="FA9" s="72"/>
      <c r="FB9" s="72"/>
      <c r="FC9" s="72"/>
      <c r="FD9" s="72"/>
      <c r="FE9" s="72"/>
      <c r="FF9" s="72"/>
      <c r="FG9" s="72"/>
      <c r="FH9" s="72"/>
      <c r="FI9" s="72"/>
      <c r="FJ9" s="72"/>
      <c r="FK9" s="72"/>
      <c r="FL9" s="72"/>
      <c r="FM9" s="72"/>
      <c r="FN9" s="72"/>
      <c r="FO9" s="72"/>
      <c r="FP9" s="72"/>
      <c r="FQ9" s="72"/>
      <c r="FR9" s="72"/>
      <c r="FS9" s="72"/>
    </row>
    <row r="10" s="35" customFormat="1" spans="1:175">
      <c r="A10" s="35" t="s">
        <v>296</v>
      </c>
      <c r="B10" s="35" t="s">
        <v>90</v>
      </c>
      <c r="D10" s="35" t="s">
        <v>297</v>
      </c>
      <c r="F10" s="563"/>
      <c r="H10" s="35">
        <v>15335</v>
      </c>
      <c r="I10" s="35">
        <v>16762</v>
      </c>
      <c r="J10" s="35">
        <f t="shared" si="0"/>
        <v>1427</v>
      </c>
      <c r="K10" s="35">
        <v>60</v>
      </c>
      <c r="L10" s="35">
        <f t="shared" si="1"/>
        <v>85620</v>
      </c>
      <c r="M10" s="35">
        <v>1.03</v>
      </c>
      <c r="N10" s="572">
        <f t="shared" si="2"/>
        <v>88188.6</v>
      </c>
      <c r="P10" s="572">
        <f t="shared" si="3"/>
        <v>88188.6</v>
      </c>
      <c r="Q10" s="35">
        <v>1</v>
      </c>
      <c r="R10" s="386">
        <f t="shared" si="4"/>
        <v>88188.6</v>
      </c>
      <c r="S10" s="582"/>
      <c r="T10" s="582"/>
      <c r="U10" s="72"/>
      <c r="V10" s="72" t="s">
        <v>90</v>
      </c>
      <c r="W10" s="72"/>
      <c r="X10" s="72"/>
      <c r="Y10" s="72"/>
      <c r="Z10" s="598"/>
      <c r="AA10" s="72"/>
      <c r="AB10" s="72"/>
      <c r="AC10" s="72"/>
      <c r="AD10" s="72"/>
      <c r="AE10" s="72"/>
      <c r="AF10" s="72"/>
      <c r="AG10" s="72"/>
      <c r="AH10" s="573"/>
      <c r="AI10" s="72"/>
      <c r="AJ10" s="573"/>
      <c r="AK10" s="72">
        <v>0.5</v>
      </c>
      <c r="AL10" s="73">
        <v>6828.9</v>
      </c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  <c r="EF10" s="72"/>
      <c r="EG10" s="72"/>
      <c r="EH10" s="72"/>
      <c r="EI10" s="72"/>
      <c r="EJ10" s="72"/>
      <c r="EK10" s="72"/>
      <c r="EL10" s="72"/>
      <c r="EM10" s="72"/>
      <c r="EN10" s="72"/>
      <c r="EO10" s="72"/>
      <c r="EP10" s="72"/>
      <c r="EQ10" s="72"/>
      <c r="ER10" s="72"/>
      <c r="ES10" s="72"/>
      <c r="ET10" s="72"/>
      <c r="EU10" s="72"/>
      <c r="EV10" s="72"/>
      <c r="EW10" s="72"/>
      <c r="EX10" s="72"/>
      <c r="EY10" s="72"/>
      <c r="EZ10" s="72"/>
      <c r="FA10" s="72"/>
      <c r="FB10" s="72"/>
      <c r="FC10" s="72"/>
      <c r="FD10" s="72"/>
      <c r="FE10" s="72"/>
      <c r="FF10" s="72"/>
      <c r="FG10" s="72"/>
      <c r="FH10" s="72"/>
      <c r="FI10" s="72"/>
      <c r="FJ10" s="72"/>
      <c r="FK10" s="72"/>
      <c r="FL10" s="72"/>
      <c r="FM10" s="72"/>
      <c r="FN10" s="72"/>
      <c r="FO10" s="72"/>
      <c r="FP10" s="72"/>
      <c r="FQ10" s="72"/>
      <c r="FR10" s="72"/>
      <c r="FS10" s="72"/>
    </row>
    <row r="11" s="35" customFormat="1" spans="1:175">
      <c r="A11" s="35" t="s">
        <v>298</v>
      </c>
      <c r="B11" s="35" t="s">
        <v>90</v>
      </c>
      <c r="D11" s="35" t="s">
        <v>299</v>
      </c>
      <c r="F11" s="563"/>
      <c r="H11" s="35">
        <v>13620</v>
      </c>
      <c r="I11" s="35">
        <v>14627</v>
      </c>
      <c r="J11" s="35">
        <f t="shared" si="0"/>
        <v>1007</v>
      </c>
      <c r="K11" s="35">
        <v>80</v>
      </c>
      <c r="L11" s="35">
        <f t="shared" si="1"/>
        <v>80560</v>
      </c>
      <c r="M11" s="35">
        <v>1.03</v>
      </c>
      <c r="N11" s="572">
        <f t="shared" si="2"/>
        <v>82976.8</v>
      </c>
      <c r="P11" s="572">
        <f t="shared" si="3"/>
        <v>82976.8</v>
      </c>
      <c r="Q11" s="35">
        <v>1</v>
      </c>
      <c r="R11" s="386">
        <f t="shared" si="4"/>
        <v>82976.8</v>
      </c>
      <c r="S11" s="582"/>
      <c r="T11" s="582"/>
      <c r="U11" s="72" t="s">
        <v>293</v>
      </c>
      <c r="V11" s="72" t="s">
        <v>288</v>
      </c>
      <c r="W11" s="72"/>
      <c r="X11" s="72"/>
      <c r="Y11" s="72"/>
      <c r="Z11" s="598"/>
      <c r="AA11" s="72"/>
      <c r="AB11" s="72">
        <v>8684</v>
      </c>
      <c r="AC11" s="72">
        <v>9254</v>
      </c>
      <c r="AD11" s="72">
        <v>570</v>
      </c>
      <c r="AE11" s="72">
        <v>50</v>
      </c>
      <c r="AF11" s="72">
        <v>28500</v>
      </c>
      <c r="AG11" s="72">
        <v>1.03</v>
      </c>
      <c r="AH11" s="573">
        <v>29355</v>
      </c>
      <c r="AI11" s="72"/>
      <c r="AJ11" s="573">
        <v>29355</v>
      </c>
      <c r="AK11" s="72">
        <v>0.5</v>
      </c>
      <c r="AL11" s="73">
        <v>14677.5</v>
      </c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72"/>
      <c r="EC11" s="72"/>
      <c r="ED11" s="72"/>
      <c r="EE11" s="72"/>
      <c r="EF11" s="72"/>
      <c r="EG11" s="72"/>
      <c r="EH11" s="72"/>
      <c r="EI11" s="72"/>
      <c r="EJ11" s="72"/>
      <c r="EK11" s="72"/>
      <c r="EL11" s="72"/>
      <c r="EM11" s="72"/>
      <c r="EN11" s="72"/>
      <c r="EO11" s="72"/>
      <c r="EP11" s="72"/>
      <c r="EQ11" s="72"/>
      <c r="ER11" s="72"/>
      <c r="ES11" s="72"/>
      <c r="ET11" s="72"/>
      <c r="EU11" s="72"/>
      <c r="EV11" s="72"/>
      <c r="EW11" s="72"/>
      <c r="EX11" s="72"/>
      <c r="EY11" s="72"/>
      <c r="EZ11" s="72"/>
      <c r="FA11" s="72"/>
      <c r="FB11" s="72"/>
      <c r="FC11" s="72"/>
      <c r="FD11" s="72"/>
      <c r="FE11" s="72"/>
      <c r="FF11" s="72"/>
      <c r="FG11" s="72"/>
      <c r="FH11" s="72"/>
      <c r="FI11" s="72"/>
      <c r="FJ11" s="72"/>
      <c r="FK11" s="72"/>
      <c r="FL11" s="72"/>
      <c r="FM11" s="72"/>
      <c r="FN11" s="72"/>
      <c r="FO11" s="72"/>
      <c r="FP11" s="72"/>
      <c r="FQ11" s="72"/>
      <c r="FR11" s="72"/>
      <c r="FS11" s="72"/>
    </row>
    <row r="12" s="35" customFormat="1" spans="1:175">
      <c r="A12" s="35" t="s">
        <v>300</v>
      </c>
      <c r="B12" s="35" t="s">
        <v>90</v>
      </c>
      <c r="D12" s="35" t="s">
        <v>301</v>
      </c>
      <c r="F12" s="563"/>
      <c r="H12" s="35">
        <v>22987</v>
      </c>
      <c r="I12" s="35">
        <v>25611</v>
      </c>
      <c r="J12" s="35">
        <f t="shared" si="0"/>
        <v>2624</v>
      </c>
      <c r="K12" s="35">
        <v>80</v>
      </c>
      <c r="L12" s="35">
        <f t="shared" si="1"/>
        <v>209920</v>
      </c>
      <c r="M12" s="35">
        <v>1.03</v>
      </c>
      <c r="N12" s="572">
        <f t="shared" si="2"/>
        <v>216217.6</v>
      </c>
      <c r="P12" s="572">
        <f t="shared" si="3"/>
        <v>216217.6</v>
      </c>
      <c r="Q12" s="35">
        <v>1</v>
      </c>
      <c r="R12" s="386">
        <f t="shared" si="4"/>
        <v>216217.6</v>
      </c>
      <c r="S12" s="582"/>
      <c r="T12" s="582"/>
      <c r="U12" s="72"/>
      <c r="V12" s="72" t="s">
        <v>90</v>
      </c>
      <c r="W12" s="72"/>
      <c r="X12" s="72"/>
      <c r="Y12" s="72"/>
      <c r="Z12" s="598"/>
      <c r="AA12" s="72"/>
      <c r="AB12" s="72"/>
      <c r="AC12" s="72"/>
      <c r="AD12" s="72"/>
      <c r="AE12" s="72"/>
      <c r="AF12" s="72"/>
      <c r="AG12" s="72"/>
      <c r="AH12" s="573"/>
      <c r="AI12" s="72"/>
      <c r="AJ12" s="573"/>
      <c r="AK12" s="72">
        <v>0.5</v>
      </c>
      <c r="AL12" s="73">
        <v>14677.5</v>
      </c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  <c r="EF12" s="72"/>
      <c r="EG12" s="72"/>
      <c r="EH12" s="72"/>
      <c r="EI12" s="72"/>
      <c r="EJ12" s="72"/>
      <c r="EK12" s="72"/>
      <c r="EL12" s="72"/>
      <c r="EM12" s="72"/>
      <c r="EN12" s="72"/>
      <c r="EO12" s="72"/>
      <c r="EP12" s="72"/>
      <c r="EQ12" s="72"/>
      <c r="ER12" s="72"/>
      <c r="ES12" s="72"/>
      <c r="ET12" s="72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  <c r="FF12" s="72"/>
      <c r="FG12" s="72"/>
      <c r="FH12" s="72"/>
      <c r="FI12" s="72"/>
      <c r="FJ12" s="72"/>
      <c r="FK12" s="72"/>
      <c r="FL12" s="72"/>
      <c r="FM12" s="72"/>
      <c r="FN12" s="72"/>
      <c r="FO12" s="72"/>
      <c r="FP12" s="72"/>
      <c r="FQ12" s="72"/>
      <c r="FR12" s="72"/>
      <c r="FS12" s="72"/>
    </row>
    <row r="13" s="35" customFormat="1" spans="1:175">
      <c r="A13" s="35" t="s">
        <v>302</v>
      </c>
      <c r="B13" s="35" t="s">
        <v>90</v>
      </c>
      <c r="F13" s="563"/>
      <c r="H13" s="35">
        <v>4342</v>
      </c>
      <c r="I13" s="35">
        <v>4611</v>
      </c>
      <c r="J13" s="35">
        <f t="shared" si="0"/>
        <v>269</v>
      </c>
      <c r="K13" s="35">
        <v>30</v>
      </c>
      <c r="L13" s="35">
        <f t="shared" si="1"/>
        <v>8070</v>
      </c>
      <c r="M13" s="35">
        <v>1.03</v>
      </c>
      <c r="N13" s="572">
        <f t="shared" si="2"/>
        <v>8312.1</v>
      </c>
      <c r="P13" s="572">
        <f t="shared" si="3"/>
        <v>8312.1</v>
      </c>
      <c r="Q13" s="35">
        <v>1</v>
      </c>
      <c r="R13" s="386">
        <f t="shared" si="4"/>
        <v>8312.1</v>
      </c>
      <c r="S13" s="582"/>
      <c r="T13" s="582"/>
      <c r="U13" s="72" t="s">
        <v>294</v>
      </c>
      <c r="V13" s="72" t="s">
        <v>90</v>
      </c>
      <c r="W13" s="72"/>
      <c r="X13" s="72" t="s">
        <v>295</v>
      </c>
      <c r="Y13" s="72"/>
      <c r="Z13" s="598"/>
      <c r="AA13" s="72"/>
      <c r="AB13" s="72">
        <v>14677</v>
      </c>
      <c r="AC13" s="72">
        <v>16477</v>
      </c>
      <c r="AD13" s="72">
        <v>1800</v>
      </c>
      <c r="AE13" s="72">
        <v>60</v>
      </c>
      <c r="AF13" s="72">
        <v>108000</v>
      </c>
      <c r="AG13" s="72">
        <v>1.03</v>
      </c>
      <c r="AH13" s="573">
        <v>111240</v>
      </c>
      <c r="AI13" s="72"/>
      <c r="AJ13" s="573">
        <v>111240</v>
      </c>
      <c r="AK13" s="72">
        <v>1</v>
      </c>
      <c r="AL13" s="73">
        <v>111240</v>
      </c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/>
      <c r="CY13" s="72"/>
      <c r="CZ13" s="72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2"/>
      <c r="DT13" s="72"/>
      <c r="DU13" s="72"/>
      <c r="DV13" s="72"/>
      <c r="DW13" s="72"/>
      <c r="DX13" s="72"/>
      <c r="DY13" s="72"/>
      <c r="DZ13" s="72"/>
      <c r="EA13" s="72"/>
      <c r="EB13" s="72"/>
      <c r="EC13" s="72"/>
      <c r="ED13" s="72"/>
      <c r="EE13" s="72"/>
      <c r="EF13" s="72"/>
      <c r="EG13" s="72"/>
      <c r="EH13" s="72"/>
      <c r="EI13" s="72"/>
      <c r="EJ13" s="72"/>
      <c r="EK13" s="72"/>
      <c r="EL13" s="72"/>
      <c r="EM13" s="72"/>
      <c r="EN13" s="72"/>
      <c r="EO13" s="72"/>
      <c r="EP13" s="72"/>
      <c r="EQ13" s="72"/>
      <c r="ER13" s="72"/>
      <c r="ES13" s="72"/>
      <c r="ET13" s="72"/>
      <c r="EU13" s="72"/>
      <c r="EV13" s="72"/>
      <c r="EW13" s="72"/>
      <c r="EX13" s="72"/>
      <c r="EY13" s="72"/>
      <c r="EZ13" s="72"/>
      <c r="FA13" s="72"/>
      <c r="FB13" s="72"/>
      <c r="FC13" s="72"/>
      <c r="FD13" s="72"/>
      <c r="FE13" s="72"/>
      <c r="FF13" s="72"/>
      <c r="FG13" s="72"/>
      <c r="FH13" s="72"/>
      <c r="FI13" s="72"/>
      <c r="FJ13" s="72"/>
      <c r="FK13" s="72"/>
      <c r="FL13" s="72"/>
      <c r="FM13" s="72"/>
      <c r="FN13" s="72"/>
      <c r="FO13" s="72"/>
      <c r="FP13" s="72"/>
      <c r="FQ13" s="72"/>
      <c r="FR13" s="72"/>
      <c r="FS13" s="72"/>
    </row>
    <row r="14" s="35" customFormat="1" spans="1:175">
      <c r="A14" s="35" t="s">
        <v>303</v>
      </c>
      <c r="B14" s="35" t="s">
        <v>90</v>
      </c>
      <c r="F14" s="563"/>
      <c r="H14" s="35">
        <v>9803</v>
      </c>
      <c r="I14" s="35">
        <v>10267</v>
      </c>
      <c r="J14" s="35">
        <f t="shared" si="0"/>
        <v>464</v>
      </c>
      <c r="K14" s="35">
        <v>50</v>
      </c>
      <c r="L14" s="35">
        <f t="shared" si="1"/>
        <v>23200</v>
      </c>
      <c r="M14" s="35">
        <v>1.03</v>
      </c>
      <c r="N14" s="572">
        <f t="shared" si="2"/>
        <v>23896</v>
      </c>
      <c r="P14" s="572">
        <f t="shared" si="3"/>
        <v>23896</v>
      </c>
      <c r="Q14" s="35">
        <v>1</v>
      </c>
      <c r="R14" s="386">
        <f t="shared" si="4"/>
        <v>23896</v>
      </c>
      <c r="S14" s="582"/>
      <c r="T14" s="582"/>
      <c r="U14" s="72" t="s">
        <v>296</v>
      </c>
      <c r="V14" s="72" t="s">
        <v>90</v>
      </c>
      <c r="W14" s="72"/>
      <c r="X14" s="72" t="s">
        <v>297</v>
      </c>
      <c r="Y14" s="72"/>
      <c r="Z14" s="598"/>
      <c r="AA14" s="72"/>
      <c r="AB14" s="72">
        <v>12968</v>
      </c>
      <c r="AC14" s="72">
        <v>14039</v>
      </c>
      <c r="AD14" s="72">
        <v>1071</v>
      </c>
      <c r="AE14" s="72">
        <v>60</v>
      </c>
      <c r="AF14" s="72">
        <v>64260</v>
      </c>
      <c r="AG14" s="72">
        <v>1.03</v>
      </c>
      <c r="AH14" s="573">
        <v>66187.8</v>
      </c>
      <c r="AI14" s="72"/>
      <c r="AJ14" s="573">
        <v>66187.8</v>
      </c>
      <c r="AK14" s="72">
        <v>1</v>
      </c>
      <c r="AL14" s="73">
        <v>66187.8</v>
      </c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/>
      <c r="FN14" s="72"/>
      <c r="FO14" s="72"/>
      <c r="FP14" s="72"/>
      <c r="FQ14" s="72"/>
      <c r="FR14" s="72"/>
      <c r="FS14" s="72"/>
    </row>
    <row r="15" s="35" customFormat="1" spans="1:175">
      <c r="A15" s="35" t="s">
        <v>304</v>
      </c>
      <c r="F15" s="563"/>
      <c r="H15" s="35">
        <f>公寓等!B55</f>
        <v>13040</v>
      </c>
      <c r="I15" s="35">
        <f>公寓等!C55</f>
        <v>14240</v>
      </c>
      <c r="L15" s="35">
        <v>0</v>
      </c>
      <c r="M15" s="35">
        <v>1.03</v>
      </c>
      <c r="N15" s="572">
        <f>L162</f>
        <v>0</v>
      </c>
      <c r="P15" s="572"/>
      <c r="Q15" s="35">
        <f>公寓等!D107</f>
        <v>0.119331742243437</v>
      </c>
      <c r="R15" s="386">
        <v>0</v>
      </c>
      <c r="S15" s="582"/>
      <c r="T15" s="582"/>
      <c r="U15" s="72"/>
      <c r="V15" s="72"/>
      <c r="W15" s="72"/>
      <c r="X15" s="72"/>
      <c r="Y15" s="72"/>
      <c r="Z15" s="598"/>
      <c r="AA15" s="72"/>
      <c r="AB15" s="72"/>
      <c r="AC15" s="72"/>
      <c r="AD15" s="72"/>
      <c r="AE15" s="72"/>
      <c r="AF15" s="72"/>
      <c r="AG15" s="72"/>
      <c r="AH15" s="573"/>
      <c r="AI15" s="72"/>
      <c r="AJ15" s="573"/>
      <c r="AK15" s="72"/>
      <c r="AL15" s="73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2"/>
      <c r="DY15" s="72"/>
      <c r="DZ15" s="72"/>
      <c r="EA15" s="72"/>
      <c r="EB15" s="72"/>
      <c r="EC15" s="72"/>
      <c r="ED15" s="72"/>
      <c r="EE15" s="72"/>
      <c r="EF15" s="72"/>
      <c r="EG15" s="72"/>
      <c r="EH15" s="72"/>
      <c r="EI15" s="72"/>
      <c r="EJ15" s="72"/>
      <c r="EK15" s="72"/>
      <c r="EL15" s="72"/>
      <c r="EM15" s="72"/>
      <c r="EN15" s="72"/>
      <c r="EO15" s="72"/>
      <c r="EP15" s="72"/>
      <c r="EQ15" s="72"/>
      <c r="ER15" s="72"/>
      <c r="ES15" s="72"/>
      <c r="ET15" s="72"/>
      <c r="EU15" s="72"/>
      <c r="EV15" s="72"/>
      <c r="EW15" s="72"/>
      <c r="EX15" s="72"/>
      <c r="EY15" s="72"/>
      <c r="EZ15" s="72"/>
      <c r="FA15" s="72"/>
      <c r="FB15" s="72"/>
      <c r="FC15" s="72"/>
      <c r="FD15" s="72"/>
      <c r="FE15" s="72"/>
      <c r="FF15" s="72"/>
      <c r="FG15" s="72"/>
      <c r="FH15" s="72"/>
      <c r="FI15" s="72"/>
      <c r="FJ15" s="72"/>
      <c r="FK15" s="72"/>
      <c r="FL15" s="72"/>
      <c r="FM15" s="72"/>
      <c r="FN15" s="72"/>
      <c r="FO15" s="72"/>
      <c r="FP15" s="72"/>
      <c r="FQ15" s="72"/>
      <c r="FR15" s="72"/>
      <c r="FS15" s="72"/>
    </row>
    <row r="16" s="72" customFormat="1" spans="1:38">
      <c r="A16" s="72" t="s">
        <v>11</v>
      </c>
      <c r="B16" s="35" t="s">
        <v>90</v>
      </c>
      <c r="E16" s="72">
        <f>SUM(E2:E13)</f>
        <v>0</v>
      </c>
      <c r="F16" s="73">
        <v>9.5</v>
      </c>
      <c r="G16" s="72">
        <f>E16*F16</f>
        <v>0</v>
      </c>
      <c r="L16" s="72">
        <f>L3+L4+L6+L5+L7+L8+L9+L10+L11+L12+L13+L14+L15</f>
        <v>596670</v>
      </c>
      <c r="M16" s="72">
        <v>1.03</v>
      </c>
      <c r="N16" s="573">
        <f>L16*M16</f>
        <v>614570.1</v>
      </c>
      <c r="P16" s="573">
        <f>G16+N16+O16</f>
        <v>614570.1</v>
      </c>
      <c r="R16" s="73">
        <f>G16+N16+O16</f>
        <v>614570.1</v>
      </c>
      <c r="S16" s="582"/>
      <c r="T16" s="582"/>
      <c r="U16" s="72" t="s">
        <v>298</v>
      </c>
      <c r="V16" s="72" t="s">
        <v>90</v>
      </c>
      <c r="X16" s="72" t="s">
        <v>299</v>
      </c>
      <c r="Z16" s="598"/>
      <c r="AB16" s="72">
        <v>11305</v>
      </c>
      <c r="AC16" s="72">
        <v>12492</v>
      </c>
      <c r="AD16" s="72">
        <v>1187</v>
      </c>
      <c r="AE16" s="72">
        <v>80</v>
      </c>
      <c r="AF16" s="72">
        <v>94960</v>
      </c>
      <c r="AG16" s="72">
        <v>1.03</v>
      </c>
      <c r="AH16" s="573">
        <v>97808.8</v>
      </c>
      <c r="AJ16" s="573">
        <v>97808.8</v>
      </c>
      <c r="AK16" s="72">
        <v>1</v>
      </c>
      <c r="AL16" s="73">
        <v>97808.8</v>
      </c>
    </row>
    <row r="17" s="557" customFormat="1" spans="1:175">
      <c r="A17" s="501" t="s">
        <v>305</v>
      </c>
      <c r="B17" s="557" t="s">
        <v>306</v>
      </c>
      <c r="F17" s="564"/>
      <c r="N17" s="574"/>
      <c r="P17" s="574"/>
      <c r="R17" s="564">
        <v>793905.46</v>
      </c>
      <c r="S17" s="583"/>
      <c r="T17" s="583"/>
      <c r="U17" s="72" t="s">
        <v>300</v>
      </c>
      <c r="V17" s="72" t="s">
        <v>90</v>
      </c>
      <c r="W17" s="72"/>
      <c r="X17" s="72" t="s">
        <v>301</v>
      </c>
      <c r="Y17" s="72"/>
      <c r="Z17" s="598"/>
      <c r="AA17" s="72"/>
      <c r="AB17" s="72">
        <v>17217</v>
      </c>
      <c r="AC17" s="72">
        <v>21279</v>
      </c>
      <c r="AD17" s="72">
        <v>4062</v>
      </c>
      <c r="AE17" s="72">
        <v>80</v>
      </c>
      <c r="AF17" s="72">
        <v>324960</v>
      </c>
      <c r="AG17" s="72">
        <v>1.03</v>
      </c>
      <c r="AH17" s="573">
        <v>334708.8</v>
      </c>
      <c r="AI17" s="72"/>
      <c r="AJ17" s="573">
        <v>334708.8</v>
      </c>
      <c r="AK17" s="72">
        <v>1</v>
      </c>
      <c r="AL17" s="73">
        <v>334708.8</v>
      </c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98"/>
      <c r="ES17" s="98"/>
      <c r="ET17" s="98"/>
      <c r="EU17" s="98"/>
      <c r="EV17" s="98"/>
      <c r="EW17" s="98"/>
      <c r="EX17" s="98"/>
      <c r="EY17" s="98"/>
      <c r="EZ17" s="98"/>
      <c r="FA17" s="98"/>
      <c r="FB17" s="98"/>
      <c r="FC17" s="98"/>
      <c r="FD17" s="98"/>
      <c r="FE17" s="98"/>
      <c r="FF17" s="98"/>
      <c r="FG17" s="98"/>
      <c r="FH17" s="98"/>
      <c r="FI17" s="98"/>
      <c r="FJ17" s="98"/>
      <c r="FK17" s="98"/>
      <c r="FL17" s="98"/>
      <c r="FM17" s="98"/>
      <c r="FN17" s="98"/>
      <c r="FO17" s="98"/>
      <c r="FP17" s="98"/>
      <c r="FQ17" s="98"/>
      <c r="FR17" s="98"/>
      <c r="FS17" s="98"/>
    </row>
    <row r="18" s="557" customFormat="1" spans="1:175">
      <c r="A18" s="565" t="s">
        <v>305</v>
      </c>
      <c r="B18" s="557" t="s">
        <v>307</v>
      </c>
      <c r="F18" s="564"/>
      <c r="N18" s="574"/>
      <c r="P18" s="574"/>
      <c r="R18" s="584">
        <v>149978.3</v>
      </c>
      <c r="S18" s="583"/>
      <c r="T18" s="583"/>
      <c r="U18" s="72" t="s">
        <v>302</v>
      </c>
      <c r="V18" s="72" t="s">
        <v>90</v>
      </c>
      <c r="W18" s="72"/>
      <c r="X18" s="72"/>
      <c r="Y18" s="72"/>
      <c r="Z18" s="598"/>
      <c r="AA18" s="72"/>
      <c r="AB18" s="72">
        <v>3664</v>
      </c>
      <c r="AC18" s="72">
        <v>3989</v>
      </c>
      <c r="AD18" s="72">
        <v>325</v>
      </c>
      <c r="AE18" s="72">
        <v>30</v>
      </c>
      <c r="AF18" s="72">
        <v>9750</v>
      </c>
      <c r="AG18" s="72">
        <v>1.03</v>
      </c>
      <c r="AH18" s="573">
        <v>10042.5</v>
      </c>
      <c r="AI18" s="72"/>
      <c r="AJ18" s="573">
        <v>10042.5</v>
      </c>
      <c r="AK18" s="72">
        <v>1</v>
      </c>
      <c r="AL18" s="73">
        <v>10042.5</v>
      </c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8"/>
      <c r="EL18" s="98"/>
      <c r="EM18" s="98"/>
      <c r="EN18" s="98"/>
      <c r="EO18" s="98"/>
      <c r="EP18" s="98"/>
      <c r="EQ18" s="98"/>
      <c r="ER18" s="98"/>
      <c r="ES18" s="98"/>
      <c r="ET18" s="98"/>
      <c r="EU18" s="98"/>
      <c r="EV18" s="98"/>
      <c r="EW18" s="98"/>
      <c r="EX18" s="98"/>
      <c r="EY18" s="98"/>
      <c r="EZ18" s="98"/>
      <c r="FA18" s="98"/>
      <c r="FB18" s="98"/>
      <c r="FC18" s="98"/>
      <c r="FD18" s="98"/>
      <c r="FE18" s="98"/>
      <c r="FF18" s="98"/>
      <c r="FG18" s="98"/>
      <c r="FH18" s="98"/>
      <c r="FI18" s="98"/>
      <c r="FJ18" s="98"/>
      <c r="FK18" s="98"/>
      <c r="FL18" s="98"/>
      <c r="FM18" s="98"/>
      <c r="FN18" s="98"/>
      <c r="FO18" s="98"/>
      <c r="FP18" s="98"/>
      <c r="FQ18" s="98"/>
      <c r="FR18" s="98"/>
      <c r="FS18" s="98"/>
    </row>
    <row r="19" s="98" customFormat="1" spans="1:38">
      <c r="A19" s="501" t="s">
        <v>305</v>
      </c>
      <c r="B19" s="98" t="s">
        <v>308</v>
      </c>
      <c r="C19" s="98" t="s">
        <v>288</v>
      </c>
      <c r="F19" s="451"/>
      <c r="N19" s="575"/>
      <c r="P19" s="575"/>
      <c r="R19" s="451">
        <v>90928.4</v>
      </c>
      <c r="S19" s="585"/>
      <c r="T19" s="585"/>
      <c r="U19" s="586" t="s">
        <v>303</v>
      </c>
      <c r="V19" s="586" t="s">
        <v>90</v>
      </c>
      <c r="W19" s="586"/>
      <c r="X19" s="586"/>
      <c r="Y19" s="586"/>
      <c r="Z19" s="599"/>
      <c r="AA19" s="586"/>
      <c r="AB19" s="586">
        <v>8972</v>
      </c>
      <c r="AC19" s="586">
        <v>8972</v>
      </c>
      <c r="AD19" s="586">
        <v>0</v>
      </c>
      <c r="AE19" s="586">
        <v>50</v>
      </c>
      <c r="AF19" s="586">
        <v>0</v>
      </c>
      <c r="AG19" s="586">
        <v>1.03</v>
      </c>
      <c r="AH19" s="604">
        <v>0</v>
      </c>
      <c r="AI19" s="586"/>
      <c r="AJ19" s="604">
        <v>0</v>
      </c>
      <c r="AK19" s="586">
        <v>1</v>
      </c>
      <c r="AL19" s="600">
        <v>0</v>
      </c>
    </row>
    <row r="20" s="98" customFormat="1" spans="1:38">
      <c r="A20" s="566"/>
      <c r="B20" s="566"/>
      <c r="C20" s="566" t="s">
        <v>90</v>
      </c>
      <c r="D20" s="566"/>
      <c r="E20" s="566"/>
      <c r="F20" s="567"/>
      <c r="G20" s="566"/>
      <c r="H20" s="566"/>
      <c r="I20" s="566"/>
      <c r="J20" s="566"/>
      <c r="K20" s="566"/>
      <c r="L20" s="566"/>
      <c r="M20" s="566"/>
      <c r="N20" s="576"/>
      <c r="O20" s="566"/>
      <c r="P20" s="576"/>
      <c r="Q20" s="566"/>
      <c r="R20" s="567">
        <v>557518.53</v>
      </c>
      <c r="S20" s="583"/>
      <c r="T20" s="583"/>
      <c r="U20" s="586" t="s">
        <v>11</v>
      </c>
      <c r="V20" s="586" t="s">
        <v>90</v>
      </c>
      <c r="W20" s="586"/>
      <c r="X20" s="586"/>
      <c r="Y20" s="586">
        <v>0</v>
      </c>
      <c r="Z20" s="600">
        <v>9.5</v>
      </c>
      <c r="AA20" s="586">
        <v>0</v>
      </c>
      <c r="AB20" s="586"/>
      <c r="AC20" s="586"/>
      <c r="AD20" s="586"/>
      <c r="AE20" s="586"/>
      <c r="AF20" s="586">
        <v>695080</v>
      </c>
      <c r="AG20" s="586">
        <v>1.03</v>
      </c>
      <c r="AH20" s="604">
        <v>715932.4</v>
      </c>
      <c r="AI20" s="586"/>
      <c r="AJ20" s="604">
        <v>715932.4</v>
      </c>
      <c r="AK20" s="586"/>
      <c r="AL20" s="600">
        <v>715932.4</v>
      </c>
    </row>
    <row r="21" s="25" customFormat="1" spans="1:38">
      <c r="A21" s="566"/>
      <c r="B21" s="566"/>
      <c r="C21" s="566"/>
      <c r="D21" s="566"/>
      <c r="E21" s="566"/>
      <c r="F21" s="567"/>
      <c r="G21" s="566"/>
      <c r="H21" s="566"/>
      <c r="I21" s="566"/>
      <c r="J21" s="566"/>
      <c r="K21" s="566"/>
      <c r="L21" s="566"/>
      <c r="M21" s="566"/>
      <c r="N21" s="576"/>
      <c r="O21" s="566"/>
      <c r="P21" s="576"/>
      <c r="Q21" s="566"/>
      <c r="R21" s="587"/>
      <c r="S21" s="588" t="s">
        <v>309</v>
      </c>
      <c r="T21" s="588" t="s">
        <v>310</v>
      </c>
      <c r="U21" s="588" t="s">
        <v>311</v>
      </c>
      <c r="V21" s="588" t="s">
        <v>260</v>
      </c>
      <c r="W21" s="589"/>
      <c r="X21" s="589"/>
      <c r="Y21" s="589"/>
      <c r="Z21" s="601"/>
      <c r="AA21" s="589"/>
      <c r="AB21" s="589"/>
      <c r="AC21" s="589"/>
      <c r="AD21" s="589"/>
      <c r="AE21" s="589"/>
      <c r="AF21" s="589"/>
      <c r="AG21" s="589"/>
      <c r="AH21" s="605"/>
      <c r="AI21" s="589"/>
      <c r="AJ21" s="605"/>
      <c r="AK21" s="606"/>
      <c r="AL21" s="601"/>
    </row>
    <row r="22" s="25" customFormat="1" spans="1:38">
      <c r="A22" s="566"/>
      <c r="B22" s="566"/>
      <c r="C22" s="566"/>
      <c r="D22" s="566"/>
      <c r="E22" s="566"/>
      <c r="F22" s="567"/>
      <c r="G22" s="566"/>
      <c r="H22" s="566"/>
      <c r="I22" s="566"/>
      <c r="J22" s="566"/>
      <c r="K22" s="566"/>
      <c r="L22" s="566"/>
      <c r="M22" s="566"/>
      <c r="N22" s="576"/>
      <c r="O22" s="566"/>
      <c r="P22" s="576"/>
      <c r="Q22" s="566"/>
      <c r="R22" s="590" t="s">
        <v>90</v>
      </c>
      <c r="S22" s="590">
        <v>512044.93</v>
      </c>
      <c r="T22" s="588" t="s">
        <v>312</v>
      </c>
      <c r="U22" s="588">
        <v>208919.89</v>
      </c>
      <c r="V22" s="590">
        <v>557518.53</v>
      </c>
      <c r="W22" s="589"/>
      <c r="X22" s="589"/>
      <c r="Y22" s="589"/>
      <c r="Z22" s="601"/>
      <c r="AA22" s="589"/>
      <c r="AB22" s="589"/>
      <c r="AC22" s="589"/>
      <c r="AD22" s="589"/>
      <c r="AE22" s="589"/>
      <c r="AF22" s="589"/>
      <c r="AG22" s="589"/>
      <c r="AH22" s="605"/>
      <c r="AI22" s="589"/>
      <c r="AJ22" s="605"/>
      <c r="AK22" s="606"/>
      <c r="AL22" s="601"/>
    </row>
    <row r="23" s="25" customFormat="1" spans="1:38">
      <c r="A23" s="566"/>
      <c r="B23" s="566"/>
      <c r="C23" s="566"/>
      <c r="D23" s="566"/>
      <c r="E23" s="566"/>
      <c r="F23" s="567"/>
      <c r="G23" s="566"/>
      <c r="H23" s="566"/>
      <c r="I23" s="566"/>
      <c r="J23" s="566"/>
      <c r="K23" s="566"/>
      <c r="L23" s="566"/>
      <c r="M23" s="566"/>
      <c r="N23" s="576"/>
      <c r="O23" s="566"/>
      <c r="P23" s="576"/>
      <c r="Q23" s="566"/>
      <c r="R23" s="591"/>
      <c r="S23" s="591"/>
      <c r="T23" s="588" t="s">
        <v>313</v>
      </c>
      <c r="U23" s="588">
        <v>303125.04</v>
      </c>
      <c r="V23" s="591"/>
      <c r="W23" s="589"/>
      <c r="X23" s="589"/>
      <c r="Y23" s="589"/>
      <c r="Z23" s="601"/>
      <c r="AA23" s="589"/>
      <c r="AB23" s="589"/>
      <c r="AC23" s="589"/>
      <c r="AD23" s="589"/>
      <c r="AE23" s="589"/>
      <c r="AF23" s="589"/>
      <c r="AG23" s="589"/>
      <c r="AH23" s="605"/>
      <c r="AI23" s="589"/>
      <c r="AJ23" s="605"/>
      <c r="AK23" s="606"/>
      <c r="AL23" s="601"/>
    </row>
    <row r="24" s="25" customFormat="1" spans="1:38">
      <c r="A24" s="566"/>
      <c r="B24" s="566"/>
      <c r="C24" s="566"/>
      <c r="D24" s="566"/>
      <c r="E24" s="566"/>
      <c r="F24" s="567"/>
      <c r="G24" s="566"/>
      <c r="H24" s="566"/>
      <c r="I24" s="566"/>
      <c r="J24" s="566"/>
      <c r="K24" s="566"/>
      <c r="L24" s="566"/>
      <c r="M24" s="566"/>
      <c r="N24" s="576"/>
      <c r="O24" s="566"/>
      <c r="P24" s="576"/>
      <c r="Q24" s="566"/>
      <c r="R24" s="588" t="s">
        <v>288</v>
      </c>
      <c r="S24" s="588">
        <v>50382.91</v>
      </c>
      <c r="T24" s="588" t="s">
        <v>314</v>
      </c>
      <c r="U24" s="588">
        <v>50382.91</v>
      </c>
      <c r="V24" s="588">
        <v>40545.49</v>
      </c>
      <c r="W24" s="589"/>
      <c r="X24" s="589"/>
      <c r="Y24" s="589"/>
      <c r="Z24" s="601"/>
      <c r="AA24" s="589"/>
      <c r="AB24" s="589"/>
      <c r="AC24" s="589"/>
      <c r="AD24" s="589"/>
      <c r="AE24" s="589"/>
      <c r="AF24" s="589"/>
      <c r="AG24" s="589"/>
      <c r="AH24" s="605"/>
      <c r="AI24" s="589"/>
      <c r="AJ24" s="605"/>
      <c r="AK24" s="606"/>
      <c r="AL24" s="601"/>
    </row>
    <row r="25" s="25" customFormat="1" spans="1:38">
      <c r="A25" s="566"/>
      <c r="B25" s="566"/>
      <c r="C25" s="566"/>
      <c r="D25" s="566"/>
      <c r="E25" s="566"/>
      <c r="F25" s="567"/>
      <c r="G25" s="566"/>
      <c r="H25" s="566"/>
      <c r="I25" s="566"/>
      <c r="J25" s="566"/>
      <c r="K25" s="566"/>
      <c r="L25" s="566"/>
      <c r="M25" s="566"/>
      <c r="N25" s="576"/>
      <c r="O25" s="566"/>
      <c r="P25" s="576"/>
      <c r="Q25" s="566"/>
      <c r="R25" s="588" t="s">
        <v>11</v>
      </c>
      <c r="S25" s="588">
        <v>562427.84</v>
      </c>
      <c r="T25" s="588"/>
      <c r="U25" s="588">
        <v>562427.84</v>
      </c>
      <c r="V25" s="588" t="s">
        <v>315</v>
      </c>
      <c r="W25" s="589"/>
      <c r="X25" s="589"/>
      <c r="Y25" s="589"/>
      <c r="Z25" s="601"/>
      <c r="AA25" s="589"/>
      <c r="AB25" s="589"/>
      <c r="AC25" s="589"/>
      <c r="AD25" s="589"/>
      <c r="AE25" s="589"/>
      <c r="AF25" s="589"/>
      <c r="AG25" s="589"/>
      <c r="AH25" s="605"/>
      <c r="AI25" s="589"/>
      <c r="AJ25" s="605"/>
      <c r="AK25" s="606"/>
      <c r="AL25" s="601"/>
    </row>
    <row r="26" s="25" customFormat="1" spans="1:18">
      <c r="A26" s="397" t="s">
        <v>316</v>
      </c>
      <c r="B26" s="396" t="s">
        <v>317</v>
      </c>
      <c r="C26" s="397"/>
      <c r="D26" s="397"/>
      <c r="E26" s="397"/>
      <c r="F26" s="398"/>
      <c r="G26" s="397"/>
      <c r="H26" s="397">
        <v>21513</v>
      </c>
      <c r="I26" s="397">
        <v>21878</v>
      </c>
      <c r="J26" s="397">
        <f>I26-H26</f>
        <v>365</v>
      </c>
      <c r="K26" s="397">
        <v>40</v>
      </c>
      <c r="L26" s="397">
        <f>K26*J26</f>
        <v>14600</v>
      </c>
      <c r="M26" s="411">
        <v>1.03</v>
      </c>
      <c r="N26" s="412">
        <f>M26*L26</f>
        <v>15038</v>
      </c>
      <c r="O26" s="397"/>
      <c r="P26" s="412">
        <f>G26+N26+O26</f>
        <v>15038</v>
      </c>
      <c r="Q26" s="397">
        <v>1</v>
      </c>
      <c r="R26" s="398">
        <f>P26*Q26</f>
        <v>15038</v>
      </c>
    </row>
    <row r="27" s="1" customFormat="1" spans="1:18">
      <c r="A27" s="4"/>
      <c r="B27" s="252"/>
      <c r="C27" s="4"/>
      <c r="D27" s="4"/>
      <c r="E27" s="4"/>
      <c r="F27" s="182"/>
      <c r="G27" s="4"/>
      <c r="H27" s="4"/>
      <c r="I27" s="4"/>
      <c r="J27" s="4"/>
      <c r="K27" s="4"/>
      <c r="L27" s="164"/>
      <c r="M27" s="5"/>
      <c r="N27" s="6"/>
      <c r="O27" s="4"/>
      <c r="P27" s="6"/>
      <c r="Q27" s="4"/>
      <c r="R27" s="140"/>
    </row>
    <row r="28" spans="1:43">
      <c r="A28" s="4"/>
      <c r="B28" s="252"/>
      <c r="C28" s="4"/>
      <c r="D28" s="4"/>
      <c r="E28" s="4"/>
      <c r="F28" s="182"/>
      <c r="G28" s="4"/>
      <c r="H28" s="4"/>
      <c r="I28" s="4"/>
      <c r="J28" s="4"/>
      <c r="K28" s="4"/>
      <c r="L28" s="4"/>
      <c r="M28" s="5"/>
      <c r="N28" s="6"/>
      <c r="O28" s="4"/>
      <c r="P28" s="6"/>
      <c r="Q28" s="4"/>
      <c r="R28" s="140"/>
      <c r="S28" s="592"/>
      <c r="T28" s="592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25"/>
    </row>
    <row r="29" spans="1:43">
      <c r="A29" s="568" t="s">
        <v>318</v>
      </c>
      <c r="B29" s="250">
        <v>4760</v>
      </c>
      <c r="C29" s="132" t="s">
        <v>319</v>
      </c>
      <c r="D29" s="132"/>
      <c r="E29" s="132"/>
      <c r="F29" s="569"/>
      <c r="G29" s="132"/>
      <c r="H29" s="132"/>
      <c r="I29" s="132"/>
      <c r="J29" s="132"/>
      <c r="K29" s="132"/>
      <c r="L29" s="132"/>
      <c r="M29" s="455"/>
      <c r="N29" s="456"/>
      <c r="O29" s="132"/>
      <c r="P29" s="456"/>
      <c r="Q29" s="132"/>
      <c r="R29" s="251"/>
      <c r="S29" s="593" t="s">
        <v>146</v>
      </c>
      <c r="T29" s="593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25"/>
    </row>
    <row r="30" s="25" customFormat="1" ht="15" customHeight="1" spans="1:20">
      <c r="A30" s="29" t="s">
        <v>15</v>
      </c>
      <c r="B30" s="29"/>
      <c r="C30" s="29" t="s">
        <v>16</v>
      </c>
      <c r="D30" s="29" t="s">
        <v>17</v>
      </c>
      <c r="E30" s="29" t="s">
        <v>18</v>
      </c>
      <c r="F30" s="30" t="s">
        <v>19</v>
      </c>
      <c r="G30" s="29" t="s">
        <v>20</v>
      </c>
      <c r="H30" s="29" t="s">
        <v>21</v>
      </c>
      <c r="I30" s="29" t="s">
        <v>22</v>
      </c>
      <c r="J30" s="29" t="s">
        <v>23</v>
      </c>
      <c r="K30" s="29" t="s">
        <v>24</v>
      </c>
      <c r="L30" s="29" t="s">
        <v>18</v>
      </c>
      <c r="M30" s="53"/>
      <c r="N30" s="54" t="s">
        <v>25</v>
      </c>
      <c r="O30" s="29" t="s">
        <v>26</v>
      </c>
      <c r="P30" s="54" t="s">
        <v>11</v>
      </c>
      <c r="Q30" s="29" t="s">
        <v>27</v>
      </c>
      <c r="R30" s="30" t="s">
        <v>28</v>
      </c>
      <c r="S30" s="594"/>
      <c r="T30" s="594"/>
    </row>
    <row r="31" s="17" customFormat="1" ht="39" customHeight="1" spans="1:20">
      <c r="A31" s="10" t="s">
        <v>320</v>
      </c>
      <c r="B31" s="35" t="s">
        <v>321</v>
      </c>
      <c r="C31" s="10"/>
      <c r="D31" s="10"/>
      <c r="E31" s="10"/>
      <c r="F31" s="37"/>
      <c r="G31" s="10"/>
      <c r="H31" s="10">
        <v>14229</v>
      </c>
      <c r="I31" s="10">
        <v>16237</v>
      </c>
      <c r="J31" s="10">
        <f>I31-H31</f>
        <v>2008</v>
      </c>
      <c r="K31" s="10">
        <v>1</v>
      </c>
      <c r="L31" s="10">
        <f>K31*J31</f>
        <v>2008</v>
      </c>
      <c r="M31" s="11">
        <v>1.03</v>
      </c>
      <c r="N31" s="12">
        <f t="shared" ref="N31:N36" si="5">M31*L31</f>
        <v>2068.24</v>
      </c>
      <c r="O31" s="10"/>
      <c r="P31" s="12">
        <f>G31+N31+O31</f>
        <v>2068.24</v>
      </c>
      <c r="Q31" s="10">
        <v>0.67</v>
      </c>
      <c r="R31" s="36">
        <f>P31*Q31</f>
        <v>1385.7208</v>
      </c>
      <c r="S31" s="595"/>
      <c r="T31" s="595"/>
    </row>
    <row r="32" s="1" customFormat="1" spans="1:20">
      <c r="A32" s="10" t="s">
        <v>322</v>
      </c>
      <c r="B32" s="35" t="s">
        <v>321</v>
      </c>
      <c r="C32" s="10"/>
      <c r="D32" s="10"/>
      <c r="E32" s="10"/>
      <c r="F32" s="37"/>
      <c r="G32" s="10"/>
      <c r="H32" s="10">
        <v>15961</v>
      </c>
      <c r="I32" s="10">
        <v>15961</v>
      </c>
      <c r="J32" s="10">
        <f>I32-H32</f>
        <v>0</v>
      </c>
      <c r="K32" s="10">
        <v>1</v>
      </c>
      <c r="L32" s="10">
        <f>K32*J32</f>
        <v>0</v>
      </c>
      <c r="M32" s="11">
        <v>1.03</v>
      </c>
      <c r="N32" s="12">
        <f t="shared" si="5"/>
        <v>0</v>
      </c>
      <c r="O32" s="10"/>
      <c r="P32" s="12">
        <f>G32+N32+O32</f>
        <v>0</v>
      </c>
      <c r="Q32" s="10">
        <v>0.5</v>
      </c>
      <c r="R32" s="36">
        <f>P32*Q32</f>
        <v>0</v>
      </c>
      <c r="S32" s="370"/>
      <c r="T32" s="370"/>
    </row>
    <row r="33" s="1" customFormat="1" spans="1:20">
      <c r="A33" s="10" t="s">
        <v>323</v>
      </c>
      <c r="B33" s="35" t="s">
        <v>321</v>
      </c>
      <c r="C33" s="10"/>
      <c r="D33" s="10"/>
      <c r="E33" s="10"/>
      <c r="F33" s="37"/>
      <c r="G33" s="10"/>
      <c r="H33" s="10">
        <v>22507</v>
      </c>
      <c r="I33" s="10">
        <v>23569</v>
      </c>
      <c r="J33" s="10">
        <f>I33-H33</f>
        <v>1062</v>
      </c>
      <c r="K33" s="10">
        <v>1</v>
      </c>
      <c r="L33" s="10">
        <f>K33*J33</f>
        <v>1062</v>
      </c>
      <c r="M33" s="11">
        <v>1.03</v>
      </c>
      <c r="N33" s="12">
        <f t="shared" si="5"/>
        <v>1093.86</v>
      </c>
      <c r="O33" s="10"/>
      <c r="P33" s="12">
        <f>G33+N33+O33</f>
        <v>1093.86</v>
      </c>
      <c r="Q33" s="10">
        <v>1</v>
      </c>
      <c r="R33" s="36">
        <f>P33*Q33</f>
        <v>1093.86</v>
      </c>
      <c r="S33" s="370"/>
      <c r="T33" s="370"/>
    </row>
    <row r="34" s="14" customFormat="1" spans="1:20">
      <c r="A34" s="10" t="s">
        <v>324</v>
      </c>
      <c r="B34" s="35" t="s">
        <v>321</v>
      </c>
      <c r="C34" s="10">
        <v>12</v>
      </c>
      <c r="D34" s="10">
        <v>12</v>
      </c>
      <c r="E34" s="10">
        <f>SUM(D34-C34)</f>
        <v>0</v>
      </c>
      <c r="F34" s="36">
        <v>9.5</v>
      </c>
      <c r="G34" s="10">
        <f>E34*F34</f>
        <v>0</v>
      </c>
      <c r="H34" s="10">
        <v>25249</v>
      </c>
      <c r="I34" s="10">
        <v>27643</v>
      </c>
      <c r="J34" s="10">
        <f>I34-H34</f>
        <v>2394</v>
      </c>
      <c r="K34" s="10">
        <v>1</v>
      </c>
      <c r="L34" s="10">
        <f>K34*J34</f>
        <v>2394</v>
      </c>
      <c r="M34" s="11">
        <v>1.03</v>
      </c>
      <c r="N34" s="12">
        <f t="shared" si="5"/>
        <v>2465.82</v>
      </c>
      <c r="O34" s="10">
        <v>80</v>
      </c>
      <c r="P34" s="12">
        <f>G34+N34+O34</f>
        <v>2545.82</v>
      </c>
      <c r="Q34" s="10">
        <v>1</v>
      </c>
      <c r="R34" s="36">
        <f>P34*Q34</f>
        <v>2545.82</v>
      </c>
      <c r="S34" s="596"/>
      <c r="T34" s="596"/>
    </row>
    <row r="35" s="1" customFormat="1" spans="1:20">
      <c r="A35" s="10" t="s">
        <v>325</v>
      </c>
      <c r="B35" s="35" t="s">
        <v>321</v>
      </c>
      <c r="C35" s="14"/>
      <c r="D35" s="14"/>
      <c r="E35" s="14"/>
      <c r="F35" s="14"/>
      <c r="G35" s="14"/>
      <c r="H35" s="10">
        <v>12889</v>
      </c>
      <c r="I35" s="10">
        <v>13234</v>
      </c>
      <c r="J35" s="10">
        <f>I35-H35</f>
        <v>345</v>
      </c>
      <c r="K35" s="10">
        <v>80</v>
      </c>
      <c r="L35" s="10">
        <f>K35*J35</f>
        <v>27600</v>
      </c>
      <c r="M35" s="11">
        <v>1.03</v>
      </c>
      <c r="N35" s="12">
        <f t="shared" si="5"/>
        <v>28428</v>
      </c>
      <c r="O35" s="10"/>
      <c r="P35" s="12">
        <f>G34+N35+O35</f>
        <v>28428</v>
      </c>
      <c r="Q35" s="10">
        <v>0.5</v>
      </c>
      <c r="R35" s="36">
        <f>P35*Q35</f>
        <v>14214</v>
      </c>
      <c r="S35" s="370"/>
      <c r="T35" s="370"/>
    </row>
    <row r="36" s="1" customFormat="1" spans="1:20">
      <c r="A36" s="10" t="s">
        <v>11</v>
      </c>
      <c r="B36" s="35" t="s">
        <v>321</v>
      </c>
      <c r="C36" s="10"/>
      <c r="D36" s="10"/>
      <c r="E36" s="10">
        <f>SUM(E31:E35)</f>
        <v>0</v>
      </c>
      <c r="F36" s="36">
        <v>9.5</v>
      </c>
      <c r="G36" s="10">
        <f>E36*F36</f>
        <v>0</v>
      </c>
      <c r="H36" s="10"/>
      <c r="I36" s="10"/>
      <c r="J36" s="10"/>
      <c r="K36" s="10">
        <v>1</v>
      </c>
      <c r="L36" s="10">
        <f>SUM(L31:L35)</f>
        <v>33064</v>
      </c>
      <c r="M36" s="11">
        <v>1.03</v>
      </c>
      <c r="N36" s="12">
        <f t="shared" si="5"/>
        <v>34055.92</v>
      </c>
      <c r="O36" s="10">
        <v>80</v>
      </c>
      <c r="P36" s="12">
        <f>G36+N36+O36</f>
        <v>34135.92</v>
      </c>
      <c r="Q36" s="10"/>
      <c r="R36" s="36">
        <f>SUM(R31:R35)</f>
        <v>19239.4008</v>
      </c>
      <c r="S36" s="370"/>
      <c r="T36" s="370"/>
    </row>
    <row r="37" s="1" customFormat="1" spans="1:20">
      <c r="A37" s="80" t="s">
        <v>326</v>
      </c>
      <c r="B37" s="72" t="s">
        <v>321</v>
      </c>
      <c r="C37" s="80"/>
      <c r="D37" s="80"/>
      <c r="E37" s="80"/>
      <c r="F37" s="111"/>
      <c r="G37" s="80"/>
      <c r="H37" s="80"/>
      <c r="I37" s="80"/>
      <c r="J37" s="80"/>
      <c r="K37" s="80"/>
      <c r="L37" s="356">
        <v>16210.27</v>
      </c>
      <c r="M37" s="85">
        <v>1.03</v>
      </c>
      <c r="N37" s="86">
        <v>16696.58</v>
      </c>
      <c r="O37" s="80"/>
      <c r="P37" s="86">
        <f>G37+N37+O37</f>
        <v>16696.58</v>
      </c>
      <c r="Q37" s="80"/>
      <c r="R37" s="124"/>
      <c r="S37" s="370"/>
      <c r="T37" s="370"/>
    </row>
    <row r="38" s="1" customFormat="1" spans="1:20">
      <c r="A38" s="570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370"/>
      <c r="T38" s="370"/>
    </row>
    <row r="39" spans="21:43"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25"/>
    </row>
    <row r="40" spans="21:43"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</row>
    <row r="41" spans="21:43"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</row>
    <row r="42" spans="21:43"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</row>
    <row r="43" spans="21:43"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</row>
    <row r="44" spans="21:43"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</row>
  </sheetData>
  <mergeCells count="5">
    <mergeCell ref="A1:R1"/>
    <mergeCell ref="U2:AL2"/>
    <mergeCell ref="R22:R23"/>
    <mergeCell ref="S22:S23"/>
    <mergeCell ref="V22:V23"/>
  </mergeCells>
  <pageMargins left="0.2" right="0.19" top="0.75" bottom="0.75" header="0.3" footer="0.3"/>
  <pageSetup paperSize="9" orientation="landscape" horizontalDpi="600" verticalDpi="600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MY19"/>
  <sheetViews>
    <sheetView workbookViewId="0">
      <selection activeCell="K28" sqref="K28"/>
    </sheetView>
  </sheetViews>
  <sheetFormatPr defaultColWidth="9" defaultRowHeight="14.25"/>
  <cols>
    <col min="1" max="1" width="10.8833333333333" style="2" customWidth="1"/>
    <col min="2" max="2" width="6.71666666666667" style="2" customWidth="1"/>
    <col min="3" max="3" width="10.3833333333333" style="2" customWidth="1"/>
    <col min="4" max="4" width="10.8833333333333" style="2" customWidth="1"/>
    <col min="5" max="5" width="6.88333333333333" style="2" customWidth="1"/>
    <col min="6" max="6" width="5.38333333333333" style="2" customWidth="1"/>
    <col min="7" max="7" width="6.71666666666667" style="2" customWidth="1"/>
    <col min="8" max="8" width="7.5" style="2" customWidth="1"/>
    <col min="9" max="9" width="7.71666666666667" style="2" customWidth="1"/>
    <col min="10" max="10" width="9" style="2"/>
    <col min="11" max="11" width="4.5" style="2" customWidth="1"/>
    <col min="12" max="12" width="10.2166666666667" style="2"/>
    <col min="13" max="13" width="6" style="2" customWidth="1"/>
    <col min="14" max="14" width="11.6083333333333" style="2" customWidth="1"/>
    <col min="15" max="15" width="6.71666666666667" style="2" customWidth="1"/>
    <col min="16" max="16" width="11.3833333333333" style="2" customWidth="1"/>
    <col min="17" max="17" width="4.5" style="2" customWidth="1"/>
    <col min="18" max="16384" width="9" style="2"/>
  </cols>
  <sheetData>
    <row r="1" ht="25.5" spans="1:18">
      <c r="A1" s="109" t="s">
        <v>41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65"/>
    </row>
    <row r="2" spans="1:18">
      <c r="A2" s="4" t="s">
        <v>15</v>
      </c>
      <c r="B2" s="4"/>
      <c r="C2" s="4" t="s">
        <v>16</v>
      </c>
      <c r="D2" s="4" t="s">
        <v>17</v>
      </c>
      <c r="E2" s="4" t="s">
        <v>18</v>
      </c>
      <c r="F2" s="182" t="s">
        <v>19</v>
      </c>
      <c r="G2" s="4" t="s">
        <v>20</v>
      </c>
      <c r="H2" s="4" t="s">
        <v>21</v>
      </c>
      <c r="I2" s="4" t="s">
        <v>22</v>
      </c>
      <c r="J2" s="4" t="s">
        <v>23</v>
      </c>
      <c r="K2" s="4" t="s">
        <v>24</v>
      </c>
      <c r="L2" s="4" t="s">
        <v>18</v>
      </c>
      <c r="M2" s="5"/>
      <c r="N2" s="6" t="s">
        <v>25</v>
      </c>
      <c r="O2" s="4" t="s">
        <v>26</v>
      </c>
      <c r="P2" s="6" t="s">
        <v>11</v>
      </c>
      <c r="Q2" s="4" t="s">
        <v>27</v>
      </c>
      <c r="R2" s="140" t="s">
        <v>28</v>
      </c>
    </row>
    <row r="3" s="18" customFormat="1" spans="1:18">
      <c r="A3" s="28" t="s">
        <v>327</v>
      </c>
      <c r="B3" s="28">
        <v>4700</v>
      </c>
      <c r="C3" s="28"/>
      <c r="D3" s="28"/>
      <c r="E3" s="28"/>
      <c r="F3" s="554"/>
      <c r="G3" s="28"/>
      <c r="H3" s="28"/>
      <c r="I3" s="28"/>
      <c r="J3" s="28"/>
      <c r="K3" s="28"/>
      <c r="L3" s="28"/>
      <c r="M3" s="269"/>
      <c r="N3" s="270"/>
      <c r="O3" s="28"/>
      <c r="P3" s="270"/>
      <c r="Q3" s="28"/>
      <c r="R3" s="249"/>
    </row>
    <row r="4" s="14" customFormat="1" spans="1:18">
      <c r="A4" s="10" t="s">
        <v>328</v>
      </c>
      <c r="B4" s="10" t="s">
        <v>329</v>
      </c>
      <c r="C4" s="10">
        <v>154</v>
      </c>
      <c r="D4" s="10">
        <v>154</v>
      </c>
      <c r="E4" s="10">
        <f>SUM(D4-C4)</f>
        <v>0</v>
      </c>
      <c r="F4" s="36">
        <v>9.5</v>
      </c>
      <c r="G4" s="10">
        <f>E4*F4</f>
        <v>0</v>
      </c>
      <c r="H4" s="10">
        <v>98520</v>
      </c>
      <c r="I4" s="10">
        <v>101972</v>
      </c>
      <c r="J4" s="10">
        <f>I4-H4</f>
        <v>3452</v>
      </c>
      <c r="K4" s="10">
        <v>1</v>
      </c>
      <c r="L4" s="10">
        <f>K4*J4</f>
        <v>3452</v>
      </c>
      <c r="M4" s="11">
        <v>1.03</v>
      </c>
      <c r="N4" s="12">
        <f>M4*L4</f>
        <v>3555.56</v>
      </c>
      <c r="O4" s="10">
        <v>60</v>
      </c>
      <c r="P4" s="12">
        <f>G4+N4+O4</f>
        <v>3615.56</v>
      </c>
      <c r="Q4" s="10">
        <v>1</v>
      </c>
      <c r="R4" s="36">
        <f>P4*Q4</f>
        <v>3615.56</v>
      </c>
    </row>
    <row r="5" s="1" customFormat="1" spans="1:21">
      <c r="A5" s="80" t="s">
        <v>11</v>
      </c>
      <c r="B5" s="80"/>
      <c r="C5" s="80"/>
      <c r="D5" s="80"/>
      <c r="E5" s="555">
        <f>SUM(E4:E4)</f>
        <v>0</v>
      </c>
      <c r="F5" s="124">
        <v>9.5</v>
      </c>
      <c r="G5" s="80">
        <f>E5*F5</f>
        <v>0</v>
      </c>
      <c r="H5" s="80"/>
      <c r="I5" s="80"/>
      <c r="J5" s="80"/>
      <c r="K5" s="80"/>
      <c r="L5" s="80">
        <f>SUM(L4:L4)</f>
        <v>3452</v>
      </c>
      <c r="M5" s="85">
        <v>1.03</v>
      </c>
      <c r="N5" s="86">
        <f>L5*M5</f>
        <v>3555.56</v>
      </c>
      <c r="O5" s="80">
        <f>SUM(O4:O4)</f>
        <v>60</v>
      </c>
      <c r="P5" s="86">
        <f t="shared" ref="P5:P12" si="0">G5+N5+O5</f>
        <v>3615.56</v>
      </c>
      <c r="Q5" s="80">
        <v>1</v>
      </c>
      <c r="R5" s="124">
        <f t="shared" ref="R5:R12" si="1">P5*Q5</f>
        <v>3615.56</v>
      </c>
      <c r="S5" s="107" t="s">
        <v>330</v>
      </c>
      <c r="T5" s="107"/>
      <c r="U5" s="107"/>
    </row>
    <row r="6" spans="1:38">
      <c r="A6" s="4"/>
      <c r="B6" s="4"/>
      <c r="C6" s="4"/>
      <c r="D6" s="4"/>
      <c r="E6" s="556"/>
      <c r="F6" s="134"/>
      <c r="G6" s="4"/>
      <c r="H6" s="4"/>
      <c r="I6" s="4"/>
      <c r="J6" s="4"/>
      <c r="K6" s="4"/>
      <c r="L6" s="229">
        <f>N6/M5</f>
        <v>3510.25242718447</v>
      </c>
      <c r="M6" s="5"/>
      <c r="N6" s="6">
        <f>P5-G5</f>
        <v>3615.56</v>
      </c>
      <c r="O6" s="4"/>
      <c r="P6" s="6"/>
      <c r="Q6" s="4"/>
      <c r="R6" s="140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</row>
    <row r="7" spans="1:38">
      <c r="A7" s="4"/>
      <c r="B7" s="4"/>
      <c r="C7" s="4"/>
      <c r="D7" s="4"/>
      <c r="E7" s="556"/>
      <c r="F7" s="134"/>
      <c r="G7" s="4"/>
      <c r="H7" s="4"/>
      <c r="I7" s="4"/>
      <c r="J7" s="4"/>
      <c r="K7" s="4"/>
      <c r="L7" s="4"/>
      <c r="M7" s="5"/>
      <c r="N7" s="6"/>
      <c r="O7" s="4"/>
      <c r="P7" s="6"/>
      <c r="Q7" s="4"/>
      <c r="R7" s="140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</row>
    <row r="8" s="1" customFormat="1" spans="1:21">
      <c r="A8" s="80" t="s">
        <v>15</v>
      </c>
      <c r="B8" s="80"/>
      <c r="C8" s="80" t="s">
        <v>16</v>
      </c>
      <c r="D8" s="80" t="s">
        <v>17</v>
      </c>
      <c r="E8" s="80" t="s">
        <v>18</v>
      </c>
      <c r="F8" s="111" t="s">
        <v>19</v>
      </c>
      <c r="G8" s="80" t="s">
        <v>20</v>
      </c>
      <c r="H8" s="80" t="s">
        <v>21</v>
      </c>
      <c r="I8" s="80" t="s">
        <v>22</v>
      </c>
      <c r="J8" s="80" t="s">
        <v>23</v>
      </c>
      <c r="K8" s="80" t="s">
        <v>24</v>
      </c>
      <c r="L8" s="80" t="s">
        <v>18</v>
      </c>
      <c r="M8" s="85"/>
      <c r="N8" s="86" t="s">
        <v>25</v>
      </c>
      <c r="O8" s="80" t="s">
        <v>26</v>
      </c>
      <c r="P8" s="86" t="s">
        <v>11</v>
      </c>
      <c r="Q8" s="80" t="s">
        <v>27</v>
      </c>
      <c r="R8" s="124" t="s">
        <v>28</v>
      </c>
      <c r="S8" s="107" t="s">
        <v>331</v>
      </c>
      <c r="T8" s="107"/>
      <c r="U8" s="107"/>
    </row>
    <row r="9" s="14" customFormat="1" spans="1:18">
      <c r="A9" s="10" t="s">
        <v>212</v>
      </c>
      <c r="B9" s="35" t="s">
        <v>213</v>
      </c>
      <c r="C9" s="10">
        <v>4443</v>
      </c>
      <c r="D9" s="10"/>
      <c r="E9" s="10"/>
      <c r="F9" s="37"/>
      <c r="G9" s="10"/>
      <c r="H9" s="10">
        <v>116765</v>
      </c>
      <c r="I9" s="10">
        <v>122445</v>
      </c>
      <c r="J9" s="10">
        <f>I9-H9</f>
        <v>5680</v>
      </c>
      <c r="K9" s="10">
        <v>1</v>
      </c>
      <c r="L9" s="10">
        <f>K9*J9</f>
        <v>5680</v>
      </c>
      <c r="M9" s="11">
        <v>1.03</v>
      </c>
      <c r="N9" s="12">
        <f>M9*L9</f>
        <v>5850.4</v>
      </c>
      <c r="O9" s="10">
        <v>40</v>
      </c>
      <c r="P9" s="12">
        <f t="shared" si="0"/>
        <v>5890.4</v>
      </c>
      <c r="Q9" s="10">
        <v>1</v>
      </c>
      <c r="R9" s="36">
        <f t="shared" si="1"/>
        <v>5890.4</v>
      </c>
    </row>
    <row r="10" s="1" customFormat="1" spans="1:18">
      <c r="A10" s="10" t="s">
        <v>215</v>
      </c>
      <c r="B10" s="35" t="s">
        <v>213</v>
      </c>
      <c r="C10" s="10" t="s">
        <v>216</v>
      </c>
      <c r="D10" s="10"/>
      <c r="E10" s="10"/>
      <c r="F10" s="37"/>
      <c r="G10" s="10"/>
      <c r="H10" s="10">
        <v>7158</v>
      </c>
      <c r="I10" s="10">
        <v>7158</v>
      </c>
      <c r="J10" s="10">
        <f t="shared" ref="J10:J15" si="2">I10-H10</f>
        <v>0</v>
      </c>
      <c r="K10" s="10">
        <v>1</v>
      </c>
      <c r="L10" s="10">
        <f t="shared" ref="L10:L15" si="3">K10*J10</f>
        <v>0</v>
      </c>
      <c r="M10" s="11">
        <v>1.03</v>
      </c>
      <c r="N10" s="12">
        <f t="shared" ref="N10:N15" si="4">M10*L10</f>
        <v>0</v>
      </c>
      <c r="O10" s="10"/>
      <c r="P10" s="12">
        <f t="shared" si="0"/>
        <v>0</v>
      </c>
      <c r="Q10" s="10">
        <v>1</v>
      </c>
      <c r="R10" s="36">
        <f t="shared" si="1"/>
        <v>0</v>
      </c>
    </row>
    <row r="11" s="1" customFormat="1" spans="1:18">
      <c r="A11" s="10" t="s">
        <v>219</v>
      </c>
      <c r="B11" s="35" t="s">
        <v>213</v>
      </c>
      <c r="C11" s="10"/>
      <c r="D11" s="10"/>
      <c r="E11" s="10"/>
      <c r="F11" s="37"/>
      <c r="G11" s="10"/>
      <c r="H11" s="10">
        <v>35478</v>
      </c>
      <c r="I11" s="10">
        <v>70191</v>
      </c>
      <c r="J11" s="10">
        <f t="shared" si="2"/>
        <v>34713</v>
      </c>
      <c r="K11" s="10">
        <v>1</v>
      </c>
      <c r="L11" s="10">
        <f t="shared" si="3"/>
        <v>34713</v>
      </c>
      <c r="M11" s="11">
        <v>1.03</v>
      </c>
      <c r="N11" s="12">
        <f t="shared" si="4"/>
        <v>35754.39</v>
      </c>
      <c r="O11" s="10">
        <v>40</v>
      </c>
      <c r="P11" s="12">
        <f t="shared" si="0"/>
        <v>35794.39</v>
      </c>
      <c r="Q11" s="10">
        <v>1</v>
      </c>
      <c r="R11" s="36">
        <f t="shared" si="1"/>
        <v>35794.39</v>
      </c>
    </row>
    <row r="12" s="1" customFormat="1" spans="1:18">
      <c r="A12" s="10" t="s">
        <v>11</v>
      </c>
      <c r="B12" s="35" t="s">
        <v>213</v>
      </c>
      <c r="C12" s="10"/>
      <c r="D12" s="10"/>
      <c r="E12" s="10"/>
      <c r="F12" s="37"/>
      <c r="G12" s="10"/>
      <c r="H12" s="10"/>
      <c r="I12" s="10"/>
      <c r="J12" s="10"/>
      <c r="K12" s="10"/>
      <c r="L12" s="10">
        <f>SUM(L9:L11)</f>
        <v>40393</v>
      </c>
      <c r="M12" s="11">
        <v>1.03</v>
      </c>
      <c r="N12" s="12">
        <f>L12*M12</f>
        <v>41604.79</v>
      </c>
      <c r="O12" s="10">
        <f>SUM(O9:O11)</f>
        <v>80</v>
      </c>
      <c r="P12" s="12">
        <f t="shared" si="0"/>
        <v>41684.79</v>
      </c>
      <c r="Q12" s="10">
        <v>1</v>
      </c>
      <c r="R12" s="36">
        <f t="shared" si="1"/>
        <v>41684.79</v>
      </c>
    </row>
    <row r="13" s="1" customFormat="1" spans="12:14">
      <c r="L13" s="227">
        <f>N13/M12</f>
        <v>40470.6699029126</v>
      </c>
      <c r="M13" s="85"/>
      <c r="N13" s="86">
        <f>P12-G12</f>
        <v>41684.79</v>
      </c>
    </row>
    <row r="14" spans="19:38"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</row>
    <row r="15" s="1" customFormat="1" spans="1:18">
      <c r="A15" s="10" t="s">
        <v>332</v>
      </c>
      <c r="B15" s="10"/>
      <c r="C15" s="10">
        <v>16</v>
      </c>
      <c r="D15" s="10">
        <v>16</v>
      </c>
      <c r="E15" s="10">
        <f>SUM(D15-C15)</f>
        <v>0</v>
      </c>
      <c r="F15" s="36">
        <v>9.5</v>
      </c>
      <c r="G15" s="10">
        <f>E15*F15</f>
        <v>0</v>
      </c>
      <c r="H15" s="10">
        <v>18154</v>
      </c>
      <c r="I15" s="10">
        <v>18750</v>
      </c>
      <c r="J15" s="10">
        <f t="shared" si="2"/>
        <v>596</v>
      </c>
      <c r="K15" s="10">
        <v>1</v>
      </c>
      <c r="L15" s="10">
        <f t="shared" si="3"/>
        <v>596</v>
      </c>
      <c r="M15" s="11">
        <v>1.03</v>
      </c>
      <c r="N15" s="12">
        <f t="shared" si="4"/>
        <v>613.88</v>
      </c>
      <c r="O15" s="10">
        <v>40</v>
      </c>
      <c r="P15" s="12">
        <f>G15+N15+O15</f>
        <v>653.88</v>
      </c>
      <c r="Q15" s="10">
        <v>1</v>
      </c>
      <c r="R15" s="36">
        <f>P15*Q15</f>
        <v>653.88</v>
      </c>
    </row>
    <row r="17" s="1" customFormat="1" spans="1:19">
      <c r="A17" s="315" t="s">
        <v>224</v>
      </c>
      <c r="B17" s="315" t="s">
        <v>225</v>
      </c>
      <c r="C17" s="315"/>
      <c r="D17" s="315"/>
      <c r="E17" s="315"/>
      <c r="F17" s="316"/>
      <c r="G17" s="315"/>
      <c r="H17" s="315">
        <v>263014</v>
      </c>
      <c r="I17" s="315">
        <v>263014</v>
      </c>
      <c r="J17" s="315">
        <f>I17-H17</f>
        <v>0</v>
      </c>
      <c r="K17" s="315">
        <v>1</v>
      </c>
      <c r="L17" s="315">
        <f>J17*K17</f>
        <v>0</v>
      </c>
      <c r="M17" s="346">
        <v>1.03</v>
      </c>
      <c r="N17" s="347">
        <f>L17*M17</f>
        <v>0</v>
      </c>
      <c r="O17" s="315">
        <v>80</v>
      </c>
      <c r="P17" s="347">
        <f>G17+N17+O17</f>
        <v>80</v>
      </c>
      <c r="Q17" s="315">
        <v>1</v>
      </c>
      <c r="R17" s="316">
        <f>P17*Q17</f>
        <v>80</v>
      </c>
      <c r="S17" s="103"/>
    </row>
    <row r="18" spans="12:12">
      <c r="L18" s="2" t="s">
        <v>333</v>
      </c>
    </row>
    <row r="19" s="22" customFormat="1" spans="1:363">
      <c r="A19" s="10" t="s">
        <v>221</v>
      </c>
      <c r="B19" s="10"/>
      <c r="C19" s="35" t="s">
        <v>334</v>
      </c>
      <c r="D19" s="35"/>
      <c r="E19" s="35"/>
      <c r="F19" s="35"/>
      <c r="G19" s="35"/>
      <c r="H19" s="10">
        <v>999940</v>
      </c>
      <c r="I19" s="10">
        <v>999940</v>
      </c>
      <c r="J19" s="10">
        <f>I19-H19</f>
        <v>0</v>
      </c>
      <c r="K19" s="10">
        <v>80</v>
      </c>
      <c r="L19" s="10">
        <f>K19*J19</f>
        <v>0</v>
      </c>
      <c r="M19" s="11">
        <v>1.03</v>
      </c>
      <c r="N19" s="12">
        <f>M19*L19</f>
        <v>0</v>
      </c>
      <c r="O19" s="35"/>
      <c r="P19" s="35"/>
      <c r="Q19" s="35"/>
      <c r="R19" s="35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</row>
  </sheetData>
  <mergeCells count="1">
    <mergeCell ref="A1:R1"/>
  </mergeCells>
  <pageMargins left="0.7" right="0.7" top="0.75" bottom="0.75" header="0.3" footer="0.3"/>
  <pageSetup paperSize="27" orientation="landscape" horizontalDpi="600" verticalDpi="600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A274"/>
  <sheetViews>
    <sheetView workbookViewId="0">
      <selection activeCell="J278" sqref="J278"/>
    </sheetView>
  </sheetViews>
  <sheetFormatPr defaultColWidth="9" defaultRowHeight="14.25"/>
  <cols>
    <col min="1" max="1" width="12" style="2" customWidth="1"/>
    <col min="2" max="2" width="9" style="2"/>
    <col min="3" max="3" width="6.5" style="2" customWidth="1"/>
    <col min="4" max="4" width="5.88333333333333" style="2" customWidth="1"/>
    <col min="5" max="5" width="8" style="2" customWidth="1"/>
    <col min="6" max="6" width="7.38333333333333" style="385" customWidth="1"/>
    <col min="7" max="7" width="9.21666666666667" style="2" customWidth="1"/>
    <col min="8" max="8" width="7.21666666666667" style="2" customWidth="1"/>
    <col min="9" max="9" width="6.5" style="2" customWidth="1"/>
    <col min="10" max="10" width="5.88333333333333" style="2" customWidth="1"/>
    <col min="11" max="11" width="3.60833333333333" style="2" customWidth="1"/>
    <col min="12" max="12" width="11.3833333333333" style="2" customWidth="1"/>
    <col min="13" max="13" width="4.21666666666667" style="2" customWidth="1"/>
    <col min="14" max="14" width="11.5" style="2" customWidth="1"/>
    <col min="15" max="15" width="5.88333333333333" style="2" customWidth="1"/>
    <col min="16" max="16" width="11.6083333333333" style="2" customWidth="1"/>
    <col min="17" max="17" width="8.06666666666667" style="2" customWidth="1"/>
    <col min="18" max="18" width="13.325" style="2" customWidth="1"/>
    <col min="19" max="19" width="10.8833333333333" style="2" customWidth="1"/>
    <col min="20" max="16384" width="9" style="2"/>
  </cols>
  <sheetData>
    <row r="1" ht="25.5" spans="1:47">
      <c r="A1" s="109" t="s">
        <v>41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6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</row>
    <row r="2" spans="1:104">
      <c r="A2" s="29" t="s">
        <v>15</v>
      </c>
      <c r="B2" s="4" t="s">
        <v>50</v>
      </c>
      <c r="C2" s="4" t="s">
        <v>252</v>
      </c>
      <c r="D2" s="7" t="s">
        <v>253</v>
      </c>
      <c r="E2" s="4" t="s">
        <v>18</v>
      </c>
      <c r="F2" s="140" t="s">
        <v>19</v>
      </c>
      <c r="G2" s="4" t="s">
        <v>20</v>
      </c>
      <c r="H2" s="4" t="s">
        <v>21</v>
      </c>
      <c r="I2" s="4" t="s">
        <v>22</v>
      </c>
      <c r="J2" s="4" t="s">
        <v>23</v>
      </c>
      <c r="K2" s="4" t="s">
        <v>24</v>
      </c>
      <c r="L2" s="4" t="s">
        <v>18</v>
      </c>
      <c r="M2" s="5"/>
      <c r="N2" s="6" t="s">
        <v>25</v>
      </c>
      <c r="O2" s="4" t="s">
        <v>26</v>
      </c>
      <c r="P2" s="6" t="s">
        <v>11</v>
      </c>
      <c r="Q2" s="4" t="s">
        <v>27</v>
      </c>
      <c r="R2" s="140" t="s">
        <v>28</v>
      </c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</row>
    <row r="3" s="22" customFormat="1" spans="1:18">
      <c r="A3" s="496" t="s">
        <v>265</v>
      </c>
      <c r="B3" s="136"/>
      <c r="C3" s="136"/>
      <c r="D3" s="497"/>
      <c r="E3" s="136"/>
      <c r="F3" s="137"/>
      <c r="G3" s="136"/>
      <c r="H3" s="136"/>
      <c r="I3" s="136"/>
      <c r="J3" s="136"/>
      <c r="K3" s="136"/>
      <c r="L3" s="136"/>
      <c r="M3" s="159"/>
      <c r="N3" s="160"/>
      <c r="O3" s="136"/>
      <c r="P3" s="160"/>
      <c r="Q3" s="136"/>
      <c r="R3" s="137"/>
    </row>
    <row r="4" s="1" customFormat="1" spans="1:18">
      <c r="A4" s="10" t="s">
        <v>267</v>
      </c>
      <c r="B4" s="10" t="s">
        <v>263</v>
      </c>
      <c r="C4" s="10"/>
      <c r="D4" s="10"/>
      <c r="E4" s="10"/>
      <c r="F4" s="36"/>
      <c r="G4" s="10"/>
      <c r="H4" s="10">
        <v>106540</v>
      </c>
      <c r="I4" s="10">
        <v>106540</v>
      </c>
      <c r="J4" s="10">
        <f t="shared" ref="J4:J20" si="0">I4-H4</f>
        <v>0</v>
      </c>
      <c r="K4" s="10">
        <v>1</v>
      </c>
      <c r="L4" s="10">
        <f t="shared" ref="L4:L20" si="1">K4*J4</f>
        <v>0</v>
      </c>
      <c r="M4" s="11">
        <v>1.03</v>
      </c>
      <c r="N4" s="12">
        <f t="shared" ref="N4:N21" si="2">M4*L4</f>
        <v>0</v>
      </c>
      <c r="O4" s="10">
        <v>50</v>
      </c>
      <c r="P4" s="12">
        <f t="shared" ref="P4:P21" si="3">G4+N4+O4</f>
        <v>50</v>
      </c>
      <c r="Q4" s="10">
        <v>1</v>
      </c>
      <c r="R4" s="36">
        <f t="shared" ref="R4:R20" si="4">P4*Q4</f>
        <v>50</v>
      </c>
    </row>
    <row r="5" s="1" customFormat="1" spans="1:18">
      <c r="A5" s="10" t="s">
        <v>268</v>
      </c>
      <c r="B5" s="10" t="s">
        <v>263</v>
      </c>
      <c r="C5" s="35">
        <v>4</v>
      </c>
      <c r="D5" s="35">
        <v>4</v>
      </c>
      <c r="E5" s="10">
        <f t="shared" ref="E5:E8" si="5">D5-C5</f>
        <v>0</v>
      </c>
      <c r="F5" s="36">
        <v>9.5</v>
      </c>
      <c r="G5" s="10">
        <f t="shared" ref="G5:G8" si="6">E5*F5</f>
        <v>0</v>
      </c>
      <c r="H5" s="10">
        <v>438</v>
      </c>
      <c r="I5" s="10">
        <v>438</v>
      </c>
      <c r="J5" s="10">
        <f t="shared" si="0"/>
        <v>0</v>
      </c>
      <c r="K5" s="10">
        <v>1</v>
      </c>
      <c r="L5" s="10">
        <f t="shared" si="1"/>
        <v>0</v>
      </c>
      <c r="M5" s="11">
        <v>1.03</v>
      </c>
      <c r="N5" s="12">
        <f t="shared" si="2"/>
        <v>0</v>
      </c>
      <c r="O5" s="10">
        <v>40</v>
      </c>
      <c r="P5" s="12">
        <f t="shared" si="3"/>
        <v>40</v>
      </c>
      <c r="Q5" s="10">
        <v>1</v>
      </c>
      <c r="R5" s="36">
        <f t="shared" si="4"/>
        <v>40</v>
      </c>
    </row>
    <row r="6" s="1" customFormat="1" spans="1:18">
      <c r="A6" s="10" t="s">
        <v>269</v>
      </c>
      <c r="B6" s="10" t="s">
        <v>263</v>
      </c>
      <c r="C6" s="35"/>
      <c r="D6" s="35"/>
      <c r="E6" s="10"/>
      <c r="F6" s="36">
        <v>9.5</v>
      </c>
      <c r="G6" s="10"/>
      <c r="H6" s="10">
        <v>10831</v>
      </c>
      <c r="I6" s="10">
        <v>10873</v>
      </c>
      <c r="J6" s="10">
        <f t="shared" si="0"/>
        <v>42</v>
      </c>
      <c r="K6" s="10">
        <v>1</v>
      </c>
      <c r="L6" s="10">
        <f t="shared" si="1"/>
        <v>42</v>
      </c>
      <c r="M6" s="11">
        <v>1.03</v>
      </c>
      <c r="N6" s="12">
        <f t="shared" si="2"/>
        <v>43.26</v>
      </c>
      <c r="O6" s="10">
        <v>40</v>
      </c>
      <c r="P6" s="12">
        <f t="shared" si="3"/>
        <v>83.26</v>
      </c>
      <c r="Q6" s="10">
        <v>1</v>
      </c>
      <c r="R6" s="36">
        <f t="shared" si="4"/>
        <v>83.26</v>
      </c>
    </row>
    <row r="7" s="1" customFormat="1" spans="1:18">
      <c r="A7" s="10" t="s">
        <v>270</v>
      </c>
      <c r="B7" s="10" t="s">
        <v>263</v>
      </c>
      <c r="C7" s="35">
        <v>194</v>
      </c>
      <c r="D7" s="35">
        <v>194</v>
      </c>
      <c r="E7" s="10">
        <f t="shared" si="5"/>
        <v>0</v>
      </c>
      <c r="F7" s="36">
        <v>9.5</v>
      </c>
      <c r="G7" s="10">
        <f t="shared" si="6"/>
        <v>0</v>
      </c>
      <c r="H7" s="10">
        <v>24129</v>
      </c>
      <c r="I7" s="10">
        <v>24129</v>
      </c>
      <c r="J7" s="10">
        <f t="shared" si="0"/>
        <v>0</v>
      </c>
      <c r="K7" s="10">
        <v>1</v>
      </c>
      <c r="L7" s="10">
        <f t="shared" si="1"/>
        <v>0</v>
      </c>
      <c r="M7" s="11">
        <v>1.03</v>
      </c>
      <c r="N7" s="12">
        <f t="shared" si="2"/>
        <v>0</v>
      </c>
      <c r="O7" s="10">
        <v>40</v>
      </c>
      <c r="P7" s="12">
        <f t="shared" si="3"/>
        <v>40</v>
      </c>
      <c r="Q7" s="10">
        <v>1</v>
      </c>
      <c r="R7" s="36">
        <f t="shared" si="4"/>
        <v>40</v>
      </c>
    </row>
    <row r="8" s="1" customFormat="1" spans="1:18">
      <c r="A8" s="10" t="s">
        <v>271</v>
      </c>
      <c r="B8" s="10" t="s">
        <v>263</v>
      </c>
      <c r="C8" s="35">
        <v>27</v>
      </c>
      <c r="D8" s="35">
        <v>27</v>
      </c>
      <c r="E8" s="10">
        <f t="shared" si="5"/>
        <v>0</v>
      </c>
      <c r="F8" s="36">
        <v>9.5</v>
      </c>
      <c r="G8" s="10">
        <f t="shared" si="6"/>
        <v>0</v>
      </c>
      <c r="H8" s="10">
        <v>54488</v>
      </c>
      <c r="I8" s="10">
        <v>56500</v>
      </c>
      <c r="J8" s="10">
        <f t="shared" si="0"/>
        <v>2012</v>
      </c>
      <c r="K8" s="10">
        <v>1</v>
      </c>
      <c r="L8" s="10">
        <f t="shared" si="1"/>
        <v>2012</v>
      </c>
      <c r="M8" s="11">
        <v>1.03</v>
      </c>
      <c r="N8" s="12">
        <f t="shared" si="2"/>
        <v>2072.36</v>
      </c>
      <c r="O8" s="10">
        <v>40</v>
      </c>
      <c r="P8" s="12">
        <f t="shared" si="3"/>
        <v>2112.36</v>
      </c>
      <c r="Q8" s="10">
        <v>0.5</v>
      </c>
      <c r="R8" s="36">
        <f t="shared" si="4"/>
        <v>1056.18</v>
      </c>
    </row>
    <row r="9" s="1" customFormat="1" spans="1:18">
      <c r="A9" s="10" t="s">
        <v>271</v>
      </c>
      <c r="B9" s="10" t="s">
        <v>263</v>
      </c>
      <c r="C9" s="10" t="s">
        <v>272</v>
      </c>
      <c r="D9" s="35"/>
      <c r="E9" s="10"/>
      <c r="F9" s="36">
        <v>9.5</v>
      </c>
      <c r="G9" s="10"/>
      <c r="H9" s="10">
        <v>8243</v>
      </c>
      <c r="I9" s="10">
        <v>8656</v>
      </c>
      <c r="J9" s="10">
        <f t="shared" si="0"/>
        <v>413</v>
      </c>
      <c r="K9" s="10">
        <v>1</v>
      </c>
      <c r="L9" s="10">
        <f t="shared" si="1"/>
        <v>413</v>
      </c>
      <c r="M9" s="11">
        <v>1.03</v>
      </c>
      <c r="N9" s="12">
        <f t="shared" si="2"/>
        <v>425.39</v>
      </c>
      <c r="O9" s="10"/>
      <c r="P9" s="12">
        <f t="shared" si="3"/>
        <v>425.39</v>
      </c>
      <c r="Q9" s="10">
        <v>0.5</v>
      </c>
      <c r="R9" s="36">
        <f t="shared" si="4"/>
        <v>212.695</v>
      </c>
    </row>
    <row r="10" s="1" customFormat="1" spans="1:18">
      <c r="A10" s="10" t="s">
        <v>271</v>
      </c>
      <c r="B10" s="10" t="s">
        <v>263</v>
      </c>
      <c r="C10" s="10" t="s">
        <v>273</v>
      </c>
      <c r="D10" s="35"/>
      <c r="E10" s="10"/>
      <c r="F10" s="36">
        <v>9.5</v>
      </c>
      <c r="G10" s="10"/>
      <c r="H10" s="10">
        <v>4660</v>
      </c>
      <c r="I10" s="10">
        <v>5155</v>
      </c>
      <c r="J10" s="10">
        <f t="shared" si="0"/>
        <v>495</v>
      </c>
      <c r="K10" s="10">
        <v>1</v>
      </c>
      <c r="L10" s="10">
        <f t="shared" si="1"/>
        <v>495</v>
      </c>
      <c r="M10" s="11">
        <v>1.03</v>
      </c>
      <c r="N10" s="12">
        <f t="shared" si="2"/>
        <v>509.85</v>
      </c>
      <c r="O10" s="10"/>
      <c r="P10" s="12">
        <f t="shared" si="3"/>
        <v>509.85</v>
      </c>
      <c r="Q10" s="10">
        <v>0.5</v>
      </c>
      <c r="R10" s="36">
        <f t="shared" si="4"/>
        <v>254.925</v>
      </c>
    </row>
    <row r="11" s="1" customFormat="1" spans="1:18">
      <c r="A11" s="10" t="s">
        <v>274</v>
      </c>
      <c r="B11" s="10" t="s">
        <v>263</v>
      </c>
      <c r="C11" s="10">
        <v>111</v>
      </c>
      <c r="D11" s="10">
        <v>111</v>
      </c>
      <c r="E11" s="10" t="s">
        <v>146</v>
      </c>
      <c r="F11" s="36">
        <v>9.5</v>
      </c>
      <c r="G11" s="10">
        <f>D11-C11</f>
        <v>0</v>
      </c>
      <c r="H11" s="10">
        <v>212760</v>
      </c>
      <c r="I11" s="10">
        <v>223059</v>
      </c>
      <c r="J11" s="10">
        <f t="shared" si="0"/>
        <v>10299</v>
      </c>
      <c r="K11" s="10">
        <v>1</v>
      </c>
      <c r="L11" s="10">
        <f t="shared" si="1"/>
        <v>10299</v>
      </c>
      <c r="M11" s="11">
        <v>1.03</v>
      </c>
      <c r="N11" s="12">
        <f t="shared" si="2"/>
        <v>10607.97</v>
      </c>
      <c r="O11" s="10">
        <v>80</v>
      </c>
      <c r="P11" s="12">
        <f t="shared" si="3"/>
        <v>10687.97</v>
      </c>
      <c r="Q11" s="10">
        <v>1</v>
      </c>
      <c r="R11" s="36">
        <f t="shared" si="4"/>
        <v>10687.97</v>
      </c>
    </row>
    <row r="12" s="1" customFormat="1" spans="1:18">
      <c r="A12" s="10" t="s">
        <v>275</v>
      </c>
      <c r="B12" s="10" t="s">
        <v>263</v>
      </c>
      <c r="C12" s="10"/>
      <c r="D12" s="10" t="s">
        <v>276</v>
      </c>
      <c r="E12" s="10"/>
      <c r="F12" s="36"/>
      <c r="G12" s="10"/>
      <c r="H12" s="10">
        <v>7862</v>
      </c>
      <c r="I12" s="10">
        <v>8659</v>
      </c>
      <c r="J12" s="10">
        <f t="shared" si="0"/>
        <v>797</v>
      </c>
      <c r="K12" s="10">
        <v>1</v>
      </c>
      <c r="L12" s="10">
        <f t="shared" si="1"/>
        <v>797</v>
      </c>
      <c r="M12" s="11">
        <v>1.03</v>
      </c>
      <c r="N12" s="12">
        <f t="shared" si="2"/>
        <v>820.91</v>
      </c>
      <c r="O12" s="10"/>
      <c r="P12" s="12">
        <f t="shared" si="3"/>
        <v>820.91</v>
      </c>
      <c r="Q12" s="10">
        <v>1</v>
      </c>
      <c r="R12" s="36">
        <f t="shared" si="4"/>
        <v>820.91</v>
      </c>
    </row>
    <row r="13" s="1" customFormat="1" spans="1:18">
      <c r="A13" s="10" t="s">
        <v>277</v>
      </c>
      <c r="B13" s="10" t="s">
        <v>263</v>
      </c>
      <c r="C13" s="10"/>
      <c r="D13" s="10"/>
      <c r="E13" s="10"/>
      <c r="F13" s="36"/>
      <c r="G13" s="10"/>
      <c r="H13" s="10">
        <v>58075</v>
      </c>
      <c r="I13" s="10">
        <v>58075</v>
      </c>
      <c r="J13" s="10">
        <f t="shared" si="0"/>
        <v>0</v>
      </c>
      <c r="K13" s="10">
        <v>1</v>
      </c>
      <c r="L13" s="10">
        <f t="shared" si="1"/>
        <v>0</v>
      </c>
      <c r="M13" s="11">
        <v>1.03</v>
      </c>
      <c r="N13" s="12">
        <f t="shared" si="2"/>
        <v>0</v>
      </c>
      <c r="O13" s="10">
        <v>40</v>
      </c>
      <c r="P13" s="12">
        <f t="shared" si="3"/>
        <v>40</v>
      </c>
      <c r="Q13" s="10">
        <v>1</v>
      </c>
      <c r="R13" s="36">
        <f t="shared" si="4"/>
        <v>40</v>
      </c>
    </row>
    <row r="14" s="1" customFormat="1" spans="1:18">
      <c r="A14" s="10" t="s">
        <v>278</v>
      </c>
      <c r="B14" s="10" t="s">
        <v>263</v>
      </c>
      <c r="C14" s="10"/>
      <c r="D14" s="10"/>
      <c r="E14" s="10"/>
      <c r="F14" s="36"/>
      <c r="G14" s="10"/>
      <c r="H14" s="10">
        <v>92338</v>
      </c>
      <c r="I14" s="10">
        <v>93227</v>
      </c>
      <c r="J14" s="10">
        <f t="shared" si="0"/>
        <v>889</v>
      </c>
      <c r="K14" s="10">
        <v>1</v>
      </c>
      <c r="L14" s="10">
        <f t="shared" si="1"/>
        <v>889</v>
      </c>
      <c r="M14" s="11">
        <v>1.03</v>
      </c>
      <c r="N14" s="12">
        <f t="shared" si="2"/>
        <v>915.67</v>
      </c>
      <c r="O14" s="10"/>
      <c r="P14" s="12">
        <f t="shared" si="3"/>
        <v>915.67</v>
      </c>
      <c r="Q14" s="10">
        <v>1</v>
      </c>
      <c r="R14" s="36">
        <f t="shared" si="4"/>
        <v>915.67</v>
      </c>
    </row>
    <row r="15" s="1" customFormat="1" spans="1:18">
      <c r="A15" s="10" t="s">
        <v>279</v>
      </c>
      <c r="B15" s="10" t="s">
        <v>263</v>
      </c>
      <c r="C15" s="10">
        <v>403</v>
      </c>
      <c r="D15" s="10">
        <v>403</v>
      </c>
      <c r="E15" s="10">
        <f t="shared" ref="E15:E20" si="7">SUM(D15-C15)</f>
        <v>0</v>
      </c>
      <c r="F15" s="36">
        <v>9.5</v>
      </c>
      <c r="G15" s="10">
        <f t="shared" ref="G15:G21" si="8">E15*F15</f>
        <v>0</v>
      </c>
      <c r="H15" s="10">
        <v>30375</v>
      </c>
      <c r="I15" s="10">
        <v>30375</v>
      </c>
      <c r="J15" s="10">
        <f t="shared" si="0"/>
        <v>0</v>
      </c>
      <c r="K15" s="10">
        <v>1</v>
      </c>
      <c r="L15" s="10">
        <f t="shared" si="1"/>
        <v>0</v>
      </c>
      <c r="M15" s="11">
        <v>1.03</v>
      </c>
      <c r="N15" s="12">
        <f t="shared" si="2"/>
        <v>0</v>
      </c>
      <c r="O15" s="10">
        <v>40</v>
      </c>
      <c r="P15" s="12">
        <f t="shared" si="3"/>
        <v>40</v>
      </c>
      <c r="Q15" s="10">
        <v>1</v>
      </c>
      <c r="R15" s="36">
        <f t="shared" si="4"/>
        <v>40</v>
      </c>
    </row>
    <row r="16" s="1" customFormat="1" spans="1:18">
      <c r="A16" s="10" t="s">
        <v>280</v>
      </c>
      <c r="B16" s="10" t="s">
        <v>263</v>
      </c>
      <c r="C16" s="10">
        <v>27</v>
      </c>
      <c r="D16" s="10">
        <v>27</v>
      </c>
      <c r="E16" s="10">
        <f t="shared" si="7"/>
        <v>0</v>
      </c>
      <c r="F16" s="36">
        <v>9.5</v>
      </c>
      <c r="G16" s="10">
        <f t="shared" si="8"/>
        <v>0</v>
      </c>
      <c r="H16" s="10">
        <v>6213</v>
      </c>
      <c r="I16" s="10">
        <v>6320</v>
      </c>
      <c r="J16" s="10">
        <f t="shared" si="0"/>
        <v>107</v>
      </c>
      <c r="K16" s="10">
        <v>1</v>
      </c>
      <c r="L16" s="10">
        <f t="shared" si="1"/>
        <v>107</v>
      </c>
      <c r="M16" s="11">
        <v>1.03</v>
      </c>
      <c r="N16" s="12">
        <f t="shared" si="2"/>
        <v>110.21</v>
      </c>
      <c r="O16" s="10">
        <v>80</v>
      </c>
      <c r="P16" s="12">
        <f t="shared" si="3"/>
        <v>190.21</v>
      </c>
      <c r="Q16" s="10">
        <v>1</v>
      </c>
      <c r="R16" s="36">
        <f t="shared" si="4"/>
        <v>190.21</v>
      </c>
    </row>
    <row r="17" s="1" customFormat="1" spans="1:18">
      <c r="A17" s="10" t="s">
        <v>281</v>
      </c>
      <c r="B17" s="10" t="s">
        <v>263</v>
      </c>
      <c r="C17" s="10">
        <v>168</v>
      </c>
      <c r="D17" s="10">
        <v>169</v>
      </c>
      <c r="E17" s="10">
        <f t="shared" si="7"/>
        <v>1</v>
      </c>
      <c r="F17" s="36">
        <v>9.5</v>
      </c>
      <c r="G17" s="10">
        <f t="shared" si="8"/>
        <v>9.5</v>
      </c>
      <c r="H17" s="10">
        <v>129165</v>
      </c>
      <c r="I17" s="10">
        <v>129165</v>
      </c>
      <c r="J17" s="10">
        <f t="shared" si="0"/>
        <v>0</v>
      </c>
      <c r="K17" s="10">
        <v>1</v>
      </c>
      <c r="L17" s="10">
        <f t="shared" si="1"/>
        <v>0</v>
      </c>
      <c r="M17" s="11">
        <v>1.03</v>
      </c>
      <c r="N17" s="12">
        <f t="shared" si="2"/>
        <v>0</v>
      </c>
      <c r="O17" s="10">
        <v>80</v>
      </c>
      <c r="P17" s="12">
        <f t="shared" si="3"/>
        <v>89.5</v>
      </c>
      <c r="Q17" s="10">
        <v>1</v>
      </c>
      <c r="R17" s="36">
        <f t="shared" si="4"/>
        <v>89.5</v>
      </c>
    </row>
    <row r="18" s="1" customFormat="1" spans="1:18">
      <c r="A18" s="10" t="s">
        <v>282</v>
      </c>
      <c r="B18" s="10" t="s">
        <v>263</v>
      </c>
      <c r="C18" s="10">
        <v>76</v>
      </c>
      <c r="D18" s="10">
        <v>76</v>
      </c>
      <c r="E18" s="10">
        <f t="shared" si="7"/>
        <v>0</v>
      </c>
      <c r="F18" s="36">
        <v>9.5</v>
      </c>
      <c r="G18" s="10">
        <f t="shared" si="8"/>
        <v>0</v>
      </c>
      <c r="H18" s="10">
        <v>16953</v>
      </c>
      <c r="I18" s="10">
        <v>16953</v>
      </c>
      <c r="J18" s="10">
        <f t="shared" si="0"/>
        <v>0</v>
      </c>
      <c r="K18" s="10">
        <v>1</v>
      </c>
      <c r="L18" s="10">
        <f t="shared" si="1"/>
        <v>0</v>
      </c>
      <c r="M18" s="11">
        <v>1.03</v>
      </c>
      <c r="N18" s="12">
        <f t="shared" si="2"/>
        <v>0</v>
      </c>
      <c r="O18" s="10">
        <v>60</v>
      </c>
      <c r="P18" s="12">
        <f t="shared" si="3"/>
        <v>60</v>
      </c>
      <c r="Q18" s="10">
        <v>1</v>
      </c>
      <c r="R18" s="36">
        <f t="shared" si="4"/>
        <v>60</v>
      </c>
    </row>
    <row r="19" s="1" customFormat="1" spans="1:18">
      <c r="A19" s="10" t="s">
        <v>283</v>
      </c>
      <c r="B19" s="10" t="s">
        <v>263</v>
      </c>
      <c r="C19" s="10">
        <v>53</v>
      </c>
      <c r="D19" s="10">
        <v>53</v>
      </c>
      <c r="E19" s="10">
        <f t="shared" si="7"/>
        <v>0</v>
      </c>
      <c r="F19" s="36">
        <v>9.5</v>
      </c>
      <c r="G19" s="10">
        <f t="shared" si="8"/>
        <v>0</v>
      </c>
      <c r="H19" s="10">
        <v>15537</v>
      </c>
      <c r="I19" s="10">
        <v>15537</v>
      </c>
      <c r="J19" s="10">
        <f t="shared" si="0"/>
        <v>0</v>
      </c>
      <c r="K19" s="10">
        <v>1</v>
      </c>
      <c r="L19" s="10">
        <f t="shared" si="1"/>
        <v>0</v>
      </c>
      <c r="M19" s="11">
        <v>1.03</v>
      </c>
      <c r="N19" s="12">
        <f t="shared" si="2"/>
        <v>0</v>
      </c>
      <c r="O19" s="10">
        <v>40</v>
      </c>
      <c r="P19" s="12">
        <f t="shared" si="3"/>
        <v>40</v>
      </c>
      <c r="Q19" s="10">
        <v>1</v>
      </c>
      <c r="R19" s="36">
        <f t="shared" si="4"/>
        <v>40</v>
      </c>
    </row>
    <row r="20" s="1" customFormat="1" spans="1:18">
      <c r="A20" s="10" t="s">
        <v>284</v>
      </c>
      <c r="B20" s="10" t="s">
        <v>263</v>
      </c>
      <c r="C20" s="10">
        <v>164</v>
      </c>
      <c r="D20" s="10">
        <v>164</v>
      </c>
      <c r="E20" s="10">
        <f t="shared" si="7"/>
        <v>0</v>
      </c>
      <c r="F20" s="36">
        <v>9.5</v>
      </c>
      <c r="G20" s="10">
        <f t="shared" si="8"/>
        <v>0</v>
      </c>
      <c r="H20" s="10">
        <v>95042</v>
      </c>
      <c r="I20" s="10">
        <v>97836</v>
      </c>
      <c r="J20" s="10">
        <f t="shared" si="0"/>
        <v>2794</v>
      </c>
      <c r="K20" s="10">
        <v>1</v>
      </c>
      <c r="L20" s="10">
        <f t="shared" si="1"/>
        <v>2794</v>
      </c>
      <c r="M20" s="11">
        <v>1.03</v>
      </c>
      <c r="N20" s="12">
        <f t="shared" si="2"/>
        <v>2877.82</v>
      </c>
      <c r="O20" s="10"/>
      <c r="P20" s="12">
        <f t="shared" si="3"/>
        <v>2877.82</v>
      </c>
      <c r="Q20" s="10">
        <v>1</v>
      </c>
      <c r="R20" s="36">
        <f t="shared" si="4"/>
        <v>2877.82</v>
      </c>
    </row>
    <row r="21" s="1" customFormat="1" spans="1:18">
      <c r="A21" s="10" t="s">
        <v>11</v>
      </c>
      <c r="B21" s="10" t="s">
        <v>263</v>
      </c>
      <c r="C21" s="10"/>
      <c r="D21" s="10"/>
      <c r="E21" s="10">
        <f>SUM(E4:E20)</f>
        <v>1</v>
      </c>
      <c r="F21" s="36">
        <v>9.5</v>
      </c>
      <c r="G21" s="10">
        <f t="shared" si="8"/>
        <v>9.5</v>
      </c>
      <c r="H21" s="10"/>
      <c r="I21" s="10"/>
      <c r="J21" s="10"/>
      <c r="K21" s="10"/>
      <c r="L21" s="10">
        <f>SUM(L4:L20)</f>
        <v>17848</v>
      </c>
      <c r="M21" s="11">
        <v>1.03</v>
      </c>
      <c r="N21" s="12">
        <f t="shared" si="2"/>
        <v>18383.44</v>
      </c>
      <c r="O21" s="10">
        <f>SUM(O4:O20)</f>
        <v>630</v>
      </c>
      <c r="P21" s="12">
        <f t="shared" si="3"/>
        <v>19022.94</v>
      </c>
      <c r="Q21" s="10">
        <v>1</v>
      </c>
      <c r="R21" s="36">
        <f>SUM(R4:R20)</f>
        <v>17499.14</v>
      </c>
    </row>
    <row r="22" s="1" customFormat="1" spans="1:18">
      <c r="A22" s="80"/>
      <c r="B22" s="80"/>
      <c r="C22" s="80"/>
      <c r="D22" s="80"/>
      <c r="E22" s="80"/>
      <c r="F22" s="124"/>
      <c r="G22" s="80"/>
      <c r="H22" s="80"/>
      <c r="I22" s="80"/>
      <c r="J22" s="80"/>
      <c r="K22" s="80"/>
      <c r="L22" s="227">
        <f>N22/M21</f>
        <v>16368.5825242718</v>
      </c>
      <c r="M22" s="85"/>
      <c r="N22" s="86">
        <f>R21-O21-G21</f>
        <v>16859.64</v>
      </c>
      <c r="O22" s="80"/>
      <c r="P22" s="86">
        <f>R21-G21</f>
        <v>17489.64</v>
      </c>
      <c r="Q22" s="80"/>
      <c r="R22" s="124"/>
    </row>
    <row r="23" s="1" customFormat="1" spans="1:18">
      <c r="A23" s="10" t="s">
        <v>262</v>
      </c>
      <c r="B23" s="35" t="s">
        <v>263</v>
      </c>
      <c r="C23" s="35"/>
      <c r="D23" s="35"/>
      <c r="E23" s="498">
        <v>207.71</v>
      </c>
      <c r="F23" s="36">
        <v>9.5</v>
      </c>
      <c r="G23" s="386">
        <f>E23*F23</f>
        <v>1973.245</v>
      </c>
      <c r="H23" s="35"/>
      <c r="I23" s="35"/>
      <c r="J23" s="35"/>
      <c r="K23" s="35"/>
      <c r="L23" s="35">
        <v>331273.2598</v>
      </c>
      <c r="M23" s="11">
        <v>1.03</v>
      </c>
      <c r="N23" s="386">
        <f>L23*M23</f>
        <v>341211.457594</v>
      </c>
      <c r="O23" s="35"/>
      <c r="P23" s="386">
        <f>G23+N23+O23</f>
        <v>343184.702594</v>
      </c>
      <c r="Q23" s="35">
        <v>0.6</v>
      </c>
      <c r="R23" s="498">
        <f>P23</f>
        <v>343184.702594</v>
      </c>
    </row>
    <row r="24" s="1" customFormat="1" spans="1:18">
      <c r="A24" s="10" t="s">
        <v>335</v>
      </c>
      <c r="B24" s="35"/>
      <c r="C24" s="35"/>
      <c r="D24" s="499"/>
      <c r="E24" s="35"/>
      <c r="F24" s="35"/>
      <c r="G24" s="35"/>
      <c r="H24" s="35"/>
      <c r="I24" s="35"/>
      <c r="J24" s="35"/>
      <c r="K24" s="35"/>
      <c r="L24" s="35"/>
      <c r="M24" s="11"/>
      <c r="N24" s="498"/>
      <c r="O24" s="35"/>
      <c r="P24" s="35"/>
      <c r="Q24" s="35"/>
      <c r="R24" s="498">
        <f>R23+R21</f>
        <v>360683.842594</v>
      </c>
    </row>
    <row r="25" s="1" customFormat="1" spans="1:18">
      <c r="A25" s="10" t="s">
        <v>255</v>
      </c>
      <c r="B25" s="10" t="s">
        <v>184</v>
      </c>
      <c r="C25" s="10">
        <v>163</v>
      </c>
      <c r="D25" s="10">
        <v>165</v>
      </c>
      <c r="E25" s="10">
        <f>SUM(D25-C25)</f>
        <v>2</v>
      </c>
      <c r="F25" s="36">
        <v>9.5</v>
      </c>
      <c r="G25" s="10">
        <f>E25*F25</f>
        <v>19</v>
      </c>
      <c r="H25" s="10">
        <v>26831</v>
      </c>
      <c r="I25" s="10">
        <v>27247</v>
      </c>
      <c r="J25" s="10">
        <f>I25-H25</f>
        <v>416</v>
      </c>
      <c r="K25" s="10">
        <v>1</v>
      </c>
      <c r="L25" s="10">
        <f>K25*J25</f>
        <v>416</v>
      </c>
      <c r="M25" s="11">
        <v>1.03</v>
      </c>
      <c r="N25" s="12">
        <f>M25*L25</f>
        <v>428.48</v>
      </c>
      <c r="O25" s="10">
        <v>80</v>
      </c>
      <c r="P25" s="12">
        <f>G25+N25+O25</f>
        <v>527.48</v>
      </c>
      <c r="Q25" s="10">
        <v>1</v>
      </c>
      <c r="R25" s="36">
        <f>P25*Q25</f>
        <v>527.48</v>
      </c>
    </row>
    <row r="26" s="22" customFormat="1" spans="6:6">
      <c r="F26" s="500"/>
    </row>
    <row r="27" s="1" customFormat="1" spans="1:18">
      <c r="A27" s="80" t="s">
        <v>15</v>
      </c>
      <c r="B27" s="80" t="s">
        <v>50</v>
      </c>
      <c r="C27" s="80" t="s">
        <v>16</v>
      </c>
      <c r="D27" s="80" t="s">
        <v>17</v>
      </c>
      <c r="E27" s="80" t="s">
        <v>18</v>
      </c>
      <c r="F27" s="124" t="s">
        <v>19</v>
      </c>
      <c r="G27" s="80" t="s">
        <v>20</v>
      </c>
      <c r="H27" s="80" t="s">
        <v>21</v>
      </c>
      <c r="I27" s="80" t="s">
        <v>22</v>
      </c>
      <c r="J27" s="80" t="s">
        <v>23</v>
      </c>
      <c r="K27" s="80" t="s">
        <v>24</v>
      </c>
      <c r="L27" s="80" t="s">
        <v>18</v>
      </c>
      <c r="M27" s="85"/>
      <c r="N27" s="86" t="s">
        <v>25</v>
      </c>
      <c r="O27" s="80" t="s">
        <v>26</v>
      </c>
      <c r="P27" s="86" t="s">
        <v>11</v>
      </c>
      <c r="Q27" s="80" t="s">
        <v>27</v>
      </c>
      <c r="R27" s="124" t="s">
        <v>28</v>
      </c>
    </row>
    <row r="28" s="1" customFormat="1" spans="1:18">
      <c r="A28" s="501"/>
      <c r="B28" s="80"/>
      <c r="C28" s="80"/>
      <c r="D28" s="80"/>
      <c r="E28" s="80"/>
      <c r="F28" s="124"/>
      <c r="G28" s="80"/>
      <c r="H28" s="80"/>
      <c r="I28" s="80"/>
      <c r="J28" s="80"/>
      <c r="K28" s="80"/>
      <c r="L28" s="80"/>
      <c r="M28" s="85"/>
      <c r="N28" s="86"/>
      <c r="O28" s="80"/>
      <c r="P28" s="86"/>
      <c r="Q28" s="80"/>
      <c r="R28" s="124"/>
    </row>
    <row r="29" s="14" customFormat="1" spans="1:18">
      <c r="A29" s="10" t="s">
        <v>336</v>
      </c>
      <c r="B29" s="10" t="s">
        <v>337</v>
      </c>
      <c r="C29" s="10"/>
      <c r="D29" s="10"/>
      <c r="E29" s="10"/>
      <c r="F29" s="36"/>
      <c r="G29" s="10"/>
      <c r="H29" s="10">
        <v>993248</v>
      </c>
      <c r="I29" s="10">
        <v>994537</v>
      </c>
      <c r="J29" s="10">
        <f>I29-H29</f>
        <v>1289</v>
      </c>
      <c r="K29" s="10">
        <v>80</v>
      </c>
      <c r="L29" s="10">
        <f>K29*J29</f>
        <v>103120</v>
      </c>
      <c r="M29" s="11">
        <v>1.03</v>
      </c>
      <c r="N29" s="12">
        <f t="shared" ref="N29:N40" si="9">M29*L29</f>
        <v>106213.6</v>
      </c>
      <c r="O29" s="10"/>
      <c r="P29" s="12">
        <f t="shared" ref="P29:P41" si="10">G29+N29+O29</f>
        <v>106213.6</v>
      </c>
      <c r="Q29" s="10">
        <v>1</v>
      </c>
      <c r="R29" s="36">
        <f t="shared" ref="R29:R40" si="11">P29*Q29</f>
        <v>106213.6</v>
      </c>
    </row>
    <row r="30" s="1" customFormat="1" spans="1:18">
      <c r="A30" s="10" t="s">
        <v>338</v>
      </c>
      <c r="B30" s="10" t="s">
        <v>337</v>
      </c>
      <c r="C30" s="10">
        <v>8</v>
      </c>
      <c r="D30" s="10">
        <v>8</v>
      </c>
      <c r="E30" s="10">
        <f>SUM(D30-C30)</f>
        <v>0</v>
      </c>
      <c r="F30" s="36">
        <v>9.5</v>
      </c>
      <c r="G30" s="10">
        <f>E30*F30</f>
        <v>0</v>
      </c>
      <c r="H30" s="10">
        <v>21048</v>
      </c>
      <c r="I30" s="10">
        <v>22891</v>
      </c>
      <c r="J30" s="10">
        <f t="shared" ref="J30:J40" si="12">I30-H30</f>
        <v>1843</v>
      </c>
      <c r="K30" s="10">
        <v>80</v>
      </c>
      <c r="L30" s="10">
        <f>K30*J30</f>
        <v>147440</v>
      </c>
      <c r="M30" s="11">
        <v>1.03</v>
      </c>
      <c r="N30" s="12">
        <f t="shared" si="9"/>
        <v>151863.2</v>
      </c>
      <c r="O30" s="10"/>
      <c r="P30" s="12">
        <f t="shared" si="10"/>
        <v>151863.2</v>
      </c>
      <c r="Q30" s="10">
        <v>1</v>
      </c>
      <c r="R30" s="36">
        <f t="shared" si="11"/>
        <v>151863.2</v>
      </c>
    </row>
    <row r="31" s="1" customFormat="1" spans="1:18">
      <c r="A31" s="10" t="s">
        <v>339</v>
      </c>
      <c r="B31" s="10" t="s">
        <v>337</v>
      </c>
      <c r="C31" s="10"/>
      <c r="D31" s="10"/>
      <c r="E31" s="10"/>
      <c r="F31" s="36"/>
      <c r="G31" s="10"/>
      <c r="H31" s="10">
        <v>12325</v>
      </c>
      <c r="I31" s="10">
        <v>13659</v>
      </c>
      <c r="J31" s="10">
        <f t="shared" si="12"/>
        <v>1334</v>
      </c>
      <c r="K31" s="10">
        <v>40</v>
      </c>
      <c r="L31" s="10">
        <f>K31*J31</f>
        <v>53360</v>
      </c>
      <c r="M31" s="11">
        <v>1.03</v>
      </c>
      <c r="N31" s="12">
        <f t="shared" si="9"/>
        <v>54960.8</v>
      </c>
      <c r="O31" s="10"/>
      <c r="P31" s="12">
        <f t="shared" si="10"/>
        <v>54960.8</v>
      </c>
      <c r="Q31" s="10">
        <v>1</v>
      </c>
      <c r="R31" s="36">
        <f t="shared" si="11"/>
        <v>54960.8</v>
      </c>
    </row>
    <row r="32" s="14" customFormat="1" spans="1:18">
      <c r="A32" s="10" t="s">
        <v>340</v>
      </c>
      <c r="B32" s="10" t="s">
        <v>337</v>
      </c>
      <c r="C32" s="10"/>
      <c r="D32" s="10"/>
      <c r="E32" s="10"/>
      <c r="F32" s="36"/>
      <c r="G32" s="10"/>
      <c r="H32" s="10">
        <v>2761</v>
      </c>
      <c r="I32" s="10">
        <v>2761</v>
      </c>
      <c r="J32" s="10">
        <f t="shared" si="12"/>
        <v>0</v>
      </c>
      <c r="K32" s="10">
        <v>40</v>
      </c>
      <c r="L32" s="10">
        <f>J32*K32</f>
        <v>0</v>
      </c>
      <c r="M32" s="11">
        <v>1.03</v>
      </c>
      <c r="N32" s="12">
        <f t="shared" si="9"/>
        <v>0</v>
      </c>
      <c r="O32" s="10"/>
      <c r="P32" s="12">
        <f t="shared" si="10"/>
        <v>0</v>
      </c>
      <c r="Q32" s="10">
        <v>1</v>
      </c>
      <c r="R32" s="36">
        <f t="shared" si="11"/>
        <v>0</v>
      </c>
    </row>
    <row r="33" s="14" customFormat="1" spans="1:18">
      <c r="A33" s="10" t="s">
        <v>341</v>
      </c>
      <c r="B33" s="10" t="s">
        <v>337</v>
      </c>
      <c r="C33" s="10"/>
      <c r="D33" s="10"/>
      <c r="E33" s="10"/>
      <c r="F33" s="36"/>
      <c r="G33" s="10"/>
      <c r="H33" s="10">
        <v>27105</v>
      </c>
      <c r="I33" s="10">
        <v>28193</v>
      </c>
      <c r="J33" s="10">
        <f t="shared" si="12"/>
        <v>1088</v>
      </c>
      <c r="K33" s="10">
        <v>1</v>
      </c>
      <c r="L33" s="10">
        <f>K33*J33</f>
        <v>1088</v>
      </c>
      <c r="M33" s="11">
        <v>1.03</v>
      </c>
      <c r="N33" s="12">
        <f t="shared" si="9"/>
        <v>1120.64</v>
      </c>
      <c r="O33" s="10">
        <v>40</v>
      </c>
      <c r="P33" s="12">
        <f t="shared" si="10"/>
        <v>1160.64</v>
      </c>
      <c r="Q33" s="10">
        <v>1</v>
      </c>
      <c r="R33" s="36">
        <f t="shared" si="11"/>
        <v>1160.64</v>
      </c>
    </row>
    <row r="34" s="14" customFormat="1" spans="1:18">
      <c r="A34" s="10" t="s">
        <v>342</v>
      </c>
      <c r="B34" s="10" t="s">
        <v>337</v>
      </c>
      <c r="C34" s="10">
        <v>20</v>
      </c>
      <c r="D34" s="10">
        <v>20</v>
      </c>
      <c r="E34" s="10">
        <f>SUM(D34-C34)</f>
        <v>0</v>
      </c>
      <c r="F34" s="36">
        <v>9.5</v>
      </c>
      <c r="G34" s="10">
        <f>E34*F34</f>
        <v>0</v>
      </c>
      <c r="H34" s="10">
        <v>5192</v>
      </c>
      <c r="I34" s="10">
        <v>5530</v>
      </c>
      <c r="J34" s="10">
        <f t="shared" si="12"/>
        <v>338</v>
      </c>
      <c r="K34" s="10">
        <v>1</v>
      </c>
      <c r="L34" s="10">
        <f>J34*K34</f>
        <v>338</v>
      </c>
      <c r="M34" s="11">
        <v>1.03</v>
      </c>
      <c r="N34" s="12">
        <f t="shared" si="9"/>
        <v>348.14</v>
      </c>
      <c r="O34" s="10">
        <v>80</v>
      </c>
      <c r="P34" s="12">
        <f t="shared" si="10"/>
        <v>428.14</v>
      </c>
      <c r="Q34" s="10">
        <v>1</v>
      </c>
      <c r="R34" s="36">
        <f t="shared" si="11"/>
        <v>428.14</v>
      </c>
    </row>
    <row r="35" s="14" customFormat="1" spans="1:18">
      <c r="A35" s="10" t="s">
        <v>343</v>
      </c>
      <c r="B35" s="10" t="s">
        <v>337</v>
      </c>
      <c r="C35" s="10">
        <v>79</v>
      </c>
      <c r="D35" s="10">
        <v>79</v>
      </c>
      <c r="E35" s="10">
        <f>SUM(D35-C35)</f>
        <v>0</v>
      </c>
      <c r="F35" s="36">
        <v>9.5</v>
      </c>
      <c r="G35" s="10">
        <f>E35*F35</f>
        <v>0</v>
      </c>
      <c r="H35" s="10">
        <v>72394</v>
      </c>
      <c r="I35" s="10">
        <v>73914</v>
      </c>
      <c r="J35" s="10">
        <f t="shared" si="12"/>
        <v>1520</v>
      </c>
      <c r="K35" s="10">
        <v>1</v>
      </c>
      <c r="L35" s="10">
        <f>J35*K35</f>
        <v>1520</v>
      </c>
      <c r="M35" s="11">
        <v>1.03</v>
      </c>
      <c r="N35" s="12">
        <f t="shared" si="9"/>
        <v>1565.6</v>
      </c>
      <c r="O35" s="10">
        <v>160</v>
      </c>
      <c r="P35" s="12">
        <f t="shared" si="10"/>
        <v>1725.6</v>
      </c>
      <c r="Q35" s="10">
        <v>1</v>
      </c>
      <c r="R35" s="36">
        <f t="shared" si="11"/>
        <v>1725.6</v>
      </c>
    </row>
    <row r="36" s="14" customFormat="1" spans="1:18">
      <c r="A36" s="10" t="s">
        <v>344</v>
      </c>
      <c r="B36" s="10" t="s">
        <v>337</v>
      </c>
      <c r="C36" s="10">
        <v>39</v>
      </c>
      <c r="D36" s="10">
        <v>40</v>
      </c>
      <c r="E36" s="10">
        <f>SUM(D36-C36)</f>
        <v>1</v>
      </c>
      <c r="F36" s="36">
        <v>9.5</v>
      </c>
      <c r="G36" s="10">
        <f>E36*F36</f>
        <v>9.5</v>
      </c>
      <c r="H36" s="10">
        <v>79541</v>
      </c>
      <c r="I36" s="10">
        <v>82068</v>
      </c>
      <c r="J36" s="10">
        <f t="shared" si="12"/>
        <v>2527</v>
      </c>
      <c r="K36" s="10">
        <v>1</v>
      </c>
      <c r="L36" s="10">
        <f>J36*K36</f>
        <v>2527</v>
      </c>
      <c r="M36" s="11">
        <v>1.03</v>
      </c>
      <c r="N36" s="12">
        <f t="shared" si="9"/>
        <v>2602.81</v>
      </c>
      <c r="O36" s="10">
        <v>120</v>
      </c>
      <c r="P36" s="12">
        <f t="shared" si="10"/>
        <v>2732.31</v>
      </c>
      <c r="Q36" s="10">
        <v>1</v>
      </c>
      <c r="R36" s="36">
        <f t="shared" si="11"/>
        <v>2732.31</v>
      </c>
    </row>
    <row r="37" s="14" customFormat="1" spans="1:18">
      <c r="A37" s="10" t="s">
        <v>345</v>
      </c>
      <c r="B37" s="10" t="s">
        <v>337</v>
      </c>
      <c r="C37" s="10"/>
      <c r="D37" s="10"/>
      <c r="E37" s="10"/>
      <c r="F37" s="36"/>
      <c r="G37" s="10"/>
      <c r="H37" s="10">
        <v>1025</v>
      </c>
      <c r="I37" s="10">
        <v>1026</v>
      </c>
      <c r="J37" s="10">
        <f t="shared" si="12"/>
        <v>1</v>
      </c>
      <c r="K37" s="10">
        <v>80</v>
      </c>
      <c r="L37" s="10">
        <f>K37*J37</f>
        <v>80</v>
      </c>
      <c r="M37" s="11">
        <v>1.03</v>
      </c>
      <c r="N37" s="12">
        <f t="shared" si="9"/>
        <v>82.4</v>
      </c>
      <c r="O37" s="10"/>
      <c r="P37" s="12">
        <f t="shared" si="10"/>
        <v>82.4</v>
      </c>
      <c r="Q37" s="10">
        <v>1</v>
      </c>
      <c r="R37" s="36">
        <f t="shared" si="11"/>
        <v>82.4</v>
      </c>
    </row>
    <row r="38" s="14" customFormat="1" spans="1:18">
      <c r="A38" s="10" t="s">
        <v>346</v>
      </c>
      <c r="B38" s="10" t="s">
        <v>337</v>
      </c>
      <c r="C38" s="10"/>
      <c r="D38" s="10"/>
      <c r="E38" s="10"/>
      <c r="F38" s="36"/>
      <c r="G38" s="10"/>
      <c r="H38" s="10">
        <v>58987</v>
      </c>
      <c r="I38" s="10">
        <v>58989</v>
      </c>
      <c r="J38" s="10">
        <f t="shared" si="12"/>
        <v>2</v>
      </c>
      <c r="K38" s="10">
        <v>1</v>
      </c>
      <c r="L38" s="10">
        <f>K38*J38</f>
        <v>2</v>
      </c>
      <c r="M38" s="11">
        <v>1.03</v>
      </c>
      <c r="N38" s="12">
        <f t="shared" si="9"/>
        <v>2.06</v>
      </c>
      <c r="O38" s="10"/>
      <c r="P38" s="12">
        <f t="shared" si="10"/>
        <v>2.06</v>
      </c>
      <c r="Q38" s="10">
        <v>1</v>
      </c>
      <c r="R38" s="36">
        <f t="shared" si="11"/>
        <v>2.06</v>
      </c>
    </row>
    <row r="39" s="14" customFormat="1" spans="1:18">
      <c r="A39" s="10" t="s">
        <v>347</v>
      </c>
      <c r="B39" s="10" t="s">
        <v>337</v>
      </c>
      <c r="C39" s="10"/>
      <c r="D39" s="10"/>
      <c r="E39" s="10"/>
      <c r="F39" s="36"/>
      <c r="G39" s="10"/>
      <c r="H39" s="10">
        <v>201</v>
      </c>
      <c r="I39" s="10">
        <v>201</v>
      </c>
      <c r="J39" s="10">
        <f t="shared" si="12"/>
        <v>0</v>
      </c>
      <c r="K39" s="10">
        <v>10</v>
      </c>
      <c r="L39" s="10">
        <f>J39*K39</f>
        <v>0</v>
      </c>
      <c r="M39" s="11">
        <v>1.03</v>
      </c>
      <c r="N39" s="12">
        <f t="shared" si="9"/>
        <v>0</v>
      </c>
      <c r="O39" s="10">
        <v>40</v>
      </c>
      <c r="P39" s="12">
        <f t="shared" si="10"/>
        <v>40</v>
      </c>
      <c r="Q39" s="10">
        <v>0.33</v>
      </c>
      <c r="R39" s="36">
        <f t="shared" si="11"/>
        <v>13.2</v>
      </c>
    </row>
    <row r="40" s="14" customFormat="1" spans="1:18">
      <c r="A40" s="10" t="s">
        <v>348</v>
      </c>
      <c r="B40" s="10" t="s">
        <v>337</v>
      </c>
      <c r="C40" s="10">
        <v>21</v>
      </c>
      <c r="D40" s="10">
        <v>21</v>
      </c>
      <c r="E40" s="10">
        <f>SUM(D40-C40)</f>
        <v>0</v>
      </c>
      <c r="F40" s="36">
        <v>9.5</v>
      </c>
      <c r="G40" s="10">
        <f>E40*F40</f>
        <v>0</v>
      </c>
      <c r="H40" s="10">
        <v>9853</v>
      </c>
      <c r="I40" s="10">
        <v>9853</v>
      </c>
      <c r="J40" s="10">
        <f t="shared" si="12"/>
        <v>0</v>
      </c>
      <c r="K40" s="10">
        <v>1</v>
      </c>
      <c r="L40" s="10">
        <f>K40*J40</f>
        <v>0</v>
      </c>
      <c r="M40" s="11">
        <v>1.03</v>
      </c>
      <c r="N40" s="12">
        <f t="shared" si="9"/>
        <v>0</v>
      </c>
      <c r="O40" s="10">
        <v>40</v>
      </c>
      <c r="P40" s="12">
        <f t="shared" si="10"/>
        <v>40</v>
      </c>
      <c r="Q40" s="10">
        <v>1</v>
      </c>
      <c r="R40" s="36">
        <f t="shared" si="11"/>
        <v>40</v>
      </c>
    </row>
    <row r="41" s="1" customFormat="1" spans="1:18">
      <c r="A41" s="10" t="s">
        <v>11</v>
      </c>
      <c r="B41" s="10" t="s">
        <v>337</v>
      </c>
      <c r="C41" s="10"/>
      <c r="D41" s="10"/>
      <c r="E41" s="10">
        <f>SUM(E29:E40)</f>
        <v>1</v>
      </c>
      <c r="F41" s="36">
        <v>9.5</v>
      </c>
      <c r="G41" s="10">
        <f>E41*F41</f>
        <v>9.5</v>
      </c>
      <c r="H41" s="10"/>
      <c r="I41" s="10"/>
      <c r="J41" s="10"/>
      <c r="K41" s="10"/>
      <c r="L41" s="10">
        <f>SUM(L29:L40)</f>
        <v>309475</v>
      </c>
      <c r="M41" s="11">
        <v>1.03</v>
      </c>
      <c r="N41" s="12">
        <f>L41*M41</f>
        <v>318759.25</v>
      </c>
      <c r="O41" s="10">
        <f>SUM(O29:O40)</f>
        <v>480</v>
      </c>
      <c r="P41" s="12">
        <f t="shared" si="10"/>
        <v>319248.75</v>
      </c>
      <c r="Q41" s="10">
        <v>1</v>
      </c>
      <c r="R41" s="36">
        <f>SUM(R29:R40)</f>
        <v>319221.95</v>
      </c>
    </row>
    <row r="42" s="1" customFormat="1" spans="1:18">
      <c r="A42" s="80" t="s">
        <v>36</v>
      </c>
      <c r="B42" s="80"/>
      <c r="C42" s="80"/>
      <c r="D42" s="80"/>
      <c r="E42" s="80"/>
      <c r="F42" s="124"/>
      <c r="G42" s="80"/>
      <c r="H42" s="80"/>
      <c r="I42" s="80"/>
      <c r="J42" s="80">
        <f>J39*Q39</f>
        <v>0</v>
      </c>
      <c r="K42" s="80"/>
      <c r="L42" s="356">
        <f>N42/M41</f>
        <v>309915</v>
      </c>
      <c r="M42" s="85">
        <v>1.03</v>
      </c>
      <c r="N42" s="86">
        <f>R41-G41</f>
        <v>319212.45</v>
      </c>
      <c r="O42" s="80"/>
      <c r="P42" s="86"/>
      <c r="Q42" s="80"/>
      <c r="R42" s="124"/>
    </row>
    <row r="43" s="1" customFormat="1" spans="1:18">
      <c r="A43" s="172" t="s">
        <v>349</v>
      </c>
      <c r="B43" s="172"/>
      <c r="C43" s="172"/>
      <c r="D43" s="172"/>
      <c r="E43" s="172"/>
      <c r="F43" s="232"/>
      <c r="G43" s="172"/>
      <c r="H43" s="172"/>
      <c r="I43" s="172"/>
      <c r="J43" s="172"/>
      <c r="K43" s="172"/>
      <c r="L43" s="337"/>
      <c r="M43" s="338"/>
      <c r="N43" s="339"/>
      <c r="O43" s="172"/>
      <c r="P43" s="339"/>
      <c r="Q43" s="172"/>
      <c r="R43" s="232">
        <v>35000</v>
      </c>
    </row>
    <row r="44" s="1" customFormat="1" spans="1:18">
      <c r="A44" s="172" t="s">
        <v>350</v>
      </c>
      <c r="B44" s="172"/>
      <c r="C44" s="172"/>
      <c r="D44" s="172"/>
      <c r="E44" s="172"/>
      <c r="F44" s="232"/>
      <c r="G44" s="172"/>
      <c r="H44" s="172"/>
      <c r="I44" s="172"/>
      <c r="J44" s="172"/>
      <c r="K44" s="172"/>
      <c r="L44" s="337"/>
      <c r="M44" s="338"/>
      <c r="N44" s="339"/>
      <c r="O44" s="172"/>
      <c r="P44" s="339"/>
      <c r="Q44" s="172"/>
      <c r="R44" s="232">
        <v>30000</v>
      </c>
    </row>
    <row r="45" s="1" customFormat="1" spans="1:18">
      <c r="A45" s="172" t="s">
        <v>351</v>
      </c>
      <c r="B45" s="172"/>
      <c r="C45" s="172"/>
      <c r="D45" s="172"/>
      <c r="E45" s="172"/>
      <c r="F45" s="232"/>
      <c r="G45" s="172"/>
      <c r="H45" s="172"/>
      <c r="I45" s="172"/>
      <c r="J45" s="172"/>
      <c r="K45" s="172"/>
      <c r="L45" s="337"/>
      <c r="M45" s="338"/>
      <c r="N45" s="339"/>
      <c r="O45" s="172"/>
      <c r="P45" s="339"/>
      <c r="Q45" s="172"/>
      <c r="R45" s="232">
        <f>R41-R43-R44</f>
        <v>254221.95</v>
      </c>
    </row>
    <row r="46" s="1" customFormat="1" spans="1:18">
      <c r="A46" s="72"/>
      <c r="B46" s="72"/>
      <c r="C46" s="72"/>
      <c r="D46" s="72"/>
      <c r="E46" s="72"/>
      <c r="F46" s="73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3"/>
    </row>
    <row r="47" s="1" customFormat="1" spans="1:23">
      <c r="A47" s="80" t="s">
        <v>15</v>
      </c>
      <c r="B47" s="80"/>
      <c r="C47" s="80" t="s">
        <v>16</v>
      </c>
      <c r="D47" s="80" t="s">
        <v>17</v>
      </c>
      <c r="E47" s="80" t="s">
        <v>18</v>
      </c>
      <c r="F47" s="124" t="s">
        <v>19</v>
      </c>
      <c r="G47" s="80" t="s">
        <v>20</v>
      </c>
      <c r="H47" s="80" t="s">
        <v>21</v>
      </c>
      <c r="I47" s="80" t="s">
        <v>22</v>
      </c>
      <c r="J47" s="80" t="s">
        <v>23</v>
      </c>
      <c r="K47" s="80" t="s">
        <v>24</v>
      </c>
      <c r="L47" s="80" t="s">
        <v>18</v>
      </c>
      <c r="M47" s="85"/>
      <c r="N47" s="86" t="s">
        <v>25</v>
      </c>
      <c r="O47" s="80" t="s">
        <v>26</v>
      </c>
      <c r="P47" s="86" t="s">
        <v>11</v>
      </c>
      <c r="Q47" s="80" t="s">
        <v>27</v>
      </c>
      <c r="R47" s="124" t="s">
        <v>28</v>
      </c>
      <c r="T47" s="506" t="s">
        <v>352</v>
      </c>
      <c r="U47" s="507"/>
      <c r="V47" s="507"/>
      <c r="W47" s="507"/>
    </row>
    <row r="48" s="1" customFormat="1" spans="1:23">
      <c r="A48" s="502" t="s">
        <v>353</v>
      </c>
      <c r="B48" s="80"/>
      <c r="C48" s="80"/>
      <c r="D48" s="80"/>
      <c r="E48" s="80"/>
      <c r="F48" s="124"/>
      <c r="G48" s="80"/>
      <c r="H48" s="80"/>
      <c r="I48" s="80"/>
      <c r="J48" s="80"/>
      <c r="K48" s="80"/>
      <c r="L48" s="80"/>
      <c r="M48" s="85"/>
      <c r="N48" s="86"/>
      <c r="O48" s="80"/>
      <c r="P48" s="86"/>
      <c r="Q48" s="80"/>
      <c r="R48" s="124"/>
      <c r="S48" s="1" t="s">
        <v>354</v>
      </c>
      <c r="T48" s="507"/>
      <c r="U48" s="507"/>
      <c r="V48" s="507"/>
      <c r="W48" s="507"/>
    </row>
    <row r="49" s="14" customFormat="1" spans="1:23">
      <c r="A49" s="10" t="s">
        <v>355</v>
      </c>
      <c r="B49" s="10" t="s">
        <v>94</v>
      </c>
      <c r="C49" s="10">
        <v>178</v>
      </c>
      <c r="D49" s="10">
        <v>178</v>
      </c>
      <c r="E49" s="10">
        <f>SUM(D49-C49)</f>
        <v>0</v>
      </c>
      <c r="F49" s="36">
        <v>9.5</v>
      </c>
      <c r="G49" s="10">
        <f>E49*F49</f>
        <v>0</v>
      </c>
      <c r="H49" s="10">
        <v>77104</v>
      </c>
      <c r="I49" s="10">
        <v>77634</v>
      </c>
      <c r="J49" s="10">
        <f>I49-H49</f>
        <v>530</v>
      </c>
      <c r="K49" s="10">
        <v>1</v>
      </c>
      <c r="L49" s="10">
        <f>K49*J49</f>
        <v>530</v>
      </c>
      <c r="M49" s="11">
        <v>1.03</v>
      </c>
      <c r="N49" s="12">
        <f>M49*L49</f>
        <v>545.9</v>
      </c>
      <c r="O49" s="10">
        <v>40</v>
      </c>
      <c r="P49" s="12">
        <f>G49+N49+O49</f>
        <v>585.9</v>
      </c>
      <c r="Q49" s="10">
        <v>1</v>
      </c>
      <c r="R49" s="36">
        <f>P49*Q49</f>
        <v>585.9</v>
      </c>
      <c r="T49" s="508"/>
      <c r="U49" s="508"/>
      <c r="V49" s="508"/>
      <c r="W49" s="508"/>
    </row>
    <row r="50" s="1" customFormat="1" spans="1:23">
      <c r="A50" s="503" t="s">
        <v>356</v>
      </c>
      <c r="B50" s="72"/>
      <c r="C50" s="72" t="s">
        <v>357</v>
      </c>
      <c r="D50" s="72"/>
      <c r="E50" s="72"/>
      <c r="F50" s="72"/>
      <c r="G50" s="72"/>
      <c r="H50" s="80"/>
      <c r="I50" s="80"/>
      <c r="J50" s="80"/>
      <c r="K50" s="80"/>
      <c r="L50" s="80"/>
      <c r="M50" s="85"/>
      <c r="N50" s="86"/>
      <c r="O50" s="72"/>
      <c r="P50" s="72"/>
      <c r="Q50" s="72"/>
      <c r="R50" s="73"/>
      <c r="T50" s="507"/>
      <c r="U50" s="507"/>
      <c r="V50" s="507"/>
      <c r="W50" s="507"/>
    </row>
    <row r="51" s="1" customFormat="1" spans="1:23">
      <c r="A51" s="504" t="s">
        <v>358</v>
      </c>
      <c r="B51" s="35" t="s">
        <v>359</v>
      </c>
      <c r="C51" s="35"/>
      <c r="D51" s="35"/>
      <c r="E51" s="35"/>
      <c r="F51" s="35"/>
      <c r="G51" s="35"/>
      <c r="H51" s="10">
        <v>417</v>
      </c>
      <c r="I51" s="10">
        <v>438</v>
      </c>
      <c r="J51" s="10">
        <f>I51-H51</f>
        <v>21</v>
      </c>
      <c r="K51" s="10">
        <v>40</v>
      </c>
      <c r="L51" s="10">
        <f>J51*K51</f>
        <v>840</v>
      </c>
      <c r="M51" s="11">
        <v>1.03</v>
      </c>
      <c r="N51" s="175">
        <f>SUM(L51*M51)</f>
        <v>865.2</v>
      </c>
      <c r="O51" s="210"/>
      <c r="P51" s="175">
        <f>SUM(G51+N51)</f>
        <v>865.2</v>
      </c>
      <c r="Q51" s="10">
        <v>0.5</v>
      </c>
      <c r="R51" s="36">
        <f>P51*Q51</f>
        <v>432.6</v>
      </c>
      <c r="S51" s="72" t="s">
        <v>359</v>
      </c>
      <c r="T51" s="507"/>
      <c r="U51" s="507"/>
      <c r="V51" s="507"/>
      <c r="W51" s="507"/>
    </row>
    <row r="52" s="1" customFormat="1" spans="1:23">
      <c r="A52" s="10" t="s">
        <v>360</v>
      </c>
      <c r="B52" s="35" t="s">
        <v>359</v>
      </c>
      <c r="C52" s="10"/>
      <c r="D52" s="10"/>
      <c r="E52" s="10"/>
      <c r="F52" s="36"/>
      <c r="G52" s="10"/>
      <c r="H52" s="10">
        <v>28749</v>
      </c>
      <c r="I52" s="10">
        <v>28749</v>
      </c>
      <c r="J52" s="10">
        <f t="shared" ref="J52:J57" si="13">I52-H52</f>
        <v>0</v>
      </c>
      <c r="K52" s="10">
        <v>1</v>
      </c>
      <c r="L52" s="10">
        <f t="shared" ref="L52:L57" si="14">K52*J52</f>
        <v>0</v>
      </c>
      <c r="M52" s="11">
        <v>1.03</v>
      </c>
      <c r="N52" s="12">
        <f t="shared" ref="N52:N57" si="15">M52*L52</f>
        <v>0</v>
      </c>
      <c r="O52" s="10">
        <v>40</v>
      </c>
      <c r="P52" s="12">
        <f t="shared" ref="P52:P57" si="16">G52+N52+O52</f>
        <v>40</v>
      </c>
      <c r="Q52" s="10">
        <v>1</v>
      </c>
      <c r="R52" s="36">
        <f t="shared" ref="R52:R57" si="17">P52*Q52</f>
        <v>40</v>
      </c>
      <c r="S52" s="1" t="s">
        <v>361</v>
      </c>
      <c r="T52" s="507"/>
      <c r="U52" s="507"/>
      <c r="V52" s="507"/>
      <c r="W52" s="507"/>
    </row>
    <row r="53" s="1" customFormat="1" spans="1:23">
      <c r="A53" s="10" t="s">
        <v>362</v>
      </c>
      <c r="B53" s="35" t="s">
        <v>359</v>
      </c>
      <c r="C53" s="10"/>
      <c r="D53" s="10"/>
      <c r="E53" s="10"/>
      <c r="F53" s="36"/>
      <c r="G53" s="10"/>
      <c r="H53" s="10">
        <v>108225</v>
      </c>
      <c r="I53" s="10">
        <v>108834</v>
      </c>
      <c r="J53" s="10">
        <f t="shared" si="13"/>
        <v>609</v>
      </c>
      <c r="K53" s="10">
        <v>1</v>
      </c>
      <c r="L53" s="10">
        <f t="shared" si="14"/>
        <v>609</v>
      </c>
      <c r="M53" s="11">
        <v>1.03</v>
      </c>
      <c r="N53" s="12">
        <f t="shared" si="15"/>
        <v>627.27</v>
      </c>
      <c r="O53" s="10">
        <v>80</v>
      </c>
      <c r="P53" s="12">
        <f t="shared" si="16"/>
        <v>707.27</v>
      </c>
      <c r="Q53" s="10">
        <v>1</v>
      </c>
      <c r="R53" s="36">
        <f t="shared" si="17"/>
        <v>707.27</v>
      </c>
      <c r="S53" s="1" t="s">
        <v>361</v>
      </c>
      <c r="T53" s="507"/>
      <c r="U53" s="507"/>
      <c r="V53" s="507"/>
      <c r="W53" s="507"/>
    </row>
    <row r="54" s="1" customFormat="1" spans="1:23">
      <c r="A54" s="10" t="s">
        <v>363</v>
      </c>
      <c r="B54" s="35" t="s">
        <v>359</v>
      </c>
      <c r="C54" s="10"/>
      <c r="D54" s="10"/>
      <c r="E54" s="10"/>
      <c r="F54" s="36"/>
      <c r="G54" s="10"/>
      <c r="H54" s="10">
        <v>27220</v>
      </c>
      <c r="I54" s="10">
        <v>30587</v>
      </c>
      <c r="J54" s="10">
        <f t="shared" si="13"/>
        <v>3367</v>
      </c>
      <c r="K54" s="10">
        <v>1</v>
      </c>
      <c r="L54" s="10">
        <v>739</v>
      </c>
      <c r="M54" s="11">
        <v>1.03</v>
      </c>
      <c r="N54" s="12">
        <f t="shared" si="15"/>
        <v>761.17</v>
      </c>
      <c r="O54" s="10"/>
      <c r="P54" s="12">
        <f t="shared" si="16"/>
        <v>761.17</v>
      </c>
      <c r="Q54" s="10">
        <v>1</v>
      </c>
      <c r="R54" s="36">
        <f t="shared" si="17"/>
        <v>761.17</v>
      </c>
      <c r="S54" s="72" t="s">
        <v>359</v>
      </c>
      <c r="T54" s="507"/>
      <c r="U54" s="507"/>
      <c r="V54" s="507"/>
      <c r="W54" s="507"/>
    </row>
    <row r="55" s="1" customFormat="1" spans="1:23">
      <c r="A55" s="10" t="s">
        <v>364</v>
      </c>
      <c r="B55" s="35" t="s">
        <v>359</v>
      </c>
      <c r="C55" s="10">
        <v>5</v>
      </c>
      <c r="D55" s="10">
        <v>5</v>
      </c>
      <c r="E55" s="10"/>
      <c r="F55" s="36"/>
      <c r="G55" s="10"/>
      <c r="H55" s="10">
        <v>32325</v>
      </c>
      <c r="I55" s="10">
        <v>32325</v>
      </c>
      <c r="J55" s="10">
        <f t="shared" si="13"/>
        <v>0</v>
      </c>
      <c r="K55" s="10">
        <v>1</v>
      </c>
      <c r="L55" s="10">
        <f t="shared" si="14"/>
        <v>0</v>
      </c>
      <c r="M55" s="11">
        <v>1.03</v>
      </c>
      <c r="N55" s="12">
        <f t="shared" si="15"/>
        <v>0</v>
      </c>
      <c r="O55" s="10"/>
      <c r="P55" s="12">
        <f t="shared" si="16"/>
        <v>0</v>
      </c>
      <c r="Q55" s="10">
        <v>1</v>
      </c>
      <c r="R55" s="36">
        <f t="shared" si="17"/>
        <v>0</v>
      </c>
      <c r="S55" s="72" t="s">
        <v>359</v>
      </c>
      <c r="T55" s="507"/>
      <c r="U55" s="507"/>
      <c r="V55" s="507"/>
      <c r="W55" s="507"/>
    </row>
    <row r="56" s="24" customFormat="1" spans="1:23">
      <c r="A56" s="10" t="s">
        <v>365</v>
      </c>
      <c r="B56" s="35" t="s">
        <v>359</v>
      </c>
      <c r="C56" s="10"/>
      <c r="D56" s="10"/>
      <c r="E56" s="10"/>
      <c r="F56" s="36"/>
      <c r="G56" s="10"/>
      <c r="H56" s="10">
        <v>58504</v>
      </c>
      <c r="I56" s="10">
        <v>60258</v>
      </c>
      <c r="J56" s="10">
        <f t="shared" si="13"/>
        <v>1754</v>
      </c>
      <c r="K56" s="10">
        <v>1</v>
      </c>
      <c r="L56" s="10">
        <f t="shared" si="14"/>
        <v>1754</v>
      </c>
      <c r="M56" s="11">
        <v>1.03</v>
      </c>
      <c r="N56" s="12">
        <f t="shared" si="15"/>
        <v>1806.62</v>
      </c>
      <c r="O56" s="10">
        <v>40</v>
      </c>
      <c r="P56" s="12">
        <f t="shared" si="16"/>
        <v>1846.62</v>
      </c>
      <c r="Q56" s="10">
        <v>1</v>
      </c>
      <c r="R56" s="36">
        <f t="shared" si="17"/>
        <v>1846.62</v>
      </c>
      <c r="S56" s="75" t="s">
        <v>359</v>
      </c>
      <c r="T56" s="509"/>
      <c r="U56" s="509"/>
      <c r="V56" s="509"/>
      <c r="W56" s="509"/>
    </row>
    <row r="57" s="1" customFormat="1" spans="1:23">
      <c r="A57" s="10" t="s">
        <v>366</v>
      </c>
      <c r="B57" s="35" t="s">
        <v>359</v>
      </c>
      <c r="C57" s="10"/>
      <c r="D57" s="10"/>
      <c r="E57" s="10"/>
      <c r="F57" s="36"/>
      <c r="G57" s="10"/>
      <c r="H57" s="10">
        <v>11372</v>
      </c>
      <c r="I57" s="10">
        <v>12216</v>
      </c>
      <c r="J57" s="10">
        <f t="shared" si="13"/>
        <v>844</v>
      </c>
      <c r="K57" s="10">
        <v>1</v>
      </c>
      <c r="L57" s="10">
        <f t="shared" si="14"/>
        <v>844</v>
      </c>
      <c r="M57" s="11">
        <v>1.03</v>
      </c>
      <c r="N57" s="12">
        <f t="shared" si="15"/>
        <v>869.32</v>
      </c>
      <c r="O57" s="10">
        <v>160</v>
      </c>
      <c r="P57" s="12">
        <f t="shared" si="16"/>
        <v>1029.32</v>
      </c>
      <c r="Q57" s="10">
        <v>1</v>
      </c>
      <c r="R57" s="36">
        <f t="shared" si="17"/>
        <v>1029.32</v>
      </c>
      <c r="S57" s="72" t="s">
        <v>359</v>
      </c>
      <c r="T57" s="507"/>
      <c r="U57" s="507"/>
      <c r="V57" s="507"/>
      <c r="W57" s="507"/>
    </row>
    <row r="58" s="1" customFormat="1" spans="1:23">
      <c r="A58" s="80" t="s">
        <v>11</v>
      </c>
      <c r="B58" s="80"/>
      <c r="C58" s="80"/>
      <c r="D58" s="80"/>
      <c r="E58" s="80"/>
      <c r="F58" s="124"/>
      <c r="G58" s="80"/>
      <c r="H58" s="80"/>
      <c r="I58" s="80"/>
      <c r="J58" s="80"/>
      <c r="K58" s="80"/>
      <c r="L58" s="80"/>
      <c r="M58" s="85"/>
      <c r="N58" s="86"/>
      <c r="O58" s="80"/>
      <c r="P58" s="86"/>
      <c r="Q58" s="80"/>
      <c r="R58" s="124">
        <f>R51+R52+R53+R54+R55+R56+R57</f>
        <v>4816.98</v>
      </c>
      <c r="T58" s="507"/>
      <c r="U58" s="507"/>
      <c r="V58" s="507"/>
      <c r="W58" s="507"/>
    </row>
    <row r="59" s="1" customFormat="1" spans="1:23">
      <c r="A59" s="80"/>
      <c r="B59" s="80"/>
      <c r="C59" s="80"/>
      <c r="D59" s="80"/>
      <c r="E59" s="80"/>
      <c r="F59" s="124"/>
      <c r="G59" s="80"/>
      <c r="H59" s="80"/>
      <c r="I59" s="80"/>
      <c r="J59" s="80"/>
      <c r="K59" s="80"/>
      <c r="L59" s="80"/>
      <c r="M59" s="85"/>
      <c r="N59" s="86"/>
      <c r="O59" s="80"/>
      <c r="P59" s="86"/>
      <c r="Q59" s="80">
        <v>0.5</v>
      </c>
      <c r="R59" s="87">
        <f>R66*Q59</f>
        <v>4775.555</v>
      </c>
      <c r="S59" s="1" t="s">
        <v>367</v>
      </c>
      <c r="T59" s="507"/>
      <c r="U59" s="507"/>
      <c r="V59" s="507"/>
      <c r="W59" s="507"/>
    </row>
    <row r="60" s="1" customFormat="1" spans="1:23">
      <c r="A60" s="80" t="s">
        <v>368</v>
      </c>
      <c r="B60" s="80" t="s">
        <v>369</v>
      </c>
      <c r="C60" s="80"/>
      <c r="D60" s="80"/>
      <c r="E60" s="80"/>
      <c r="F60" s="124"/>
      <c r="G60" s="80"/>
      <c r="H60" s="80"/>
      <c r="I60" s="80"/>
      <c r="J60" s="80"/>
      <c r="K60" s="80"/>
      <c r="L60" s="80"/>
      <c r="M60" s="85"/>
      <c r="N60" s="86"/>
      <c r="O60" s="80"/>
      <c r="P60" s="86"/>
      <c r="Q60" s="80"/>
      <c r="R60" s="124">
        <f>R58+R66/2</f>
        <v>9592.535</v>
      </c>
      <c r="T60" s="507"/>
      <c r="U60" s="507"/>
      <c r="V60" s="507"/>
      <c r="W60" s="507"/>
    </row>
    <row r="61" s="1" customFormat="1" spans="1:23">
      <c r="A61" s="505" t="s">
        <v>370</v>
      </c>
      <c r="B61" s="172"/>
      <c r="C61" s="172" t="s">
        <v>371</v>
      </c>
      <c r="D61" s="172"/>
      <c r="E61" s="172"/>
      <c r="F61" s="232"/>
      <c r="G61" s="172"/>
      <c r="H61" s="172"/>
      <c r="I61" s="172"/>
      <c r="J61" s="172"/>
      <c r="K61" s="172"/>
      <c r="L61" s="172"/>
      <c r="M61" s="338"/>
      <c r="N61" s="339"/>
      <c r="O61" s="172"/>
      <c r="P61" s="339"/>
      <c r="Q61" s="172"/>
      <c r="R61" s="232"/>
      <c r="S61" s="1" t="s">
        <v>372</v>
      </c>
      <c r="T61" s="507"/>
      <c r="U61" s="507"/>
      <c r="V61" s="507"/>
      <c r="W61" s="507"/>
    </row>
    <row r="62" s="1" customFormat="1" spans="1:23">
      <c r="A62" s="10" t="s">
        <v>373</v>
      </c>
      <c r="B62" s="10" t="s">
        <v>374</v>
      </c>
      <c r="C62" s="10">
        <v>1</v>
      </c>
      <c r="D62" s="10">
        <v>1</v>
      </c>
      <c r="E62" s="10">
        <f>SUM(D62-C62)</f>
        <v>0</v>
      </c>
      <c r="F62" s="36">
        <v>9.5</v>
      </c>
      <c r="G62" s="10">
        <f>E62*F62</f>
        <v>0</v>
      </c>
      <c r="H62" s="10">
        <v>13303</v>
      </c>
      <c r="I62" s="10">
        <v>19306</v>
      </c>
      <c r="J62" s="10">
        <f t="shared" ref="J62:J65" si="18">I62-H62</f>
        <v>6003</v>
      </c>
      <c r="K62" s="10">
        <v>1</v>
      </c>
      <c r="L62" s="10">
        <f t="shared" ref="L62:L65" si="19">K62*J62</f>
        <v>6003</v>
      </c>
      <c r="M62" s="11">
        <v>1.03</v>
      </c>
      <c r="N62" s="12">
        <f t="shared" ref="N62:N65" si="20">M62*L62</f>
        <v>6183.09</v>
      </c>
      <c r="O62" s="10">
        <v>40</v>
      </c>
      <c r="P62" s="12">
        <f t="shared" ref="P62:P64" si="21">G62+N62+O62</f>
        <v>6223.09</v>
      </c>
      <c r="Q62" s="10">
        <v>1</v>
      </c>
      <c r="R62" s="36">
        <f t="shared" ref="R62:R65" si="22">P62*Q62</f>
        <v>6223.09</v>
      </c>
      <c r="T62" s="507"/>
      <c r="U62" s="507"/>
      <c r="V62" s="507"/>
      <c r="W62" s="507"/>
    </row>
    <row r="63" s="1" customFormat="1" spans="1:23">
      <c r="A63" s="10" t="s">
        <v>375</v>
      </c>
      <c r="B63" s="10" t="s">
        <v>374</v>
      </c>
      <c r="C63" s="10">
        <v>14</v>
      </c>
      <c r="D63" s="10">
        <v>14</v>
      </c>
      <c r="E63" s="10">
        <f>SUM(D63-C63)</f>
        <v>0</v>
      </c>
      <c r="F63" s="36">
        <v>9.5</v>
      </c>
      <c r="G63" s="10">
        <f>E63*F63</f>
        <v>0</v>
      </c>
      <c r="H63" s="10">
        <v>164320</v>
      </c>
      <c r="I63" s="10">
        <v>164446</v>
      </c>
      <c r="J63" s="10">
        <f t="shared" si="18"/>
        <v>126</v>
      </c>
      <c r="K63" s="10">
        <v>1</v>
      </c>
      <c r="L63" s="10">
        <f t="shared" si="19"/>
        <v>126</v>
      </c>
      <c r="M63" s="11">
        <v>1.03</v>
      </c>
      <c r="N63" s="12">
        <f t="shared" si="20"/>
        <v>129.78</v>
      </c>
      <c r="O63" s="10">
        <v>40</v>
      </c>
      <c r="P63" s="12">
        <f t="shared" si="21"/>
        <v>169.78</v>
      </c>
      <c r="Q63" s="10">
        <v>1</v>
      </c>
      <c r="R63" s="36">
        <f t="shared" si="22"/>
        <v>169.78</v>
      </c>
      <c r="T63" s="507"/>
      <c r="U63" s="507"/>
      <c r="V63" s="507"/>
      <c r="W63" s="507"/>
    </row>
    <row r="64" s="1" customFormat="1" spans="1:23">
      <c r="A64" s="10" t="s">
        <v>376</v>
      </c>
      <c r="B64" s="10" t="s">
        <v>374</v>
      </c>
      <c r="C64" s="10"/>
      <c r="D64" s="10"/>
      <c r="E64" s="10"/>
      <c r="F64" s="36"/>
      <c r="G64" s="10"/>
      <c r="H64" s="10">
        <v>24765</v>
      </c>
      <c r="I64" s="10">
        <v>24765</v>
      </c>
      <c r="J64" s="10">
        <f t="shared" si="18"/>
        <v>0</v>
      </c>
      <c r="K64" s="10">
        <v>1</v>
      </c>
      <c r="L64" s="10">
        <f t="shared" si="19"/>
        <v>0</v>
      </c>
      <c r="M64" s="11">
        <v>1.03</v>
      </c>
      <c r="N64" s="12">
        <f t="shared" si="20"/>
        <v>0</v>
      </c>
      <c r="O64" s="10">
        <v>60</v>
      </c>
      <c r="P64" s="12">
        <f t="shared" si="21"/>
        <v>60</v>
      </c>
      <c r="Q64" s="10">
        <v>1</v>
      </c>
      <c r="R64" s="36">
        <f t="shared" si="22"/>
        <v>60</v>
      </c>
      <c r="T64" s="507"/>
      <c r="U64" s="507"/>
      <c r="V64" s="507"/>
      <c r="W64" s="507"/>
    </row>
    <row r="65" s="1" customFormat="1" spans="1:23">
      <c r="A65" s="35" t="s">
        <v>377</v>
      </c>
      <c r="B65" s="10" t="s">
        <v>374</v>
      </c>
      <c r="C65" s="35"/>
      <c r="D65" s="35"/>
      <c r="E65" s="35"/>
      <c r="F65" s="36">
        <v>9.5</v>
      </c>
      <c r="G65" s="35"/>
      <c r="H65" s="10">
        <v>28178</v>
      </c>
      <c r="I65" s="10">
        <v>31186</v>
      </c>
      <c r="J65" s="10">
        <f t="shared" si="18"/>
        <v>3008</v>
      </c>
      <c r="K65" s="10">
        <v>1</v>
      </c>
      <c r="L65" s="10">
        <f t="shared" si="19"/>
        <v>3008</v>
      </c>
      <c r="M65" s="11">
        <v>1.03</v>
      </c>
      <c r="N65" s="12">
        <f t="shared" si="20"/>
        <v>3098.24</v>
      </c>
      <c r="O65" s="35"/>
      <c r="P65" s="393">
        <f>N65</f>
        <v>3098.24</v>
      </c>
      <c r="Q65" s="10">
        <v>1</v>
      </c>
      <c r="R65" s="393">
        <f t="shared" si="22"/>
        <v>3098.24</v>
      </c>
      <c r="T65" s="507"/>
      <c r="U65" s="507"/>
      <c r="V65" s="507"/>
      <c r="W65" s="507"/>
    </row>
    <row r="66" s="1" customFormat="1" spans="1:23">
      <c r="A66" s="80" t="s">
        <v>11</v>
      </c>
      <c r="B66" s="80"/>
      <c r="C66" s="72"/>
      <c r="D66" s="72"/>
      <c r="E66" s="72"/>
      <c r="F66" s="124"/>
      <c r="G66" s="72"/>
      <c r="H66" s="80"/>
      <c r="I66" s="80"/>
      <c r="J66" s="80"/>
      <c r="K66" s="80"/>
      <c r="L66" s="80"/>
      <c r="M66" s="85"/>
      <c r="N66" s="86"/>
      <c r="O66" s="72"/>
      <c r="P66" s="87"/>
      <c r="Q66" s="80"/>
      <c r="R66" s="87">
        <f>R62+R63+R64+R65</f>
        <v>9551.11</v>
      </c>
      <c r="T66" s="507"/>
      <c r="U66" s="507"/>
      <c r="V66" s="507"/>
      <c r="W66" s="507"/>
    </row>
    <row r="67" s="1" customFormat="1" spans="1:23">
      <c r="A67" s="80" t="s">
        <v>378</v>
      </c>
      <c r="B67" s="80"/>
      <c r="C67" s="72"/>
      <c r="D67" s="72"/>
      <c r="E67" s="72"/>
      <c r="F67" s="124"/>
      <c r="G67" s="72"/>
      <c r="H67" s="80"/>
      <c r="I67" s="80"/>
      <c r="J67" s="80"/>
      <c r="K67" s="80"/>
      <c r="L67" s="80"/>
      <c r="M67" s="85"/>
      <c r="N67" s="86"/>
      <c r="O67" s="72"/>
      <c r="P67" s="87"/>
      <c r="Q67" s="80">
        <v>0.5</v>
      </c>
      <c r="R67" s="87">
        <f>R66*Q67</f>
        <v>4775.555</v>
      </c>
      <c r="T67" s="507"/>
      <c r="U67" s="507"/>
      <c r="V67" s="507"/>
      <c r="W67" s="507"/>
    </row>
    <row r="68" s="1" customFormat="1" spans="1:19">
      <c r="A68" s="503" t="s">
        <v>379</v>
      </c>
      <c r="B68" s="80" t="s">
        <v>380</v>
      </c>
      <c r="C68" s="72"/>
      <c r="D68" s="72"/>
      <c r="E68" s="72"/>
      <c r="F68" s="124"/>
      <c r="G68" s="72"/>
      <c r="H68" s="80"/>
      <c r="I68" s="80"/>
      <c r="J68" s="80"/>
      <c r="K68" s="80"/>
      <c r="L68" s="80"/>
      <c r="M68" s="85"/>
      <c r="N68" s="86"/>
      <c r="O68" s="72"/>
      <c r="P68" s="87"/>
      <c r="Q68" s="80"/>
      <c r="R68" s="87"/>
      <c r="S68" s="1" t="s">
        <v>381</v>
      </c>
    </row>
    <row r="69" s="14" customFormat="1" spans="1:18">
      <c r="A69" s="504" t="s">
        <v>358</v>
      </c>
      <c r="B69" s="10" t="s">
        <v>382</v>
      </c>
      <c r="C69" s="35"/>
      <c r="D69" s="35"/>
      <c r="E69" s="35"/>
      <c r="F69" s="36"/>
      <c r="G69" s="35"/>
      <c r="H69" s="10">
        <v>360</v>
      </c>
      <c r="I69" s="10">
        <v>438</v>
      </c>
      <c r="J69" s="10">
        <f t="shared" ref="J69:J75" si="23">I69-H69</f>
        <v>78</v>
      </c>
      <c r="K69" s="10">
        <v>40</v>
      </c>
      <c r="L69" s="10">
        <f>J69*K69</f>
        <v>3120</v>
      </c>
      <c r="M69" s="11">
        <v>1.03</v>
      </c>
      <c r="N69" s="175">
        <f>SUM(L69*M69)</f>
        <v>3213.6</v>
      </c>
      <c r="O69" s="210"/>
      <c r="P69" s="175">
        <f>SUM(G69+N69)</f>
        <v>3213.6</v>
      </c>
      <c r="Q69" s="10">
        <v>0.5</v>
      </c>
      <c r="R69" s="36">
        <f t="shared" ref="R69:R75" si="24">P69*Q69</f>
        <v>1606.8</v>
      </c>
    </row>
    <row r="70" s="14" customFormat="1" spans="1:18">
      <c r="A70" s="10" t="s">
        <v>383</v>
      </c>
      <c r="B70" s="10" t="s">
        <v>382</v>
      </c>
      <c r="C70" s="10">
        <v>8</v>
      </c>
      <c r="D70" s="10">
        <v>8</v>
      </c>
      <c r="E70" s="10">
        <f>SUM(D70-C70)</f>
        <v>0</v>
      </c>
      <c r="F70" s="36">
        <v>9.5</v>
      </c>
      <c r="G70" s="10">
        <f>E70*F70</f>
        <v>0</v>
      </c>
      <c r="H70" s="10">
        <v>60396</v>
      </c>
      <c r="I70" s="10">
        <v>66310</v>
      </c>
      <c r="J70" s="10">
        <f t="shared" si="23"/>
        <v>5914</v>
      </c>
      <c r="K70" s="10">
        <v>1</v>
      </c>
      <c r="L70" s="10">
        <f t="shared" ref="L70:L75" si="25">K70*J70</f>
        <v>5914</v>
      </c>
      <c r="M70" s="11">
        <v>1.03</v>
      </c>
      <c r="N70" s="12">
        <f t="shared" ref="N70:N76" si="26">M70*L70</f>
        <v>6091.42</v>
      </c>
      <c r="O70" s="10">
        <v>80</v>
      </c>
      <c r="P70" s="12">
        <f t="shared" ref="P70:P75" si="27">G70+N70+O70</f>
        <v>6171.42</v>
      </c>
      <c r="Q70" s="10">
        <v>1</v>
      </c>
      <c r="R70" s="36">
        <f t="shared" si="24"/>
        <v>6171.42</v>
      </c>
    </row>
    <row r="71" s="14" customFormat="1" spans="1:18">
      <c r="A71" s="10" t="s">
        <v>384</v>
      </c>
      <c r="B71" s="10" t="s">
        <v>382</v>
      </c>
      <c r="C71" s="10">
        <v>195</v>
      </c>
      <c r="D71" s="10">
        <v>200</v>
      </c>
      <c r="E71" s="10">
        <f>SUM(D71-C71)</f>
        <v>5</v>
      </c>
      <c r="F71" s="36">
        <v>9.5</v>
      </c>
      <c r="G71" s="10">
        <f>E71*F71</f>
        <v>47.5</v>
      </c>
      <c r="H71" s="10">
        <v>34542</v>
      </c>
      <c r="I71" s="10">
        <v>37358</v>
      </c>
      <c r="J71" s="10">
        <f t="shared" si="23"/>
        <v>2816</v>
      </c>
      <c r="K71" s="10">
        <v>1</v>
      </c>
      <c r="L71" s="10">
        <f t="shared" si="25"/>
        <v>2816</v>
      </c>
      <c r="M71" s="11">
        <v>1.03</v>
      </c>
      <c r="N71" s="12">
        <f t="shared" si="26"/>
        <v>2900.48</v>
      </c>
      <c r="O71" s="10">
        <v>40</v>
      </c>
      <c r="P71" s="12">
        <f t="shared" si="27"/>
        <v>2987.98</v>
      </c>
      <c r="Q71" s="10">
        <v>1</v>
      </c>
      <c r="R71" s="36">
        <f t="shared" si="24"/>
        <v>2987.98</v>
      </c>
    </row>
    <row r="72" s="14" customFormat="1" spans="1:18">
      <c r="A72" s="10" t="s">
        <v>385</v>
      </c>
      <c r="B72" s="10" t="s">
        <v>382</v>
      </c>
      <c r="C72" s="10"/>
      <c r="D72" s="10"/>
      <c r="E72" s="10"/>
      <c r="F72" s="36"/>
      <c r="G72" s="10"/>
      <c r="H72" s="10">
        <v>22533</v>
      </c>
      <c r="I72" s="10">
        <v>22663</v>
      </c>
      <c r="J72" s="10">
        <f t="shared" si="23"/>
        <v>130</v>
      </c>
      <c r="K72" s="10">
        <v>1</v>
      </c>
      <c r="L72" s="10">
        <f t="shared" si="25"/>
        <v>130</v>
      </c>
      <c r="M72" s="11">
        <v>1.03</v>
      </c>
      <c r="N72" s="12">
        <f t="shared" si="26"/>
        <v>133.9</v>
      </c>
      <c r="O72" s="10">
        <v>60</v>
      </c>
      <c r="P72" s="12">
        <f t="shared" si="27"/>
        <v>193.9</v>
      </c>
      <c r="Q72" s="10">
        <v>1</v>
      </c>
      <c r="R72" s="36">
        <f t="shared" si="24"/>
        <v>193.9</v>
      </c>
    </row>
    <row r="73" s="1" customFormat="1" spans="1:18">
      <c r="A73" s="10" t="s">
        <v>386</v>
      </c>
      <c r="B73" s="10" t="s">
        <v>382</v>
      </c>
      <c r="C73" s="10">
        <v>58</v>
      </c>
      <c r="D73" s="10">
        <v>58</v>
      </c>
      <c r="E73" s="10">
        <f>SUM(D73-C73)</f>
        <v>0</v>
      </c>
      <c r="F73" s="36">
        <v>9.5</v>
      </c>
      <c r="G73" s="10">
        <f>E73*F73</f>
        <v>0</v>
      </c>
      <c r="H73" s="10">
        <v>184225</v>
      </c>
      <c r="I73" s="10">
        <v>200892</v>
      </c>
      <c r="J73" s="10">
        <f t="shared" si="23"/>
        <v>16667</v>
      </c>
      <c r="K73" s="10">
        <v>1</v>
      </c>
      <c r="L73" s="10">
        <f t="shared" si="25"/>
        <v>16667</v>
      </c>
      <c r="M73" s="11">
        <v>1.03</v>
      </c>
      <c r="N73" s="12">
        <f t="shared" si="26"/>
        <v>17167.01</v>
      </c>
      <c r="O73" s="10">
        <v>60</v>
      </c>
      <c r="P73" s="12">
        <f t="shared" si="27"/>
        <v>17227.01</v>
      </c>
      <c r="Q73" s="10">
        <v>1</v>
      </c>
      <c r="R73" s="36">
        <f t="shared" si="24"/>
        <v>17227.01</v>
      </c>
    </row>
    <row r="74" s="14" customFormat="1" spans="1:18">
      <c r="A74" s="10" t="s">
        <v>387</v>
      </c>
      <c r="B74" s="10" t="s">
        <v>382</v>
      </c>
      <c r="C74" s="10"/>
      <c r="D74" s="10" t="s">
        <v>388</v>
      </c>
      <c r="E74" s="10"/>
      <c r="F74" s="36">
        <v>9.5</v>
      </c>
      <c r="G74" s="10">
        <f>E74*F74</f>
        <v>0</v>
      </c>
      <c r="H74" s="10">
        <v>17867</v>
      </c>
      <c r="I74" s="10">
        <v>19058</v>
      </c>
      <c r="J74" s="10">
        <f t="shared" si="23"/>
        <v>1191</v>
      </c>
      <c r="K74" s="10">
        <v>1</v>
      </c>
      <c r="L74" s="10">
        <f t="shared" si="25"/>
        <v>1191</v>
      </c>
      <c r="M74" s="11">
        <v>1.03</v>
      </c>
      <c r="N74" s="12">
        <f t="shared" si="26"/>
        <v>1226.73</v>
      </c>
      <c r="O74" s="10"/>
      <c r="P74" s="12">
        <f t="shared" si="27"/>
        <v>1226.73</v>
      </c>
      <c r="Q74" s="10">
        <v>1</v>
      </c>
      <c r="R74" s="36">
        <f t="shared" si="24"/>
        <v>1226.73</v>
      </c>
    </row>
    <row r="75" s="14" customFormat="1" spans="1:18">
      <c r="A75" s="10" t="s">
        <v>389</v>
      </c>
      <c r="B75" s="10" t="s">
        <v>382</v>
      </c>
      <c r="C75" s="10"/>
      <c r="D75" s="10"/>
      <c r="E75" s="10"/>
      <c r="F75" s="36"/>
      <c r="G75" s="10"/>
      <c r="H75" s="10">
        <v>20971</v>
      </c>
      <c r="I75" s="10">
        <v>25377</v>
      </c>
      <c r="J75" s="10">
        <f t="shared" si="23"/>
        <v>4406</v>
      </c>
      <c r="K75" s="10">
        <v>1</v>
      </c>
      <c r="L75" s="10">
        <f t="shared" si="25"/>
        <v>4406</v>
      </c>
      <c r="M75" s="11">
        <v>1.03</v>
      </c>
      <c r="N75" s="12">
        <f t="shared" si="26"/>
        <v>4538.18</v>
      </c>
      <c r="O75" s="10">
        <v>160</v>
      </c>
      <c r="P75" s="12">
        <f t="shared" si="27"/>
        <v>4698.18</v>
      </c>
      <c r="Q75" s="10">
        <v>1</v>
      </c>
      <c r="R75" s="36">
        <f t="shared" si="24"/>
        <v>4698.18</v>
      </c>
    </row>
    <row r="76" s="1" customFormat="1" spans="1:18">
      <c r="A76" s="10" t="s">
        <v>11</v>
      </c>
      <c r="B76" s="10" t="s">
        <v>382</v>
      </c>
      <c r="C76" s="10"/>
      <c r="D76" s="10"/>
      <c r="E76" s="10">
        <f>SUM(E52:E75)</f>
        <v>5</v>
      </c>
      <c r="F76" s="36">
        <v>9.5</v>
      </c>
      <c r="G76" s="10">
        <f>E76*F76</f>
        <v>47.5</v>
      </c>
      <c r="H76" s="10"/>
      <c r="I76" s="10"/>
      <c r="J76" s="10"/>
      <c r="K76" s="10"/>
      <c r="L76" s="10">
        <f>L69+L70+L71+L72+L73+L74+L75</f>
        <v>34244</v>
      </c>
      <c r="M76" s="11">
        <v>1.03</v>
      </c>
      <c r="N76" s="12">
        <f t="shared" si="26"/>
        <v>35271.32</v>
      </c>
      <c r="O76" s="10">
        <f>SUM(O52:O75)</f>
        <v>860</v>
      </c>
      <c r="P76" s="12">
        <f>O76+N76+G76</f>
        <v>36178.82</v>
      </c>
      <c r="Q76" s="10">
        <v>1</v>
      </c>
      <c r="R76" s="36">
        <f>Q76*P76</f>
        <v>36178.82</v>
      </c>
    </row>
    <row r="77" spans="1:104">
      <c r="A77" s="4"/>
      <c r="B77" s="4"/>
      <c r="C77" s="4"/>
      <c r="D77" s="4"/>
      <c r="E77" s="4"/>
      <c r="F77" s="134"/>
      <c r="G77" s="4"/>
      <c r="H77" s="4"/>
      <c r="I77" s="4"/>
      <c r="J77" s="4"/>
      <c r="K77" s="4"/>
      <c r="L77" s="229">
        <f>N77/M76</f>
        <v>35078.9514563107</v>
      </c>
      <c r="M77" s="5"/>
      <c r="N77" s="6">
        <f>N76+O76</f>
        <v>36131.32</v>
      </c>
      <c r="O77" s="4"/>
      <c r="P77" s="6"/>
      <c r="Q77" s="4"/>
      <c r="R77" s="140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</row>
    <row r="78" spans="1:104">
      <c r="A78" s="4" t="s">
        <v>390</v>
      </c>
      <c r="B78" s="4" t="s">
        <v>391</v>
      </c>
      <c r="C78" s="4"/>
      <c r="D78" s="4"/>
      <c r="E78" s="4"/>
      <c r="F78" s="134"/>
      <c r="G78" s="4"/>
      <c r="H78" s="4"/>
      <c r="I78" s="4"/>
      <c r="J78" s="4"/>
      <c r="K78" s="4"/>
      <c r="L78" s="4"/>
      <c r="M78" s="5"/>
      <c r="N78" s="6"/>
      <c r="O78" s="4"/>
      <c r="P78" s="6"/>
      <c r="Q78" s="4"/>
      <c r="R78" s="140">
        <v>30000</v>
      </c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</row>
    <row r="79" spans="1:104">
      <c r="A79" s="4" t="s">
        <v>392</v>
      </c>
      <c r="B79" s="4" t="s">
        <v>391</v>
      </c>
      <c r="C79" s="4" t="s">
        <v>234</v>
      </c>
      <c r="D79" s="4"/>
      <c r="E79" s="4"/>
      <c r="F79" s="134"/>
      <c r="G79" s="4"/>
      <c r="H79" s="4"/>
      <c r="I79" s="4"/>
      <c r="J79" s="4"/>
      <c r="K79" s="4"/>
      <c r="L79" s="4"/>
      <c r="M79" s="5"/>
      <c r="N79" s="6"/>
      <c r="O79" s="4"/>
      <c r="P79" s="6"/>
      <c r="Q79" s="4"/>
      <c r="R79" s="140">
        <v>86000</v>
      </c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</row>
    <row r="80" spans="1:104">
      <c r="A80" s="325" t="s">
        <v>393</v>
      </c>
      <c r="B80" s="4" t="s">
        <v>394</v>
      </c>
      <c r="C80" s="4" t="s">
        <v>234</v>
      </c>
      <c r="D80" s="4"/>
      <c r="E80" s="4"/>
      <c r="F80" s="134"/>
      <c r="G80" s="4"/>
      <c r="H80" s="4"/>
      <c r="I80" s="4"/>
      <c r="J80" s="4"/>
      <c r="K80" s="4"/>
      <c r="L80" s="4"/>
      <c r="M80" s="5"/>
      <c r="N80" s="6"/>
      <c r="O80" s="4"/>
      <c r="P80" s="6"/>
      <c r="Q80" s="4"/>
      <c r="R80" s="515">
        <v>30000.81</v>
      </c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</row>
    <row r="81" spans="1:104">
      <c r="A81" s="250" t="s">
        <v>260</v>
      </c>
      <c r="B81" s="132" t="s">
        <v>394</v>
      </c>
      <c r="C81" s="250"/>
      <c r="D81" s="250"/>
      <c r="E81" s="250"/>
      <c r="F81" s="250"/>
      <c r="G81" s="250"/>
      <c r="H81" s="132"/>
      <c r="I81" s="132"/>
      <c r="J81" s="132"/>
      <c r="K81" s="132"/>
      <c r="L81" s="132"/>
      <c r="M81" s="455"/>
      <c r="N81" s="456"/>
      <c r="O81" s="250"/>
      <c r="P81" s="250"/>
      <c r="Q81" s="250"/>
      <c r="R81" s="267">
        <f>R79+R78+R80-R76</f>
        <v>109821.99</v>
      </c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18"/>
      <c r="CU81" s="18"/>
      <c r="CV81" s="18"/>
      <c r="CW81" s="18"/>
      <c r="CX81" s="18"/>
      <c r="CY81" s="18"/>
      <c r="CZ81" s="18"/>
    </row>
    <row r="82" spans="1:104">
      <c r="A82" s="252"/>
      <c r="B82" s="252"/>
      <c r="C82" s="252"/>
      <c r="D82" s="252"/>
      <c r="E82" s="252"/>
      <c r="F82" s="252"/>
      <c r="G82" s="252"/>
      <c r="H82" s="4"/>
      <c r="I82" s="4"/>
      <c r="J82" s="4"/>
      <c r="K82" s="4"/>
      <c r="L82" s="4"/>
      <c r="M82" s="5"/>
      <c r="N82" s="6"/>
      <c r="O82" s="252"/>
      <c r="P82" s="252"/>
      <c r="Q82" s="252"/>
      <c r="R82" s="286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</row>
    <row r="83" spans="1:104">
      <c r="A83" s="4" t="s">
        <v>15</v>
      </c>
      <c r="B83" s="252"/>
      <c r="C83" s="252"/>
      <c r="D83" s="252"/>
      <c r="E83" s="252"/>
      <c r="F83" s="252"/>
      <c r="G83" s="252"/>
      <c r="H83" s="4"/>
      <c r="I83" s="4"/>
      <c r="J83" s="4"/>
      <c r="K83" s="4"/>
      <c r="L83" s="4"/>
      <c r="M83" s="5"/>
      <c r="N83" s="6"/>
      <c r="O83" s="252"/>
      <c r="P83" s="252"/>
      <c r="Q83" s="252"/>
      <c r="R83" s="286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</row>
    <row r="84" s="14" customFormat="1" spans="1:105">
      <c r="A84" s="10" t="s">
        <v>395</v>
      </c>
      <c r="B84" s="10" t="s">
        <v>396</v>
      </c>
      <c r="C84" s="10">
        <v>5463</v>
      </c>
      <c r="D84" s="10"/>
      <c r="E84" s="10"/>
      <c r="F84" s="36"/>
      <c r="G84" s="10"/>
      <c r="H84" s="10">
        <v>20318</v>
      </c>
      <c r="I84" s="10">
        <v>20318</v>
      </c>
      <c r="J84" s="10">
        <f>I84-H84</f>
        <v>0</v>
      </c>
      <c r="K84" s="10">
        <v>1</v>
      </c>
      <c r="L84" s="10">
        <f>K84*J84</f>
        <v>0</v>
      </c>
      <c r="M84" s="11">
        <v>1.03</v>
      </c>
      <c r="N84" s="12">
        <f>M84*L84</f>
        <v>0</v>
      </c>
      <c r="O84" s="10">
        <v>40</v>
      </c>
      <c r="P84" s="12">
        <f>G84+N84+O84</f>
        <v>40</v>
      </c>
      <c r="Q84" s="10">
        <v>1</v>
      </c>
      <c r="R84" s="36">
        <f t="shared" ref="R84:R89" si="28">P84*Q84</f>
        <v>40</v>
      </c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</row>
    <row r="85" s="14" customFormat="1" spans="1:105">
      <c r="A85" s="10" t="s">
        <v>397</v>
      </c>
      <c r="B85" s="10" t="s">
        <v>396</v>
      </c>
      <c r="C85" s="10">
        <v>52</v>
      </c>
      <c r="D85" s="10">
        <v>52</v>
      </c>
      <c r="E85" s="10">
        <f>SUM(D85-C85)</f>
        <v>0</v>
      </c>
      <c r="F85" s="36">
        <v>9.5</v>
      </c>
      <c r="G85" s="10">
        <f>E85*F85</f>
        <v>0</v>
      </c>
      <c r="H85" s="10">
        <v>908</v>
      </c>
      <c r="I85" s="10">
        <v>908</v>
      </c>
      <c r="J85" s="10">
        <f>I85-H85</f>
        <v>0</v>
      </c>
      <c r="K85" s="10">
        <v>1</v>
      </c>
      <c r="L85" s="10">
        <f>K85*J85</f>
        <v>0</v>
      </c>
      <c r="M85" s="11">
        <v>1.03</v>
      </c>
      <c r="N85" s="12">
        <f>M85*L85</f>
        <v>0</v>
      </c>
      <c r="O85" s="10">
        <v>40</v>
      </c>
      <c r="P85" s="12">
        <f>G85+N85+O85</f>
        <v>40</v>
      </c>
      <c r="Q85" s="10">
        <v>1</v>
      </c>
      <c r="R85" s="36">
        <f t="shared" si="28"/>
        <v>40</v>
      </c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</row>
    <row r="86" s="14" customFormat="1" spans="1:105">
      <c r="A86" s="10" t="s">
        <v>398</v>
      </c>
      <c r="B86" s="10" t="s">
        <v>396</v>
      </c>
      <c r="C86" s="10"/>
      <c r="D86" s="10" t="s">
        <v>399</v>
      </c>
      <c r="E86" s="10"/>
      <c r="F86" s="36"/>
      <c r="G86" s="10"/>
      <c r="H86" s="10">
        <v>17433</v>
      </c>
      <c r="I86" s="10">
        <v>18458</v>
      </c>
      <c r="J86" s="10">
        <f>I86-H86</f>
        <v>1025</v>
      </c>
      <c r="K86" s="10">
        <v>1</v>
      </c>
      <c r="L86" s="10">
        <f>K86*J86</f>
        <v>1025</v>
      </c>
      <c r="M86" s="11">
        <v>1.03</v>
      </c>
      <c r="N86" s="12">
        <f>M86*L86</f>
        <v>1055.75</v>
      </c>
      <c r="O86" s="10"/>
      <c r="P86" s="12">
        <f>G86+N86+O86</f>
        <v>1055.75</v>
      </c>
      <c r="Q86" s="10">
        <v>1</v>
      </c>
      <c r="R86" s="36">
        <f t="shared" si="28"/>
        <v>1055.75</v>
      </c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</row>
    <row r="87" s="14" customFormat="1" spans="1:105">
      <c r="A87" s="10" t="s">
        <v>400</v>
      </c>
      <c r="B87" s="10" t="s">
        <v>396</v>
      </c>
      <c r="C87" s="10"/>
      <c r="D87" s="10"/>
      <c r="E87" s="10"/>
      <c r="F87" s="36"/>
      <c r="G87" s="10"/>
      <c r="H87" s="10">
        <v>28404</v>
      </c>
      <c r="I87" s="10">
        <v>31001</v>
      </c>
      <c r="J87" s="10">
        <f>I87-H87</f>
        <v>2597</v>
      </c>
      <c r="K87" s="10">
        <v>1</v>
      </c>
      <c r="L87" s="10">
        <f>K87*J87</f>
        <v>2597</v>
      </c>
      <c r="M87" s="11">
        <v>1.03</v>
      </c>
      <c r="N87" s="12">
        <f>M87*L87</f>
        <v>2674.91</v>
      </c>
      <c r="O87" s="10">
        <v>40</v>
      </c>
      <c r="P87" s="12">
        <f>G87+N87+O87</f>
        <v>2714.91</v>
      </c>
      <c r="Q87" s="10">
        <v>1</v>
      </c>
      <c r="R87" s="36">
        <f t="shared" si="28"/>
        <v>2714.91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</row>
    <row r="88" s="14" customFormat="1" spans="1:105">
      <c r="A88" s="10" t="s">
        <v>401</v>
      </c>
      <c r="B88" s="10" t="s">
        <v>396</v>
      </c>
      <c r="C88" s="10"/>
      <c r="D88" s="10" t="s">
        <v>402</v>
      </c>
      <c r="E88" s="10"/>
      <c r="F88" s="36"/>
      <c r="G88" s="10"/>
      <c r="H88" s="10">
        <v>19843</v>
      </c>
      <c r="I88" s="10">
        <v>19843</v>
      </c>
      <c r="J88" s="10">
        <f>I88-H88</f>
        <v>0</v>
      </c>
      <c r="K88" s="10">
        <v>1</v>
      </c>
      <c r="L88" s="10">
        <f>K88*J88</f>
        <v>0</v>
      </c>
      <c r="M88" s="11">
        <v>1.03</v>
      </c>
      <c r="N88" s="12">
        <f>M88*L88</f>
        <v>0</v>
      </c>
      <c r="O88" s="10"/>
      <c r="P88" s="12">
        <f>G88+N88+O88</f>
        <v>0</v>
      </c>
      <c r="Q88" s="10">
        <v>1</v>
      </c>
      <c r="R88" s="36">
        <f t="shared" si="28"/>
        <v>0</v>
      </c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</row>
    <row r="89" s="14" customFormat="1" spans="1:105">
      <c r="A89" s="10" t="s">
        <v>11</v>
      </c>
      <c r="B89" s="10" t="s">
        <v>396</v>
      </c>
      <c r="C89" s="10"/>
      <c r="D89" s="10"/>
      <c r="E89" s="10"/>
      <c r="F89" s="36"/>
      <c r="G89" s="10"/>
      <c r="H89" s="10"/>
      <c r="I89" s="10"/>
      <c r="J89" s="10"/>
      <c r="K89" s="10"/>
      <c r="L89" s="10">
        <f>SUM(L84:L88)</f>
        <v>3622</v>
      </c>
      <c r="M89" s="11">
        <v>1.03</v>
      </c>
      <c r="N89" s="12">
        <f>L89*M89</f>
        <v>3730.66</v>
      </c>
      <c r="O89" s="10">
        <f>SUM(O84:O88)</f>
        <v>120</v>
      </c>
      <c r="P89" s="12">
        <f>N89+O89</f>
        <v>3850.66</v>
      </c>
      <c r="Q89" s="10">
        <v>1</v>
      </c>
      <c r="R89" s="36">
        <f t="shared" si="28"/>
        <v>3850.66</v>
      </c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</row>
    <row r="90" s="24" customFormat="1" spans="2:105">
      <c r="B90" s="190" t="s">
        <v>403</v>
      </c>
      <c r="C90" s="190"/>
      <c r="D90" s="190"/>
      <c r="E90" s="190"/>
      <c r="F90" s="192"/>
      <c r="G90" s="190"/>
      <c r="H90" s="190"/>
      <c r="I90" s="190"/>
      <c r="J90" s="190"/>
      <c r="K90" s="190"/>
      <c r="L90" s="190"/>
      <c r="M90" s="216"/>
      <c r="N90" s="355"/>
      <c r="O90" s="190"/>
      <c r="P90" s="355"/>
      <c r="Q90" s="190"/>
      <c r="R90" s="24">
        <v>28775.59</v>
      </c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</row>
    <row r="91" s="24" customFormat="1" spans="1:105">
      <c r="A91" s="391" t="s">
        <v>404</v>
      </c>
      <c r="B91" s="190" t="s">
        <v>112</v>
      </c>
      <c r="C91" s="190"/>
      <c r="D91" s="190"/>
      <c r="E91" s="190"/>
      <c r="F91" s="192"/>
      <c r="G91" s="190"/>
      <c r="H91" s="190"/>
      <c r="I91" s="190"/>
      <c r="J91" s="190"/>
      <c r="K91" s="190"/>
      <c r="L91" s="190"/>
      <c r="M91" s="216"/>
      <c r="N91" s="355"/>
      <c r="O91" s="190"/>
      <c r="P91" s="355"/>
      <c r="Q91" s="190"/>
      <c r="R91" s="192">
        <f>R90-R89</f>
        <v>24924.93</v>
      </c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</row>
    <row r="92" spans="1:105">
      <c r="A92" s="4"/>
      <c r="B92" s="4"/>
      <c r="C92" s="4"/>
      <c r="D92" s="4"/>
      <c r="E92" s="4"/>
      <c r="F92" s="140"/>
      <c r="G92" s="4"/>
      <c r="H92" s="4"/>
      <c r="I92" s="4"/>
      <c r="J92" s="4"/>
      <c r="K92" s="4"/>
      <c r="L92" s="4"/>
      <c r="M92" s="5"/>
      <c r="N92" s="6"/>
      <c r="O92" s="4"/>
      <c r="P92" s="6"/>
      <c r="Q92" s="4"/>
      <c r="R92" s="140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</row>
    <row r="93" spans="1:105">
      <c r="A93" s="133"/>
      <c r="B93" s="4"/>
      <c r="C93" s="4"/>
      <c r="D93" s="4"/>
      <c r="E93" s="4"/>
      <c r="F93" s="140"/>
      <c r="G93" s="4"/>
      <c r="H93" s="4"/>
      <c r="I93" s="4"/>
      <c r="J93" s="4"/>
      <c r="K93" s="4"/>
      <c r="L93" s="4"/>
      <c r="M93" s="5">
        <v>1.03</v>
      </c>
      <c r="N93" s="6"/>
      <c r="O93" s="4"/>
      <c r="P93" s="6"/>
      <c r="Q93" s="4"/>
      <c r="R93" s="140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</row>
    <row r="94" spans="1:105">
      <c r="A94" s="29" t="s">
        <v>15</v>
      </c>
      <c r="B94" s="4"/>
      <c r="C94" s="4"/>
      <c r="D94" s="4"/>
      <c r="E94" s="4"/>
      <c r="F94" s="140"/>
      <c r="G94" s="4"/>
      <c r="H94" s="4"/>
      <c r="I94" s="4"/>
      <c r="J94" s="4"/>
      <c r="K94" s="4"/>
      <c r="L94" s="4"/>
      <c r="M94" s="5"/>
      <c r="N94" s="6"/>
      <c r="O94" s="4"/>
      <c r="P94" s="6"/>
      <c r="Q94" s="4"/>
      <c r="R94" s="140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</row>
    <row r="95" s="14" customFormat="1" spans="1:105">
      <c r="A95" s="10" t="s">
        <v>405</v>
      </c>
      <c r="B95" s="10" t="s">
        <v>406</v>
      </c>
      <c r="C95" s="10">
        <v>48</v>
      </c>
      <c r="D95" s="10">
        <v>48</v>
      </c>
      <c r="E95" s="10">
        <f>SUM(D95-C95)</f>
        <v>0</v>
      </c>
      <c r="F95" s="36">
        <v>9.5</v>
      </c>
      <c r="G95" s="10">
        <f>E95*F95</f>
        <v>0</v>
      </c>
      <c r="H95" s="10">
        <v>13651</v>
      </c>
      <c r="I95" s="10">
        <v>15226</v>
      </c>
      <c r="J95" s="10">
        <f t="shared" ref="J95:J101" si="29">I95-H95</f>
        <v>1575</v>
      </c>
      <c r="K95" s="10">
        <v>1</v>
      </c>
      <c r="L95" s="10">
        <f t="shared" ref="L95:L101" si="30">K95*J95</f>
        <v>1575</v>
      </c>
      <c r="M95" s="11">
        <v>1.03</v>
      </c>
      <c r="N95" s="12">
        <f t="shared" ref="N95:N101" si="31">M95*L95</f>
        <v>1622.25</v>
      </c>
      <c r="O95" s="10">
        <v>40</v>
      </c>
      <c r="P95" s="12">
        <f t="shared" ref="P95:P102" si="32">G95+N95+O95</f>
        <v>1662.25</v>
      </c>
      <c r="Q95" s="10">
        <v>1</v>
      </c>
      <c r="R95" s="36">
        <f t="shared" ref="R95:R101" si="33">P95*Q95</f>
        <v>1662.25</v>
      </c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</row>
    <row r="96" s="14" customFormat="1" spans="1:105">
      <c r="A96" s="10" t="s">
        <v>407</v>
      </c>
      <c r="B96" s="10" t="s">
        <v>406</v>
      </c>
      <c r="C96" s="10">
        <v>9</v>
      </c>
      <c r="D96" s="10">
        <v>9</v>
      </c>
      <c r="E96" s="10"/>
      <c r="F96" s="36"/>
      <c r="G96" s="10"/>
      <c r="H96" s="10">
        <v>12530</v>
      </c>
      <c r="I96" s="10">
        <v>12530</v>
      </c>
      <c r="J96" s="10">
        <f t="shared" si="29"/>
        <v>0</v>
      </c>
      <c r="K96" s="10">
        <v>1</v>
      </c>
      <c r="L96" s="10">
        <f t="shared" si="30"/>
        <v>0</v>
      </c>
      <c r="M96" s="11">
        <v>1.03</v>
      </c>
      <c r="N96" s="12">
        <f t="shared" si="31"/>
        <v>0</v>
      </c>
      <c r="O96" s="10">
        <v>40</v>
      </c>
      <c r="P96" s="12">
        <f t="shared" si="32"/>
        <v>40</v>
      </c>
      <c r="Q96" s="10">
        <v>1</v>
      </c>
      <c r="R96" s="36">
        <f t="shared" si="33"/>
        <v>40</v>
      </c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</row>
    <row r="97" s="14" customFormat="1" spans="1:105">
      <c r="A97" s="10" t="s">
        <v>408</v>
      </c>
      <c r="B97" s="10" t="s">
        <v>406</v>
      </c>
      <c r="C97" s="10"/>
      <c r="D97" s="10" t="s">
        <v>409</v>
      </c>
      <c r="E97" s="10"/>
      <c r="F97" s="36"/>
      <c r="G97" s="10"/>
      <c r="H97" s="10">
        <v>281</v>
      </c>
      <c r="I97" s="10">
        <v>281</v>
      </c>
      <c r="J97" s="10">
        <f t="shared" si="29"/>
        <v>0</v>
      </c>
      <c r="K97" s="10">
        <v>1</v>
      </c>
      <c r="L97" s="10">
        <f t="shared" si="30"/>
        <v>0</v>
      </c>
      <c r="M97" s="11">
        <v>1.03</v>
      </c>
      <c r="N97" s="12">
        <f t="shared" si="31"/>
        <v>0</v>
      </c>
      <c r="O97" s="10"/>
      <c r="P97" s="12">
        <f t="shared" si="32"/>
        <v>0</v>
      </c>
      <c r="Q97" s="10">
        <v>1</v>
      </c>
      <c r="R97" s="36">
        <f t="shared" si="33"/>
        <v>0</v>
      </c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</row>
    <row r="98" s="14" customFormat="1" spans="1:105">
      <c r="A98" s="10" t="s">
        <v>410</v>
      </c>
      <c r="B98" s="10" t="s">
        <v>406</v>
      </c>
      <c r="C98" s="10"/>
      <c r="D98" s="10"/>
      <c r="E98" s="10"/>
      <c r="F98" s="36"/>
      <c r="G98" s="10"/>
      <c r="H98" s="10">
        <v>58794</v>
      </c>
      <c r="I98" s="10">
        <v>60193</v>
      </c>
      <c r="J98" s="10">
        <f t="shared" si="29"/>
        <v>1399</v>
      </c>
      <c r="K98" s="10">
        <v>1</v>
      </c>
      <c r="L98" s="10">
        <f t="shared" si="30"/>
        <v>1399</v>
      </c>
      <c r="M98" s="11">
        <v>1.03</v>
      </c>
      <c r="N98" s="12">
        <f t="shared" si="31"/>
        <v>1440.97</v>
      </c>
      <c r="O98" s="10">
        <v>80</v>
      </c>
      <c r="P98" s="12">
        <f t="shared" si="32"/>
        <v>1520.97</v>
      </c>
      <c r="Q98" s="10">
        <v>1</v>
      </c>
      <c r="R98" s="36">
        <f t="shared" si="33"/>
        <v>1520.97</v>
      </c>
      <c r="S98" s="1">
        <v>81968.85</v>
      </c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</row>
    <row r="99" s="14" customFormat="1" spans="1:105">
      <c r="A99" s="10" t="s">
        <v>411</v>
      </c>
      <c r="B99" s="10" t="s">
        <v>406</v>
      </c>
      <c r="C99" s="10"/>
      <c r="D99" s="10" t="s">
        <v>412</v>
      </c>
      <c r="E99" s="10"/>
      <c r="F99" s="36"/>
      <c r="G99" s="10"/>
      <c r="H99" s="10">
        <v>607</v>
      </c>
      <c r="I99" s="10">
        <v>607</v>
      </c>
      <c r="J99" s="10">
        <f t="shared" si="29"/>
        <v>0</v>
      </c>
      <c r="K99" s="10">
        <v>1</v>
      </c>
      <c r="L99" s="10">
        <f t="shared" si="30"/>
        <v>0</v>
      </c>
      <c r="M99" s="11">
        <v>1.03</v>
      </c>
      <c r="N99" s="12">
        <f t="shared" si="31"/>
        <v>0</v>
      </c>
      <c r="O99" s="10"/>
      <c r="P99" s="12">
        <f t="shared" si="32"/>
        <v>0</v>
      </c>
      <c r="Q99" s="10">
        <v>1</v>
      </c>
      <c r="R99" s="36">
        <f t="shared" si="33"/>
        <v>0</v>
      </c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</row>
    <row r="100" s="14" customFormat="1" spans="1:105">
      <c r="A100" s="10" t="s">
        <v>413</v>
      </c>
      <c r="B100" s="10" t="s">
        <v>406</v>
      </c>
      <c r="C100" s="10">
        <v>29</v>
      </c>
      <c r="D100" s="10">
        <v>29</v>
      </c>
      <c r="E100" s="10">
        <f>SUM(D100-C100)</f>
        <v>0</v>
      </c>
      <c r="F100" s="36">
        <v>9.5</v>
      </c>
      <c r="G100" s="10">
        <f>E100*F100</f>
        <v>0</v>
      </c>
      <c r="H100" s="10">
        <v>21646</v>
      </c>
      <c r="I100" s="10">
        <v>24470</v>
      </c>
      <c r="J100" s="10">
        <f t="shared" si="29"/>
        <v>2824</v>
      </c>
      <c r="K100" s="10">
        <v>1</v>
      </c>
      <c r="L100" s="10">
        <f t="shared" si="30"/>
        <v>2824</v>
      </c>
      <c r="M100" s="11">
        <v>1.03</v>
      </c>
      <c r="N100" s="12">
        <f t="shared" si="31"/>
        <v>2908.72</v>
      </c>
      <c r="O100" s="10">
        <v>40</v>
      </c>
      <c r="P100" s="12">
        <f t="shared" si="32"/>
        <v>2948.72</v>
      </c>
      <c r="Q100" s="10">
        <v>1</v>
      </c>
      <c r="R100" s="36">
        <f t="shared" si="33"/>
        <v>2948.72</v>
      </c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</row>
    <row r="101" s="14" customFormat="1" spans="1:105">
      <c r="A101" s="10" t="s">
        <v>414</v>
      </c>
      <c r="B101" s="10" t="s">
        <v>406</v>
      </c>
      <c r="C101" s="10">
        <v>226</v>
      </c>
      <c r="D101" s="10">
        <v>226</v>
      </c>
      <c r="E101" s="10">
        <f>SUM(D101-C101)</f>
        <v>0</v>
      </c>
      <c r="F101" s="36">
        <v>9.5</v>
      </c>
      <c r="G101" s="10">
        <f>E101*F101</f>
        <v>0</v>
      </c>
      <c r="H101" s="10">
        <v>23896</v>
      </c>
      <c r="I101" s="10">
        <v>29358</v>
      </c>
      <c r="J101" s="10">
        <f t="shared" si="29"/>
        <v>5462</v>
      </c>
      <c r="K101" s="10">
        <v>1</v>
      </c>
      <c r="L101" s="10">
        <f t="shared" si="30"/>
        <v>5462</v>
      </c>
      <c r="M101" s="11">
        <v>1.03</v>
      </c>
      <c r="N101" s="12">
        <f t="shared" si="31"/>
        <v>5625.86</v>
      </c>
      <c r="O101" s="10">
        <v>80</v>
      </c>
      <c r="P101" s="12">
        <f t="shared" si="32"/>
        <v>5705.86</v>
      </c>
      <c r="Q101" s="10">
        <v>1</v>
      </c>
      <c r="R101" s="36">
        <f t="shared" si="33"/>
        <v>5705.86</v>
      </c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</row>
    <row r="102" s="14" customFormat="1" spans="1:105">
      <c r="A102" s="10" t="s">
        <v>11</v>
      </c>
      <c r="B102" s="10" t="s">
        <v>406</v>
      </c>
      <c r="C102" s="10"/>
      <c r="D102" s="10"/>
      <c r="E102" s="10">
        <v>4</v>
      </c>
      <c r="F102" s="36">
        <v>9.5</v>
      </c>
      <c r="G102" s="10">
        <f>E102*F102</f>
        <v>38</v>
      </c>
      <c r="H102" s="10"/>
      <c r="I102" s="10"/>
      <c r="J102" s="10"/>
      <c r="K102" s="10"/>
      <c r="L102" s="10">
        <f>L95+L96+L98+L101</f>
        <v>8436</v>
      </c>
      <c r="M102" s="11">
        <v>1.03</v>
      </c>
      <c r="N102" s="12">
        <f>L102*M102</f>
        <v>8689.08</v>
      </c>
      <c r="O102" s="10">
        <f>O95+O96+O98+O100+O101</f>
        <v>280</v>
      </c>
      <c r="P102" s="12">
        <f>N102+O102</f>
        <v>8969.08</v>
      </c>
      <c r="Q102" s="10">
        <v>1</v>
      </c>
      <c r="R102" s="36">
        <f>P102+G102</f>
        <v>9007.08</v>
      </c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</row>
    <row r="103" spans="1:104">
      <c r="A103" s="4"/>
      <c r="B103" s="4"/>
      <c r="C103" s="4"/>
      <c r="D103" s="4"/>
      <c r="E103" s="4"/>
      <c r="F103" s="140"/>
      <c r="G103" s="4"/>
      <c r="H103" s="4"/>
      <c r="I103" s="4"/>
      <c r="J103" s="4"/>
      <c r="K103" s="4"/>
      <c r="L103" s="4"/>
      <c r="M103" s="5"/>
      <c r="N103" s="6"/>
      <c r="O103" s="4"/>
      <c r="P103" s="6"/>
      <c r="Q103" s="4"/>
      <c r="R103" s="140"/>
      <c r="S103" s="18" t="s">
        <v>415</v>
      </c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</row>
    <row r="104" spans="1:104">
      <c r="A104" s="257"/>
      <c r="B104" s="257"/>
      <c r="C104" s="257"/>
      <c r="D104" s="257"/>
      <c r="E104" s="257"/>
      <c r="F104" s="134"/>
      <c r="G104" s="257"/>
      <c r="H104" s="257"/>
      <c r="I104" s="257"/>
      <c r="J104" s="257"/>
      <c r="K104" s="257"/>
      <c r="L104" s="444"/>
      <c r="M104" s="271"/>
      <c r="N104" s="272"/>
      <c r="O104" s="257"/>
      <c r="P104" s="272"/>
      <c r="Q104" s="257"/>
      <c r="R104" s="25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</row>
    <row r="105" spans="1:104">
      <c r="A105" s="257"/>
      <c r="B105" s="257"/>
      <c r="C105" s="257"/>
      <c r="D105" s="257"/>
      <c r="E105" s="257"/>
      <c r="F105" s="429"/>
      <c r="G105" s="257"/>
      <c r="H105" s="257"/>
      <c r="I105" s="257"/>
      <c r="J105" s="257"/>
      <c r="K105" s="257"/>
      <c r="L105" s="257"/>
      <c r="M105" s="271"/>
      <c r="N105" s="272"/>
      <c r="O105" s="257"/>
      <c r="P105" s="272"/>
      <c r="Q105" s="257"/>
      <c r="R105" s="25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</row>
    <row r="106" s="108" customFormat="1" spans="1:104">
      <c r="A106" s="257"/>
      <c r="B106" s="257"/>
      <c r="C106" s="257"/>
      <c r="D106" s="257"/>
      <c r="E106" s="257"/>
      <c r="F106" s="429"/>
      <c r="G106" s="257"/>
      <c r="H106" s="257"/>
      <c r="I106" s="257"/>
      <c r="J106" s="257"/>
      <c r="K106" s="257"/>
      <c r="L106" s="257"/>
      <c r="M106" s="271"/>
      <c r="N106" s="272"/>
      <c r="O106" s="257"/>
      <c r="P106" s="272"/>
      <c r="Q106" s="257"/>
      <c r="R106" s="258"/>
      <c r="S106" s="18"/>
      <c r="T106" s="365"/>
      <c r="U106" s="365"/>
      <c r="V106" s="365"/>
      <c r="W106" s="365"/>
      <c r="X106" s="365"/>
      <c r="Y106" s="365"/>
      <c r="Z106" s="365"/>
      <c r="AA106" s="365"/>
      <c r="AB106" s="365"/>
      <c r="AC106" s="365"/>
      <c r="AD106" s="365"/>
      <c r="AE106" s="365"/>
      <c r="AF106" s="365"/>
      <c r="AG106" s="365"/>
      <c r="AH106" s="365"/>
      <c r="AI106" s="365"/>
      <c r="AJ106" s="365"/>
      <c r="AK106" s="365"/>
      <c r="AL106" s="365"/>
      <c r="AM106" s="365"/>
      <c r="AN106" s="365"/>
      <c r="AO106" s="365"/>
      <c r="AP106" s="365"/>
      <c r="AQ106" s="365"/>
      <c r="AR106" s="365"/>
      <c r="AS106" s="365"/>
      <c r="AT106" s="365"/>
      <c r="AU106" s="365"/>
      <c r="AV106" s="365"/>
      <c r="AW106" s="365"/>
      <c r="AX106" s="365"/>
      <c r="AY106" s="365"/>
      <c r="AZ106" s="365"/>
      <c r="BA106" s="365"/>
      <c r="BB106" s="365"/>
      <c r="BC106" s="365"/>
      <c r="BD106" s="365"/>
      <c r="BE106" s="365"/>
      <c r="BF106" s="365"/>
      <c r="BG106" s="365"/>
      <c r="BH106" s="365"/>
      <c r="BI106" s="365"/>
      <c r="BJ106" s="365"/>
      <c r="BK106" s="365"/>
      <c r="BL106" s="365"/>
      <c r="BM106" s="365"/>
      <c r="BN106" s="365"/>
      <c r="BO106" s="365"/>
      <c r="BP106" s="365"/>
      <c r="BQ106" s="365"/>
      <c r="BR106" s="365"/>
      <c r="BS106" s="365"/>
      <c r="BT106" s="365"/>
      <c r="BU106" s="365"/>
      <c r="BV106" s="365"/>
      <c r="BW106" s="365"/>
      <c r="BX106" s="365"/>
      <c r="BY106" s="365"/>
      <c r="BZ106" s="365"/>
      <c r="CA106" s="365"/>
      <c r="CB106" s="365"/>
      <c r="CC106" s="365"/>
      <c r="CD106" s="365"/>
      <c r="CE106" s="365"/>
      <c r="CF106" s="365"/>
      <c r="CG106" s="365"/>
      <c r="CH106" s="365"/>
      <c r="CI106" s="365"/>
      <c r="CJ106" s="365"/>
      <c r="CK106" s="365"/>
      <c r="CL106" s="365"/>
      <c r="CM106" s="365"/>
      <c r="CN106" s="365"/>
      <c r="CO106" s="365"/>
      <c r="CP106" s="365"/>
      <c r="CQ106" s="365"/>
      <c r="CR106" s="365"/>
      <c r="CS106" s="365"/>
      <c r="CT106" s="365"/>
      <c r="CU106" s="365"/>
      <c r="CV106" s="365"/>
      <c r="CW106" s="365"/>
      <c r="CX106" s="365"/>
      <c r="CY106" s="365"/>
      <c r="CZ106" s="365"/>
    </row>
    <row r="107" s="108" customFormat="1" spans="1:104">
      <c r="A107" s="2"/>
      <c r="B107" s="2"/>
      <c r="C107" s="2"/>
      <c r="D107" s="2"/>
      <c r="E107" s="2"/>
      <c r="F107" s="385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18"/>
      <c r="T107" s="365"/>
      <c r="U107" s="365"/>
      <c r="V107" s="365"/>
      <c r="W107" s="365"/>
      <c r="X107" s="365"/>
      <c r="Y107" s="365"/>
      <c r="Z107" s="365"/>
      <c r="AA107" s="365"/>
      <c r="AB107" s="365"/>
      <c r="AC107" s="365"/>
      <c r="AD107" s="365"/>
      <c r="AE107" s="365"/>
      <c r="AF107" s="365"/>
      <c r="AG107" s="365"/>
      <c r="AH107" s="365"/>
      <c r="AI107" s="365"/>
      <c r="AJ107" s="365"/>
      <c r="AK107" s="365"/>
      <c r="AL107" s="365"/>
      <c r="AM107" s="365"/>
      <c r="AN107" s="365"/>
      <c r="AO107" s="365"/>
      <c r="AP107" s="365"/>
      <c r="AQ107" s="365"/>
      <c r="AR107" s="365"/>
      <c r="AS107" s="365"/>
      <c r="AT107" s="365"/>
      <c r="AU107" s="365"/>
      <c r="AV107" s="365"/>
      <c r="AW107" s="365"/>
      <c r="AX107" s="365"/>
      <c r="AY107" s="365"/>
      <c r="AZ107" s="365"/>
      <c r="BA107" s="365"/>
      <c r="BB107" s="365"/>
      <c r="BC107" s="365"/>
      <c r="BD107" s="365"/>
      <c r="BE107" s="365"/>
      <c r="BF107" s="365"/>
      <c r="BG107" s="365"/>
      <c r="BH107" s="365"/>
      <c r="BI107" s="365"/>
      <c r="BJ107" s="365"/>
      <c r="BK107" s="365"/>
      <c r="BL107" s="365"/>
      <c r="BM107" s="365"/>
      <c r="BN107" s="365"/>
      <c r="BO107" s="365"/>
      <c r="BP107" s="365"/>
      <c r="BQ107" s="365"/>
      <c r="BR107" s="365"/>
      <c r="BS107" s="365"/>
      <c r="BT107" s="365"/>
      <c r="BU107" s="365"/>
      <c r="BV107" s="365"/>
      <c r="BW107" s="365"/>
      <c r="BX107" s="365"/>
      <c r="BY107" s="365"/>
      <c r="BZ107" s="365"/>
      <c r="CA107" s="365"/>
      <c r="CB107" s="365"/>
      <c r="CC107" s="365"/>
      <c r="CD107" s="365"/>
      <c r="CE107" s="365"/>
      <c r="CF107" s="365"/>
      <c r="CG107" s="365"/>
      <c r="CH107" s="365"/>
      <c r="CI107" s="365"/>
      <c r="CJ107" s="365"/>
      <c r="CK107" s="365"/>
      <c r="CL107" s="365"/>
      <c r="CM107" s="365"/>
      <c r="CN107" s="365"/>
      <c r="CO107" s="365"/>
      <c r="CP107" s="365"/>
      <c r="CQ107" s="365"/>
      <c r="CR107" s="365"/>
      <c r="CS107" s="365"/>
      <c r="CT107" s="365"/>
      <c r="CU107" s="365"/>
      <c r="CV107" s="365"/>
      <c r="CW107" s="365"/>
      <c r="CX107" s="365"/>
      <c r="CY107" s="365"/>
      <c r="CZ107" s="365"/>
    </row>
    <row r="108" s="108" customFormat="1" spans="1:104">
      <c r="A108" s="4" t="s">
        <v>15</v>
      </c>
      <c r="B108" s="4" t="s">
        <v>50</v>
      </c>
      <c r="C108" s="4" t="s">
        <v>16</v>
      </c>
      <c r="D108" s="4" t="s">
        <v>17</v>
      </c>
      <c r="E108" s="4" t="s">
        <v>18</v>
      </c>
      <c r="F108" s="140" t="s">
        <v>19</v>
      </c>
      <c r="G108" s="4" t="s">
        <v>20</v>
      </c>
      <c r="H108" s="4" t="s">
        <v>21</v>
      </c>
      <c r="I108" s="4" t="s">
        <v>22</v>
      </c>
      <c r="J108" s="4" t="s">
        <v>23</v>
      </c>
      <c r="K108" s="4" t="s">
        <v>24</v>
      </c>
      <c r="L108" s="4" t="s">
        <v>18</v>
      </c>
      <c r="M108" s="5"/>
      <c r="N108" s="6" t="s">
        <v>25</v>
      </c>
      <c r="O108" s="4" t="s">
        <v>26</v>
      </c>
      <c r="P108" s="6" t="s">
        <v>11</v>
      </c>
      <c r="Q108" s="4" t="s">
        <v>27</v>
      </c>
      <c r="R108" s="140" t="s">
        <v>28</v>
      </c>
      <c r="S108" s="18"/>
      <c r="T108" s="365"/>
      <c r="U108" s="365"/>
      <c r="V108" s="365"/>
      <c r="W108" s="365"/>
      <c r="X108" s="365"/>
      <c r="Y108" s="365"/>
      <c r="Z108" s="365"/>
      <c r="AA108" s="365"/>
      <c r="AB108" s="365"/>
      <c r="AC108" s="365"/>
      <c r="AD108" s="365"/>
      <c r="AE108" s="365"/>
      <c r="AF108" s="365"/>
      <c r="AG108" s="365"/>
      <c r="AH108" s="365"/>
      <c r="AI108" s="365"/>
      <c r="AJ108" s="365"/>
      <c r="AK108" s="365"/>
      <c r="AL108" s="365"/>
      <c r="AM108" s="365"/>
      <c r="AN108" s="365"/>
      <c r="AO108" s="365"/>
      <c r="AP108" s="365"/>
      <c r="AQ108" s="365"/>
      <c r="AR108" s="365"/>
      <c r="AS108" s="365"/>
      <c r="AT108" s="365"/>
      <c r="AU108" s="365"/>
      <c r="AV108" s="365"/>
      <c r="AW108" s="365"/>
      <c r="AX108" s="365"/>
      <c r="AY108" s="365"/>
      <c r="AZ108" s="365"/>
      <c r="BA108" s="365"/>
      <c r="BB108" s="365"/>
      <c r="BC108" s="365"/>
      <c r="BD108" s="365"/>
      <c r="BE108" s="365"/>
      <c r="BF108" s="365"/>
      <c r="BG108" s="365"/>
      <c r="BH108" s="365"/>
      <c r="BI108" s="365"/>
      <c r="BJ108" s="365"/>
      <c r="BK108" s="365"/>
      <c r="BL108" s="365"/>
      <c r="BM108" s="365"/>
      <c r="BN108" s="365"/>
      <c r="BO108" s="365"/>
      <c r="BP108" s="365"/>
      <c r="BQ108" s="365"/>
      <c r="BR108" s="365"/>
      <c r="BS108" s="365"/>
      <c r="BT108" s="365"/>
      <c r="BU108" s="365"/>
      <c r="BV108" s="365"/>
      <c r="BW108" s="365"/>
      <c r="BX108" s="365"/>
      <c r="BY108" s="365"/>
      <c r="BZ108" s="365"/>
      <c r="CA108" s="365"/>
      <c r="CB108" s="365"/>
      <c r="CC108" s="365"/>
      <c r="CD108" s="365"/>
      <c r="CE108" s="365"/>
      <c r="CF108" s="365"/>
      <c r="CG108" s="365"/>
      <c r="CH108" s="365"/>
      <c r="CI108" s="365"/>
      <c r="CJ108" s="365"/>
      <c r="CK108" s="365"/>
      <c r="CL108" s="365"/>
      <c r="CM108" s="365"/>
      <c r="CN108" s="365"/>
      <c r="CO108" s="365"/>
      <c r="CP108" s="365"/>
      <c r="CQ108" s="365"/>
      <c r="CR108" s="365"/>
      <c r="CS108" s="365"/>
      <c r="CT108" s="365"/>
      <c r="CU108" s="365"/>
      <c r="CV108" s="365"/>
      <c r="CW108" s="365"/>
      <c r="CX108" s="365"/>
      <c r="CY108" s="365"/>
      <c r="CZ108" s="365"/>
    </row>
    <row r="109" s="1" customFormat="1" spans="1:18">
      <c r="A109" s="80" t="s">
        <v>416</v>
      </c>
      <c r="B109" s="80" t="s">
        <v>417</v>
      </c>
      <c r="C109" s="80" t="s">
        <v>418</v>
      </c>
      <c r="D109" s="80"/>
      <c r="E109" s="80"/>
      <c r="F109" s="124"/>
      <c r="G109" s="80"/>
      <c r="H109" s="80"/>
      <c r="I109" s="80"/>
      <c r="J109" s="80"/>
      <c r="K109" s="80"/>
      <c r="L109" s="80"/>
      <c r="M109" s="85"/>
      <c r="N109" s="86"/>
      <c r="O109" s="80"/>
      <c r="P109" s="86"/>
      <c r="Q109" s="80"/>
      <c r="R109" s="1">
        <v>82169.59</v>
      </c>
    </row>
    <row r="110" s="1" customFormat="1" spans="1:18">
      <c r="A110" s="10" t="s">
        <v>419</v>
      </c>
      <c r="B110" s="10" t="s">
        <v>420</v>
      </c>
      <c r="C110" s="10" t="s">
        <v>421</v>
      </c>
      <c r="D110" s="10"/>
      <c r="E110" s="510">
        <v>4495</v>
      </c>
      <c r="F110" s="36"/>
      <c r="G110" s="14"/>
      <c r="H110" s="10">
        <v>54150</v>
      </c>
      <c r="I110" s="10">
        <v>57853</v>
      </c>
      <c r="J110" s="10">
        <f t="shared" ref="J110:J116" si="34">I110-H110</f>
        <v>3703</v>
      </c>
      <c r="K110" s="10">
        <v>1</v>
      </c>
      <c r="L110" s="10">
        <f t="shared" ref="L110:L116" si="35">K110*J110</f>
        <v>3703</v>
      </c>
      <c r="M110" s="11">
        <v>1.03</v>
      </c>
      <c r="N110" s="12">
        <f t="shared" ref="N110:N116" si="36">M110*L110</f>
        <v>3814.09</v>
      </c>
      <c r="O110" s="10">
        <v>300</v>
      </c>
      <c r="P110" s="12">
        <f>N110+O110</f>
        <v>4114.09</v>
      </c>
      <c r="Q110" s="10">
        <v>1</v>
      </c>
      <c r="R110" s="36">
        <f t="shared" ref="R110:R116" si="37">P110*Q110</f>
        <v>4114.09</v>
      </c>
    </row>
    <row r="111" s="1" customFormat="1" spans="1:18">
      <c r="A111" s="10" t="s">
        <v>422</v>
      </c>
      <c r="B111" s="10" t="s">
        <v>417</v>
      </c>
      <c r="C111" s="10">
        <v>10</v>
      </c>
      <c r="D111" s="10">
        <v>10</v>
      </c>
      <c r="E111" s="10">
        <f>SUM(D111-C111)</f>
        <v>0</v>
      </c>
      <c r="F111" s="36">
        <v>9.5</v>
      </c>
      <c r="G111" s="10">
        <f>E111*F111</f>
        <v>0</v>
      </c>
      <c r="H111" s="10">
        <v>76124</v>
      </c>
      <c r="I111" s="10">
        <v>76124</v>
      </c>
      <c r="J111" s="10">
        <f t="shared" si="34"/>
        <v>0</v>
      </c>
      <c r="K111" s="10">
        <v>1</v>
      </c>
      <c r="L111" s="10">
        <f t="shared" si="35"/>
        <v>0</v>
      </c>
      <c r="M111" s="11">
        <v>1.03</v>
      </c>
      <c r="N111" s="12">
        <f t="shared" si="36"/>
        <v>0</v>
      </c>
      <c r="O111" s="10">
        <v>50</v>
      </c>
      <c r="P111" s="12">
        <f>G111+N111+O111</f>
        <v>50</v>
      </c>
      <c r="Q111" s="10">
        <v>1</v>
      </c>
      <c r="R111" s="36">
        <f t="shared" si="37"/>
        <v>50</v>
      </c>
    </row>
    <row r="112" s="1" customFormat="1" spans="1:18">
      <c r="A112" s="10" t="s">
        <v>271</v>
      </c>
      <c r="B112" s="10" t="s">
        <v>417</v>
      </c>
      <c r="C112" s="10">
        <v>27</v>
      </c>
      <c r="D112" s="10">
        <v>27</v>
      </c>
      <c r="E112" s="10">
        <f>SUM(D112-C112)</f>
        <v>0</v>
      </c>
      <c r="F112" s="36">
        <v>9.5</v>
      </c>
      <c r="G112" s="10">
        <f>E112*F112</f>
        <v>0</v>
      </c>
      <c r="H112" s="10">
        <v>54488</v>
      </c>
      <c r="I112" s="10">
        <v>55824</v>
      </c>
      <c r="J112" s="10">
        <f t="shared" si="34"/>
        <v>1336</v>
      </c>
      <c r="K112" s="10">
        <v>1</v>
      </c>
      <c r="L112" s="10">
        <f t="shared" si="35"/>
        <v>1336</v>
      </c>
      <c r="M112" s="11">
        <v>1.03</v>
      </c>
      <c r="N112" s="12">
        <f t="shared" si="36"/>
        <v>1376.08</v>
      </c>
      <c r="O112" s="10">
        <v>40</v>
      </c>
      <c r="P112" s="12">
        <f>G112+N112+O112</f>
        <v>1416.08</v>
      </c>
      <c r="Q112" s="10">
        <v>0.5</v>
      </c>
      <c r="R112" s="36">
        <f t="shared" si="37"/>
        <v>708.04</v>
      </c>
    </row>
    <row r="113" s="1" customFormat="1" spans="1:18">
      <c r="A113" s="10" t="s">
        <v>423</v>
      </c>
      <c r="B113" s="10" t="s">
        <v>417</v>
      </c>
      <c r="C113" s="10" t="s">
        <v>272</v>
      </c>
      <c r="D113" s="10" t="s">
        <v>272</v>
      </c>
      <c r="E113" s="10"/>
      <c r="F113" s="36"/>
      <c r="G113" s="10"/>
      <c r="H113" s="10">
        <v>8243</v>
      </c>
      <c r="I113" s="10">
        <v>8656</v>
      </c>
      <c r="J113" s="10">
        <f t="shared" si="34"/>
        <v>413</v>
      </c>
      <c r="K113" s="10">
        <v>1</v>
      </c>
      <c r="L113" s="10">
        <f t="shared" si="35"/>
        <v>413</v>
      </c>
      <c r="M113" s="11">
        <v>1.03</v>
      </c>
      <c r="N113" s="12">
        <f t="shared" si="36"/>
        <v>425.39</v>
      </c>
      <c r="O113" s="10"/>
      <c r="P113" s="12">
        <f>G113+N113+O113</f>
        <v>425.39</v>
      </c>
      <c r="Q113" s="10">
        <v>0.5</v>
      </c>
      <c r="R113" s="36">
        <f t="shared" si="37"/>
        <v>212.695</v>
      </c>
    </row>
    <row r="114" s="1" customFormat="1" spans="1:18">
      <c r="A114" s="10" t="s">
        <v>423</v>
      </c>
      <c r="B114" s="10" t="s">
        <v>417</v>
      </c>
      <c r="C114" s="10" t="s">
        <v>273</v>
      </c>
      <c r="D114" s="10" t="s">
        <v>273</v>
      </c>
      <c r="E114" s="10"/>
      <c r="F114" s="36"/>
      <c r="G114" s="10"/>
      <c r="H114" s="10">
        <v>4660</v>
      </c>
      <c r="I114" s="10">
        <v>5155</v>
      </c>
      <c r="J114" s="10">
        <f t="shared" si="34"/>
        <v>495</v>
      </c>
      <c r="K114" s="10">
        <v>1</v>
      </c>
      <c r="L114" s="10">
        <f t="shared" si="35"/>
        <v>495</v>
      </c>
      <c r="M114" s="11">
        <v>1.03</v>
      </c>
      <c r="N114" s="12">
        <f t="shared" si="36"/>
        <v>509.85</v>
      </c>
      <c r="O114" s="10"/>
      <c r="P114" s="12">
        <f>G114+N114+O114</f>
        <v>509.85</v>
      </c>
      <c r="Q114" s="10">
        <v>0.5</v>
      </c>
      <c r="R114" s="36">
        <f t="shared" si="37"/>
        <v>254.925</v>
      </c>
    </row>
    <row r="115" s="1" customFormat="1" spans="1:18">
      <c r="A115" s="10" t="s">
        <v>424</v>
      </c>
      <c r="B115" s="10" t="s">
        <v>417</v>
      </c>
      <c r="C115" s="10">
        <v>211</v>
      </c>
      <c r="D115" s="10">
        <v>211</v>
      </c>
      <c r="E115" s="10">
        <f>SUM(D115-C115)</f>
        <v>0</v>
      </c>
      <c r="F115" s="36">
        <v>9.5</v>
      </c>
      <c r="G115" s="10">
        <f>E115*F115</f>
        <v>0</v>
      </c>
      <c r="H115" s="10">
        <v>27143</v>
      </c>
      <c r="I115" s="10">
        <v>27995</v>
      </c>
      <c r="J115" s="10">
        <f t="shared" si="34"/>
        <v>852</v>
      </c>
      <c r="K115" s="10">
        <v>1</v>
      </c>
      <c r="L115" s="10">
        <f t="shared" si="35"/>
        <v>852</v>
      </c>
      <c r="M115" s="11">
        <v>1.03</v>
      </c>
      <c r="N115" s="12">
        <f t="shared" si="36"/>
        <v>877.56</v>
      </c>
      <c r="O115" s="10"/>
      <c r="P115" s="12">
        <f>G115+N115+O115</f>
        <v>877.56</v>
      </c>
      <c r="Q115" s="10">
        <v>1</v>
      </c>
      <c r="R115" s="36">
        <f t="shared" si="37"/>
        <v>877.56</v>
      </c>
    </row>
    <row r="116" s="1" customFormat="1" spans="1:18">
      <c r="A116" s="247" t="s">
        <v>11</v>
      </c>
      <c r="B116" s="247"/>
      <c r="C116" s="247"/>
      <c r="D116" s="247"/>
      <c r="E116" s="247"/>
      <c r="F116" s="281"/>
      <c r="G116" s="247"/>
      <c r="H116" s="247"/>
      <c r="I116" s="247"/>
      <c r="J116" s="247"/>
      <c r="K116" s="247"/>
      <c r="L116" s="247"/>
      <c r="M116" s="262"/>
      <c r="N116" s="263"/>
      <c r="O116" s="247"/>
      <c r="P116" s="263"/>
      <c r="Q116" s="247"/>
      <c r="R116" s="281">
        <f>R110+R111+R112+R113+R114+R115</f>
        <v>6217.31</v>
      </c>
    </row>
    <row r="117" s="24" customFormat="1" spans="1:18">
      <c r="A117" s="511" t="s">
        <v>416</v>
      </c>
      <c r="B117" s="511" t="s">
        <v>417</v>
      </c>
      <c r="C117" s="190" t="s">
        <v>425</v>
      </c>
      <c r="D117" s="511"/>
      <c r="E117" s="511"/>
      <c r="F117" s="512"/>
      <c r="G117" s="511"/>
      <c r="H117" s="511"/>
      <c r="I117" s="511"/>
      <c r="J117" s="511"/>
      <c r="K117" s="511"/>
      <c r="L117" s="511"/>
      <c r="M117" s="513"/>
      <c r="N117" s="514"/>
      <c r="O117" s="511"/>
      <c r="P117" s="514"/>
      <c r="Q117" s="511"/>
      <c r="R117" s="512">
        <v>55187.6</v>
      </c>
    </row>
    <row r="118" s="24" customFormat="1" spans="1:18">
      <c r="A118" s="178" t="s">
        <v>426</v>
      </c>
      <c r="B118" s="172"/>
      <c r="C118" s="172" t="s">
        <v>112</v>
      </c>
      <c r="D118" s="172"/>
      <c r="E118" s="172"/>
      <c r="F118" s="232"/>
      <c r="G118" s="172"/>
      <c r="H118" s="172"/>
      <c r="I118" s="172"/>
      <c r="J118" s="172"/>
      <c r="K118" s="172"/>
      <c r="L118" s="172"/>
      <c r="M118" s="338"/>
      <c r="N118" s="339"/>
      <c r="O118" s="172"/>
      <c r="P118" s="339"/>
      <c r="Q118" s="172"/>
      <c r="R118" s="232">
        <f>R117-R116</f>
        <v>48970.29</v>
      </c>
    </row>
    <row r="119" s="24" customFormat="1" spans="1:18">
      <c r="A119" s="190"/>
      <c r="B119" s="190"/>
      <c r="C119" s="190"/>
      <c r="D119" s="190"/>
      <c r="E119" s="190"/>
      <c r="F119" s="192"/>
      <c r="G119" s="190"/>
      <c r="H119" s="190"/>
      <c r="I119" s="190"/>
      <c r="J119" s="190"/>
      <c r="K119" s="190"/>
      <c r="L119" s="190"/>
      <c r="M119" s="216"/>
      <c r="N119" s="355"/>
      <c r="O119" s="190"/>
      <c r="P119" s="355"/>
      <c r="Q119" s="190"/>
      <c r="R119" s="192"/>
    </row>
    <row r="120" s="24" customFormat="1" spans="1:18">
      <c r="A120" s="190"/>
      <c r="B120" s="190"/>
      <c r="C120" s="190"/>
      <c r="D120" s="190"/>
      <c r="E120" s="190"/>
      <c r="F120" s="192"/>
      <c r="G120" s="190"/>
      <c r="H120" s="190"/>
      <c r="I120" s="190"/>
      <c r="J120" s="190"/>
      <c r="K120" s="190"/>
      <c r="L120" s="190"/>
      <c r="M120" s="216"/>
      <c r="N120" s="355"/>
      <c r="O120" s="190"/>
      <c r="P120" s="355"/>
      <c r="Q120" s="190"/>
      <c r="R120" s="192"/>
    </row>
    <row r="121" s="1" customFormat="1" spans="1:18">
      <c r="A121" s="10" t="s">
        <v>427</v>
      </c>
      <c r="B121" s="247" t="s">
        <v>417</v>
      </c>
      <c r="C121" s="10"/>
      <c r="D121" s="10"/>
      <c r="E121" s="10"/>
      <c r="F121" s="36"/>
      <c r="G121" s="10"/>
      <c r="H121" s="10">
        <v>42532</v>
      </c>
      <c r="I121" s="10">
        <v>44366</v>
      </c>
      <c r="J121" s="10">
        <f t="shared" ref="J121:J130" si="38">I121-H121</f>
        <v>1834</v>
      </c>
      <c r="K121" s="10">
        <v>1</v>
      </c>
      <c r="L121" s="10">
        <f t="shared" ref="L121:L130" si="39">K121*J121</f>
        <v>1834</v>
      </c>
      <c r="M121" s="10">
        <v>1.03</v>
      </c>
      <c r="N121" s="12">
        <f t="shared" ref="N121:N130" si="40">M121*L121</f>
        <v>1889.02</v>
      </c>
      <c r="O121" s="10">
        <v>40</v>
      </c>
      <c r="P121" s="12">
        <f t="shared" ref="P121:P138" si="41">G121+N121+O121</f>
        <v>1929.02</v>
      </c>
      <c r="Q121" s="10">
        <v>1</v>
      </c>
      <c r="R121" s="36">
        <f t="shared" ref="R121:R131" si="42">P121*Q121</f>
        <v>1929.02</v>
      </c>
    </row>
    <row r="122" s="1" customFormat="1" spans="1:18">
      <c r="A122" s="10" t="s">
        <v>428</v>
      </c>
      <c r="B122" s="247" t="s">
        <v>417</v>
      </c>
      <c r="C122" s="10">
        <v>957</v>
      </c>
      <c r="D122" s="10">
        <v>957</v>
      </c>
      <c r="E122" s="10">
        <f>SUM(D122-C122)</f>
        <v>0</v>
      </c>
      <c r="F122" s="36">
        <v>9.5</v>
      </c>
      <c r="G122" s="10">
        <f>E122*F122</f>
        <v>0</v>
      </c>
      <c r="H122" s="10">
        <v>30782</v>
      </c>
      <c r="I122" s="10">
        <v>31059</v>
      </c>
      <c r="J122" s="10">
        <f t="shared" si="38"/>
        <v>277</v>
      </c>
      <c r="K122" s="10">
        <v>1</v>
      </c>
      <c r="L122" s="10">
        <f t="shared" si="39"/>
        <v>277</v>
      </c>
      <c r="M122" s="10">
        <v>1.03</v>
      </c>
      <c r="N122" s="12">
        <f t="shared" si="40"/>
        <v>285.31</v>
      </c>
      <c r="O122" s="10">
        <v>80</v>
      </c>
      <c r="P122" s="12">
        <f t="shared" si="41"/>
        <v>365.31</v>
      </c>
      <c r="Q122" s="10">
        <v>1</v>
      </c>
      <c r="R122" s="36">
        <f t="shared" si="42"/>
        <v>365.31</v>
      </c>
    </row>
    <row r="123" s="1" customFormat="1" spans="1:18">
      <c r="A123" s="10" t="s">
        <v>429</v>
      </c>
      <c r="B123" s="247" t="s">
        <v>417</v>
      </c>
      <c r="C123" s="10"/>
      <c r="D123" s="10"/>
      <c r="E123" s="10"/>
      <c r="F123" s="36"/>
      <c r="G123" s="10"/>
      <c r="H123" s="10">
        <v>573</v>
      </c>
      <c r="I123" s="10">
        <v>573</v>
      </c>
      <c r="J123" s="10">
        <f t="shared" si="38"/>
        <v>0</v>
      </c>
      <c r="K123" s="10">
        <v>1</v>
      </c>
      <c r="L123" s="10">
        <f t="shared" si="39"/>
        <v>0</v>
      </c>
      <c r="M123" s="10">
        <v>1.03</v>
      </c>
      <c r="N123" s="12">
        <f t="shared" si="40"/>
        <v>0</v>
      </c>
      <c r="O123" s="10">
        <v>120</v>
      </c>
      <c r="P123" s="12">
        <f t="shared" si="41"/>
        <v>120</v>
      </c>
      <c r="Q123" s="10">
        <v>1</v>
      </c>
      <c r="R123" s="36">
        <f t="shared" si="42"/>
        <v>120</v>
      </c>
    </row>
    <row r="124" s="1" customFormat="1" spans="1:18">
      <c r="A124" s="10" t="s">
        <v>430</v>
      </c>
      <c r="B124" s="247" t="s">
        <v>417</v>
      </c>
      <c r="C124" s="10">
        <v>413</v>
      </c>
      <c r="D124" s="10">
        <v>413</v>
      </c>
      <c r="E124" s="10">
        <f>SUM(D124-C124)</f>
        <v>0</v>
      </c>
      <c r="F124" s="36">
        <v>9.5</v>
      </c>
      <c r="G124" s="10">
        <f>E124*F124</f>
        <v>0</v>
      </c>
      <c r="H124" s="10">
        <v>39827</v>
      </c>
      <c r="I124" s="10">
        <v>46995</v>
      </c>
      <c r="J124" s="10">
        <f t="shared" si="38"/>
        <v>7168</v>
      </c>
      <c r="K124" s="10">
        <v>1</v>
      </c>
      <c r="L124" s="10">
        <f t="shared" si="39"/>
        <v>7168</v>
      </c>
      <c r="M124" s="10">
        <v>1.03</v>
      </c>
      <c r="N124" s="12">
        <f t="shared" si="40"/>
        <v>7383.04</v>
      </c>
      <c r="O124" s="10">
        <v>120</v>
      </c>
      <c r="P124" s="12">
        <f t="shared" si="41"/>
        <v>7503.04</v>
      </c>
      <c r="Q124" s="10">
        <v>1</v>
      </c>
      <c r="R124" s="36">
        <f t="shared" si="42"/>
        <v>7503.04</v>
      </c>
    </row>
    <row r="125" s="1" customFormat="1" spans="1:18">
      <c r="A125" s="10" t="s">
        <v>431</v>
      </c>
      <c r="B125" s="247" t="s">
        <v>417</v>
      </c>
      <c r="C125" s="10"/>
      <c r="D125" s="10"/>
      <c r="E125" s="10"/>
      <c r="F125" s="36"/>
      <c r="G125" s="10"/>
      <c r="H125" s="10">
        <v>2319</v>
      </c>
      <c r="I125" s="10">
        <v>2351</v>
      </c>
      <c r="J125" s="10">
        <f t="shared" si="38"/>
        <v>32</v>
      </c>
      <c r="K125" s="10">
        <v>1</v>
      </c>
      <c r="L125" s="10">
        <f t="shared" si="39"/>
        <v>32</v>
      </c>
      <c r="M125" s="10">
        <v>1.03</v>
      </c>
      <c r="N125" s="12">
        <f t="shared" si="40"/>
        <v>32.96</v>
      </c>
      <c r="O125" s="10">
        <v>120</v>
      </c>
      <c r="P125" s="12">
        <f t="shared" si="41"/>
        <v>152.96</v>
      </c>
      <c r="Q125" s="10">
        <v>1</v>
      </c>
      <c r="R125" s="36">
        <f t="shared" si="42"/>
        <v>152.96</v>
      </c>
    </row>
    <row r="126" s="1" customFormat="1" spans="1:18">
      <c r="A126" s="10" t="s">
        <v>432</v>
      </c>
      <c r="B126" s="247" t="s">
        <v>417</v>
      </c>
      <c r="C126" s="10">
        <v>61</v>
      </c>
      <c r="D126" s="10">
        <v>61</v>
      </c>
      <c r="E126" s="10">
        <f>SUM(D126-C126)</f>
        <v>0</v>
      </c>
      <c r="F126" s="36">
        <v>9.5</v>
      </c>
      <c r="G126" s="10">
        <f>E126*F126</f>
        <v>0</v>
      </c>
      <c r="H126" s="10">
        <v>4401</v>
      </c>
      <c r="I126" s="10">
        <v>4457</v>
      </c>
      <c r="J126" s="10">
        <f t="shared" si="38"/>
        <v>56</v>
      </c>
      <c r="K126" s="10">
        <v>40</v>
      </c>
      <c r="L126" s="10">
        <f t="shared" si="39"/>
        <v>2240</v>
      </c>
      <c r="M126" s="10">
        <v>1.03</v>
      </c>
      <c r="N126" s="12">
        <f t="shared" si="40"/>
        <v>2307.2</v>
      </c>
      <c r="O126" s="10"/>
      <c r="P126" s="12">
        <f t="shared" si="41"/>
        <v>2307.2</v>
      </c>
      <c r="Q126" s="10">
        <v>1</v>
      </c>
      <c r="R126" s="36">
        <f t="shared" si="42"/>
        <v>2307.2</v>
      </c>
    </row>
    <row r="127" s="1" customFormat="1" spans="1:18">
      <c r="A127" s="10" t="s">
        <v>433</v>
      </c>
      <c r="B127" s="247" t="s">
        <v>417</v>
      </c>
      <c r="C127" s="10"/>
      <c r="D127" s="10" t="s">
        <v>434</v>
      </c>
      <c r="E127" s="10"/>
      <c r="F127" s="36">
        <v>9.5</v>
      </c>
      <c r="G127" s="10"/>
      <c r="H127" s="10">
        <v>17362</v>
      </c>
      <c r="I127" s="10">
        <v>19527</v>
      </c>
      <c r="J127" s="10">
        <f t="shared" si="38"/>
        <v>2165</v>
      </c>
      <c r="K127" s="10">
        <v>1</v>
      </c>
      <c r="L127" s="10">
        <f t="shared" si="39"/>
        <v>2165</v>
      </c>
      <c r="M127" s="10">
        <v>1.03</v>
      </c>
      <c r="N127" s="12">
        <f t="shared" si="40"/>
        <v>2229.95</v>
      </c>
      <c r="O127" s="10"/>
      <c r="P127" s="12">
        <f t="shared" si="41"/>
        <v>2229.95</v>
      </c>
      <c r="Q127" s="10">
        <v>1</v>
      </c>
      <c r="R127" s="36">
        <f t="shared" si="42"/>
        <v>2229.95</v>
      </c>
    </row>
    <row r="128" s="1" customFormat="1" spans="1:18">
      <c r="A128" s="10" t="s">
        <v>435</v>
      </c>
      <c r="B128" s="247" t="s">
        <v>417</v>
      </c>
      <c r="C128" s="10">
        <v>256</v>
      </c>
      <c r="D128" s="10">
        <v>256</v>
      </c>
      <c r="E128" s="10">
        <f>SUM(D128-C128)</f>
        <v>0</v>
      </c>
      <c r="F128" s="36">
        <v>9.5</v>
      </c>
      <c r="G128" s="10">
        <f t="shared" ref="G128:G133" si="43">E128*F128</f>
        <v>0</v>
      </c>
      <c r="H128" s="10">
        <v>27896</v>
      </c>
      <c r="I128" s="10">
        <v>27896</v>
      </c>
      <c r="J128" s="10">
        <f t="shared" si="38"/>
        <v>0</v>
      </c>
      <c r="K128" s="10">
        <v>1</v>
      </c>
      <c r="L128" s="10">
        <f t="shared" si="39"/>
        <v>0</v>
      </c>
      <c r="M128" s="10">
        <v>1.03</v>
      </c>
      <c r="N128" s="12">
        <f t="shared" si="40"/>
        <v>0</v>
      </c>
      <c r="O128" s="10">
        <v>120</v>
      </c>
      <c r="P128" s="12">
        <f t="shared" si="41"/>
        <v>120</v>
      </c>
      <c r="Q128" s="10">
        <v>1</v>
      </c>
      <c r="R128" s="36">
        <f t="shared" si="42"/>
        <v>120</v>
      </c>
    </row>
    <row r="129" s="1" customFormat="1" spans="1:18">
      <c r="A129" s="10" t="s">
        <v>436</v>
      </c>
      <c r="B129" s="247" t="s">
        <v>417</v>
      </c>
      <c r="C129" s="10"/>
      <c r="D129" s="10"/>
      <c r="E129" s="10"/>
      <c r="F129" s="36">
        <v>9.5</v>
      </c>
      <c r="G129" s="10">
        <f t="shared" si="43"/>
        <v>0</v>
      </c>
      <c r="H129" s="10">
        <v>2190</v>
      </c>
      <c r="I129" s="10">
        <v>2254</v>
      </c>
      <c r="J129" s="10">
        <f t="shared" si="38"/>
        <v>64</v>
      </c>
      <c r="K129" s="10">
        <v>1</v>
      </c>
      <c r="L129" s="10">
        <f t="shared" si="39"/>
        <v>64</v>
      </c>
      <c r="M129" s="10">
        <v>1.03</v>
      </c>
      <c r="N129" s="12">
        <f t="shared" si="40"/>
        <v>65.92</v>
      </c>
      <c r="O129" s="10"/>
      <c r="P129" s="12">
        <v>0</v>
      </c>
      <c r="Q129" s="10">
        <v>1</v>
      </c>
      <c r="R129" s="36">
        <f t="shared" si="42"/>
        <v>0</v>
      </c>
    </row>
    <row r="130" s="1" customFormat="1" spans="1:18">
      <c r="A130" s="10" t="s">
        <v>437</v>
      </c>
      <c r="B130" s="247" t="s">
        <v>417</v>
      </c>
      <c r="C130" s="10"/>
      <c r="D130" s="10"/>
      <c r="E130" s="10"/>
      <c r="F130" s="36">
        <v>9.5</v>
      </c>
      <c r="G130" s="10">
        <f t="shared" si="43"/>
        <v>0</v>
      </c>
      <c r="H130" s="10">
        <v>9590</v>
      </c>
      <c r="I130" s="10">
        <v>10199</v>
      </c>
      <c r="J130" s="10">
        <f t="shared" si="38"/>
        <v>609</v>
      </c>
      <c r="K130" s="10">
        <v>1</v>
      </c>
      <c r="L130" s="10">
        <f t="shared" si="39"/>
        <v>609</v>
      </c>
      <c r="M130" s="10">
        <v>1.03</v>
      </c>
      <c r="N130" s="12">
        <f t="shared" si="40"/>
        <v>627.27</v>
      </c>
      <c r="O130" s="10">
        <v>40</v>
      </c>
      <c r="P130" s="12">
        <f t="shared" si="41"/>
        <v>667.27</v>
      </c>
      <c r="Q130" s="10">
        <v>1</v>
      </c>
      <c r="R130" s="36">
        <f t="shared" si="42"/>
        <v>667.27</v>
      </c>
    </row>
    <row r="131" s="1" customFormat="1" ht="16.5" customHeight="1" spans="1:18">
      <c r="A131" s="10" t="s">
        <v>438</v>
      </c>
      <c r="B131" s="247" t="s">
        <v>417</v>
      </c>
      <c r="C131" s="10">
        <v>210</v>
      </c>
      <c r="D131" s="10">
        <v>210</v>
      </c>
      <c r="E131" s="10">
        <f>SUM(D131-C131)</f>
        <v>0</v>
      </c>
      <c r="F131" s="36">
        <v>9.5</v>
      </c>
      <c r="G131" s="10">
        <f t="shared" si="43"/>
        <v>0</v>
      </c>
      <c r="H131" s="10"/>
      <c r="I131" s="10"/>
      <c r="J131" s="10"/>
      <c r="K131" s="10"/>
      <c r="L131" s="10"/>
      <c r="M131" s="10">
        <v>1.03</v>
      </c>
      <c r="N131" s="12"/>
      <c r="O131" s="10">
        <v>40</v>
      </c>
      <c r="P131" s="12">
        <f t="shared" si="41"/>
        <v>40</v>
      </c>
      <c r="Q131" s="10">
        <v>1</v>
      </c>
      <c r="R131" s="36">
        <f t="shared" si="42"/>
        <v>40</v>
      </c>
    </row>
    <row r="132" s="1" customFormat="1" ht="18.75" customHeight="1" spans="1:18">
      <c r="A132" s="10" t="s">
        <v>439</v>
      </c>
      <c r="B132" s="247" t="s">
        <v>417</v>
      </c>
      <c r="C132" s="10">
        <v>217</v>
      </c>
      <c r="D132" s="10">
        <v>217</v>
      </c>
      <c r="E132" s="10">
        <f>SUM(D132-C132)</f>
        <v>0</v>
      </c>
      <c r="F132" s="36">
        <v>9.5</v>
      </c>
      <c r="G132" s="10">
        <f t="shared" si="43"/>
        <v>0</v>
      </c>
      <c r="H132" s="10"/>
      <c r="I132" s="10"/>
      <c r="J132" s="10"/>
      <c r="K132" s="10"/>
      <c r="L132" s="10"/>
      <c r="M132" s="10">
        <v>1.03</v>
      </c>
      <c r="N132" s="12"/>
      <c r="O132" s="10"/>
      <c r="P132" s="12">
        <f t="shared" si="41"/>
        <v>0</v>
      </c>
      <c r="Q132" s="10">
        <v>1</v>
      </c>
      <c r="R132" s="36">
        <f>P132</f>
        <v>0</v>
      </c>
    </row>
    <row r="133" s="1" customFormat="1" ht="12.75" customHeight="1" spans="1:18">
      <c r="A133" s="10" t="s">
        <v>440</v>
      </c>
      <c r="B133" s="247" t="s">
        <v>417</v>
      </c>
      <c r="C133" s="10">
        <v>191</v>
      </c>
      <c r="D133" s="10">
        <v>191</v>
      </c>
      <c r="E133" s="10">
        <f>SUM(D133-C133)</f>
        <v>0</v>
      </c>
      <c r="F133" s="36">
        <v>9.5</v>
      </c>
      <c r="G133" s="10">
        <f t="shared" si="43"/>
        <v>0</v>
      </c>
      <c r="H133" s="10">
        <v>34085</v>
      </c>
      <c r="I133" s="10">
        <v>34109</v>
      </c>
      <c r="J133" s="10">
        <f>I133-H133</f>
        <v>24</v>
      </c>
      <c r="K133" s="10">
        <v>1</v>
      </c>
      <c r="L133" s="10">
        <f>K133*J133</f>
        <v>24</v>
      </c>
      <c r="M133" s="10">
        <v>1.03</v>
      </c>
      <c r="N133" s="12">
        <f>M133*L133</f>
        <v>24.72</v>
      </c>
      <c r="O133" s="10">
        <v>120</v>
      </c>
      <c r="P133" s="12">
        <f t="shared" si="41"/>
        <v>144.72</v>
      </c>
      <c r="Q133" s="10">
        <v>1</v>
      </c>
      <c r="R133" s="36">
        <f>P133*Q133</f>
        <v>144.72</v>
      </c>
    </row>
    <row r="134" s="1" customFormat="1" ht="21" customHeight="1" spans="1:18">
      <c r="A134" s="10" t="s">
        <v>441</v>
      </c>
      <c r="B134" s="247" t="s">
        <v>417</v>
      </c>
      <c r="C134" s="10"/>
      <c r="D134" s="10"/>
      <c r="E134" s="10"/>
      <c r="F134" s="36">
        <v>9.5</v>
      </c>
      <c r="G134" s="10"/>
      <c r="H134" s="10">
        <v>46205</v>
      </c>
      <c r="I134" s="10">
        <v>47531</v>
      </c>
      <c r="J134" s="10">
        <f>I134-H134</f>
        <v>1326</v>
      </c>
      <c r="K134" s="10">
        <v>1</v>
      </c>
      <c r="L134" s="10">
        <f>K134*J134</f>
        <v>1326</v>
      </c>
      <c r="M134" s="10">
        <v>1.03</v>
      </c>
      <c r="N134" s="12">
        <f>M134*L134</f>
        <v>1365.78</v>
      </c>
      <c r="O134" s="10">
        <v>80</v>
      </c>
      <c r="P134" s="12">
        <f t="shared" si="41"/>
        <v>1445.78</v>
      </c>
      <c r="Q134" s="10">
        <v>1</v>
      </c>
      <c r="R134" s="36">
        <f>P134*Q134</f>
        <v>1445.78</v>
      </c>
    </row>
    <row r="135" s="1" customFormat="1" customHeight="1" spans="1:18">
      <c r="A135" s="10" t="s">
        <v>442</v>
      </c>
      <c r="B135" s="247" t="s">
        <v>417</v>
      </c>
      <c r="C135" s="10">
        <v>267</v>
      </c>
      <c r="D135" s="10">
        <v>267</v>
      </c>
      <c r="E135" s="10">
        <f>SUM(D135-C135)</f>
        <v>0</v>
      </c>
      <c r="F135" s="36">
        <v>9.5</v>
      </c>
      <c r="G135" s="10">
        <f>E135*F135</f>
        <v>0</v>
      </c>
      <c r="H135" s="10">
        <v>6779</v>
      </c>
      <c r="I135" s="10">
        <v>7218</v>
      </c>
      <c r="J135" s="10">
        <f>I135-H135</f>
        <v>439</v>
      </c>
      <c r="K135" s="10">
        <v>1</v>
      </c>
      <c r="L135" s="10">
        <f>K135*J135</f>
        <v>439</v>
      </c>
      <c r="M135" s="10">
        <v>1.03</v>
      </c>
      <c r="N135" s="12">
        <f>M135*L135</f>
        <v>452.17</v>
      </c>
      <c r="O135" s="10">
        <v>80</v>
      </c>
      <c r="P135" s="12">
        <f t="shared" si="41"/>
        <v>532.17</v>
      </c>
      <c r="Q135" s="10">
        <v>1</v>
      </c>
      <c r="R135" s="36">
        <f>P135*Q135</f>
        <v>532.17</v>
      </c>
    </row>
    <row r="136" s="1" customFormat="1" ht="18.75" customHeight="1" spans="1:18">
      <c r="A136" s="10" t="s">
        <v>443</v>
      </c>
      <c r="B136" s="247" t="s">
        <v>417</v>
      </c>
      <c r="C136" s="10"/>
      <c r="D136" s="10"/>
      <c r="E136" s="10"/>
      <c r="F136" s="36">
        <v>9.5</v>
      </c>
      <c r="G136" s="10"/>
      <c r="H136" s="10">
        <v>14137</v>
      </c>
      <c r="I136" s="10">
        <v>14137</v>
      </c>
      <c r="J136" s="10">
        <f>I136-H136</f>
        <v>0</v>
      </c>
      <c r="K136" s="10">
        <v>1</v>
      </c>
      <c r="L136" s="10">
        <f>K136*J136</f>
        <v>0</v>
      </c>
      <c r="M136" s="10">
        <v>1.03</v>
      </c>
      <c r="N136" s="12">
        <f>M136*L136</f>
        <v>0</v>
      </c>
      <c r="O136" s="10">
        <v>120</v>
      </c>
      <c r="P136" s="12">
        <f t="shared" si="41"/>
        <v>120</v>
      </c>
      <c r="Q136" s="10">
        <v>1</v>
      </c>
      <c r="R136" s="36">
        <f>P136*Q136</f>
        <v>120</v>
      </c>
    </row>
    <row r="137" s="1" customFormat="1" spans="1:18">
      <c r="A137" s="10" t="s">
        <v>444</v>
      </c>
      <c r="B137" s="247" t="s">
        <v>417</v>
      </c>
      <c r="C137" s="10"/>
      <c r="D137" s="10"/>
      <c r="E137" s="10"/>
      <c r="F137" s="36">
        <v>9.5</v>
      </c>
      <c r="G137" s="10"/>
      <c r="H137" s="10">
        <v>14019</v>
      </c>
      <c r="I137" s="10">
        <v>14019</v>
      </c>
      <c r="J137" s="10">
        <f>I137-H137</f>
        <v>0</v>
      </c>
      <c r="K137" s="10">
        <v>1</v>
      </c>
      <c r="L137" s="10">
        <f>K137*J137</f>
        <v>0</v>
      </c>
      <c r="M137" s="10">
        <v>1.03</v>
      </c>
      <c r="N137" s="12">
        <f>M137*L137</f>
        <v>0</v>
      </c>
      <c r="O137" s="10"/>
      <c r="P137" s="12">
        <f t="shared" si="41"/>
        <v>0</v>
      </c>
      <c r="Q137" s="10">
        <v>1</v>
      </c>
      <c r="R137" s="36">
        <f>P137*Q137</f>
        <v>0</v>
      </c>
    </row>
    <row r="138" s="1" customFormat="1" spans="1:18">
      <c r="A138" s="10" t="s">
        <v>11</v>
      </c>
      <c r="B138" s="10" t="s">
        <v>417</v>
      </c>
      <c r="C138" s="10"/>
      <c r="D138" s="10"/>
      <c r="E138" s="10">
        <f>SUM(E111:E137)</f>
        <v>0</v>
      </c>
      <c r="F138" s="36">
        <v>9.5</v>
      </c>
      <c r="G138" s="10">
        <f>E138*F138</f>
        <v>0</v>
      </c>
      <c r="H138" s="10"/>
      <c r="I138" s="10"/>
      <c r="J138" s="10"/>
      <c r="K138" s="10"/>
      <c r="L138" s="10">
        <f>L121+L122+L123+L124+L125+L126+L127+L128+L129+L130+L131+L132+L133+L134+L135+L136+L137</f>
        <v>16178</v>
      </c>
      <c r="M138" s="11">
        <v>1.03</v>
      </c>
      <c r="N138" s="12"/>
      <c r="O138" s="10">
        <f>O121+O122+O123+O124+O125+O126+O127+O128+O129+O130+O131+O132+O133+O134+O135+O136+O137</f>
        <v>1080</v>
      </c>
      <c r="P138" s="12"/>
      <c r="Q138" s="10">
        <v>1</v>
      </c>
      <c r="R138" s="36">
        <f>SUM(R121:R137)</f>
        <v>17677.42</v>
      </c>
    </row>
    <row r="139" spans="1:104">
      <c r="A139" s="4"/>
      <c r="B139" s="4"/>
      <c r="C139" s="4"/>
      <c r="D139" s="4"/>
      <c r="E139" s="4"/>
      <c r="F139" s="140"/>
      <c r="G139" s="4"/>
      <c r="H139" s="4"/>
      <c r="I139" s="4"/>
      <c r="J139" s="4"/>
      <c r="K139" s="4"/>
      <c r="L139" s="229"/>
      <c r="M139" s="5"/>
      <c r="N139" s="6"/>
      <c r="O139" s="4"/>
      <c r="P139" s="524"/>
      <c r="Q139" s="4"/>
      <c r="R139" s="140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</row>
    <row r="140" spans="1:104">
      <c r="A140" s="4"/>
      <c r="B140" s="4"/>
      <c r="C140" s="4"/>
      <c r="D140" s="4"/>
      <c r="E140" s="4"/>
      <c r="F140" s="140"/>
      <c r="G140" s="4"/>
      <c r="H140" s="4"/>
      <c r="I140" s="4"/>
      <c r="J140" s="4"/>
      <c r="K140" s="4"/>
      <c r="L140" s="229"/>
      <c r="M140" s="5"/>
      <c r="N140" s="6"/>
      <c r="O140" s="4"/>
      <c r="P140" s="524"/>
      <c r="Q140" s="4"/>
      <c r="R140" s="140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18"/>
      <c r="CN140" s="18"/>
      <c r="CO140" s="18"/>
      <c r="CP140" s="18"/>
      <c r="CQ140" s="18"/>
      <c r="CR140" s="18"/>
      <c r="CS140" s="18"/>
      <c r="CT140" s="18"/>
      <c r="CU140" s="18"/>
      <c r="CV140" s="18"/>
      <c r="CW140" s="18"/>
      <c r="CX140" s="18"/>
      <c r="CY140" s="18"/>
      <c r="CZ140" s="18"/>
    </row>
    <row r="141" spans="1:104">
      <c r="A141" s="4"/>
      <c r="B141" s="4"/>
      <c r="C141" s="4"/>
      <c r="D141" s="4"/>
      <c r="E141" s="4"/>
      <c r="F141" s="140"/>
      <c r="G141" s="4"/>
      <c r="H141" s="4"/>
      <c r="I141" s="4"/>
      <c r="J141" s="4"/>
      <c r="K141" s="4"/>
      <c r="L141" s="229"/>
      <c r="M141" s="5"/>
      <c r="N141" s="6"/>
      <c r="O141" s="4"/>
      <c r="P141" s="524"/>
      <c r="Q141" s="4"/>
      <c r="R141" s="140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</row>
    <row r="142" spans="1:104">
      <c r="A142" s="29" t="s">
        <v>15</v>
      </c>
      <c r="B142" s="4" t="s">
        <v>50</v>
      </c>
      <c r="C142" s="4" t="s">
        <v>16</v>
      </c>
      <c r="D142" s="4" t="s">
        <v>17</v>
      </c>
      <c r="E142" s="4" t="s">
        <v>18</v>
      </c>
      <c r="F142" s="140" t="s">
        <v>19</v>
      </c>
      <c r="G142" s="4" t="s">
        <v>20</v>
      </c>
      <c r="H142" s="4" t="s">
        <v>21</v>
      </c>
      <c r="I142" s="4" t="s">
        <v>22</v>
      </c>
      <c r="J142" s="4" t="s">
        <v>23</v>
      </c>
      <c r="K142" s="4" t="s">
        <v>24</v>
      </c>
      <c r="L142" s="4" t="s">
        <v>18</v>
      </c>
      <c r="M142" s="5"/>
      <c r="N142" s="6" t="s">
        <v>25</v>
      </c>
      <c r="O142" s="4" t="s">
        <v>26</v>
      </c>
      <c r="P142" s="6" t="s">
        <v>11</v>
      </c>
      <c r="Q142" s="4" t="s">
        <v>27</v>
      </c>
      <c r="R142" s="140" t="s">
        <v>28</v>
      </c>
      <c r="S142" s="365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</row>
    <row r="143" s="1" customFormat="1" spans="1:18">
      <c r="A143" s="10" t="s">
        <v>445</v>
      </c>
      <c r="B143" s="10" t="s">
        <v>446</v>
      </c>
      <c r="C143" s="10"/>
      <c r="D143" s="10"/>
      <c r="E143" s="10"/>
      <c r="F143" s="36"/>
      <c r="G143" s="10"/>
      <c r="H143" s="10">
        <v>1388</v>
      </c>
      <c r="I143" s="10">
        <v>1388</v>
      </c>
      <c r="J143" s="10">
        <f>I143-H143</f>
        <v>0</v>
      </c>
      <c r="K143" s="10">
        <v>1</v>
      </c>
      <c r="L143" s="10">
        <f>K143*J143</f>
        <v>0</v>
      </c>
      <c r="M143" s="11">
        <v>1.03</v>
      </c>
      <c r="N143" s="12">
        <f>M143*L143</f>
        <v>0</v>
      </c>
      <c r="O143" s="10">
        <v>30</v>
      </c>
      <c r="P143" s="12">
        <f>G143+N143+O143</f>
        <v>30</v>
      </c>
      <c r="Q143" s="10">
        <v>1</v>
      </c>
      <c r="R143" s="36">
        <f>P143*Q143</f>
        <v>30</v>
      </c>
    </row>
    <row r="144" s="1" customFormat="1" spans="1:18">
      <c r="A144" s="10" t="s">
        <v>447</v>
      </c>
      <c r="B144" s="10" t="s">
        <v>446</v>
      </c>
      <c r="C144" s="10">
        <v>31</v>
      </c>
      <c r="D144" s="10">
        <v>31</v>
      </c>
      <c r="E144" s="10">
        <f>SUM(D144-C144)</f>
        <v>0</v>
      </c>
      <c r="F144" s="36">
        <v>9.5</v>
      </c>
      <c r="G144" s="10">
        <f>E144*F144</f>
        <v>0</v>
      </c>
      <c r="H144" s="10">
        <v>26947</v>
      </c>
      <c r="I144" s="10">
        <v>27288</v>
      </c>
      <c r="J144" s="10">
        <f>I144-H144</f>
        <v>341</v>
      </c>
      <c r="K144" s="10">
        <v>1</v>
      </c>
      <c r="L144" s="10">
        <f>K144*J144</f>
        <v>341</v>
      </c>
      <c r="M144" s="11">
        <v>1.03</v>
      </c>
      <c r="N144" s="12">
        <f>M144*L144</f>
        <v>351.23</v>
      </c>
      <c r="O144" s="10">
        <v>60</v>
      </c>
      <c r="P144" s="12">
        <f>G144+N144+O144</f>
        <v>411.23</v>
      </c>
      <c r="Q144" s="10">
        <v>1</v>
      </c>
      <c r="R144" s="36">
        <f>P144*Q144</f>
        <v>411.23</v>
      </c>
    </row>
    <row r="145" s="1" customFormat="1" spans="1:18">
      <c r="A145" s="10" t="s">
        <v>11</v>
      </c>
      <c r="B145" s="10" t="s">
        <v>446</v>
      </c>
      <c r="C145" s="10"/>
      <c r="D145" s="10"/>
      <c r="E145" s="10">
        <f>SUM(E144:E144)</f>
        <v>0</v>
      </c>
      <c r="F145" s="36">
        <v>9.5</v>
      </c>
      <c r="G145" s="10">
        <f>F145*E145</f>
        <v>0</v>
      </c>
      <c r="H145" s="10"/>
      <c r="I145" s="10"/>
      <c r="J145" s="10"/>
      <c r="K145" s="10"/>
      <c r="L145" s="10">
        <f>SUM(L143:L144)</f>
        <v>341</v>
      </c>
      <c r="M145" s="11">
        <v>1.03</v>
      </c>
      <c r="N145" s="12">
        <f>L145*M145</f>
        <v>351.23</v>
      </c>
      <c r="O145" s="10">
        <f>SUM(O143:O144)</f>
        <v>90</v>
      </c>
      <c r="P145" s="12">
        <f>O145+N145+G145</f>
        <v>441.23</v>
      </c>
      <c r="Q145" s="10">
        <v>1</v>
      </c>
      <c r="R145" s="36">
        <f>G145+N145+O145</f>
        <v>441.23</v>
      </c>
    </row>
    <row r="146" s="24" customFormat="1" spans="1:18">
      <c r="A146" s="190" t="s">
        <v>416</v>
      </c>
      <c r="B146" s="190" t="s">
        <v>403</v>
      </c>
      <c r="C146" s="190"/>
      <c r="D146" s="190"/>
      <c r="E146" s="190"/>
      <c r="F146" s="192"/>
      <c r="G146" s="190"/>
      <c r="H146" s="190"/>
      <c r="I146" s="190"/>
      <c r="J146" s="190"/>
      <c r="K146" s="190"/>
      <c r="L146" s="190"/>
      <c r="M146" s="216"/>
      <c r="N146" s="355"/>
      <c r="O146" s="190"/>
      <c r="P146" s="355"/>
      <c r="Q146" s="190"/>
      <c r="R146" s="528">
        <v>79715.36</v>
      </c>
    </row>
    <row r="147" s="24" customFormat="1" spans="1:18">
      <c r="A147" s="391" t="s">
        <v>404</v>
      </c>
      <c r="B147" s="190" t="s">
        <v>112</v>
      </c>
      <c r="C147" s="190"/>
      <c r="D147" s="190"/>
      <c r="E147" s="190"/>
      <c r="F147" s="192"/>
      <c r="G147" s="190"/>
      <c r="H147" s="190"/>
      <c r="I147" s="190"/>
      <c r="J147" s="190"/>
      <c r="K147" s="190"/>
      <c r="L147" s="190"/>
      <c r="M147" s="216"/>
      <c r="N147" s="355"/>
      <c r="O147" s="190"/>
      <c r="P147" s="355"/>
      <c r="Q147" s="190"/>
      <c r="R147" s="192">
        <f>R146-R145</f>
        <v>79274.13</v>
      </c>
    </row>
    <row r="148" spans="1:103">
      <c r="A148" s="4" t="s">
        <v>448</v>
      </c>
      <c r="B148" s="4"/>
      <c r="C148" s="4"/>
      <c r="D148" s="4"/>
      <c r="E148" s="4"/>
      <c r="F148" s="140"/>
      <c r="G148" s="4"/>
      <c r="H148" s="4"/>
      <c r="I148" s="4"/>
      <c r="J148" s="4"/>
      <c r="K148" s="4"/>
      <c r="L148" s="4"/>
      <c r="M148" s="5"/>
      <c r="N148" s="6"/>
      <c r="O148" s="4"/>
      <c r="P148" s="6"/>
      <c r="Q148" s="4"/>
      <c r="R148" s="140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8"/>
      <c r="BW148" s="18"/>
      <c r="BX148" s="18"/>
      <c r="BY148" s="18"/>
      <c r="BZ148" s="18"/>
      <c r="CA148" s="18"/>
      <c r="CB148" s="18"/>
      <c r="CC148" s="18"/>
      <c r="CD148" s="18"/>
      <c r="CE148" s="18"/>
      <c r="CF148" s="18"/>
      <c r="CG148" s="18"/>
      <c r="CH148" s="18"/>
      <c r="CI148" s="18"/>
      <c r="CJ148" s="18"/>
      <c r="CK148" s="18"/>
      <c r="CL148" s="18"/>
      <c r="CM148" s="18"/>
      <c r="CN148" s="18"/>
      <c r="CO148" s="18"/>
      <c r="CP148" s="18"/>
      <c r="CQ148" s="18"/>
      <c r="CR148" s="18"/>
      <c r="CS148" s="18"/>
      <c r="CT148" s="18"/>
      <c r="CU148" s="18"/>
      <c r="CV148" s="18"/>
      <c r="CW148" s="18"/>
      <c r="CX148" s="18"/>
      <c r="CY148" s="18"/>
    </row>
    <row r="149" s="108" customFormat="1" spans="1:103">
      <c r="A149" s="29" t="s">
        <v>15</v>
      </c>
      <c r="B149" s="4"/>
      <c r="C149" s="4"/>
      <c r="D149" s="4"/>
      <c r="E149" s="4"/>
      <c r="F149" s="140"/>
      <c r="G149" s="4"/>
      <c r="H149" s="4"/>
      <c r="I149" s="4"/>
      <c r="J149" s="4"/>
      <c r="K149" s="4"/>
      <c r="L149" s="4"/>
      <c r="M149" s="5"/>
      <c r="N149" s="6"/>
      <c r="O149" s="4"/>
      <c r="P149" s="6"/>
      <c r="Q149" s="4"/>
      <c r="R149" s="140"/>
      <c r="S149" s="365"/>
      <c r="T149" s="365"/>
      <c r="U149" s="365"/>
      <c r="V149" s="365"/>
      <c r="W149" s="365"/>
      <c r="X149" s="365"/>
      <c r="Y149" s="365"/>
      <c r="Z149" s="365"/>
      <c r="AA149" s="365"/>
      <c r="AB149" s="365"/>
      <c r="AC149" s="365"/>
      <c r="AD149" s="365"/>
      <c r="AE149" s="365"/>
      <c r="AF149" s="365"/>
      <c r="AG149" s="365"/>
      <c r="AH149" s="365"/>
      <c r="AI149" s="365"/>
      <c r="AJ149" s="365"/>
      <c r="AK149" s="365"/>
      <c r="AL149" s="365"/>
      <c r="AM149" s="365"/>
      <c r="AN149" s="365"/>
      <c r="AO149" s="365"/>
      <c r="AP149" s="365"/>
      <c r="AQ149" s="365"/>
      <c r="AR149" s="365"/>
      <c r="AS149" s="365"/>
      <c r="AT149" s="365"/>
      <c r="AU149" s="365"/>
      <c r="AV149" s="365"/>
      <c r="AW149" s="365"/>
      <c r="AX149" s="365"/>
      <c r="AY149" s="365"/>
      <c r="AZ149" s="365"/>
      <c r="BA149" s="365"/>
      <c r="BB149" s="365"/>
      <c r="BC149" s="365"/>
      <c r="BD149" s="365"/>
      <c r="BE149" s="365"/>
      <c r="BF149" s="365"/>
      <c r="BG149" s="365"/>
      <c r="BH149" s="365"/>
      <c r="BI149" s="365"/>
      <c r="BJ149" s="365"/>
      <c r="BK149" s="365"/>
      <c r="BL149" s="365"/>
      <c r="BM149" s="365"/>
      <c r="BN149" s="365"/>
      <c r="BO149" s="365"/>
      <c r="BP149" s="365"/>
      <c r="BQ149" s="365"/>
      <c r="BR149" s="365"/>
      <c r="BS149" s="365"/>
      <c r="BT149" s="365"/>
      <c r="BU149" s="365"/>
      <c r="BV149" s="365"/>
      <c r="BW149" s="365"/>
      <c r="BX149" s="365"/>
      <c r="BY149" s="365"/>
      <c r="BZ149" s="365"/>
      <c r="CA149" s="365"/>
      <c r="CB149" s="365"/>
      <c r="CC149" s="365"/>
      <c r="CD149" s="365"/>
      <c r="CE149" s="365"/>
      <c r="CF149" s="365"/>
      <c r="CG149" s="365"/>
      <c r="CH149" s="365"/>
      <c r="CI149" s="365"/>
      <c r="CJ149" s="365"/>
      <c r="CK149" s="365"/>
      <c r="CL149" s="365"/>
      <c r="CM149" s="365"/>
      <c r="CN149" s="365"/>
      <c r="CO149" s="365"/>
      <c r="CP149" s="365"/>
      <c r="CQ149" s="365"/>
      <c r="CR149" s="365"/>
      <c r="CS149" s="365"/>
      <c r="CT149" s="365"/>
      <c r="CU149" s="365"/>
      <c r="CV149" s="365"/>
      <c r="CW149" s="365"/>
      <c r="CX149" s="365"/>
      <c r="CY149" s="365"/>
    </row>
    <row r="150" s="89" customFormat="1" spans="1:103">
      <c r="A150" s="516" t="s">
        <v>449</v>
      </c>
      <c r="B150" s="25"/>
      <c r="C150" s="25"/>
      <c r="D150" s="25"/>
      <c r="E150" s="25"/>
      <c r="F150" s="517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365"/>
      <c r="T150" s="365"/>
      <c r="U150" s="365"/>
      <c r="V150" s="365"/>
      <c r="W150" s="365"/>
      <c r="X150" s="365"/>
      <c r="Y150" s="365"/>
      <c r="Z150" s="365"/>
      <c r="AA150" s="365"/>
      <c r="AB150" s="365"/>
      <c r="AC150" s="365"/>
      <c r="AD150" s="365"/>
      <c r="AE150" s="365"/>
      <c r="AF150" s="365"/>
      <c r="AG150" s="365"/>
      <c r="AH150" s="365"/>
      <c r="AI150" s="365"/>
      <c r="AJ150" s="365"/>
      <c r="AK150" s="365"/>
      <c r="AL150" s="365"/>
      <c r="AM150" s="365"/>
      <c r="AN150" s="365"/>
      <c r="AO150" s="365"/>
      <c r="AP150" s="365"/>
      <c r="AQ150" s="365"/>
      <c r="AR150" s="365"/>
      <c r="AS150" s="365"/>
      <c r="AT150" s="365"/>
      <c r="AU150" s="365"/>
      <c r="AV150" s="365"/>
      <c r="AW150" s="365"/>
      <c r="AX150" s="365"/>
      <c r="AY150" s="365"/>
      <c r="AZ150" s="365"/>
      <c r="BA150" s="365"/>
      <c r="BB150" s="365"/>
      <c r="BC150" s="365"/>
      <c r="BD150" s="365"/>
      <c r="BE150" s="365"/>
      <c r="BF150" s="365"/>
      <c r="BG150" s="365"/>
      <c r="BH150" s="365"/>
      <c r="BI150" s="365"/>
      <c r="BJ150" s="365"/>
      <c r="BK150" s="365"/>
      <c r="BL150" s="365"/>
      <c r="BM150" s="365"/>
      <c r="BN150" s="365"/>
      <c r="BO150" s="365"/>
      <c r="BP150" s="365"/>
      <c r="BQ150" s="365"/>
      <c r="BR150" s="365"/>
      <c r="BS150" s="365"/>
      <c r="BT150" s="365"/>
      <c r="BU150" s="365"/>
      <c r="BV150" s="365"/>
      <c r="BW150" s="365"/>
      <c r="BX150" s="365"/>
      <c r="BY150" s="365"/>
      <c r="BZ150" s="365"/>
      <c r="CA150" s="365"/>
      <c r="CB150" s="365"/>
      <c r="CC150" s="365"/>
      <c r="CD150" s="365"/>
      <c r="CE150" s="365"/>
      <c r="CF150" s="365"/>
      <c r="CG150" s="365"/>
      <c r="CH150" s="365"/>
      <c r="CI150" s="365"/>
      <c r="CJ150" s="365"/>
      <c r="CK150" s="365"/>
      <c r="CL150" s="365"/>
      <c r="CM150" s="365"/>
      <c r="CN150" s="365"/>
      <c r="CO150" s="365"/>
      <c r="CP150" s="365"/>
      <c r="CQ150" s="365"/>
      <c r="CR150" s="365"/>
      <c r="CS150" s="365"/>
      <c r="CT150" s="365"/>
      <c r="CU150" s="365"/>
      <c r="CV150" s="365"/>
      <c r="CW150" s="365"/>
      <c r="CX150" s="365"/>
      <c r="CY150" s="365"/>
    </row>
    <row r="151" s="1" customFormat="1" spans="1:18">
      <c r="A151" s="10" t="s">
        <v>450</v>
      </c>
      <c r="B151" s="10" t="s">
        <v>451</v>
      </c>
      <c r="C151" s="10">
        <v>42</v>
      </c>
      <c r="D151" s="10">
        <v>42</v>
      </c>
      <c r="E151" s="10">
        <f>SUM(D151-C151)</f>
        <v>0</v>
      </c>
      <c r="F151" s="36">
        <v>9.5</v>
      </c>
      <c r="G151" s="10">
        <f>E151*F151</f>
        <v>0</v>
      </c>
      <c r="H151" s="10">
        <v>1801</v>
      </c>
      <c r="I151" s="10">
        <v>1801</v>
      </c>
      <c r="J151" s="10">
        <f>I151-H151</f>
        <v>0</v>
      </c>
      <c r="K151" s="10">
        <v>1</v>
      </c>
      <c r="L151" s="10">
        <f>K151*J151</f>
        <v>0</v>
      </c>
      <c r="M151" s="11">
        <v>1.03</v>
      </c>
      <c r="N151" s="12">
        <f>M151*L151</f>
        <v>0</v>
      </c>
      <c r="O151" s="10">
        <v>120</v>
      </c>
      <c r="P151" s="12">
        <f>G151+N151+O151</f>
        <v>120</v>
      </c>
      <c r="Q151" s="10">
        <v>1</v>
      </c>
      <c r="R151" s="36">
        <f>P151*Q151</f>
        <v>120</v>
      </c>
    </row>
    <row r="152" s="1" customFormat="1" spans="1:18">
      <c r="A152" s="10" t="s">
        <v>452</v>
      </c>
      <c r="B152" s="10" t="s">
        <v>451</v>
      </c>
      <c r="C152" s="10">
        <v>38</v>
      </c>
      <c r="D152" s="10">
        <v>41</v>
      </c>
      <c r="E152" s="10">
        <f>SUM(D152-C152)</f>
        <v>3</v>
      </c>
      <c r="F152" s="36">
        <v>9.5</v>
      </c>
      <c r="G152" s="10">
        <f>E152*F152</f>
        <v>28.5</v>
      </c>
      <c r="H152" s="10">
        <v>58861</v>
      </c>
      <c r="I152" s="10">
        <v>61052</v>
      </c>
      <c r="J152" s="10">
        <f>I152-H152</f>
        <v>2191</v>
      </c>
      <c r="K152" s="10">
        <v>1</v>
      </c>
      <c r="L152" s="10">
        <f>K152*J152</f>
        <v>2191</v>
      </c>
      <c r="M152" s="11">
        <v>1.03</v>
      </c>
      <c r="N152" s="12">
        <f>M152*L152</f>
        <v>2256.73</v>
      </c>
      <c r="O152" s="10">
        <v>80</v>
      </c>
      <c r="P152" s="12">
        <f>G152+N152+O152</f>
        <v>2365.23</v>
      </c>
      <c r="Q152" s="10">
        <v>1</v>
      </c>
      <c r="R152" s="36">
        <f>P152*Q152</f>
        <v>2365.23</v>
      </c>
    </row>
    <row r="153" s="1" customFormat="1" spans="1:18">
      <c r="A153" s="80" t="s">
        <v>11</v>
      </c>
      <c r="E153" s="1">
        <v>1</v>
      </c>
      <c r="F153" s="518">
        <v>9.5</v>
      </c>
      <c r="G153" s="1">
        <f>E153*F153</f>
        <v>9.5</v>
      </c>
      <c r="L153" s="1">
        <f>L151+L152</f>
        <v>2191</v>
      </c>
      <c r="M153" s="85">
        <v>1.03</v>
      </c>
      <c r="N153" s="1">
        <f>L153*M153</f>
        <v>2256.73</v>
      </c>
      <c r="O153" s="1">
        <f>O151+O152</f>
        <v>200</v>
      </c>
      <c r="P153" s="1">
        <f>N153+O153</f>
        <v>2456.73</v>
      </c>
      <c r="Q153" s="1">
        <v>1</v>
      </c>
      <c r="R153" s="1">
        <f>P153+G153</f>
        <v>2466.23</v>
      </c>
    </row>
    <row r="154" s="108" customFormat="1" spans="1:103">
      <c r="A154" s="4"/>
      <c r="B154" s="4"/>
      <c r="C154" s="4"/>
      <c r="D154" s="4"/>
      <c r="E154" s="4"/>
      <c r="F154" s="140"/>
      <c r="G154" s="4"/>
      <c r="H154" s="4"/>
      <c r="I154" s="4"/>
      <c r="J154" s="4"/>
      <c r="K154" s="4"/>
      <c r="L154" s="4">
        <f>P153/M153</f>
        <v>2385.17475728155</v>
      </c>
      <c r="M154" s="5"/>
      <c r="N154" s="6"/>
      <c r="O154" s="4"/>
      <c r="P154" s="6"/>
      <c r="Q154" s="4"/>
      <c r="R154" s="140">
        <f>SUM(R153:R153)</f>
        <v>2466.23</v>
      </c>
      <c r="S154" s="365"/>
      <c r="T154" s="365"/>
      <c r="U154" s="365"/>
      <c r="V154" s="365"/>
      <c r="W154" s="365"/>
      <c r="X154" s="365"/>
      <c r="Y154" s="365"/>
      <c r="Z154" s="365"/>
      <c r="AA154" s="365"/>
      <c r="AB154" s="365"/>
      <c r="AC154" s="365"/>
      <c r="AD154" s="365"/>
      <c r="AE154" s="365"/>
      <c r="AF154" s="365"/>
      <c r="AG154" s="365"/>
      <c r="AH154" s="365"/>
      <c r="AI154" s="365"/>
      <c r="AJ154" s="365"/>
      <c r="AK154" s="365"/>
      <c r="AL154" s="365"/>
      <c r="AM154" s="365"/>
      <c r="AN154" s="365"/>
      <c r="AO154" s="365"/>
      <c r="AP154" s="365"/>
      <c r="AQ154" s="365"/>
      <c r="AR154" s="365"/>
      <c r="AS154" s="365"/>
      <c r="AT154" s="365"/>
      <c r="AU154" s="365"/>
      <c r="AV154" s="365"/>
      <c r="AW154" s="365"/>
      <c r="AX154" s="365"/>
      <c r="AY154" s="365"/>
      <c r="AZ154" s="365"/>
      <c r="BA154" s="365"/>
      <c r="BB154" s="365"/>
      <c r="BC154" s="365"/>
      <c r="BD154" s="365"/>
      <c r="BE154" s="365"/>
      <c r="BF154" s="365"/>
      <c r="BG154" s="365"/>
      <c r="BH154" s="365"/>
      <c r="BI154" s="365"/>
      <c r="BJ154" s="365"/>
      <c r="BK154" s="365"/>
      <c r="BL154" s="365"/>
      <c r="BM154" s="365"/>
      <c r="BN154" s="365"/>
      <c r="BO154" s="365"/>
      <c r="BP154" s="365"/>
      <c r="BQ154" s="365"/>
      <c r="BR154" s="365"/>
      <c r="BS154" s="365"/>
      <c r="BT154" s="365"/>
      <c r="BU154" s="365"/>
      <c r="BV154" s="365"/>
      <c r="BW154" s="365"/>
      <c r="BX154" s="365"/>
      <c r="BY154" s="365"/>
      <c r="BZ154" s="365"/>
      <c r="CA154" s="365"/>
      <c r="CB154" s="365"/>
      <c r="CC154" s="365"/>
      <c r="CD154" s="365"/>
      <c r="CE154" s="365"/>
      <c r="CF154" s="365"/>
      <c r="CG154" s="365"/>
      <c r="CH154" s="365"/>
      <c r="CI154" s="365"/>
      <c r="CJ154" s="365"/>
      <c r="CK154" s="365"/>
      <c r="CL154" s="365"/>
      <c r="CM154" s="365"/>
      <c r="CN154" s="365"/>
      <c r="CO154" s="365"/>
      <c r="CP154" s="365"/>
      <c r="CQ154" s="365"/>
      <c r="CR154" s="365"/>
      <c r="CS154" s="365"/>
      <c r="CT154" s="365"/>
      <c r="CU154" s="365"/>
      <c r="CV154" s="365"/>
      <c r="CW154" s="365"/>
      <c r="CX154" s="365"/>
      <c r="CY154" s="365"/>
    </row>
    <row r="155" s="97" customFormat="1" spans="1:104">
      <c r="A155" s="4" t="s">
        <v>15</v>
      </c>
      <c r="B155" s="4" t="s">
        <v>50</v>
      </c>
      <c r="C155" s="4" t="s">
        <v>16</v>
      </c>
      <c r="D155" s="4" t="s">
        <v>17</v>
      </c>
      <c r="E155" s="4" t="s">
        <v>18</v>
      </c>
      <c r="F155" s="140" t="s">
        <v>19</v>
      </c>
      <c r="G155" s="4" t="s">
        <v>20</v>
      </c>
      <c r="H155" s="4" t="s">
        <v>21</v>
      </c>
      <c r="I155" s="4" t="s">
        <v>22</v>
      </c>
      <c r="J155" s="4" t="s">
        <v>23</v>
      </c>
      <c r="K155" s="4" t="s">
        <v>24</v>
      </c>
      <c r="L155" s="4" t="s">
        <v>18</v>
      </c>
      <c r="M155" s="5"/>
      <c r="N155" s="6" t="s">
        <v>25</v>
      </c>
      <c r="O155" s="4" t="s">
        <v>26</v>
      </c>
      <c r="P155" s="6" t="s">
        <v>11</v>
      </c>
      <c r="Q155" s="4" t="s">
        <v>27</v>
      </c>
      <c r="R155" s="140" t="s">
        <v>28</v>
      </c>
      <c r="S155" s="365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  <c r="BI155" s="18"/>
      <c r="BJ155" s="18"/>
      <c r="BK155" s="18"/>
      <c r="BL155" s="18"/>
      <c r="BM155" s="18"/>
      <c r="BN155" s="18"/>
      <c r="BO155" s="18"/>
      <c r="BP155" s="18"/>
      <c r="BQ155" s="18"/>
      <c r="BR155" s="18"/>
      <c r="BS155" s="18"/>
      <c r="BT155" s="18"/>
      <c r="BU155" s="18"/>
      <c r="BV155" s="18"/>
      <c r="BW155" s="18"/>
      <c r="BX155" s="18"/>
      <c r="BY155" s="18"/>
      <c r="BZ155" s="18"/>
      <c r="CA155" s="18"/>
      <c r="CB155" s="18"/>
      <c r="CC155" s="18"/>
      <c r="CD155" s="18"/>
      <c r="CE155" s="18"/>
      <c r="CF155" s="18"/>
      <c r="CG155" s="18"/>
      <c r="CH155" s="18"/>
      <c r="CI155" s="18"/>
      <c r="CJ155" s="18"/>
      <c r="CK155" s="18"/>
      <c r="CL155" s="18"/>
      <c r="CM155" s="18"/>
      <c r="CN155" s="18"/>
      <c r="CO155" s="18"/>
      <c r="CP155" s="18"/>
      <c r="CQ155" s="18"/>
      <c r="CR155" s="18"/>
      <c r="CS155" s="18"/>
      <c r="CT155" s="18"/>
      <c r="CU155" s="18"/>
      <c r="CV155" s="18"/>
      <c r="CW155" s="18"/>
      <c r="CX155" s="18"/>
      <c r="CY155" s="18"/>
      <c r="CZ155" s="18"/>
    </row>
    <row r="156" s="22" customFormat="1" ht="25.5" spans="1:18">
      <c r="A156" s="519" t="s">
        <v>41</v>
      </c>
      <c r="B156" s="520"/>
      <c r="C156" s="520"/>
      <c r="D156" s="520"/>
      <c r="E156" s="520"/>
      <c r="F156" s="520"/>
      <c r="G156" s="520"/>
      <c r="H156" s="520"/>
      <c r="I156" s="520"/>
      <c r="J156" s="520"/>
      <c r="K156" s="520"/>
      <c r="L156" s="520"/>
      <c r="M156" s="520"/>
      <c r="N156" s="520"/>
      <c r="O156" s="520"/>
      <c r="P156" s="520"/>
      <c r="Q156" s="520"/>
      <c r="R156" s="529"/>
    </row>
    <row r="157" s="1" customFormat="1" spans="1:18">
      <c r="A157" s="190" t="s">
        <v>15</v>
      </c>
      <c r="B157" s="80" t="s">
        <v>50</v>
      </c>
      <c r="C157" s="80" t="s">
        <v>16</v>
      </c>
      <c r="D157" s="80" t="s">
        <v>17</v>
      </c>
      <c r="E157" s="80" t="s">
        <v>18</v>
      </c>
      <c r="F157" s="124" t="s">
        <v>19</v>
      </c>
      <c r="G157" s="80" t="s">
        <v>20</v>
      </c>
      <c r="H157" s="80" t="s">
        <v>21</v>
      </c>
      <c r="I157" s="80" t="s">
        <v>22</v>
      </c>
      <c r="J157" s="80" t="s">
        <v>23</v>
      </c>
      <c r="K157" s="80" t="s">
        <v>24</v>
      </c>
      <c r="L157" s="80" t="s">
        <v>18</v>
      </c>
      <c r="M157" s="85"/>
      <c r="N157" s="86" t="s">
        <v>25</v>
      </c>
      <c r="O157" s="80" t="s">
        <v>26</v>
      </c>
      <c r="P157" s="86" t="s">
        <v>11</v>
      </c>
      <c r="Q157" s="80" t="s">
        <v>27</v>
      </c>
      <c r="R157" s="124" t="s">
        <v>28</v>
      </c>
    </row>
    <row r="158" s="1" customFormat="1" spans="1:18">
      <c r="A158" s="10" t="s">
        <v>453</v>
      </c>
      <c r="B158" s="10" t="s">
        <v>454</v>
      </c>
      <c r="C158" s="10"/>
      <c r="D158" s="10"/>
      <c r="E158" s="10"/>
      <c r="F158" s="36"/>
      <c r="G158" s="10"/>
      <c r="H158" s="10">
        <v>23996</v>
      </c>
      <c r="I158" s="10">
        <v>23996</v>
      </c>
      <c r="J158" s="10">
        <f>I158-H158</f>
        <v>0</v>
      </c>
      <c r="K158" s="10">
        <v>1</v>
      </c>
      <c r="L158" s="10">
        <f>K158*J158</f>
        <v>0</v>
      </c>
      <c r="M158" s="11">
        <v>1.03</v>
      </c>
      <c r="N158" s="12">
        <f>M158*L158</f>
        <v>0</v>
      </c>
      <c r="O158" s="10"/>
      <c r="P158" s="12">
        <f>G158+N158+O158</f>
        <v>0</v>
      </c>
      <c r="Q158" s="10">
        <v>1</v>
      </c>
      <c r="R158" s="36">
        <f>P158*Q158</f>
        <v>0</v>
      </c>
    </row>
    <row r="159" s="1" customFormat="1" spans="1:18">
      <c r="A159" s="10" t="s">
        <v>455</v>
      </c>
      <c r="B159" s="10" t="s">
        <v>84</v>
      </c>
      <c r="C159" s="10"/>
      <c r="D159" s="10"/>
      <c r="E159" s="10"/>
      <c r="F159" s="36"/>
      <c r="G159" s="10"/>
      <c r="H159" s="10">
        <v>26972</v>
      </c>
      <c r="I159" s="10">
        <v>27800</v>
      </c>
      <c r="J159" s="10">
        <f>I159-H159</f>
        <v>828</v>
      </c>
      <c r="K159" s="10">
        <v>1</v>
      </c>
      <c r="L159" s="10">
        <f>K159*J159</f>
        <v>828</v>
      </c>
      <c r="M159" s="11">
        <v>1.03</v>
      </c>
      <c r="N159" s="12">
        <f>M159*L159</f>
        <v>852.84</v>
      </c>
      <c r="O159" s="10">
        <v>60</v>
      </c>
      <c r="P159" s="12">
        <f>G159+N159+O159</f>
        <v>912.84</v>
      </c>
      <c r="Q159" s="10">
        <v>1</v>
      </c>
      <c r="R159" s="36">
        <f>P159*Q159</f>
        <v>912.84</v>
      </c>
    </row>
    <row r="160" s="1" customFormat="1" spans="1:18">
      <c r="A160" s="10" t="s">
        <v>456</v>
      </c>
      <c r="B160" s="10" t="s">
        <v>84</v>
      </c>
      <c r="C160" s="10"/>
      <c r="D160" s="10"/>
      <c r="E160" s="10"/>
      <c r="F160" s="36"/>
      <c r="G160" s="10"/>
      <c r="H160" s="10">
        <v>50917</v>
      </c>
      <c r="I160" s="10">
        <v>53757</v>
      </c>
      <c r="J160" s="10">
        <f>I160-H160</f>
        <v>2840</v>
      </c>
      <c r="K160" s="10">
        <v>1</v>
      </c>
      <c r="L160" s="10">
        <f>K160*J160</f>
        <v>2840</v>
      </c>
      <c r="M160" s="11">
        <v>1.03</v>
      </c>
      <c r="N160" s="12">
        <f>M160*L160</f>
        <v>2925.2</v>
      </c>
      <c r="O160" s="10">
        <v>60</v>
      </c>
      <c r="P160" s="12">
        <f>G160+N160+O160</f>
        <v>2985.2</v>
      </c>
      <c r="Q160" s="10">
        <v>1</v>
      </c>
      <c r="R160" s="36">
        <f>P160*Q160</f>
        <v>2985.2</v>
      </c>
    </row>
    <row r="161" s="1" customFormat="1" spans="1:18">
      <c r="A161" s="10" t="s">
        <v>457</v>
      </c>
      <c r="B161" s="10" t="s">
        <v>84</v>
      </c>
      <c r="C161" s="10"/>
      <c r="D161" s="10"/>
      <c r="E161" s="10"/>
      <c r="F161" s="36"/>
      <c r="G161" s="10"/>
      <c r="H161" s="10">
        <v>25904</v>
      </c>
      <c r="I161" s="10">
        <v>25904</v>
      </c>
      <c r="J161" s="10">
        <f t="shared" ref="J161:J180" si="44">I161-H161</f>
        <v>0</v>
      </c>
      <c r="K161" s="10">
        <v>1</v>
      </c>
      <c r="L161" s="10">
        <f>J161*K161</f>
        <v>0</v>
      </c>
      <c r="M161" s="11">
        <v>1.03</v>
      </c>
      <c r="N161" s="12">
        <f t="shared" ref="N161:N182" si="45">M161*L161</f>
        <v>0</v>
      </c>
      <c r="O161" s="10">
        <v>40</v>
      </c>
      <c r="P161" s="12">
        <f t="shared" ref="P161:P180" si="46">G161+N161+O161</f>
        <v>40</v>
      </c>
      <c r="Q161" s="10">
        <v>1</v>
      </c>
      <c r="R161" s="36">
        <f t="shared" ref="R161:R180" si="47">P161*Q161</f>
        <v>40</v>
      </c>
    </row>
    <row r="162" s="1" customFormat="1" spans="1:18">
      <c r="A162" s="10" t="s">
        <v>48</v>
      </c>
      <c r="B162" s="10" t="s">
        <v>84</v>
      </c>
      <c r="C162" s="10"/>
      <c r="D162" s="10"/>
      <c r="E162" s="174"/>
      <c r="F162" s="36"/>
      <c r="G162" s="175"/>
      <c r="H162" s="10">
        <v>13040</v>
      </c>
      <c r="I162" s="10">
        <v>14240</v>
      </c>
      <c r="J162" s="10">
        <f t="shared" si="44"/>
        <v>1200</v>
      </c>
      <c r="K162" s="10">
        <v>20</v>
      </c>
      <c r="L162" s="10">
        <f>J162*K162</f>
        <v>24000</v>
      </c>
      <c r="M162" s="11">
        <v>1.03</v>
      </c>
      <c r="N162" s="175">
        <f>SUM(L162*M162)</f>
        <v>24720</v>
      </c>
      <c r="O162" s="210"/>
      <c r="P162" s="175">
        <f>SUM(G162+N162)</f>
        <v>24720</v>
      </c>
      <c r="Q162" s="10">
        <v>0.057279</v>
      </c>
      <c r="R162" s="36">
        <f t="shared" si="47"/>
        <v>1415.93688</v>
      </c>
    </row>
    <row r="163" s="24" customFormat="1" spans="1:18">
      <c r="A163" s="521" t="s">
        <v>458</v>
      </c>
      <c r="B163" s="172"/>
      <c r="C163" s="172"/>
      <c r="D163" s="172"/>
      <c r="E163" s="172"/>
      <c r="F163" s="232"/>
      <c r="G163" s="172"/>
      <c r="H163" s="172"/>
      <c r="I163" s="172"/>
      <c r="J163" s="172"/>
      <c r="K163" s="172"/>
      <c r="L163" s="525"/>
      <c r="M163" s="338"/>
      <c r="N163" s="339"/>
      <c r="O163" s="172"/>
      <c r="P163" s="339"/>
      <c r="Q163" s="172"/>
      <c r="R163" s="232">
        <f>SUM(R158:R162)</f>
        <v>5353.97688</v>
      </c>
    </row>
    <row r="164" s="24" customFormat="1" spans="1:18">
      <c r="A164" s="190"/>
      <c r="B164" s="190"/>
      <c r="C164" s="190"/>
      <c r="D164" s="190"/>
      <c r="E164" s="190"/>
      <c r="F164" s="192"/>
      <c r="G164" s="190"/>
      <c r="H164" s="190"/>
      <c r="I164" s="190"/>
      <c r="J164" s="190"/>
      <c r="K164" s="190"/>
      <c r="L164" s="190"/>
      <c r="M164" s="216"/>
      <c r="N164" s="355"/>
      <c r="O164" s="190"/>
      <c r="P164" s="355"/>
      <c r="Q164" s="190"/>
      <c r="R164" s="192"/>
    </row>
    <row r="165" s="24" customFormat="1" spans="1:18">
      <c r="A165" s="80"/>
      <c r="B165" s="190"/>
      <c r="C165" s="190"/>
      <c r="D165" s="190"/>
      <c r="E165" s="190"/>
      <c r="F165" s="192"/>
      <c r="G165" s="190"/>
      <c r="H165" s="190"/>
      <c r="I165" s="190"/>
      <c r="J165" s="190"/>
      <c r="K165" s="190"/>
      <c r="L165" s="190"/>
      <c r="M165" s="216"/>
      <c r="N165" s="355"/>
      <c r="O165" s="190"/>
      <c r="P165" s="355"/>
      <c r="Q165" s="190"/>
      <c r="R165" s="192"/>
    </row>
    <row r="166" s="300" customFormat="1" spans="1:18">
      <c r="A166" s="80" t="s">
        <v>15</v>
      </c>
      <c r="B166" s="391"/>
      <c r="C166" s="391">
        <v>5016</v>
      </c>
      <c r="D166" s="391" t="s">
        <v>459</v>
      </c>
      <c r="E166" s="391"/>
      <c r="F166" s="522"/>
      <c r="G166" s="391"/>
      <c r="H166" s="391"/>
      <c r="I166" s="391"/>
      <c r="J166" s="391"/>
      <c r="K166" s="391"/>
      <c r="L166" s="391"/>
      <c r="M166" s="526"/>
      <c r="N166" s="527"/>
      <c r="O166" s="391"/>
      <c r="P166" s="527"/>
      <c r="Q166" s="391"/>
      <c r="R166" s="522"/>
    </row>
    <row r="167" s="1" customFormat="1" spans="1:18">
      <c r="A167" s="10" t="s">
        <v>460</v>
      </c>
      <c r="B167" s="523" t="s">
        <v>459</v>
      </c>
      <c r="C167" s="10">
        <v>141</v>
      </c>
      <c r="D167" s="10">
        <v>141</v>
      </c>
      <c r="E167" s="10">
        <f>D167-C167</f>
        <v>0</v>
      </c>
      <c r="F167" s="36">
        <v>9.5</v>
      </c>
      <c r="G167" s="10">
        <f>E167*F167</f>
        <v>0</v>
      </c>
      <c r="H167" s="10">
        <v>35723</v>
      </c>
      <c r="I167" s="10">
        <v>36014</v>
      </c>
      <c r="J167" s="10">
        <f t="shared" si="44"/>
        <v>291</v>
      </c>
      <c r="K167" s="10">
        <v>1</v>
      </c>
      <c r="L167" s="10">
        <f t="shared" ref="L167:L173" si="48">K167*J167</f>
        <v>291</v>
      </c>
      <c r="M167" s="11">
        <v>1.03</v>
      </c>
      <c r="N167" s="12">
        <f t="shared" si="45"/>
        <v>299.73</v>
      </c>
      <c r="O167" s="10">
        <v>60</v>
      </c>
      <c r="P167" s="12">
        <f>G167+N167+O167</f>
        <v>359.73</v>
      </c>
      <c r="Q167" s="10">
        <v>1</v>
      </c>
      <c r="R167" s="36">
        <f>P167*Q167</f>
        <v>359.73</v>
      </c>
    </row>
    <row r="168" s="1" customFormat="1" spans="1:18">
      <c r="A168" s="10" t="s">
        <v>461</v>
      </c>
      <c r="B168" s="523" t="s">
        <v>459</v>
      </c>
      <c r="C168" s="10"/>
      <c r="D168" s="10"/>
      <c r="E168" s="10"/>
      <c r="F168" s="36"/>
      <c r="G168" s="10"/>
      <c r="H168" s="10">
        <v>7781</v>
      </c>
      <c r="I168" s="10">
        <v>8167</v>
      </c>
      <c r="J168" s="10">
        <f t="shared" si="44"/>
        <v>386</v>
      </c>
      <c r="K168" s="10">
        <v>1</v>
      </c>
      <c r="L168" s="10">
        <f t="shared" si="48"/>
        <v>386</v>
      </c>
      <c r="M168" s="11">
        <v>1.03</v>
      </c>
      <c r="N168" s="12">
        <f t="shared" si="45"/>
        <v>397.58</v>
      </c>
      <c r="O168" s="10">
        <v>40</v>
      </c>
      <c r="P168" s="12">
        <f t="shared" si="46"/>
        <v>437.58</v>
      </c>
      <c r="Q168" s="10">
        <v>1</v>
      </c>
      <c r="R168" s="36">
        <f t="shared" si="47"/>
        <v>437.58</v>
      </c>
    </row>
    <row r="169" s="1" customFormat="1" spans="1:18">
      <c r="A169" s="10" t="s">
        <v>462</v>
      </c>
      <c r="B169" s="523" t="s">
        <v>459</v>
      </c>
      <c r="C169" s="10"/>
      <c r="D169" s="10"/>
      <c r="E169" s="10"/>
      <c r="F169" s="36"/>
      <c r="G169" s="10"/>
      <c r="H169" s="10">
        <v>21375</v>
      </c>
      <c r="I169" s="10">
        <v>22118</v>
      </c>
      <c r="J169" s="10">
        <f t="shared" si="44"/>
        <v>743</v>
      </c>
      <c r="K169" s="10">
        <v>1</v>
      </c>
      <c r="L169" s="10">
        <f t="shared" si="48"/>
        <v>743</v>
      </c>
      <c r="M169" s="11">
        <v>1.03</v>
      </c>
      <c r="N169" s="12">
        <f t="shared" si="45"/>
        <v>765.29</v>
      </c>
      <c r="O169" s="10">
        <v>40</v>
      </c>
      <c r="P169" s="12">
        <f t="shared" si="46"/>
        <v>805.29</v>
      </c>
      <c r="Q169" s="10">
        <v>1</v>
      </c>
      <c r="R169" s="36">
        <f t="shared" si="47"/>
        <v>805.29</v>
      </c>
    </row>
    <row r="170" s="1" customFormat="1" spans="1:18">
      <c r="A170" s="10" t="s">
        <v>463</v>
      </c>
      <c r="B170" s="523" t="s">
        <v>459</v>
      </c>
      <c r="C170" s="10"/>
      <c r="D170" s="10" t="s">
        <v>464</v>
      </c>
      <c r="E170" s="10"/>
      <c r="F170" s="36"/>
      <c r="G170" s="10"/>
      <c r="H170" s="10">
        <v>3</v>
      </c>
      <c r="I170" s="10">
        <v>3</v>
      </c>
      <c r="J170" s="10">
        <f t="shared" si="44"/>
        <v>0</v>
      </c>
      <c r="K170" s="10">
        <v>1</v>
      </c>
      <c r="L170" s="10">
        <f t="shared" si="48"/>
        <v>0</v>
      </c>
      <c r="M170" s="11">
        <v>1.03</v>
      </c>
      <c r="N170" s="12">
        <f t="shared" si="45"/>
        <v>0</v>
      </c>
      <c r="O170" s="10"/>
      <c r="P170" s="12">
        <f t="shared" si="46"/>
        <v>0</v>
      </c>
      <c r="Q170" s="10">
        <v>1</v>
      </c>
      <c r="R170" s="36">
        <f t="shared" si="47"/>
        <v>0</v>
      </c>
    </row>
    <row r="171" s="1" customFormat="1" spans="1:18">
      <c r="A171" s="10" t="s">
        <v>465</v>
      </c>
      <c r="B171" s="523" t="s">
        <v>459</v>
      </c>
      <c r="C171" s="10"/>
      <c r="D171" s="10"/>
      <c r="E171" s="10"/>
      <c r="F171" s="36"/>
      <c r="G171" s="10"/>
      <c r="H171" s="125">
        <v>7866</v>
      </c>
      <c r="I171" s="125">
        <v>8914</v>
      </c>
      <c r="J171" s="10">
        <f t="shared" si="44"/>
        <v>1048</v>
      </c>
      <c r="K171" s="10">
        <v>1</v>
      </c>
      <c r="L171" s="10">
        <f t="shared" si="48"/>
        <v>1048</v>
      </c>
      <c r="M171" s="11">
        <v>1.03</v>
      </c>
      <c r="N171" s="12">
        <f t="shared" si="45"/>
        <v>1079.44</v>
      </c>
      <c r="O171" s="10">
        <v>30</v>
      </c>
      <c r="P171" s="12">
        <f t="shared" si="46"/>
        <v>1109.44</v>
      </c>
      <c r="Q171" s="10">
        <v>1</v>
      </c>
      <c r="R171" s="36">
        <f t="shared" si="47"/>
        <v>1109.44</v>
      </c>
    </row>
    <row r="172" s="1" customFormat="1" spans="1:18">
      <c r="A172" s="10" t="s">
        <v>466</v>
      </c>
      <c r="B172" s="523" t="s">
        <v>459</v>
      </c>
      <c r="C172" s="10">
        <v>99</v>
      </c>
      <c r="D172" s="10">
        <v>99</v>
      </c>
      <c r="E172" s="10">
        <f>D172-C172</f>
        <v>0</v>
      </c>
      <c r="F172" s="36">
        <v>9.5</v>
      </c>
      <c r="G172" s="10">
        <f>E172*F172</f>
        <v>0</v>
      </c>
      <c r="H172" s="10">
        <v>9819</v>
      </c>
      <c r="I172" s="10">
        <v>9967</v>
      </c>
      <c r="J172" s="10">
        <f t="shared" si="44"/>
        <v>148</v>
      </c>
      <c r="K172" s="10">
        <v>1</v>
      </c>
      <c r="L172" s="10">
        <f t="shared" si="48"/>
        <v>148</v>
      </c>
      <c r="M172" s="11">
        <v>1.03</v>
      </c>
      <c r="N172" s="12">
        <f t="shared" si="45"/>
        <v>152.44</v>
      </c>
      <c r="O172" s="10"/>
      <c r="P172" s="12">
        <f t="shared" si="46"/>
        <v>152.44</v>
      </c>
      <c r="Q172" s="10">
        <v>1</v>
      </c>
      <c r="R172" s="36">
        <f t="shared" si="47"/>
        <v>152.44</v>
      </c>
    </row>
    <row r="173" s="1" customFormat="1" spans="1:18">
      <c r="A173" s="10" t="s">
        <v>467</v>
      </c>
      <c r="B173" s="523" t="s">
        <v>459</v>
      </c>
      <c r="C173" s="10"/>
      <c r="D173" s="10"/>
      <c r="E173" s="10"/>
      <c r="F173" s="36"/>
      <c r="G173" s="10"/>
      <c r="H173" s="10">
        <v>16397</v>
      </c>
      <c r="I173" s="10">
        <v>17037</v>
      </c>
      <c r="J173" s="10">
        <f t="shared" si="44"/>
        <v>640</v>
      </c>
      <c r="K173" s="10">
        <v>1</v>
      </c>
      <c r="L173" s="10">
        <f t="shared" si="48"/>
        <v>640</v>
      </c>
      <c r="M173" s="11">
        <v>1.03</v>
      </c>
      <c r="N173" s="12">
        <f t="shared" si="45"/>
        <v>659.2</v>
      </c>
      <c r="O173" s="10"/>
      <c r="P173" s="12">
        <f t="shared" si="46"/>
        <v>659.2</v>
      </c>
      <c r="Q173" s="10">
        <v>1</v>
      </c>
      <c r="R173" s="36">
        <f t="shared" si="47"/>
        <v>659.2</v>
      </c>
    </row>
    <row r="174" s="1" customFormat="1" spans="1:18">
      <c r="A174" s="10" t="s">
        <v>468</v>
      </c>
      <c r="B174" s="523" t="s">
        <v>459</v>
      </c>
      <c r="C174" s="10"/>
      <c r="D174" s="10"/>
      <c r="E174" s="10"/>
      <c r="F174" s="36"/>
      <c r="G174" s="10"/>
      <c r="H174" s="10">
        <v>51206</v>
      </c>
      <c r="I174" s="10">
        <v>53625</v>
      </c>
      <c r="J174" s="10">
        <f t="shared" si="44"/>
        <v>2419</v>
      </c>
      <c r="K174" s="10">
        <v>1</v>
      </c>
      <c r="L174" s="10">
        <f t="shared" ref="L173:L178" si="49">K174*J174</f>
        <v>2419</v>
      </c>
      <c r="M174" s="11">
        <v>1.03</v>
      </c>
      <c r="N174" s="12">
        <f t="shared" si="45"/>
        <v>2491.57</v>
      </c>
      <c r="O174" s="10"/>
      <c r="P174" s="12">
        <f t="shared" si="46"/>
        <v>2491.57</v>
      </c>
      <c r="Q174" s="10">
        <v>1</v>
      </c>
      <c r="R174" s="36">
        <f t="shared" si="47"/>
        <v>2491.57</v>
      </c>
    </row>
    <row r="175" s="1" customFormat="1" spans="1:18">
      <c r="A175" s="10" t="s">
        <v>469</v>
      </c>
      <c r="B175" s="523" t="s">
        <v>459</v>
      </c>
      <c r="C175" s="10" t="s">
        <v>470</v>
      </c>
      <c r="D175" s="10"/>
      <c r="E175" s="10"/>
      <c r="F175" s="36"/>
      <c r="G175" s="10"/>
      <c r="H175" s="10">
        <v>18016</v>
      </c>
      <c r="I175" s="10">
        <v>18799</v>
      </c>
      <c r="J175" s="10">
        <f t="shared" si="44"/>
        <v>783</v>
      </c>
      <c r="K175" s="10">
        <v>1</v>
      </c>
      <c r="L175" s="10">
        <f t="shared" si="49"/>
        <v>783</v>
      </c>
      <c r="M175" s="11">
        <v>1.03</v>
      </c>
      <c r="N175" s="12">
        <f t="shared" si="45"/>
        <v>806.49</v>
      </c>
      <c r="O175" s="10">
        <v>40</v>
      </c>
      <c r="P175" s="12">
        <f t="shared" si="46"/>
        <v>846.49</v>
      </c>
      <c r="Q175" s="10">
        <v>1</v>
      </c>
      <c r="R175" s="36">
        <f t="shared" si="47"/>
        <v>846.49</v>
      </c>
    </row>
    <row r="176" s="1" customFormat="1" spans="1:18">
      <c r="A176" s="10" t="s">
        <v>471</v>
      </c>
      <c r="B176" s="523" t="s">
        <v>459</v>
      </c>
      <c r="C176" s="10">
        <v>65</v>
      </c>
      <c r="D176" s="10">
        <v>65</v>
      </c>
      <c r="E176" s="10">
        <f>SUM(D176-C176)</f>
        <v>0</v>
      </c>
      <c r="F176" s="36">
        <v>9.5</v>
      </c>
      <c r="G176" s="10">
        <f>E176*F176</f>
        <v>0</v>
      </c>
      <c r="H176" s="10">
        <v>25944</v>
      </c>
      <c r="I176" s="10">
        <v>26192</v>
      </c>
      <c r="J176" s="10">
        <f t="shared" si="44"/>
        <v>248</v>
      </c>
      <c r="K176" s="10">
        <v>1</v>
      </c>
      <c r="L176" s="10">
        <f t="shared" si="49"/>
        <v>248</v>
      </c>
      <c r="M176" s="11">
        <v>1.03</v>
      </c>
      <c r="N176" s="12">
        <f t="shared" si="45"/>
        <v>255.44</v>
      </c>
      <c r="O176" s="10">
        <v>40</v>
      </c>
      <c r="P176" s="12">
        <f t="shared" si="46"/>
        <v>295.44</v>
      </c>
      <c r="Q176" s="10">
        <v>1</v>
      </c>
      <c r="R176" s="36">
        <f t="shared" si="47"/>
        <v>295.44</v>
      </c>
    </row>
    <row r="177" s="1" customFormat="1" spans="1:18">
      <c r="A177" s="10" t="s">
        <v>472</v>
      </c>
      <c r="B177" s="523" t="s">
        <v>459</v>
      </c>
      <c r="C177" s="10">
        <v>36</v>
      </c>
      <c r="D177" s="10">
        <v>36</v>
      </c>
      <c r="E177" s="10">
        <f>D177-C177</f>
        <v>0</v>
      </c>
      <c r="F177" s="36">
        <v>9.5</v>
      </c>
      <c r="G177" s="10">
        <f>E177*F177</f>
        <v>0</v>
      </c>
      <c r="H177" s="10">
        <v>23631</v>
      </c>
      <c r="I177" s="10">
        <v>23969</v>
      </c>
      <c r="J177" s="10">
        <f t="shared" si="44"/>
        <v>338</v>
      </c>
      <c r="K177" s="10">
        <v>1</v>
      </c>
      <c r="L177" s="10">
        <f t="shared" si="49"/>
        <v>338</v>
      </c>
      <c r="M177" s="11">
        <v>1.03</v>
      </c>
      <c r="N177" s="12">
        <f t="shared" si="45"/>
        <v>348.14</v>
      </c>
      <c r="O177" s="10">
        <v>40</v>
      </c>
      <c r="P177" s="12">
        <f t="shared" si="46"/>
        <v>388.14</v>
      </c>
      <c r="Q177" s="10">
        <v>1</v>
      </c>
      <c r="R177" s="36">
        <f t="shared" si="47"/>
        <v>388.14</v>
      </c>
    </row>
    <row r="178" s="1" customFormat="1" spans="1:18">
      <c r="A178" s="10" t="s">
        <v>473</v>
      </c>
      <c r="B178" s="523" t="s">
        <v>459</v>
      </c>
      <c r="C178" s="10">
        <v>51</v>
      </c>
      <c r="D178" s="10">
        <v>51</v>
      </c>
      <c r="E178" s="10">
        <f>D178-C178</f>
        <v>0</v>
      </c>
      <c r="F178" s="36">
        <v>9.5</v>
      </c>
      <c r="G178" s="10">
        <f>E178*F178</f>
        <v>0</v>
      </c>
      <c r="H178" s="10">
        <v>4586</v>
      </c>
      <c r="I178" s="10">
        <v>4766</v>
      </c>
      <c r="J178" s="10">
        <f t="shared" si="44"/>
        <v>180</v>
      </c>
      <c r="K178" s="10">
        <v>1</v>
      </c>
      <c r="L178" s="10">
        <f t="shared" si="49"/>
        <v>180</v>
      </c>
      <c r="M178" s="11">
        <v>1.03</v>
      </c>
      <c r="N178" s="12">
        <f t="shared" si="45"/>
        <v>185.4</v>
      </c>
      <c r="O178" s="10">
        <v>40</v>
      </c>
      <c r="P178" s="12">
        <f t="shared" si="46"/>
        <v>225.4</v>
      </c>
      <c r="Q178" s="10">
        <v>1</v>
      </c>
      <c r="R178" s="36">
        <f t="shared" si="47"/>
        <v>225.4</v>
      </c>
    </row>
    <row r="179" s="1" customFormat="1" spans="1:18">
      <c r="A179" s="10" t="s">
        <v>11</v>
      </c>
      <c r="B179" s="35" t="s">
        <v>474</v>
      </c>
      <c r="C179" s="35"/>
      <c r="D179" s="35"/>
      <c r="E179" s="35">
        <f>E167+E172+E178</f>
        <v>0</v>
      </c>
      <c r="F179" s="386"/>
      <c r="G179" s="35">
        <f>E179*F178</f>
        <v>0</v>
      </c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86">
        <f>SUM(R167:R178)</f>
        <v>7770.72</v>
      </c>
    </row>
    <row r="180" s="377" customFormat="1" spans="1:104">
      <c r="A180" s="4"/>
      <c r="B180" s="133"/>
      <c r="C180" s="4"/>
      <c r="D180" s="252"/>
      <c r="E180" s="4"/>
      <c r="F180" s="134"/>
      <c r="G180" s="4"/>
      <c r="H180" s="4"/>
      <c r="I180" s="4"/>
      <c r="J180" s="4"/>
      <c r="K180" s="4"/>
      <c r="L180" s="4"/>
      <c r="M180" s="5"/>
      <c r="N180" s="6"/>
      <c r="O180" s="4"/>
      <c r="P180" s="6"/>
      <c r="Q180" s="4"/>
      <c r="R180" s="140"/>
      <c r="S180" s="22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  <c r="BI180" s="18"/>
      <c r="BJ180" s="18"/>
      <c r="BK180" s="18"/>
      <c r="BL180" s="18"/>
      <c r="BM180" s="18"/>
      <c r="BN180" s="18"/>
      <c r="BO180" s="18"/>
      <c r="BP180" s="18"/>
      <c r="BQ180" s="18"/>
      <c r="BR180" s="18"/>
      <c r="BS180" s="18"/>
      <c r="BT180" s="18"/>
      <c r="BU180" s="18"/>
      <c r="BV180" s="18"/>
      <c r="BW180" s="18"/>
      <c r="BX180" s="18"/>
      <c r="BY180" s="18"/>
      <c r="BZ180" s="18"/>
      <c r="CA180" s="18"/>
      <c r="CB180" s="18"/>
      <c r="CC180" s="18"/>
      <c r="CD180" s="18"/>
      <c r="CE180" s="18"/>
      <c r="CF180" s="18"/>
      <c r="CG180" s="18"/>
      <c r="CH180" s="18"/>
      <c r="CI180" s="18"/>
      <c r="CJ180" s="18"/>
      <c r="CK180" s="18"/>
      <c r="CL180" s="18"/>
      <c r="CM180" s="18"/>
      <c r="CN180" s="18"/>
      <c r="CO180" s="18"/>
      <c r="CP180" s="18"/>
      <c r="CQ180" s="18"/>
      <c r="CR180" s="18"/>
      <c r="CS180" s="18"/>
      <c r="CT180" s="18"/>
      <c r="CU180" s="18"/>
      <c r="CV180" s="18"/>
      <c r="CW180" s="18"/>
      <c r="CX180" s="18"/>
      <c r="CY180" s="18"/>
      <c r="CZ180" s="18"/>
    </row>
    <row r="181" spans="1:104">
      <c r="A181" s="4"/>
      <c r="B181" s="133"/>
      <c r="C181" s="4"/>
      <c r="D181" s="252"/>
      <c r="E181" s="4"/>
      <c r="F181" s="134"/>
      <c r="G181" s="4"/>
      <c r="H181" s="4"/>
      <c r="I181" s="4"/>
      <c r="J181" s="4"/>
      <c r="K181" s="4"/>
      <c r="L181" s="4"/>
      <c r="M181" s="5"/>
      <c r="N181" s="6"/>
      <c r="O181" s="4"/>
      <c r="P181" s="6"/>
      <c r="Q181" s="4"/>
      <c r="R181" s="140"/>
      <c r="S181" s="22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  <c r="BU181" s="18"/>
      <c r="BV181" s="18"/>
      <c r="BW181" s="18"/>
      <c r="BX181" s="18"/>
      <c r="BY181" s="18"/>
      <c r="BZ181" s="18"/>
      <c r="CA181" s="18"/>
      <c r="CB181" s="18"/>
      <c r="CC181" s="18"/>
      <c r="CD181" s="18"/>
      <c r="CE181" s="18"/>
      <c r="CF181" s="18"/>
      <c r="CG181" s="18"/>
      <c r="CH181" s="18"/>
      <c r="CI181" s="18"/>
      <c r="CJ181" s="18"/>
      <c r="CK181" s="18"/>
      <c r="CL181" s="18"/>
      <c r="CM181" s="18"/>
      <c r="CN181" s="18"/>
      <c r="CO181" s="18"/>
      <c r="CP181" s="18"/>
      <c r="CQ181" s="18"/>
      <c r="CR181" s="18"/>
      <c r="CS181" s="18"/>
      <c r="CT181" s="18"/>
      <c r="CU181" s="18"/>
      <c r="CV181" s="18"/>
      <c r="CW181" s="18"/>
      <c r="CX181" s="18"/>
      <c r="CY181" s="18"/>
      <c r="CZ181" s="18"/>
    </row>
    <row r="182" spans="1:104">
      <c r="A182" s="29" t="s">
        <v>15</v>
      </c>
      <c r="B182" s="4" t="s">
        <v>50</v>
      </c>
      <c r="C182" s="4" t="s">
        <v>252</v>
      </c>
      <c r="D182" s="252"/>
      <c r="E182" s="4" t="s">
        <v>18</v>
      </c>
      <c r="F182" s="140" t="s">
        <v>19</v>
      </c>
      <c r="G182" s="4" t="s">
        <v>20</v>
      </c>
      <c r="H182" s="4" t="s">
        <v>21</v>
      </c>
      <c r="I182" s="4" t="s">
        <v>22</v>
      </c>
      <c r="J182" s="4" t="s">
        <v>23</v>
      </c>
      <c r="K182" s="4" t="s">
        <v>24</v>
      </c>
      <c r="L182" s="4" t="s">
        <v>18</v>
      </c>
      <c r="M182" s="5"/>
      <c r="N182" s="6" t="s">
        <v>25</v>
      </c>
      <c r="O182" s="4" t="s">
        <v>26</v>
      </c>
      <c r="P182" s="6" t="s">
        <v>11</v>
      </c>
      <c r="Q182" s="4" t="s">
        <v>27</v>
      </c>
      <c r="R182" s="140" t="s">
        <v>28</v>
      </c>
      <c r="S182" s="22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18"/>
      <c r="BV182" s="18"/>
      <c r="BW182" s="18"/>
      <c r="BX182" s="18"/>
      <c r="BY182" s="18"/>
      <c r="BZ182" s="18"/>
      <c r="CA182" s="18"/>
      <c r="CB182" s="18"/>
      <c r="CC182" s="18"/>
      <c r="CD182" s="18"/>
      <c r="CE182" s="18"/>
      <c r="CF182" s="18"/>
      <c r="CG182" s="18"/>
      <c r="CH182" s="18"/>
      <c r="CI182" s="18"/>
      <c r="CJ182" s="18"/>
      <c r="CK182" s="18"/>
      <c r="CL182" s="18"/>
      <c r="CM182" s="18"/>
      <c r="CN182" s="18"/>
      <c r="CO182" s="18"/>
      <c r="CP182" s="18"/>
      <c r="CQ182" s="18"/>
      <c r="CR182" s="18"/>
      <c r="CS182" s="18"/>
      <c r="CT182" s="18"/>
      <c r="CU182" s="18"/>
      <c r="CV182" s="18"/>
      <c r="CW182" s="18"/>
      <c r="CX182" s="18"/>
      <c r="CY182" s="18"/>
      <c r="CZ182" s="18"/>
    </row>
    <row r="183" s="1" customFormat="1" spans="1:18">
      <c r="A183" s="10" t="s">
        <v>475</v>
      </c>
      <c r="B183" s="10" t="s">
        <v>476</v>
      </c>
      <c r="C183" s="35">
        <v>44</v>
      </c>
      <c r="D183" s="35">
        <v>44</v>
      </c>
      <c r="E183" s="10">
        <f>D183-C183</f>
        <v>0</v>
      </c>
      <c r="F183" s="36">
        <v>9.5</v>
      </c>
      <c r="G183" s="10">
        <f>E183*F183</f>
        <v>0</v>
      </c>
      <c r="H183" s="10">
        <v>60915</v>
      </c>
      <c r="I183" s="10">
        <v>62019</v>
      </c>
      <c r="J183" s="10">
        <f t="shared" ref="J183:J188" si="50">I183-H183</f>
        <v>1104</v>
      </c>
      <c r="K183" s="10">
        <v>1</v>
      </c>
      <c r="L183" s="10">
        <f t="shared" ref="L183:L188" si="51">K183*J183</f>
        <v>1104</v>
      </c>
      <c r="M183" s="11">
        <v>1.03</v>
      </c>
      <c r="N183" s="12">
        <f t="shared" ref="N183:N189" si="52">M183*L183</f>
        <v>1137.12</v>
      </c>
      <c r="O183" s="10">
        <v>120</v>
      </c>
      <c r="P183" s="12">
        <f t="shared" ref="P183:P189" si="53">G183+N183+O183</f>
        <v>1257.12</v>
      </c>
      <c r="Q183" s="10">
        <v>1</v>
      </c>
      <c r="R183" s="36">
        <f t="shared" ref="R183:R188" si="54">P183*Q183</f>
        <v>1257.12</v>
      </c>
    </row>
    <row r="184" s="1" customFormat="1" spans="1:18">
      <c r="A184" s="10" t="s">
        <v>477</v>
      </c>
      <c r="B184" s="10" t="s">
        <v>476</v>
      </c>
      <c r="C184" s="35"/>
      <c r="D184" s="35"/>
      <c r="E184" s="10"/>
      <c r="F184" s="36"/>
      <c r="G184" s="10"/>
      <c r="H184" s="10">
        <v>37945</v>
      </c>
      <c r="I184" s="10">
        <v>39715</v>
      </c>
      <c r="J184" s="10">
        <f t="shared" si="50"/>
        <v>1770</v>
      </c>
      <c r="K184" s="10">
        <v>1</v>
      </c>
      <c r="L184" s="10">
        <f t="shared" si="51"/>
        <v>1770</v>
      </c>
      <c r="M184" s="11">
        <v>1.03</v>
      </c>
      <c r="N184" s="12">
        <f t="shared" si="52"/>
        <v>1823.1</v>
      </c>
      <c r="O184" s="10">
        <v>60</v>
      </c>
      <c r="P184" s="12">
        <f t="shared" si="53"/>
        <v>1883.1</v>
      </c>
      <c r="Q184" s="10">
        <v>1</v>
      </c>
      <c r="R184" s="36">
        <f t="shared" si="54"/>
        <v>1883.1</v>
      </c>
    </row>
    <row r="185" s="1" customFormat="1" spans="1:18">
      <c r="A185" s="10" t="s">
        <v>478</v>
      </c>
      <c r="B185" s="10" t="s">
        <v>476</v>
      </c>
      <c r="C185" s="35"/>
      <c r="D185" s="35"/>
      <c r="E185" s="10"/>
      <c r="F185" s="36"/>
      <c r="G185" s="10"/>
      <c r="H185" s="10">
        <v>7526</v>
      </c>
      <c r="I185" s="10">
        <v>7541</v>
      </c>
      <c r="J185" s="10">
        <f t="shared" si="50"/>
        <v>15</v>
      </c>
      <c r="K185" s="10">
        <v>1</v>
      </c>
      <c r="L185" s="10">
        <f t="shared" si="51"/>
        <v>15</v>
      </c>
      <c r="M185" s="11">
        <v>1.03</v>
      </c>
      <c r="N185" s="12">
        <f t="shared" si="52"/>
        <v>15.45</v>
      </c>
      <c r="O185" s="10">
        <v>30</v>
      </c>
      <c r="P185" s="12">
        <f t="shared" si="53"/>
        <v>45.45</v>
      </c>
      <c r="Q185" s="10">
        <v>0.5</v>
      </c>
      <c r="R185" s="36">
        <f t="shared" si="54"/>
        <v>22.725</v>
      </c>
    </row>
    <row r="186" s="1" customFormat="1" spans="1:18">
      <c r="A186" s="10" t="s">
        <v>479</v>
      </c>
      <c r="B186" s="10" t="s">
        <v>476</v>
      </c>
      <c r="C186" s="35">
        <v>19</v>
      </c>
      <c r="D186" s="35">
        <v>19</v>
      </c>
      <c r="E186" s="10">
        <f>D186-C186</f>
        <v>0</v>
      </c>
      <c r="F186" s="36">
        <v>9.5</v>
      </c>
      <c r="G186" s="10">
        <f>E186*F186</f>
        <v>0</v>
      </c>
      <c r="H186" s="10">
        <v>17069</v>
      </c>
      <c r="I186" s="10">
        <v>17069</v>
      </c>
      <c r="J186" s="10">
        <f t="shared" si="50"/>
        <v>0</v>
      </c>
      <c r="K186" s="10">
        <v>1</v>
      </c>
      <c r="L186" s="10">
        <f t="shared" si="51"/>
        <v>0</v>
      </c>
      <c r="M186" s="11">
        <v>1.03</v>
      </c>
      <c r="N186" s="12">
        <f t="shared" si="52"/>
        <v>0</v>
      </c>
      <c r="O186" s="10">
        <v>40</v>
      </c>
      <c r="P186" s="12">
        <f t="shared" si="53"/>
        <v>40</v>
      </c>
      <c r="Q186" s="10">
        <v>1</v>
      </c>
      <c r="R186" s="36">
        <f t="shared" si="54"/>
        <v>40</v>
      </c>
    </row>
    <row r="187" s="1" customFormat="1" spans="1:18">
      <c r="A187" s="10" t="s">
        <v>480</v>
      </c>
      <c r="B187" s="10" t="s">
        <v>476</v>
      </c>
      <c r="C187" s="35"/>
      <c r="D187" s="35"/>
      <c r="E187" s="10"/>
      <c r="F187" s="36">
        <v>9.5</v>
      </c>
      <c r="G187" s="10"/>
      <c r="H187" s="10">
        <v>50114</v>
      </c>
      <c r="I187" s="10">
        <v>50114</v>
      </c>
      <c r="J187" s="10">
        <f t="shared" si="50"/>
        <v>0</v>
      </c>
      <c r="K187" s="10">
        <v>1</v>
      </c>
      <c r="L187" s="10">
        <f t="shared" si="51"/>
        <v>0</v>
      </c>
      <c r="M187" s="11">
        <v>1.03</v>
      </c>
      <c r="N187" s="12">
        <f t="shared" si="52"/>
        <v>0</v>
      </c>
      <c r="O187" s="10">
        <v>60</v>
      </c>
      <c r="P187" s="12">
        <f t="shared" si="53"/>
        <v>60</v>
      </c>
      <c r="Q187" s="10">
        <v>1</v>
      </c>
      <c r="R187" s="36">
        <f t="shared" si="54"/>
        <v>60</v>
      </c>
    </row>
    <row r="188" s="1" customFormat="1" spans="1:18">
      <c r="A188" s="10" t="s">
        <v>481</v>
      </c>
      <c r="B188" s="10" t="s">
        <v>476</v>
      </c>
      <c r="C188" s="35">
        <v>5</v>
      </c>
      <c r="D188" s="35">
        <v>5</v>
      </c>
      <c r="E188" s="10">
        <v>0</v>
      </c>
      <c r="F188" s="36">
        <v>9.5</v>
      </c>
      <c r="G188" s="10">
        <f>E188*F188</f>
        <v>0</v>
      </c>
      <c r="H188" s="10">
        <v>8076</v>
      </c>
      <c r="I188" s="10">
        <v>8076</v>
      </c>
      <c r="J188" s="10">
        <f t="shared" si="50"/>
        <v>0</v>
      </c>
      <c r="K188" s="10">
        <v>1</v>
      </c>
      <c r="L188" s="10">
        <f t="shared" si="51"/>
        <v>0</v>
      </c>
      <c r="M188" s="11">
        <v>1.03</v>
      </c>
      <c r="N188" s="12">
        <f t="shared" si="52"/>
        <v>0</v>
      </c>
      <c r="O188" s="10">
        <v>40</v>
      </c>
      <c r="P188" s="12">
        <f t="shared" si="53"/>
        <v>40</v>
      </c>
      <c r="Q188" s="10">
        <v>1</v>
      </c>
      <c r="R188" s="36">
        <f t="shared" si="54"/>
        <v>40</v>
      </c>
    </row>
    <row r="189" s="1" customFormat="1" spans="1:18">
      <c r="A189" s="10" t="s">
        <v>11</v>
      </c>
      <c r="B189" s="10" t="s">
        <v>476</v>
      </c>
      <c r="C189" s="10"/>
      <c r="D189" s="10"/>
      <c r="E189" s="10">
        <f>SUM(E183:E186)</f>
        <v>0</v>
      </c>
      <c r="F189" s="36">
        <v>9.5</v>
      </c>
      <c r="G189" s="10">
        <f>E189*F189</f>
        <v>0</v>
      </c>
      <c r="H189" s="10"/>
      <c r="I189" s="10"/>
      <c r="J189" s="10"/>
      <c r="K189" s="10"/>
      <c r="L189" s="10">
        <f>SUM(L183:L188)</f>
        <v>2889</v>
      </c>
      <c r="M189" s="11">
        <v>1.03</v>
      </c>
      <c r="N189" s="12">
        <f t="shared" si="52"/>
        <v>2975.67</v>
      </c>
      <c r="O189" s="10">
        <f>SUM(O183:O186)</f>
        <v>250</v>
      </c>
      <c r="P189" s="12">
        <f t="shared" si="53"/>
        <v>3225.67</v>
      </c>
      <c r="Q189" s="10">
        <v>1</v>
      </c>
      <c r="R189" s="36">
        <f>SUM(R183:R188)</f>
        <v>3302.945</v>
      </c>
    </row>
    <row r="190" s="24" customFormat="1" spans="1:18">
      <c r="A190" s="190" t="s">
        <v>416</v>
      </c>
      <c r="B190" s="190" t="s">
        <v>403</v>
      </c>
      <c r="C190" s="190"/>
      <c r="D190" s="75"/>
      <c r="E190" s="190"/>
      <c r="F190" s="192"/>
      <c r="G190" s="190"/>
      <c r="H190" s="190"/>
      <c r="I190" s="190"/>
      <c r="J190" s="190"/>
      <c r="K190" s="190"/>
      <c r="L190" s="190"/>
      <c r="M190" s="216">
        <v>1.03</v>
      </c>
      <c r="N190" s="355"/>
      <c r="O190" s="190"/>
      <c r="P190" s="355"/>
      <c r="Q190" s="190"/>
      <c r="R190" s="24">
        <v>42638.59</v>
      </c>
    </row>
    <row r="191" s="24" customFormat="1" spans="1:18">
      <c r="A191" s="190" t="s">
        <v>404</v>
      </c>
      <c r="B191" s="190" t="s">
        <v>112</v>
      </c>
      <c r="C191" s="190"/>
      <c r="D191" s="75"/>
      <c r="E191" s="190"/>
      <c r="F191" s="192"/>
      <c r="G191" s="190"/>
      <c r="H191" s="190"/>
      <c r="I191" s="190"/>
      <c r="J191" s="190"/>
      <c r="K191" s="190"/>
      <c r="L191" s="190"/>
      <c r="M191" s="216"/>
      <c r="N191" s="355"/>
      <c r="O191" s="190"/>
      <c r="P191" s="355"/>
      <c r="Q191" s="190"/>
      <c r="R191" s="192">
        <f>R190-R189</f>
        <v>39335.645</v>
      </c>
    </row>
    <row r="192" s="108" customFormat="1" spans="1:104">
      <c r="A192" s="4"/>
      <c r="B192" s="4"/>
      <c r="C192" s="4"/>
      <c r="D192" s="252"/>
      <c r="E192" s="4"/>
      <c r="F192" s="140"/>
      <c r="G192" s="4"/>
      <c r="H192" s="4"/>
      <c r="I192" s="4"/>
      <c r="J192" s="4"/>
      <c r="K192" s="4"/>
      <c r="L192" s="4"/>
      <c r="M192" s="5"/>
      <c r="N192" s="6"/>
      <c r="O192" s="4"/>
      <c r="P192" s="6"/>
      <c r="Q192" s="4"/>
      <c r="R192" s="140"/>
      <c r="S192" s="365"/>
      <c r="T192" s="365"/>
      <c r="U192" s="365"/>
      <c r="V192" s="365"/>
      <c r="W192" s="365"/>
      <c r="X192" s="365"/>
      <c r="Y192" s="365"/>
      <c r="Z192" s="365"/>
      <c r="AA192" s="365"/>
      <c r="AB192" s="365"/>
      <c r="AC192" s="365"/>
      <c r="AD192" s="365"/>
      <c r="AE192" s="365"/>
      <c r="AF192" s="365"/>
      <c r="AG192" s="365"/>
      <c r="AH192" s="365"/>
      <c r="AI192" s="365"/>
      <c r="AJ192" s="365"/>
      <c r="AK192" s="365"/>
      <c r="AL192" s="365"/>
      <c r="AM192" s="365"/>
      <c r="AN192" s="365"/>
      <c r="AO192" s="365"/>
      <c r="AP192" s="365"/>
      <c r="AQ192" s="365"/>
      <c r="AR192" s="365"/>
      <c r="AS192" s="365"/>
      <c r="AT192" s="365"/>
      <c r="AU192" s="365"/>
      <c r="AV192" s="365"/>
      <c r="AW192" s="365"/>
      <c r="AX192" s="365"/>
      <c r="AY192" s="365"/>
      <c r="AZ192" s="365"/>
      <c r="BA192" s="365"/>
      <c r="BB192" s="365"/>
      <c r="BC192" s="365"/>
      <c r="BD192" s="365"/>
      <c r="BE192" s="365"/>
      <c r="BF192" s="365"/>
      <c r="BG192" s="365"/>
      <c r="BH192" s="365"/>
      <c r="BI192" s="365"/>
      <c r="BJ192" s="365"/>
      <c r="BK192" s="365"/>
      <c r="BL192" s="365"/>
      <c r="BM192" s="365"/>
      <c r="BN192" s="365"/>
      <c r="BO192" s="365"/>
      <c r="BP192" s="365"/>
      <c r="BQ192" s="365"/>
      <c r="BR192" s="365"/>
      <c r="BS192" s="365"/>
      <c r="BT192" s="365"/>
      <c r="BU192" s="365"/>
      <c r="BV192" s="365"/>
      <c r="BW192" s="365"/>
      <c r="BX192" s="365"/>
      <c r="BY192" s="365"/>
      <c r="BZ192" s="365"/>
      <c r="CA192" s="365"/>
      <c r="CB192" s="365"/>
      <c r="CC192" s="365"/>
      <c r="CD192" s="365"/>
      <c r="CE192" s="365"/>
      <c r="CF192" s="365"/>
      <c r="CG192" s="365"/>
      <c r="CH192" s="365"/>
      <c r="CI192" s="365"/>
      <c r="CJ192" s="365"/>
      <c r="CK192" s="365"/>
      <c r="CL192" s="365"/>
      <c r="CM192" s="365"/>
      <c r="CN192" s="365"/>
      <c r="CO192" s="365"/>
      <c r="CP192" s="365"/>
      <c r="CQ192" s="365"/>
      <c r="CR192" s="365"/>
      <c r="CS192" s="365"/>
      <c r="CT192" s="365"/>
      <c r="CU192" s="365"/>
      <c r="CV192" s="365"/>
      <c r="CW192" s="365"/>
      <c r="CX192" s="365"/>
      <c r="CY192" s="365"/>
      <c r="CZ192" s="365"/>
    </row>
    <row r="193" s="108" customFormat="1" spans="1:104">
      <c r="A193" s="29" t="s">
        <v>15</v>
      </c>
      <c r="B193" s="4" t="s">
        <v>50</v>
      </c>
      <c r="C193" s="4" t="s">
        <v>16</v>
      </c>
      <c r="D193" s="4" t="s">
        <v>17</v>
      </c>
      <c r="E193" s="4" t="s">
        <v>18</v>
      </c>
      <c r="F193" s="140" t="s">
        <v>19</v>
      </c>
      <c r="G193" s="4" t="s">
        <v>20</v>
      </c>
      <c r="H193" s="4" t="s">
        <v>21</v>
      </c>
      <c r="I193" s="4" t="s">
        <v>22</v>
      </c>
      <c r="J193" s="4" t="s">
        <v>23</v>
      </c>
      <c r="K193" s="4" t="s">
        <v>24</v>
      </c>
      <c r="L193" s="4" t="s">
        <v>18</v>
      </c>
      <c r="M193" s="5"/>
      <c r="N193" s="6" t="s">
        <v>25</v>
      </c>
      <c r="O193" s="4" t="s">
        <v>26</v>
      </c>
      <c r="P193" s="6" t="s">
        <v>11</v>
      </c>
      <c r="Q193" s="4" t="s">
        <v>27</v>
      </c>
      <c r="R193" s="140" t="s">
        <v>28</v>
      </c>
      <c r="S193" s="365"/>
      <c r="T193" s="365"/>
      <c r="U193" s="365"/>
      <c r="V193" s="365"/>
      <c r="W193" s="365"/>
      <c r="X193" s="365"/>
      <c r="Y193" s="365"/>
      <c r="Z193" s="365"/>
      <c r="AA193" s="365"/>
      <c r="AB193" s="365"/>
      <c r="AC193" s="365"/>
      <c r="AD193" s="365"/>
      <c r="AE193" s="365"/>
      <c r="AF193" s="365"/>
      <c r="AG193" s="365"/>
      <c r="AH193" s="365"/>
      <c r="AI193" s="365"/>
      <c r="AJ193" s="365"/>
      <c r="AK193" s="365"/>
      <c r="AL193" s="365"/>
      <c r="AM193" s="365"/>
      <c r="AN193" s="365"/>
      <c r="AO193" s="365"/>
      <c r="AP193" s="365"/>
      <c r="AQ193" s="365"/>
      <c r="AR193" s="365"/>
      <c r="AS193" s="365"/>
      <c r="AT193" s="365"/>
      <c r="AU193" s="365"/>
      <c r="AV193" s="365"/>
      <c r="AW193" s="365"/>
      <c r="AX193" s="365"/>
      <c r="AY193" s="365"/>
      <c r="AZ193" s="365"/>
      <c r="BA193" s="365"/>
      <c r="BB193" s="365"/>
      <c r="BC193" s="365"/>
      <c r="BD193" s="365"/>
      <c r="BE193" s="365"/>
      <c r="BF193" s="365"/>
      <c r="BG193" s="365"/>
      <c r="BH193" s="365"/>
      <c r="BI193" s="365"/>
      <c r="BJ193" s="365"/>
      <c r="BK193" s="365"/>
      <c r="BL193" s="365"/>
      <c r="BM193" s="365"/>
      <c r="BN193" s="365"/>
      <c r="BO193" s="365"/>
      <c r="BP193" s="365"/>
      <c r="BQ193" s="365"/>
      <c r="BR193" s="365"/>
      <c r="BS193" s="365"/>
      <c r="BT193" s="365"/>
      <c r="BU193" s="365"/>
      <c r="BV193" s="365"/>
      <c r="BW193" s="365"/>
      <c r="BX193" s="365"/>
      <c r="BY193" s="365"/>
      <c r="BZ193" s="365"/>
      <c r="CA193" s="365"/>
      <c r="CB193" s="365"/>
      <c r="CC193" s="365"/>
      <c r="CD193" s="365"/>
      <c r="CE193" s="365"/>
      <c r="CF193" s="365"/>
      <c r="CG193" s="365"/>
      <c r="CH193" s="365"/>
      <c r="CI193" s="365"/>
      <c r="CJ193" s="365"/>
      <c r="CK193" s="365"/>
      <c r="CL193" s="365"/>
      <c r="CM193" s="365"/>
      <c r="CN193" s="365"/>
      <c r="CO193" s="365"/>
      <c r="CP193" s="365"/>
      <c r="CQ193" s="365"/>
      <c r="CR193" s="365"/>
      <c r="CS193" s="365"/>
      <c r="CT193" s="365"/>
      <c r="CU193" s="365"/>
      <c r="CV193" s="365"/>
      <c r="CW193" s="365"/>
      <c r="CX193" s="365"/>
      <c r="CY193" s="365"/>
      <c r="CZ193" s="365"/>
    </row>
    <row r="194" s="493" customFormat="1" spans="1:18">
      <c r="A194" s="178" t="s">
        <v>482</v>
      </c>
      <c r="B194" s="496" t="s">
        <v>483</v>
      </c>
      <c r="C194" s="496" t="s">
        <v>484</v>
      </c>
      <c r="D194" s="496">
        <v>4723</v>
      </c>
      <c r="E194" s="496"/>
      <c r="F194" s="530"/>
      <c r="G194" s="496"/>
      <c r="H194" s="496"/>
      <c r="I194" s="496"/>
      <c r="J194" s="496"/>
      <c r="K194" s="496"/>
      <c r="L194" s="496"/>
      <c r="M194" s="540"/>
      <c r="N194" s="541"/>
      <c r="O194" s="496"/>
      <c r="P194" s="541"/>
      <c r="Q194" s="496"/>
      <c r="R194" s="530"/>
    </row>
    <row r="195" s="1" customFormat="1" spans="1:18">
      <c r="A195" s="10" t="s">
        <v>485</v>
      </c>
      <c r="B195" s="10" t="s">
        <v>483</v>
      </c>
      <c r="C195" s="10">
        <v>47</v>
      </c>
      <c r="D195" s="10">
        <v>47</v>
      </c>
      <c r="E195" s="10">
        <f>SUM(D195-C195)</f>
        <v>0</v>
      </c>
      <c r="F195" s="36">
        <v>9.5</v>
      </c>
      <c r="G195" s="10">
        <f>E195*F195</f>
        <v>0</v>
      </c>
      <c r="H195" s="10">
        <v>22937</v>
      </c>
      <c r="I195" s="10">
        <v>22937</v>
      </c>
      <c r="J195" s="10">
        <f>I195-H195</f>
        <v>0</v>
      </c>
      <c r="K195" s="10">
        <v>1</v>
      </c>
      <c r="L195" s="10">
        <f>K195*J195</f>
        <v>0</v>
      </c>
      <c r="M195" s="11">
        <v>1.03</v>
      </c>
      <c r="N195" s="12">
        <f>M195*L195</f>
        <v>0</v>
      </c>
      <c r="O195" s="10">
        <v>0</v>
      </c>
      <c r="P195" s="12">
        <f>G195+N195+O195</f>
        <v>0</v>
      </c>
      <c r="Q195" s="10">
        <v>1</v>
      </c>
      <c r="R195" s="36">
        <f>P195*Q195</f>
        <v>0</v>
      </c>
    </row>
    <row r="196" s="1" customFormat="1" spans="1:18">
      <c r="A196" s="10" t="s">
        <v>486</v>
      </c>
      <c r="B196" s="10" t="s">
        <v>483</v>
      </c>
      <c r="C196" s="10">
        <v>28</v>
      </c>
      <c r="D196" s="10">
        <v>28</v>
      </c>
      <c r="E196" s="10">
        <f>SUM(D196-C196)</f>
        <v>0</v>
      </c>
      <c r="F196" s="36">
        <v>9.5</v>
      </c>
      <c r="G196" s="10">
        <f>E196*F196</f>
        <v>0</v>
      </c>
      <c r="H196" s="10">
        <v>18816</v>
      </c>
      <c r="I196" s="10">
        <v>21982</v>
      </c>
      <c r="J196" s="10">
        <f t="shared" ref="J196:J209" si="55">I196-H196</f>
        <v>3166</v>
      </c>
      <c r="K196" s="10">
        <v>1</v>
      </c>
      <c r="L196" s="10">
        <f t="shared" ref="L196:L208" si="56">K196*J196</f>
        <v>3166</v>
      </c>
      <c r="M196" s="11">
        <v>1.03</v>
      </c>
      <c r="N196" s="12">
        <f t="shared" ref="N196:N210" si="57">M196*L196</f>
        <v>3260.98</v>
      </c>
      <c r="O196" s="10">
        <v>40</v>
      </c>
      <c r="P196" s="12">
        <f t="shared" ref="P196:P209" si="58">G196+N196+O196</f>
        <v>3300.98</v>
      </c>
      <c r="Q196" s="10">
        <v>1</v>
      </c>
      <c r="R196" s="36">
        <f t="shared" ref="R196:R209" si="59">P196*Q196</f>
        <v>3300.98</v>
      </c>
    </row>
    <row r="197" s="1" customFormat="1" spans="1:18">
      <c r="A197" s="10" t="s">
        <v>487</v>
      </c>
      <c r="B197" s="10" t="s">
        <v>483</v>
      </c>
      <c r="C197" s="10"/>
      <c r="D197" s="10"/>
      <c r="E197" s="10"/>
      <c r="F197" s="36"/>
      <c r="G197" s="10"/>
      <c r="H197" s="10">
        <v>62373</v>
      </c>
      <c r="I197" s="10">
        <v>66195</v>
      </c>
      <c r="J197" s="10">
        <f t="shared" si="55"/>
        <v>3822</v>
      </c>
      <c r="K197" s="10">
        <v>1</v>
      </c>
      <c r="L197" s="10">
        <f t="shared" si="56"/>
        <v>3822</v>
      </c>
      <c r="M197" s="11">
        <v>1.03</v>
      </c>
      <c r="N197" s="12">
        <f t="shared" si="57"/>
        <v>3936.66</v>
      </c>
      <c r="O197" s="10">
        <v>40</v>
      </c>
      <c r="P197" s="12">
        <f t="shared" si="58"/>
        <v>3976.66</v>
      </c>
      <c r="Q197" s="10">
        <v>1</v>
      </c>
      <c r="R197" s="36">
        <f t="shared" si="59"/>
        <v>3976.66</v>
      </c>
    </row>
    <row r="198" s="1" customFormat="1" spans="1:18">
      <c r="A198" s="10" t="s">
        <v>488</v>
      </c>
      <c r="B198" s="10" t="s">
        <v>483</v>
      </c>
      <c r="C198" s="10"/>
      <c r="D198" s="10"/>
      <c r="E198" s="10"/>
      <c r="F198" s="36"/>
      <c r="G198" s="10"/>
      <c r="H198" s="10">
        <v>39460</v>
      </c>
      <c r="I198" s="10">
        <v>41650</v>
      </c>
      <c r="J198" s="10">
        <f t="shared" si="55"/>
        <v>2190</v>
      </c>
      <c r="K198" s="10">
        <v>1</v>
      </c>
      <c r="L198" s="10">
        <f t="shared" si="56"/>
        <v>2190</v>
      </c>
      <c r="M198" s="11">
        <v>1.03</v>
      </c>
      <c r="N198" s="12">
        <f t="shared" si="57"/>
        <v>2255.7</v>
      </c>
      <c r="O198" s="10">
        <v>40</v>
      </c>
      <c r="P198" s="12">
        <f t="shared" si="58"/>
        <v>2295.7</v>
      </c>
      <c r="Q198" s="10">
        <v>1</v>
      </c>
      <c r="R198" s="36">
        <f t="shared" si="59"/>
        <v>2295.7</v>
      </c>
    </row>
    <row r="199" s="1" customFormat="1" spans="1:18">
      <c r="A199" s="10" t="s">
        <v>489</v>
      </c>
      <c r="B199" s="10" t="s">
        <v>483</v>
      </c>
      <c r="C199" s="10">
        <v>66</v>
      </c>
      <c r="D199" s="10">
        <v>66</v>
      </c>
      <c r="E199" s="10">
        <f>SUM(D199-C199)</f>
        <v>0</v>
      </c>
      <c r="F199" s="36">
        <v>9.5</v>
      </c>
      <c r="G199" s="10">
        <f>E199*F199</f>
        <v>0</v>
      </c>
      <c r="H199" s="10">
        <v>41557</v>
      </c>
      <c r="I199" s="10">
        <v>41557</v>
      </c>
      <c r="J199" s="10">
        <f t="shared" si="55"/>
        <v>0</v>
      </c>
      <c r="K199" s="10">
        <v>1</v>
      </c>
      <c r="L199" s="10">
        <f t="shared" si="56"/>
        <v>0</v>
      </c>
      <c r="M199" s="11">
        <v>1.03</v>
      </c>
      <c r="N199" s="12">
        <f t="shared" si="57"/>
        <v>0</v>
      </c>
      <c r="O199" s="10">
        <v>120</v>
      </c>
      <c r="P199" s="12">
        <f t="shared" si="58"/>
        <v>120</v>
      </c>
      <c r="Q199" s="10">
        <v>0.5</v>
      </c>
      <c r="R199" s="36">
        <f t="shared" si="59"/>
        <v>60</v>
      </c>
    </row>
    <row r="200" s="1" customFormat="1" spans="1:18">
      <c r="A200" s="10" t="s">
        <v>490</v>
      </c>
      <c r="B200" s="10" t="s">
        <v>483</v>
      </c>
      <c r="C200" s="10"/>
      <c r="D200" s="10"/>
      <c r="E200" s="10"/>
      <c r="F200" s="36"/>
      <c r="G200" s="10"/>
      <c r="H200" s="10">
        <v>20762</v>
      </c>
      <c r="I200" s="10">
        <v>22081</v>
      </c>
      <c r="J200" s="10">
        <f t="shared" si="55"/>
        <v>1319</v>
      </c>
      <c r="K200" s="10">
        <v>1</v>
      </c>
      <c r="L200" s="10">
        <f t="shared" si="56"/>
        <v>1319</v>
      </c>
      <c r="M200" s="11">
        <v>1.03</v>
      </c>
      <c r="N200" s="12">
        <f t="shared" si="57"/>
        <v>1358.57</v>
      </c>
      <c r="O200" s="10">
        <v>40</v>
      </c>
      <c r="P200" s="12">
        <f t="shared" si="58"/>
        <v>1398.57</v>
      </c>
      <c r="Q200" s="10">
        <v>1</v>
      </c>
      <c r="R200" s="36">
        <f t="shared" si="59"/>
        <v>1398.57</v>
      </c>
    </row>
    <row r="201" s="1" customFormat="1" spans="1:18">
      <c r="A201" s="10" t="s">
        <v>491</v>
      </c>
      <c r="B201" s="10" t="s">
        <v>483</v>
      </c>
      <c r="C201" s="10"/>
      <c r="D201" s="10" t="s">
        <v>492</v>
      </c>
      <c r="E201" s="10">
        <v>0</v>
      </c>
      <c r="F201" s="36">
        <v>9.5</v>
      </c>
      <c r="G201" s="10">
        <f>E201*F201</f>
        <v>0</v>
      </c>
      <c r="H201" s="10">
        <v>63385</v>
      </c>
      <c r="I201" s="10">
        <v>66310</v>
      </c>
      <c r="J201" s="10">
        <f t="shared" si="55"/>
        <v>2925</v>
      </c>
      <c r="K201" s="10">
        <v>1</v>
      </c>
      <c r="L201" s="10">
        <f t="shared" si="56"/>
        <v>2925</v>
      </c>
      <c r="M201" s="11">
        <v>1.03</v>
      </c>
      <c r="N201" s="12">
        <f t="shared" si="57"/>
        <v>3012.75</v>
      </c>
      <c r="O201" s="10">
        <v>80</v>
      </c>
      <c r="P201" s="12">
        <f t="shared" si="58"/>
        <v>3092.75</v>
      </c>
      <c r="Q201" s="10">
        <v>1</v>
      </c>
      <c r="R201" s="36">
        <f t="shared" si="59"/>
        <v>3092.75</v>
      </c>
    </row>
    <row r="202" s="1" customFormat="1" spans="1:18">
      <c r="A202" s="10" t="s">
        <v>493</v>
      </c>
      <c r="B202" s="10" t="s">
        <v>483</v>
      </c>
      <c r="C202" s="10"/>
      <c r="D202" s="10"/>
      <c r="E202" s="10"/>
      <c r="F202" s="36"/>
      <c r="G202" s="10"/>
      <c r="H202" s="10">
        <v>64913</v>
      </c>
      <c r="I202" s="10">
        <v>68355</v>
      </c>
      <c r="J202" s="10">
        <f t="shared" si="55"/>
        <v>3442</v>
      </c>
      <c r="K202" s="10">
        <v>1</v>
      </c>
      <c r="L202" s="10">
        <f t="shared" si="56"/>
        <v>3442</v>
      </c>
      <c r="M202" s="11">
        <v>1.03</v>
      </c>
      <c r="N202" s="12">
        <f t="shared" si="57"/>
        <v>3545.26</v>
      </c>
      <c r="O202" s="10">
        <v>140</v>
      </c>
      <c r="P202" s="12">
        <f t="shared" si="58"/>
        <v>3685.26</v>
      </c>
      <c r="Q202" s="10">
        <v>1</v>
      </c>
      <c r="R202" s="36">
        <f t="shared" si="59"/>
        <v>3685.26</v>
      </c>
    </row>
    <row r="203" s="1" customFormat="1" spans="1:18">
      <c r="A203" s="10" t="s">
        <v>494</v>
      </c>
      <c r="B203" s="10" t="s">
        <v>483</v>
      </c>
      <c r="C203" s="10">
        <v>21</v>
      </c>
      <c r="D203" s="10">
        <v>21</v>
      </c>
      <c r="E203" s="10">
        <f>SUM(D203-C203)</f>
        <v>0</v>
      </c>
      <c r="F203" s="36">
        <v>9.5</v>
      </c>
      <c r="G203" s="10">
        <f>E203*F203</f>
        <v>0</v>
      </c>
      <c r="H203" s="10">
        <v>3837</v>
      </c>
      <c r="I203" s="10">
        <v>4997</v>
      </c>
      <c r="J203" s="10">
        <f t="shared" si="55"/>
        <v>1160</v>
      </c>
      <c r="K203" s="10">
        <v>1</v>
      </c>
      <c r="L203" s="10">
        <f t="shared" si="56"/>
        <v>1160</v>
      </c>
      <c r="M203" s="11">
        <v>1.03</v>
      </c>
      <c r="N203" s="12">
        <f t="shared" si="57"/>
        <v>1194.8</v>
      </c>
      <c r="O203" s="10">
        <v>60</v>
      </c>
      <c r="P203" s="12">
        <f t="shared" si="58"/>
        <v>1254.8</v>
      </c>
      <c r="Q203" s="10">
        <v>1</v>
      </c>
      <c r="R203" s="36">
        <f t="shared" si="59"/>
        <v>1254.8</v>
      </c>
    </row>
    <row r="204" s="1" customFormat="1" spans="1:18">
      <c r="A204" s="10" t="s">
        <v>495</v>
      </c>
      <c r="B204" s="10" t="s">
        <v>483</v>
      </c>
      <c r="C204" s="10">
        <v>35</v>
      </c>
      <c r="D204" s="10">
        <v>35</v>
      </c>
      <c r="E204" s="10">
        <f>SUM(D204-C204)</f>
        <v>0</v>
      </c>
      <c r="F204" s="36">
        <v>9.5</v>
      </c>
      <c r="G204" s="10">
        <f>E204*F204</f>
        <v>0</v>
      </c>
      <c r="H204" s="10">
        <v>17776</v>
      </c>
      <c r="I204" s="10">
        <v>18174</v>
      </c>
      <c r="J204" s="10">
        <f t="shared" si="55"/>
        <v>398</v>
      </c>
      <c r="K204" s="10">
        <v>1</v>
      </c>
      <c r="L204" s="10">
        <f t="shared" si="56"/>
        <v>398</v>
      </c>
      <c r="M204" s="11">
        <v>1.03</v>
      </c>
      <c r="N204" s="12">
        <f t="shared" si="57"/>
        <v>409.94</v>
      </c>
      <c r="O204" s="10">
        <v>60</v>
      </c>
      <c r="P204" s="12">
        <f t="shared" si="58"/>
        <v>469.94</v>
      </c>
      <c r="Q204" s="10">
        <v>1</v>
      </c>
      <c r="R204" s="36">
        <f t="shared" si="59"/>
        <v>469.94</v>
      </c>
    </row>
    <row r="205" s="1" customFormat="1" spans="1:18">
      <c r="A205" s="10" t="s">
        <v>496</v>
      </c>
      <c r="B205" s="10" t="s">
        <v>483</v>
      </c>
      <c r="C205" s="10" t="s">
        <v>497</v>
      </c>
      <c r="D205" s="10"/>
      <c r="E205" s="10"/>
      <c r="F205" s="36"/>
      <c r="G205" s="10"/>
      <c r="H205" s="10">
        <v>21044</v>
      </c>
      <c r="I205" s="10">
        <v>21247</v>
      </c>
      <c r="J205" s="10">
        <f t="shared" si="55"/>
        <v>203</v>
      </c>
      <c r="K205" s="10">
        <v>1</v>
      </c>
      <c r="L205" s="10">
        <f t="shared" si="56"/>
        <v>203</v>
      </c>
      <c r="M205" s="11">
        <v>1.03</v>
      </c>
      <c r="N205" s="12">
        <f t="shared" si="57"/>
        <v>209.09</v>
      </c>
      <c r="O205" s="10">
        <v>40</v>
      </c>
      <c r="P205" s="12">
        <f t="shared" si="58"/>
        <v>249.09</v>
      </c>
      <c r="Q205" s="10">
        <v>1</v>
      </c>
      <c r="R205" s="36">
        <f t="shared" si="59"/>
        <v>249.09</v>
      </c>
    </row>
    <row r="206" s="1" customFormat="1" spans="1:18">
      <c r="A206" s="10" t="s">
        <v>498</v>
      </c>
      <c r="B206" s="10" t="s">
        <v>483</v>
      </c>
      <c r="C206" s="10">
        <v>69</v>
      </c>
      <c r="D206" s="10">
        <v>69</v>
      </c>
      <c r="E206" s="10"/>
      <c r="F206" s="36"/>
      <c r="G206" s="10"/>
      <c r="H206" s="10">
        <v>34673</v>
      </c>
      <c r="I206" s="10">
        <v>36899</v>
      </c>
      <c r="J206" s="10">
        <f t="shared" si="55"/>
        <v>2226</v>
      </c>
      <c r="K206" s="10">
        <v>1</v>
      </c>
      <c r="L206" s="10">
        <f t="shared" si="56"/>
        <v>2226</v>
      </c>
      <c r="M206" s="11">
        <v>1.03</v>
      </c>
      <c r="N206" s="12">
        <f t="shared" si="57"/>
        <v>2292.78</v>
      </c>
      <c r="O206" s="10"/>
      <c r="P206" s="12">
        <f t="shared" si="58"/>
        <v>2292.78</v>
      </c>
      <c r="Q206" s="10">
        <v>1</v>
      </c>
      <c r="R206" s="36">
        <f t="shared" si="59"/>
        <v>2292.78</v>
      </c>
    </row>
    <row r="207" s="1" customFormat="1" spans="1:18">
      <c r="A207" s="10" t="s">
        <v>499</v>
      </c>
      <c r="B207" s="10" t="s">
        <v>483</v>
      </c>
      <c r="C207" s="10"/>
      <c r="D207" s="10"/>
      <c r="E207" s="10"/>
      <c r="F207" s="36"/>
      <c r="G207" s="10"/>
      <c r="H207" s="10">
        <v>68759</v>
      </c>
      <c r="I207" s="10">
        <v>75323</v>
      </c>
      <c r="J207" s="10">
        <f t="shared" si="55"/>
        <v>6564</v>
      </c>
      <c r="K207" s="10">
        <v>1</v>
      </c>
      <c r="L207" s="10">
        <f t="shared" si="56"/>
        <v>6564</v>
      </c>
      <c r="M207" s="11">
        <v>1.03</v>
      </c>
      <c r="N207" s="12"/>
      <c r="O207" s="10"/>
      <c r="P207" s="12">
        <f t="shared" si="58"/>
        <v>0</v>
      </c>
      <c r="Q207" s="10">
        <v>1</v>
      </c>
      <c r="R207" s="36">
        <f t="shared" si="59"/>
        <v>0</v>
      </c>
    </row>
    <row r="208" s="1" customFormat="1" spans="1:18">
      <c r="A208" s="10" t="s">
        <v>500</v>
      </c>
      <c r="B208" s="10" t="s">
        <v>483</v>
      </c>
      <c r="C208" s="10"/>
      <c r="D208" s="10"/>
      <c r="E208" s="10"/>
      <c r="F208" s="36"/>
      <c r="G208" s="10"/>
      <c r="H208" s="10">
        <v>16589</v>
      </c>
      <c r="I208" s="10">
        <v>18006</v>
      </c>
      <c r="J208" s="10">
        <f t="shared" si="55"/>
        <v>1417</v>
      </c>
      <c r="K208" s="10">
        <v>1</v>
      </c>
      <c r="L208" s="10">
        <f t="shared" si="56"/>
        <v>1417</v>
      </c>
      <c r="M208" s="11">
        <v>1.03</v>
      </c>
      <c r="N208" s="12">
        <f t="shared" si="57"/>
        <v>1459.51</v>
      </c>
      <c r="O208" s="10"/>
      <c r="P208" s="12">
        <f t="shared" si="58"/>
        <v>1459.51</v>
      </c>
      <c r="Q208" s="10">
        <v>1</v>
      </c>
      <c r="R208" s="36">
        <f t="shared" si="59"/>
        <v>1459.51</v>
      </c>
    </row>
    <row r="209" s="1" customFormat="1" spans="1:18">
      <c r="A209" s="172" t="s">
        <v>11</v>
      </c>
      <c r="B209" s="172" t="s">
        <v>483</v>
      </c>
      <c r="C209" s="172"/>
      <c r="D209" s="172"/>
      <c r="E209" s="172">
        <f>SUM(E196:E205)</f>
        <v>0</v>
      </c>
      <c r="F209" s="232">
        <v>9.5</v>
      </c>
      <c r="G209" s="172">
        <f>E209*F209</f>
        <v>0</v>
      </c>
      <c r="H209" s="172"/>
      <c r="I209" s="172"/>
      <c r="J209" s="172"/>
      <c r="K209" s="172"/>
      <c r="L209" s="172">
        <f>SUM(L196:L208)</f>
        <v>28832</v>
      </c>
      <c r="M209" s="338">
        <v>1.03</v>
      </c>
      <c r="N209" s="339">
        <f t="shared" si="57"/>
        <v>29696.96</v>
      </c>
      <c r="O209" s="172">
        <f>SUM(O196:O205)</f>
        <v>660</v>
      </c>
      <c r="P209" s="339">
        <f t="shared" si="58"/>
        <v>30356.96</v>
      </c>
      <c r="Q209" s="172">
        <v>1</v>
      </c>
      <c r="R209" s="232">
        <f>SUM(R195:R208)</f>
        <v>23536.04</v>
      </c>
    </row>
    <row r="210" s="25" customFormat="1" spans="1:19">
      <c r="A210" s="252"/>
      <c r="B210" s="4"/>
      <c r="C210" s="4"/>
      <c r="D210" s="4"/>
      <c r="E210" s="4"/>
      <c r="F210" s="140"/>
      <c r="G210" s="4"/>
      <c r="H210" s="4"/>
      <c r="I210" s="4"/>
      <c r="J210" s="4"/>
      <c r="K210" s="4"/>
      <c r="L210" s="229"/>
      <c r="M210" s="5"/>
      <c r="N210" s="6"/>
      <c r="O210" s="4"/>
      <c r="P210" s="6"/>
      <c r="Q210" s="4"/>
      <c r="R210" s="140"/>
      <c r="S210" s="1"/>
    </row>
    <row r="211" s="25" customFormat="1" spans="1:19">
      <c r="A211" s="4" t="s">
        <v>15</v>
      </c>
      <c r="B211" s="4" t="s">
        <v>50</v>
      </c>
      <c r="C211" s="4" t="s">
        <v>16</v>
      </c>
      <c r="D211" s="4" t="s">
        <v>17</v>
      </c>
      <c r="E211" s="4" t="s">
        <v>18</v>
      </c>
      <c r="F211" s="140" t="s">
        <v>19</v>
      </c>
      <c r="G211" s="4" t="s">
        <v>20</v>
      </c>
      <c r="H211" s="4" t="s">
        <v>21</v>
      </c>
      <c r="I211" s="4" t="s">
        <v>22</v>
      </c>
      <c r="J211" s="4" t="s">
        <v>23</v>
      </c>
      <c r="K211" s="4" t="s">
        <v>24</v>
      </c>
      <c r="L211" s="4" t="s">
        <v>18</v>
      </c>
      <c r="M211" s="5"/>
      <c r="N211" s="6" t="s">
        <v>25</v>
      </c>
      <c r="O211" s="4" t="s">
        <v>26</v>
      </c>
      <c r="P211" s="6" t="s">
        <v>11</v>
      </c>
      <c r="Q211" s="4" t="s">
        <v>27</v>
      </c>
      <c r="R211" s="140" t="s">
        <v>28</v>
      </c>
      <c r="S211" s="1"/>
    </row>
    <row r="212" s="1" customFormat="1" spans="1:18">
      <c r="A212" s="10" t="s">
        <v>501</v>
      </c>
      <c r="B212" s="10" t="s">
        <v>502</v>
      </c>
      <c r="C212" s="10">
        <v>0</v>
      </c>
      <c r="D212" s="10">
        <v>0</v>
      </c>
      <c r="E212" s="10">
        <f>SUM(D212-C212)</f>
        <v>0</v>
      </c>
      <c r="F212" s="36">
        <v>9.5</v>
      </c>
      <c r="G212" s="10">
        <f>E212*F212</f>
        <v>0</v>
      </c>
      <c r="H212" s="10">
        <v>0</v>
      </c>
      <c r="I212" s="10">
        <v>0</v>
      </c>
      <c r="J212" s="10">
        <f>I212-H212</f>
        <v>0</v>
      </c>
      <c r="K212" s="10">
        <v>1</v>
      </c>
      <c r="L212" s="10">
        <f t="shared" ref="L212:L217" si="60">K212*J212</f>
        <v>0</v>
      </c>
      <c r="M212" s="11">
        <v>1.03</v>
      </c>
      <c r="N212" s="12">
        <f t="shared" ref="N212:N217" si="61">M212*L212</f>
        <v>0</v>
      </c>
      <c r="O212" s="10">
        <v>80</v>
      </c>
      <c r="P212" s="12">
        <f t="shared" ref="P212:P217" si="62">G212+N212+O212</f>
        <v>80</v>
      </c>
      <c r="Q212" s="10">
        <v>1</v>
      </c>
      <c r="R212" s="36">
        <f t="shared" ref="R212:R217" si="63">P212*Q212</f>
        <v>80</v>
      </c>
    </row>
    <row r="213" s="1" customFormat="1" spans="1:18">
      <c r="A213" s="10" t="s">
        <v>503</v>
      </c>
      <c r="B213" s="10" t="s">
        <v>502</v>
      </c>
      <c r="C213" s="10">
        <v>22</v>
      </c>
      <c r="D213" s="10">
        <v>22</v>
      </c>
      <c r="E213" s="10">
        <f>SUM(D213-C213)</f>
        <v>0</v>
      </c>
      <c r="F213" s="36">
        <v>9.5</v>
      </c>
      <c r="G213" s="10">
        <f>E213*F213</f>
        <v>0</v>
      </c>
      <c r="H213" s="10">
        <v>3965</v>
      </c>
      <c r="I213" s="10">
        <v>4059</v>
      </c>
      <c r="J213" s="10">
        <f>I213-H213</f>
        <v>94</v>
      </c>
      <c r="K213" s="10">
        <v>1</v>
      </c>
      <c r="L213" s="10">
        <f t="shared" si="60"/>
        <v>94</v>
      </c>
      <c r="M213" s="11">
        <v>1.03</v>
      </c>
      <c r="N213" s="12">
        <f t="shared" si="61"/>
        <v>96.82</v>
      </c>
      <c r="O213" s="10">
        <v>80</v>
      </c>
      <c r="P213" s="12">
        <f t="shared" si="62"/>
        <v>176.82</v>
      </c>
      <c r="Q213" s="10">
        <v>1</v>
      </c>
      <c r="R213" s="36">
        <f t="shared" si="63"/>
        <v>176.82</v>
      </c>
    </row>
    <row r="214" s="1" customFormat="1" spans="1:18">
      <c r="A214" s="10" t="s">
        <v>504</v>
      </c>
      <c r="B214" s="10" t="s">
        <v>502</v>
      </c>
      <c r="C214" s="10"/>
      <c r="D214" s="10"/>
      <c r="E214" s="10"/>
      <c r="F214" s="36"/>
      <c r="G214" s="10"/>
      <c r="H214" s="10">
        <v>0</v>
      </c>
      <c r="I214" s="10">
        <v>187</v>
      </c>
      <c r="J214" s="10">
        <f>I214-H214</f>
        <v>187</v>
      </c>
      <c r="K214" s="10">
        <v>20</v>
      </c>
      <c r="L214" s="10">
        <f t="shared" si="60"/>
        <v>3740</v>
      </c>
      <c r="M214" s="11">
        <v>1.03</v>
      </c>
      <c r="N214" s="12">
        <f t="shared" si="61"/>
        <v>3852.2</v>
      </c>
      <c r="O214" s="10">
        <v>80</v>
      </c>
      <c r="P214" s="12">
        <f t="shared" si="62"/>
        <v>3932.2</v>
      </c>
      <c r="Q214" s="10">
        <v>1</v>
      </c>
      <c r="R214" s="36">
        <f t="shared" si="63"/>
        <v>3932.2</v>
      </c>
    </row>
    <row r="215" s="1" customFormat="1" spans="1:18">
      <c r="A215" s="10" t="s">
        <v>505</v>
      </c>
      <c r="B215" s="10" t="s">
        <v>502</v>
      </c>
      <c r="C215" s="10"/>
      <c r="D215" s="10"/>
      <c r="E215" s="10"/>
      <c r="F215" s="36"/>
      <c r="G215" s="10"/>
      <c r="H215" s="10">
        <v>0</v>
      </c>
      <c r="I215" s="10">
        <v>71</v>
      </c>
      <c r="J215" s="10">
        <f>I215-H215</f>
        <v>71</v>
      </c>
      <c r="K215" s="10">
        <v>20</v>
      </c>
      <c r="L215" s="10">
        <f t="shared" si="60"/>
        <v>1420</v>
      </c>
      <c r="M215" s="11">
        <v>1.03</v>
      </c>
      <c r="N215" s="12">
        <f t="shared" si="61"/>
        <v>1462.6</v>
      </c>
      <c r="O215" s="10">
        <v>100</v>
      </c>
      <c r="P215" s="12">
        <f t="shared" si="62"/>
        <v>1562.6</v>
      </c>
      <c r="Q215" s="10">
        <v>1</v>
      </c>
      <c r="R215" s="36">
        <f t="shared" si="63"/>
        <v>1562.6</v>
      </c>
    </row>
    <row r="216" s="1" customFormat="1" spans="1:18">
      <c r="A216" s="10" t="s">
        <v>506</v>
      </c>
      <c r="B216" s="10" t="s">
        <v>502</v>
      </c>
      <c r="C216" s="10"/>
      <c r="D216" s="10"/>
      <c r="E216" s="10"/>
      <c r="F216" s="36"/>
      <c r="G216" s="10"/>
      <c r="H216" s="10">
        <v>7056</v>
      </c>
      <c r="I216" s="10">
        <v>7483</v>
      </c>
      <c r="J216" s="10">
        <f>I216-H216</f>
        <v>427</v>
      </c>
      <c r="K216" s="10">
        <v>1</v>
      </c>
      <c r="L216" s="10">
        <f t="shared" si="60"/>
        <v>427</v>
      </c>
      <c r="M216" s="11">
        <v>1.03</v>
      </c>
      <c r="N216" s="12">
        <f t="shared" si="61"/>
        <v>439.81</v>
      </c>
      <c r="O216" s="10"/>
      <c r="P216" s="12">
        <f t="shared" si="62"/>
        <v>439.81</v>
      </c>
      <c r="Q216" s="10">
        <v>1</v>
      </c>
      <c r="R216" s="36">
        <f t="shared" si="63"/>
        <v>439.81</v>
      </c>
    </row>
    <row r="217" s="1" customFormat="1" spans="1:18">
      <c r="A217" s="10" t="s">
        <v>11</v>
      </c>
      <c r="B217" s="10" t="s">
        <v>502</v>
      </c>
      <c r="C217" s="10"/>
      <c r="D217" s="10"/>
      <c r="E217" s="10"/>
      <c r="F217" s="36"/>
      <c r="G217" s="10"/>
      <c r="H217" s="10"/>
      <c r="I217" s="10"/>
      <c r="J217" s="10">
        <f>J213+J214+J215+J216</f>
        <v>779</v>
      </c>
      <c r="K217" s="10">
        <v>1</v>
      </c>
      <c r="L217" s="10">
        <f t="shared" si="60"/>
        <v>779</v>
      </c>
      <c r="M217" s="11">
        <v>1.03</v>
      </c>
      <c r="N217" s="12">
        <f t="shared" si="61"/>
        <v>802.37</v>
      </c>
      <c r="O217" s="10">
        <f>SUM(O214:O215)</f>
        <v>180</v>
      </c>
      <c r="P217" s="12">
        <f t="shared" si="62"/>
        <v>982.37</v>
      </c>
      <c r="Q217" s="10">
        <v>1</v>
      </c>
      <c r="R217" s="36">
        <f t="shared" si="63"/>
        <v>982.37</v>
      </c>
    </row>
    <row r="218" s="24" customFormat="1" spans="1:18">
      <c r="A218" s="190" t="s">
        <v>507</v>
      </c>
      <c r="B218" s="190" t="s">
        <v>502</v>
      </c>
      <c r="C218" s="190" t="s">
        <v>403</v>
      </c>
      <c r="D218" s="190"/>
      <c r="E218" s="190"/>
      <c r="F218" s="192"/>
      <c r="G218" s="190"/>
      <c r="H218" s="190"/>
      <c r="I218" s="190"/>
      <c r="J218" s="190"/>
      <c r="K218" s="190"/>
      <c r="L218" s="542"/>
      <c r="M218" s="216"/>
      <c r="N218" s="355"/>
      <c r="O218" s="190"/>
      <c r="P218" s="355"/>
      <c r="Q218" s="190"/>
      <c r="R218" s="24">
        <v>82488.76</v>
      </c>
    </row>
    <row r="219" s="24" customFormat="1" spans="1:18">
      <c r="A219" s="190" t="s">
        <v>404</v>
      </c>
      <c r="B219" s="190"/>
      <c r="C219" s="190" t="s">
        <v>112</v>
      </c>
      <c r="D219" s="75"/>
      <c r="E219" s="190"/>
      <c r="F219" s="192"/>
      <c r="G219" s="190"/>
      <c r="H219" s="190"/>
      <c r="I219" s="190"/>
      <c r="J219" s="190"/>
      <c r="K219" s="190"/>
      <c r="L219" s="190"/>
      <c r="M219" s="216"/>
      <c r="N219" s="355"/>
      <c r="O219" s="190"/>
      <c r="P219" s="355"/>
      <c r="Q219" s="190"/>
      <c r="R219" s="192">
        <f>R218-R217</f>
        <v>81506.39</v>
      </c>
    </row>
    <row r="220" s="89" customFormat="1" spans="1:19">
      <c r="A220" s="4"/>
      <c r="B220" s="4"/>
      <c r="C220" s="4"/>
      <c r="D220" s="252"/>
      <c r="E220" s="4"/>
      <c r="F220" s="140"/>
      <c r="G220" s="4"/>
      <c r="H220" s="4"/>
      <c r="I220" s="4"/>
      <c r="J220" s="4"/>
      <c r="K220" s="4"/>
      <c r="L220" s="4"/>
      <c r="M220" s="5"/>
      <c r="N220" s="6"/>
      <c r="O220" s="4"/>
      <c r="P220" s="6"/>
      <c r="Q220" s="4"/>
      <c r="R220" s="140"/>
      <c r="S220" s="25"/>
    </row>
    <row r="221" s="89" customFormat="1" ht="25.5" spans="1:18">
      <c r="A221" s="109"/>
      <c r="B221" s="110"/>
      <c r="C221" s="110"/>
      <c r="D221" s="110"/>
      <c r="E221" s="110"/>
      <c r="F221" s="110"/>
      <c r="G221" s="110"/>
      <c r="H221" s="110"/>
      <c r="I221" s="110"/>
      <c r="J221" s="110"/>
      <c r="K221" s="110"/>
      <c r="L221" s="110"/>
      <c r="M221" s="110"/>
      <c r="N221" s="110"/>
      <c r="O221" s="110"/>
      <c r="P221" s="110"/>
      <c r="Q221" s="110"/>
      <c r="R221" s="165"/>
    </row>
    <row r="222" s="1" customFormat="1" spans="1:18">
      <c r="A222" s="531" t="s">
        <v>15</v>
      </c>
      <c r="B222" s="463" t="s">
        <v>50</v>
      </c>
      <c r="C222" s="463" t="s">
        <v>16</v>
      </c>
      <c r="D222" s="463" t="s">
        <v>17</v>
      </c>
      <c r="E222" s="463" t="s">
        <v>18</v>
      </c>
      <c r="F222" s="532" t="s">
        <v>19</v>
      </c>
      <c r="G222" s="463" t="s">
        <v>20</v>
      </c>
      <c r="H222" s="463" t="s">
        <v>21</v>
      </c>
      <c r="I222" s="463" t="s">
        <v>22</v>
      </c>
      <c r="J222" s="463" t="s">
        <v>23</v>
      </c>
      <c r="K222" s="463" t="s">
        <v>24</v>
      </c>
      <c r="L222" s="463" t="s">
        <v>18</v>
      </c>
      <c r="M222" s="543"/>
      <c r="N222" s="544" t="s">
        <v>25</v>
      </c>
      <c r="O222" s="463" t="s">
        <v>26</v>
      </c>
      <c r="P222" s="544" t="s">
        <v>11</v>
      </c>
      <c r="Q222" s="463" t="s">
        <v>27</v>
      </c>
      <c r="R222" s="532" t="s">
        <v>28</v>
      </c>
    </row>
    <row r="223" s="1" customFormat="1" spans="1:18">
      <c r="A223" s="533"/>
      <c r="B223" s="533">
        <v>4762</v>
      </c>
      <c r="C223" s="533"/>
      <c r="D223" s="533"/>
      <c r="E223" s="533"/>
      <c r="F223" s="534"/>
      <c r="G223" s="533"/>
      <c r="H223" s="533"/>
      <c r="I223" s="533"/>
      <c r="J223" s="533"/>
      <c r="K223" s="533"/>
      <c r="L223" s="533"/>
      <c r="M223" s="545"/>
      <c r="N223" s="515"/>
      <c r="O223" s="533"/>
      <c r="P223" s="515"/>
      <c r="Q223" s="533"/>
      <c r="R223" s="534"/>
    </row>
    <row r="224" s="1" customFormat="1" spans="1:18">
      <c r="A224" s="49" t="s">
        <v>508</v>
      </c>
      <c r="B224" s="49" t="s">
        <v>509</v>
      </c>
      <c r="C224" s="49">
        <v>17</v>
      </c>
      <c r="D224" s="49">
        <v>17</v>
      </c>
      <c r="E224" s="49">
        <f>SUM(D224-C224)</f>
        <v>0</v>
      </c>
      <c r="F224" s="51">
        <v>9.5</v>
      </c>
      <c r="G224" s="49">
        <f>E224*F224</f>
        <v>0</v>
      </c>
      <c r="H224" s="49">
        <v>40997</v>
      </c>
      <c r="I224" s="49">
        <v>43582</v>
      </c>
      <c r="J224" s="49">
        <f t="shared" ref="J224:J242" si="64">I224-H224</f>
        <v>2585</v>
      </c>
      <c r="K224" s="49">
        <v>1</v>
      </c>
      <c r="L224" s="49">
        <f t="shared" ref="L224:L242" si="65">K224*J224</f>
        <v>2585</v>
      </c>
      <c r="M224" s="63">
        <v>1.03</v>
      </c>
      <c r="N224" s="64">
        <f t="shared" ref="N224:N243" si="66">M224*L224</f>
        <v>2662.55</v>
      </c>
      <c r="O224" s="49">
        <v>80</v>
      </c>
      <c r="P224" s="64">
        <f t="shared" ref="P224:P244" si="67">G224+N224+O224</f>
        <v>2742.55</v>
      </c>
      <c r="Q224" s="49">
        <v>1</v>
      </c>
      <c r="R224" s="51">
        <f t="shared" ref="R224:R242" si="68">P224*Q224</f>
        <v>2742.55</v>
      </c>
    </row>
    <row r="225" s="1" customFormat="1" spans="1:18">
      <c r="A225" s="49" t="s">
        <v>510</v>
      </c>
      <c r="B225" s="49" t="s">
        <v>509</v>
      </c>
      <c r="C225" s="49">
        <v>1429</v>
      </c>
      <c r="D225" s="49">
        <v>1429</v>
      </c>
      <c r="E225" s="49">
        <f>SUM(D225-C225)</f>
        <v>0</v>
      </c>
      <c r="F225" s="51">
        <v>9.5</v>
      </c>
      <c r="G225" s="49">
        <f>E225*F225</f>
        <v>0</v>
      </c>
      <c r="H225" s="49">
        <v>231710</v>
      </c>
      <c r="I225" s="49">
        <v>237957</v>
      </c>
      <c r="J225" s="49">
        <f t="shared" si="64"/>
        <v>6247</v>
      </c>
      <c r="K225" s="49">
        <v>1</v>
      </c>
      <c r="L225" s="49">
        <f t="shared" si="65"/>
        <v>6247</v>
      </c>
      <c r="M225" s="63">
        <v>1.03</v>
      </c>
      <c r="N225" s="64">
        <f t="shared" si="66"/>
        <v>6434.41</v>
      </c>
      <c r="O225" s="49">
        <v>80</v>
      </c>
      <c r="P225" s="64">
        <f t="shared" si="67"/>
        <v>6514.41</v>
      </c>
      <c r="Q225" s="49">
        <v>1</v>
      </c>
      <c r="R225" s="51">
        <f t="shared" si="68"/>
        <v>6514.41</v>
      </c>
    </row>
    <row r="226" s="1" customFormat="1" spans="1:18">
      <c r="A226" s="49" t="s">
        <v>511</v>
      </c>
      <c r="B226" s="49" t="s">
        <v>509</v>
      </c>
      <c r="C226" s="49"/>
      <c r="D226" s="49"/>
      <c r="E226" s="49"/>
      <c r="F226" s="51"/>
      <c r="G226" s="49"/>
      <c r="H226" s="49">
        <v>191170</v>
      </c>
      <c r="I226" s="49">
        <v>197048</v>
      </c>
      <c r="J226" s="49">
        <f t="shared" si="64"/>
        <v>5878</v>
      </c>
      <c r="K226" s="49">
        <v>1</v>
      </c>
      <c r="L226" s="49">
        <f t="shared" si="65"/>
        <v>5878</v>
      </c>
      <c r="M226" s="63">
        <v>1.03</v>
      </c>
      <c r="N226" s="64">
        <f t="shared" si="66"/>
        <v>6054.34</v>
      </c>
      <c r="O226" s="49">
        <v>80</v>
      </c>
      <c r="P226" s="64">
        <f t="shared" si="67"/>
        <v>6134.34</v>
      </c>
      <c r="Q226" s="49">
        <v>1</v>
      </c>
      <c r="R226" s="51">
        <f t="shared" si="68"/>
        <v>6134.34</v>
      </c>
    </row>
    <row r="227" s="1" customFormat="1" spans="1:18">
      <c r="A227" s="49" t="s">
        <v>512</v>
      </c>
      <c r="B227" s="49" t="s">
        <v>509</v>
      </c>
      <c r="C227" s="49"/>
      <c r="D227" s="49" t="s">
        <v>513</v>
      </c>
      <c r="E227" s="49"/>
      <c r="F227" s="51"/>
      <c r="G227" s="49"/>
      <c r="H227" s="49">
        <v>5924</v>
      </c>
      <c r="I227" s="49">
        <v>6084</v>
      </c>
      <c r="J227" s="49">
        <f t="shared" si="64"/>
        <v>160</v>
      </c>
      <c r="K227" s="49">
        <v>1</v>
      </c>
      <c r="L227" s="49">
        <f t="shared" si="65"/>
        <v>160</v>
      </c>
      <c r="M227" s="63">
        <v>1.03</v>
      </c>
      <c r="N227" s="64">
        <f t="shared" si="66"/>
        <v>164.8</v>
      </c>
      <c r="O227" s="49"/>
      <c r="P227" s="64">
        <f t="shared" si="67"/>
        <v>164.8</v>
      </c>
      <c r="Q227" s="49">
        <v>1</v>
      </c>
      <c r="R227" s="51">
        <f t="shared" si="68"/>
        <v>164.8</v>
      </c>
    </row>
    <row r="228" s="1" customFormat="1" spans="1:18">
      <c r="A228" s="49" t="s">
        <v>512</v>
      </c>
      <c r="B228" s="49" t="s">
        <v>509</v>
      </c>
      <c r="C228" s="49"/>
      <c r="D228" s="49" t="s">
        <v>514</v>
      </c>
      <c r="E228" s="49"/>
      <c r="F228" s="51"/>
      <c r="G228" s="49"/>
      <c r="H228" s="49">
        <v>31305</v>
      </c>
      <c r="I228" s="49">
        <v>33172</v>
      </c>
      <c r="J228" s="49">
        <f t="shared" si="64"/>
        <v>1867</v>
      </c>
      <c r="K228" s="49">
        <v>1</v>
      </c>
      <c r="L228" s="49">
        <f t="shared" si="65"/>
        <v>1867</v>
      </c>
      <c r="M228" s="63">
        <v>1.03</v>
      </c>
      <c r="N228" s="64">
        <f t="shared" si="66"/>
        <v>1923.01</v>
      </c>
      <c r="O228" s="49"/>
      <c r="P228" s="64">
        <f t="shared" si="67"/>
        <v>1923.01</v>
      </c>
      <c r="Q228" s="49">
        <v>1</v>
      </c>
      <c r="R228" s="51">
        <f t="shared" si="68"/>
        <v>1923.01</v>
      </c>
    </row>
    <row r="229" s="1" customFormat="1" spans="1:18">
      <c r="A229" s="49" t="s">
        <v>515</v>
      </c>
      <c r="B229" s="49" t="s">
        <v>509</v>
      </c>
      <c r="C229" s="49"/>
      <c r="D229" s="49"/>
      <c r="E229" s="49"/>
      <c r="F229" s="51"/>
      <c r="G229" s="49"/>
      <c r="H229" s="49">
        <v>222940</v>
      </c>
      <c r="I229" s="49">
        <v>229442</v>
      </c>
      <c r="J229" s="49">
        <f t="shared" si="64"/>
        <v>6502</v>
      </c>
      <c r="K229" s="49">
        <v>1</v>
      </c>
      <c r="L229" s="49">
        <f t="shared" si="65"/>
        <v>6502</v>
      </c>
      <c r="M229" s="63">
        <v>1.03</v>
      </c>
      <c r="N229" s="64">
        <f t="shared" si="66"/>
        <v>6697.06</v>
      </c>
      <c r="O229" s="49">
        <v>40</v>
      </c>
      <c r="P229" s="64">
        <f t="shared" si="67"/>
        <v>6737.06</v>
      </c>
      <c r="Q229" s="49">
        <v>1</v>
      </c>
      <c r="R229" s="51">
        <f t="shared" si="68"/>
        <v>6737.06</v>
      </c>
    </row>
    <row r="230" s="1" customFormat="1" spans="1:18">
      <c r="A230" s="49" t="s">
        <v>516</v>
      </c>
      <c r="B230" s="49" t="s">
        <v>509</v>
      </c>
      <c r="C230" s="49"/>
      <c r="D230" s="49"/>
      <c r="E230" s="49"/>
      <c r="F230" s="51"/>
      <c r="G230" s="49"/>
      <c r="H230" s="49">
        <v>14348</v>
      </c>
      <c r="I230" s="49">
        <v>15094</v>
      </c>
      <c r="J230" s="49">
        <f t="shared" si="64"/>
        <v>746</v>
      </c>
      <c r="K230" s="49">
        <v>20</v>
      </c>
      <c r="L230" s="49">
        <f t="shared" si="65"/>
        <v>14920</v>
      </c>
      <c r="M230" s="63">
        <v>1.03</v>
      </c>
      <c r="N230" s="64">
        <f t="shared" si="66"/>
        <v>15367.6</v>
      </c>
      <c r="O230" s="49">
        <v>180</v>
      </c>
      <c r="P230" s="64">
        <f t="shared" si="67"/>
        <v>15547.6</v>
      </c>
      <c r="Q230" s="49">
        <v>1</v>
      </c>
      <c r="R230" s="51">
        <f t="shared" si="68"/>
        <v>15547.6</v>
      </c>
    </row>
    <row r="231" s="1" customFormat="1" spans="1:18">
      <c r="A231" s="49" t="s">
        <v>517</v>
      </c>
      <c r="B231" s="49" t="s">
        <v>509</v>
      </c>
      <c r="C231" s="49"/>
      <c r="D231" s="49" t="s">
        <v>518</v>
      </c>
      <c r="E231" s="49"/>
      <c r="F231" s="51"/>
      <c r="G231" s="49"/>
      <c r="H231" s="49">
        <v>22987</v>
      </c>
      <c r="I231" s="49">
        <v>23412</v>
      </c>
      <c r="J231" s="49">
        <f t="shared" si="64"/>
        <v>425</v>
      </c>
      <c r="K231" s="49">
        <v>1</v>
      </c>
      <c r="L231" s="49">
        <f t="shared" si="65"/>
        <v>425</v>
      </c>
      <c r="M231" s="63">
        <v>1.03</v>
      </c>
      <c r="N231" s="64">
        <f t="shared" si="66"/>
        <v>437.75</v>
      </c>
      <c r="O231" s="49"/>
      <c r="P231" s="64">
        <f t="shared" si="67"/>
        <v>437.75</v>
      </c>
      <c r="Q231" s="49">
        <v>1</v>
      </c>
      <c r="R231" s="51">
        <f t="shared" si="68"/>
        <v>437.75</v>
      </c>
    </row>
    <row r="232" s="1" customFormat="1" spans="1:18">
      <c r="A232" s="49" t="s">
        <v>519</v>
      </c>
      <c r="B232" s="49" t="s">
        <v>509</v>
      </c>
      <c r="C232" s="49">
        <v>18</v>
      </c>
      <c r="D232" s="49">
        <v>18</v>
      </c>
      <c r="E232" s="49">
        <f>SUM(D232-C232)</f>
        <v>0</v>
      </c>
      <c r="F232" s="51">
        <v>9.5</v>
      </c>
      <c r="G232" s="49">
        <f>E232*F232</f>
        <v>0</v>
      </c>
      <c r="H232" s="49">
        <v>24156</v>
      </c>
      <c r="I232" s="49">
        <v>24717</v>
      </c>
      <c r="J232" s="49">
        <f t="shared" si="64"/>
        <v>561</v>
      </c>
      <c r="K232" s="49">
        <v>1</v>
      </c>
      <c r="L232" s="49">
        <f t="shared" si="65"/>
        <v>561</v>
      </c>
      <c r="M232" s="63">
        <v>1.03</v>
      </c>
      <c r="N232" s="64">
        <f t="shared" si="66"/>
        <v>577.83</v>
      </c>
      <c r="O232" s="49">
        <v>60</v>
      </c>
      <c r="P232" s="64">
        <f t="shared" si="67"/>
        <v>637.83</v>
      </c>
      <c r="Q232" s="49">
        <v>1</v>
      </c>
      <c r="R232" s="51">
        <f t="shared" si="68"/>
        <v>637.83</v>
      </c>
    </row>
    <row r="233" s="1" customFormat="1" spans="1:18">
      <c r="A233" s="49" t="s">
        <v>520</v>
      </c>
      <c r="B233" s="49" t="s">
        <v>509</v>
      </c>
      <c r="C233" s="49"/>
      <c r="D233" s="49"/>
      <c r="E233" s="49"/>
      <c r="F233" s="51"/>
      <c r="G233" s="49"/>
      <c r="H233" s="49">
        <v>25008</v>
      </c>
      <c r="I233" s="49">
        <v>25008</v>
      </c>
      <c r="J233" s="49">
        <f t="shared" si="64"/>
        <v>0</v>
      </c>
      <c r="K233" s="49">
        <v>1</v>
      </c>
      <c r="L233" s="49">
        <f t="shared" si="65"/>
        <v>0</v>
      </c>
      <c r="M233" s="63">
        <v>1.03</v>
      </c>
      <c r="N233" s="64">
        <f t="shared" si="66"/>
        <v>0</v>
      </c>
      <c r="O233" s="49">
        <v>40</v>
      </c>
      <c r="P233" s="64">
        <f t="shared" si="67"/>
        <v>40</v>
      </c>
      <c r="Q233" s="49">
        <v>1</v>
      </c>
      <c r="R233" s="51">
        <f t="shared" si="68"/>
        <v>40</v>
      </c>
    </row>
    <row r="234" s="1" customFormat="1" spans="1:18">
      <c r="A234" s="49" t="s">
        <v>521</v>
      </c>
      <c r="B234" s="49" t="s">
        <v>509</v>
      </c>
      <c r="C234" s="49"/>
      <c r="D234" s="49"/>
      <c r="E234" s="49"/>
      <c r="F234" s="51"/>
      <c r="G234" s="49"/>
      <c r="H234" s="49">
        <v>30599</v>
      </c>
      <c r="I234" s="49">
        <v>31992</v>
      </c>
      <c r="J234" s="49">
        <f t="shared" si="64"/>
        <v>1393</v>
      </c>
      <c r="K234" s="49">
        <v>1</v>
      </c>
      <c r="L234" s="49">
        <f t="shared" si="65"/>
        <v>1393</v>
      </c>
      <c r="M234" s="63">
        <v>1.03</v>
      </c>
      <c r="N234" s="64">
        <f t="shared" si="66"/>
        <v>1434.79</v>
      </c>
      <c r="O234" s="49">
        <v>40</v>
      </c>
      <c r="P234" s="64">
        <f t="shared" si="67"/>
        <v>1474.79</v>
      </c>
      <c r="Q234" s="49">
        <v>1</v>
      </c>
      <c r="R234" s="51">
        <f t="shared" si="68"/>
        <v>1474.79</v>
      </c>
    </row>
    <row r="235" s="1" customFormat="1" spans="1:18">
      <c r="A235" s="49" t="s">
        <v>522</v>
      </c>
      <c r="B235" s="49" t="s">
        <v>509</v>
      </c>
      <c r="C235" s="49"/>
      <c r="D235" s="49"/>
      <c r="E235" s="49"/>
      <c r="F235" s="51"/>
      <c r="G235" s="49"/>
      <c r="H235" s="49">
        <v>28753</v>
      </c>
      <c r="I235" s="49">
        <v>33769</v>
      </c>
      <c r="J235" s="49">
        <f t="shared" si="64"/>
        <v>5016</v>
      </c>
      <c r="K235" s="49">
        <v>1</v>
      </c>
      <c r="L235" s="49">
        <f t="shared" si="65"/>
        <v>5016</v>
      </c>
      <c r="M235" s="63">
        <v>1.03</v>
      </c>
      <c r="N235" s="64">
        <f t="shared" si="66"/>
        <v>5166.48</v>
      </c>
      <c r="O235" s="49">
        <v>40</v>
      </c>
      <c r="P235" s="64">
        <f t="shared" si="67"/>
        <v>5206.48</v>
      </c>
      <c r="Q235" s="49">
        <v>1</v>
      </c>
      <c r="R235" s="51">
        <f t="shared" si="68"/>
        <v>5206.48</v>
      </c>
    </row>
    <row r="236" s="1" customFormat="1" spans="1:18">
      <c r="A236" s="49" t="s">
        <v>523</v>
      </c>
      <c r="B236" s="49" t="s">
        <v>509</v>
      </c>
      <c r="C236" s="49">
        <v>46</v>
      </c>
      <c r="D236" s="49">
        <v>46</v>
      </c>
      <c r="E236" s="49">
        <f>SUM(D236-C236)</f>
        <v>0</v>
      </c>
      <c r="F236" s="51">
        <v>9.5</v>
      </c>
      <c r="G236" s="49">
        <f>E236*F236</f>
        <v>0</v>
      </c>
      <c r="H236" s="49">
        <v>6729</v>
      </c>
      <c r="I236" s="49">
        <v>6841</v>
      </c>
      <c r="J236" s="49">
        <f t="shared" si="64"/>
        <v>112</v>
      </c>
      <c r="K236" s="49">
        <v>1</v>
      </c>
      <c r="L236" s="49">
        <f t="shared" si="65"/>
        <v>112</v>
      </c>
      <c r="M236" s="63">
        <v>1.03</v>
      </c>
      <c r="N236" s="64">
        <f t="shared" si="66"/>
        <v>115.36</v>
      </c>
      <c r="O236" s="49">
        <v>40</v>
      </c>
      <c r="P236" s="64">
        <f t="shared" si="67"/>
        <v>155.36</v>
      </c>
      <c r="Q236" s="49">
        <v>1</v>
      </c>
      <c r="R236" s="51">
        <f t="shared" si="68"/>
        <v>155.36</v>
      </c>
    </row>
    <row r="237" s="1" customFormat="1" spans="1:18">
      <c r="A237" s="49" t="s">
        <v>524</v>
      </c>
      <c r="B237" s="49" t="s">
        <v>509</v>
      </c>
      <c r="C237" s="49"/>
      <c r="D237" s="49"/>
      <c r="E237" s="49"/>
      <c r="F237" s="52"/>
      <c r="G237" s="49"/>
      <c r="H237" s="49">
        <v>21984</v>
      </c>
      <c r="I237" s="49">
        <v>21984</v>
      </c>
      <c r="J237" s="49">
        <f t="shared" si="64"/>
        <v>0</v>
      </c>
      <c r="K237" s="49">
        <v>40</v>
      </c>
      <c r="L237" s="49">
        <f t="shared" si="65"/>
        <v>0</v>
      </c>
      <c r="M237" s="63">
        <v>1.03</v>
      </c>
      <c r="N237" s="64">
        <f t="shared" si="66"/>
        <v>0</v>
      </c>
      <c r="O237" s="49"/>
      <c r="P237" s="64">
        <f t="shared" si="67"/>
        <v>0</v>
      </c>
      <c r="Q237" s="49">
        <v>0.25</v>
      </c>
      <c r="R237" s="51">
        <f t="shared" si="68"/>
        <v>0</v>
      </c>
    </row>
    <row r="238" s="1" customFormat="1" spans="1:18">
      <c r="A238" s="10" t="s">
        <v>525</v>
      </c>
      <c r="B238" s="49" t="s">
        <v>509</v>
      </c>
      <c r="C238" s="10"/>
      <c r="D238" s="10"/>
      <c r="E238" s="10"/>
      <c r="F238" s="36"/>
      <c r="G238" s="10"/>
      <c r="H238" s="10">
        <v>0</v>
      </c>
      <c r="I238" s="10">
        <v>25</v>
      </c>
      <c r="J238" s="10">
        <f t="shared" si="64"/>
        <v>25</v>
      </c>
      <c r="K238" s="10">
        <v>20</v>
      </c>
      <c r="L238" s="10">
        <f t="shared" si="65"/>
        <v>500</v>
      </c>
      <c r="M238" s="11">
        <v>1.03</v>
      </c>
      <c r="N238" s="12">
        <f t="shared" si="66"/>
        <v>515</v>
      </c>
      <c r="O238" s="10">
        <v>60</v>
      </c>
      <c r="P238" s="12">
        <f t="shared" si="67"/>
        <v>575</v>
      </c>
      <c r="Q238" s="10">
        <v>1</v>
      </c>
      <c r="R238" s="36">
        <f t="shared" si="68"/>
        <v>575</v>
      </c>
    </row>
    <row r="239" s="1" customFormat="1" spans="1:18">
      <c r="A239" s="10" t="s">
        <v>526</v>
      </c>
      <c r="B239" s="49" t="s">
        <v>509</v>
      </c>
      <c r="C239" s="10">
        <v>197</v>
      </c>
      <c r="D239" s="10">
        <v>207</v>
      </c>
      <c r="E239" s="10">
        <f>SUM(D239-C239)</f>
        <v>10</v>
      </c>
      <c r="F239" s="36">
        <v>9.5</v>
      </c>
      <c r="G239" s="10">
        <f>E239*F239</f>
        <v>95</v>
      </c>
      <c r="H239" s="10">
        <v>54491</v>
      </c>
      <c r="I239" s="10">
        <v>57174</v>
      </c>
      <c r="J239" s="10">
        <f t="shared" si="64"/>
        <v>2683</v>
      </c>
      <c r="K239" s="10">
        <v>1</v>
      </c>
      <c r="L239" s="10">
        <f t="shared" si="65"/>
        <v>2683</v>
      </c>
      <c r="M239" s="11">
        <v>1.03</v>
      </c>
      <c r="N239" s="12">
        <f t="shared" si="66"/>
        <v>2763.49</v>
      </c>
      <c r="O239" s="10">
        <v>80</v>
      </c>
      <c r="P239" s="12">
        <f t="shared" si="67"/>
        <v>2938.49</v>
      </c>
      <c r="Q239" s="10">
        <v>1</v>
      </c>
      <c r="R239" s="36">
        <f t="shared" si="68"/>
        <v>2938.49</v>
      </c>
    </row>
    <row r="240" s="1" customFormat="1" spans="1:18">
      <c r="A240" s="49" t="s">
        <v>527</v>
      </c>
      <c r="B240" s="49" t="s">
        <v>509</v>
      </c>
      <c r="C240" s="50"/>
      <c r="D240" s="50"/>
      <c r="E240" s="50"/>
      <c r="F240" s="50"/>
      <c r="G240" s="50"/>
      <c r="H240" s="49">
        <v>0</v>
      </c>
      <c r="I240" s="49">
        <v>1078</v>
      </c>
      <c r="J240" s="49">
        <f t="shared" si="64"/>
        <v>1078</v>
      </c>
      <c r="K240" s="49">
        <v>80</v>
      </c>
      <c r="L240" s="49">
        <f t="shared" si="65"/>
        <v>86240</v>
      </c>
      <c r="M240" s="63">
        <v>1.03</v>
      </c>
      <c r="N240" s="64">
        <f t="shared" si="66"/>
        <v>88827.2</v>
      </c>
      <c r="O240" s="49"/>
      <c r="P240" s="64">
        <f>G236+N240+O240</f>
        <v>88827.2</v>
      </c>
      <c r="Q240" s="49">
        <v>0.25</v>
      </c>
      <c r="R240" s="51">
        <f t="shared" si="68"/>
        <v>22206.8</v>
      </c>
    </row>
    <row r="241" s="1" customFormat="1" spans="1:18">
      <c r="A241" s="49" t="s">
        <v>528</v>
      </c>
      <c r="B241" s="49" t="s">
        <v>509</v>
      </c>
      <c r="C241" s="50"/>
      <c r="D241" s="50"/>
      <c r="E241" s="50"/>
      <c r="F241" s="50"/>
      <c r="G241" s="50"/>
      <c r="H241" s="49">
        <v>21984</v>
      </c>
      <c r="I241" s="49">
        <v>22420</v>
      </c>
      <c r="J241" s="49">
        <f t="shared" si="64"/>
        <v>436</v>
      </c>
      <c r="K241" s="49">
        <v>40</v>
      </c>
      <c r="L241" s="49">
        <f t="shared" si="65"/>
        <v>17440</v>
      </c>
      <c r="M241" s="63">
        <v>1.03</v>
      </c>
      <c r="N241" s="64">
        <f t="shared" si="66"/>
        <v>17963.2</v>
      </c>
      <c r="O241" s="49"/>
      <c r="P241" s="64">
        <f>G237+N241+O241</f>
        <v>17963.2</v>
      </c>
      <c r="Q241" s="49">
        <v>0.25</v>
      </c>
      <c r="R241" s="51">
        <f t="shared" si="68"/>
        <v>4490.8</v>
      </c>
    </row>
    <row r="242" s="1" customFormat="1" spans="1:18">
      <c r="A242" s="49" t="s">
        <v>11</v>
      </c>
      <c r="B242" s="49" t="s">
        <v>509</v>
      </c>
      <c r="C242" s="49"/>
      <c r="D242" s="49"/>
      <c r="E242" s="49">
        <f>SUM(E224:E241)</f>
        <v>10</v>
      </c>
      <c r="F242" s="51">
        <v>9.5</v>
      </c>
      <c r="G242" s="49">
        <f>E242*F242</f>
        <v>95</v>
      </c>
      <c r="H242" s="49"/>
      <c r="I242" s="49"/>
      <c r="J242" s="49"/>
      <c r="K242" s="49"/>
      <c r="L242" s="49">
        <f>SUM(L224:L241)</f>
        <v>152529</v>
      </c>
      <c r="M242" s="63">
        <v>1.03</v>
      </c>
      <c r="N242" s="64">
        <f t="shared" si="66"/>
        <v>157104.87</v>
      </c>
      <c r="O242" s="49">
        <f>SUM(O224:O241)</f>
        <v>820</v>
      </c>
      <c r="P242" s="64">
        <f>G242+N242+O242</f>
        <v>158019.87</v>
      </c>
      <c r="Q242" s="49">
        <v>1</v>
      </c>
      <c r="R242" s="51">
        <f>SUM(R224:R241)</f>
        <v>77927.07</v>
      </c>
    </row>
    <row r="243" s="24" customFormat="1" spans="1:18">
      <c r="A243" s="535" t="s">
        <v>529</v>
      </c>
      <c r="B243" s="535" t="s">
        <v>403</v>
      </c>
      <c r="C243" s="535"/>
      <c r="D243" s="535"/>
      <c r="E243" s="535"/>
      <c r="F243" s="536"/>
      <c r="G243" s="535"/>
      <c r="H243" s="535"/>
      <c r="I243" s="535"/>
      <c r="J243" s="535"/>
      <c r="K243" s="535"/>
      <c r="L243" s="535"/>
      <c r="M243" s="81"/>
      <c r="N243" s="546"/>
      <c r="O243" s="535"/>
      <c r="P243" s="546"/>
      <c r="Q243" s="535"/>
      <c r="R243" s="536">
        <v>309442.43</v>
      </c>
    </row>
    <row r="244" s="24" customFormat="1" spans="1:18">
      <c r="A244" s="279" t="s">
        <v>426</v>
      </c>
      <c r="B244" s="279" t="s">
        <v>112</v>
      </c>
      <c r="C244" s="279"/>
      <c r="D244" s="279"/>
      <c r="E244" s="279"/>
      <c r="F244" s="280"/>
      <c r="G244" s="279"/>
      <c r="H244" s="279"/>
      <c r="I244" s="279"/>
      <c r="J244" s="279"/>
      <c r="K244" s="279"/>
      <c r="L244" s="279"/>
      <c r="M244" s="83"/>
      <c r="N244" s="293"/>
      <c r="O244" s="279"/>
      <c r="P244" s="293"/>
      <c r="Q244" s="279"/>
      <c r="R244" s="280">
        <f>R243-R242</f>
        <v>231515.36</v>
      </c>
    </row>
    <row r="245" s="494" customFormat="1" spans="1:25">
      <c r="A245" s="537" t="s">
        <v>530</v>
      </c>
      <c r="B245" s="494" t="s">
        <v>234</v>
      </c>
      <c r="C245" s="391" t="s">
        <v>531</v>
      </c>
      <c r="D245" s="391"/>
      <c r="E245" s="391" t="s">
        <v>532</v>
      </c>
      <c r="F245" s="522"/>
      <c r="G245" s="391"/>
      <c r="H245" s="391"/>
      <c r="I245" s="391"/>
      <c r="J245" s="391"/>
      <c r="K245" s="391"/>
      <c r="L245" s="547"/>
      <c r="M245" s="526"/>
      <c r="N245" s="527"/>
      <c r="O245" s="391"/>
      <c r="P245" s="527"/>
      <c r="Q245" s="391"/>
      <c r="R245" s="550">
        <v>129723.35</v>
      </c>
      <c r="S245" s="551"/>
      <c r="T245" s="551"/>
      <c r="U245" s="551"/>
      <c r="V245" s="551"/>
      <c r="W245" s="551"/>
      <c r="X245" s="551"/>
      <c r="Y245" s="552"/>
    </row>
    <row r="246" s="494" customFormat="1" spans="1:25">
      <c r="A246" s="537" t="s">
        <v>533</v>
      </c>
      <c r="B246" s="494" t="s">
        <v>234</v>
      </c>
      <c r="C246" s="391" t="s">
        <v>531</v>
      </c>
      <c r="D246" s="391"/>
      <c r="E246" s="391" t="s">
        <v>534</v>
      </c>
      <c r="F246" s="522"/>
      <c r="G246" s="391"/>
      <c r="H246" s="391"/>
      <c r="I246" s="391"/>
      <c r="J246" s="391"/>
      <c r="K246" s="391"/>
      <c r="L246" s="547"/>
      <c r="M246" s="526"/>
      <c r="N246" s="527"/>
      <c r="O246" s="391"/>
      <c r="P246" s="527"/>
      <c r="Q246" s="391"/>
      <c r="R246" s="550">
        <v>23000</v>
      </c>
      <c r="S246" s="551"/>
      <c r="T246" s="551"/>
      <c r="U246" s="551"/>
      <c r="V246" s="551"/>
      <c r="W246" s="551"/>
      <c r="X246" s="551"/>
      <c r="Y246" s="552"/>
    </row>
    <row r="247" s="494" customFormat="1" spans="1:25">
      <c r="A247" s="537" t="s">
        <v>535</v>
      </c>
      <c r="B247" s="494" t="s">
        <v>234</v>
      </c>
      <c r="C247" s="391" t="s">
        <v>531</v>
      </c>
      <c r="D247" s="391"/>
      <c r="E247" s="391" t="s">
        <v>536</v>
      </c>
      <c r="F247" s="522"/>
      <c r="G247" s="391"/>
      <c r="H247" s="391"/>
      <c r="I247" s="391"/>
      <c r="J247" s="391"/>
      <c r="K247" s="391"/>
      <c r="L247" s="547"/>
      <c r="M247" s="526"/>
      <c r="N247" s="527"/>
      <c r="O247" s="391"/>
      <c r="P247" s="527"/>
      <c r="Q247" s="391"/>
      <c r="R247" s="550">
        <v>100208.7</v>
      </c>
      <c r="S247" s="551"/>
      <c r="T247" s="551"/>
      <c r="U247" s="551"/>
      <c r="V247" s="551"/>
      <c r="W247" s="551"/>
      <c r="X247" s="551"/>
      <c r="Y247" s="552"/>
    </row>
    <row r="248" s="494" customFormat="1" spans="1:25">
      <c r="A248" s="495" t="s">
        <v>537</v>
      </c>
      <c r="B248" s="494" t="s">
        <v>234</v>
      </c>
      <c r="C248" s="391" t="s">
        <v>531</v>
      </c>
      <c r="D248" s="391"/>
      <c r="E248" s="391" t="s">
        <v>536</v>
      </c>
      <c r="F248" s="522"/>
      <c r="G248" s="391"/>
      <c r="H248" s="391"/>
      <c r="I248" s="391"/>
      <c r="J248" s="391"/>
      <c r="K248" s="391"/>
      <c r="L248" s="547"/>
      <c r="M248" s="526"/>
      <c r="N248" s="527"/>
      <c r="O248" s="391"/>
      <c r="P248" s="527"/>
      <c r="Q248" s="391"/>
      <c r="R248" s="550">
        <v>220000</v>
      </c>
      <c r="S248" s="551"/>
      <c r="T248" s="551"/>
      <c r="U248" s="551"/>
      <c r="V248" s="551"/>
      <c r="W248" s="551"/>
      <c r="X248" s="551"/>
      <c r="Y248" s="552"/>
    </row>
    <row r="249" s="18" customFormat="1" spans="1:18">
      <c r="A249" s="495" t="s">
        <v>538</v>
      </c>
      <c r="B249" s="494" t="s">
        <v>234</v>
      </c>
      <c r="C249" s="391" t="s">
        <v>531</v>
      </c>
      <c r="D249" s="391"/>
      <c r="E249" s="391" t="s">
        <v>536</v>
      </c>
      <c r="F249" s="265"/>
      <c r="G249" s="248"/>
      <c r="H249" s="248"/>
      <c r="I249" s="248"/>
      <c r="J249" s="248"/>
      <c r="K249" s="248"/>
      <c r="L249" s="248"/>
      <c r="M249" s="248"/>
      <c r="N249" s="248"/>
      <c r="O249" s="248"/>
      <c r="P249" s="248"/>
      <c r="Q249" s="248"/>
      <c r="R249" s="248">
        <v>79999.86</v>
      </c>
    </row>
    <row r="250" s="18" customFormat="1" spans="1:18">
      <c r="A250" s="248" t="s">
        <v>539</v>
      </c>
      <c r="B250" s="248"/>
      <c r="C250" s="248"/>
      <c r="D250" s="248"/>
      <c r="E250" s="248"/>
      <c r="F250" s="265"/>
      <c r="G250" s="248"/>
      <c r="H250" s="248"/>
      <c r="I250" s="248"/>
      <c r="J250" s="248"/>
      <c r="K250" s="248"/>
      <c r="L250" s="248"/>
      <c r="M250" s="248"/>
      <c r="N250" s="248"/>
      <c r="O250" s="248"/>
      <c r="P250" s="248"/>
      <c r="Q250" s="248"/>
      <c r="R250" s="248">
        <f>R244+R245+R246+R247+R248+R249</f>
        <v>784447.27</v>
      </c>
    </row>
    <row r="251" s="25" customFormat="1" spans="1:18">
      <c r="A251" s="252"/>
      <c r="B251" s="252"/>
      <c r="C251" s="252"/>
      <c r="D251" s="252"/>
      <c r="E251" s="252"/>
      <c r="F251" s="286"/>
      <c r="G251" s="252"/>
      <c r="H251" s="252"/>
      <c r="I251" s="252"/>
      <c r="J251" s="252"/>
      <c r="K251" s="252"/>
      <c r="L251" s="252"/>
      <c r="M251" s="252"/>
      <c r="N251" s="252"/>
      <c r="O251" s="252"/>
      <c r="P251" s="252"/>
      <c r="Q251" s="252"/>
      <c r="R251" s="252"/>
    </row>
    <row r="253" s="108" customFormat="1" spans="1:4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5"/>
      <c r="T253" s="89"/>
      <c r="U253" s="89"/>
      <c r="V253" s="89"/>
      <c r="W253" s="89"/>
      <c r="X253" s="89"/>
      <c r="Y253" s="89"/>
      <c r="Z253" s="89"/>
      <c r="AA253" s="89"/>
      <c r="AB253" s="89"/>
      <c r="AC253" s="89"/>
      <c r="AD253" s="89"/>
      <c r="AE253" s="89"/>
      <c r="AF253" s="89"/>
      <c r="AG253" s="89"/>
      <c r="AH253" s="89"/>
      <c r="AI253" s="89"/>
      <c r="AJ253" s="89"/>
      <c r="AK253" s="89"/>
      <c r="AL253" s="89"/>
      <c r="AM253" s="89"/>
      <c r="AN253" s="89"/>
      <c r="AO253" s="89"/>
    </row>
    <row r="254" s="108" customFormat="1" spans="1:41">
      <c r="A254" s="538" t="s">
        <v>15</v>
      </c>
      <c r="B254" s="538" t="s">
        <v>50</v>
      </c>
      <c r="C254" s="538" t="s">
        <v>16</v>
      </c>
      <c r="D254" s="538" t="s">
        <v>17</v>
      </c>
      <c r="E254" s="538" t="s">
        <v>18</v>
      </c>
      <c r="F254" s="539" t="s">
        <v>19</v>
      </c>
      <c r="G254" s="538" t="s">
        <v>20</v>
      </c>
      <c r="H254" s="538" t="s">
        <v>21</v>
      </c>
      <c r="I254" s="538" t="s">
        <v>22</v>
      </c>
      <c r="J254" s="538" t="s">
        <v>23</v>
      </c>
      <c r="K254" s="538" t="s">
        <v>24</v>
      </c>
      <c r="L254" s="538" t="s">
        <v>18</v>
      </c>
      <c r="M254" s="548"/>
      <c r="N254" s="549" t="s">
        <v>25</v>
      </c>
      <c r="O254" s="538" t="s">
        <v>26</v>
      </c>
      <c r="P254" s="549" t="s">
        <v>11</v>
      </c>
      <c r="Q254" s="538" t="s">
        <v>27</v>
      </c>
      <c r="R254" s="539" t="s">
        <v>28</v>
      </c>
      <c r="S254" s="25"/>
      <c r="T254" s="89"/>
      <c r="U254" s="89"/>
      <c r="V254" s="89"/>
      <c r="W254" s="89"/>
      <c r="X254" s="89"/>
      <c r="Y254" s="89"/>
      <c r="Z254" s="89"/>
      <c r="AA254" s="89"/>
      <c r="AB254" s="89"/>
      <c r="AC254" s="89"/>
      <c r="AD254" s="89"/>
      <c r="AE254" s="89"/>
      <c r="AF254" s="89"/>
      <c r="AG254" s="89"/>
      <c r="AH254" s="89"/>
      <c r="AI254" s="89"/>
      <c r="AJ254" s="89"/>
      <c r="AK254" s="89"/>
      <c r="AL254" s="89"/>
      <c r="AM254" s="89"/>
      <c r="AN254" s="89"/>
      <c r="AO254" s="89"/>
    </row>
    <row r="255" s="72" customFormat="1" spans="1:18">
      <c r="A255" s="10" t="s">
        <v>48</v>
      </c>
      <c r="B255" s="35" t="s">
        <v>73</v>
      </c>
      <c r="C255" s="10"/>
      <c r="D255" s="10">
        <v>4211</v>
      </c>
      <c r="E255" s="174"/>
      <c r="F255" s="36"/>
      <c r="G255" s="175"/>
      <c r="H255" s="112">
        <v>13040</v>
      </c>
      <c r="I255" s="112">
        <v>14240</v>
      </c>
      <c r="J255" s="10">
        <f t="shared" ref="J255:J258" si="69">I255-H255</f>
        <v>1200</v>
      </c>
      <c r="K255" s="10">
        <v>20</v>
      </c>
      <c r="L255" s="10">
        <f>J255*K255</f>
        <v>24000</v>
      </c>
      <c r="M255" s="11">
        <v>1.03</v>
      </c>
      <c r="N255" s="175">
        <f>SUM(L255*M255)</f>
        <v>24720</v>
      </c>
      <c r="O255" s="210"/>
      <c r="P255" s="175">
        <f>SUM(G255+N255)</f>
        <v>24720</v>
      </c>
      <c r="Q255" s="10">
        <v>0.222</v>
      </c>
      <c r="R255" s="36">
        <f t="shared" ref="R255:R258" si="70">P255*Q255</f>
        <v>5487.84</v>
      </c>
    </row>
    <row r="256" s="72" customFormat="1" spans="1:18">
      <c r="A256" s="10"/>
      <c r="B256" s="10"/>
      <c r="C256" s="10"/>
      <c r="D256" s="10" t="s">
        <v>540</v>
      </c>
      <c r="E256" s="36"/>
      <c r="F256" s="36"/>
      <c r="G256" s="36"/>
      <c r="H256" s="36"/>
      <c r="I256" s="36"/>
      <c r="J256" s="36"/>
      <c r="K256" s="36"/>
      <c r="L256" s="36">
        <f>L255*Q255</f>
        <v>5328</v>
      </c>
      <c r="M256" s="11"/>
      <c r="N256" s="12">
        <f>Q255*N255</f>
        <v>5487.84</v>
      </c>
      <c r="O256" s="10"/>
      <c r="P256" s="12"/>
      <c r="Q256" s="10"/>
      <c r="R256" s="36">
        <f>N256+G256</f>
        <v>5487.84</v>
      </c>
    </row>
    <row r="257" s="72" customFormat="1" spans="1:18">
      <c r="A257" s="10" t="s">
        <v>541</v>
      </c>
      <c r="B257" s="35" t="s">
        <v>73</v>
      </c>
      <c r="C257" s="10"/>
      <c r="D257" s="10"/>
      <c r="E257" s="10"/>
      <c r="F257" s="37"/>
      <c r="G257" s="10"/>
      <c r="H257" s="10">
        <v>29650</v>
      </c>
      <c r="I257" s="10">
        <v>34767</v>
      </c>
      <c r="J257" s="10">
        <f t="shared" si="69"/>
        <v>5117</v>
      </c>
      <c r="K257" s="10">
        <v>1</v>
      </c>
      <c r="L257" s="10">
        <f>K257*J257</f>
        <v>5117</v>
      </c>
      <c r="M257" s="11">
        <v>1.03</v>
      </c>
      <c r="N257" s="12">
        <f>M257*L257</f>
        <v>5270.51</v>
      </c>
      <c r="O257" s="10"/>
      <c r="P257" s="12">
        <f>G257+N257+O257</f>
        <v>5270.51</v>
      </c>
      <c r="Q257" s="10">
        <v>1</v>
      </c>
      <c r="R257" s="36">
        <f t="shared" si="70"/>
        <v>5270.51</v>
      </c>
    </row>
    <row r="258" s="1" customFormat="1" spans="1:19">
      <c r="A258" s="10" t="s">
        <v>542</v>
      </c>
      <c r="B258" s="10" t="s">
        <v>446</v>
      </c>
      <c r="C258" s="10">
        <v>25</v>
      </c>
      <c r="D258" s="10">
        <v>27</v>
      </c>
      <c r="E258" s="10">
        <f>SUM(D258-C258)</f>
        <v>2</v>
      </c>
      <c r="F258" s="36">
        <v>9.5</v>
      </c>
      <c r="G258" s="10">
        <f>E258*F258</f>
        <v>19</v>
      </c>
      <c r="H258" s="10">
        <v>43151</v>
      </c>
      <c r="I258" s="10">
        <v>45049</v>
      </c>
      <c r="J258" s="10">
        <f t="shared" si="69"/>
        <v>1898</v>
      </c>
      <c r="K258" s="10">
        <v>1</v>
      </c>
      <c r="L258" s="10">
        <f>K258*J258</f>
        <v>1898</v>
      </c>
      <c r="M258" s="11">
        <v>1.03</v>
      </c>
      <c r="N258" s="12">
        <f>M258*L258</f>
        <v>1954.94</v>
      </c>
      <c r="O258" s="10">
        <v>40</v>
      </c>
      <c r="P258" s="12">
        <f>G258+N258+O258</f>
        <v>2013.94</v>
      </c>
      <c r="Q258" s="10">
        <v>1</v>
      </c>
      <c r="R258" s="36">
        <f t="shared" si="70"/>
        <v>2013.94</v>
      </c>
      <c r="S258" s="1" t="s">
        <v>543</v>
      </c>
    </row>
    <row r="259" s="72" customFormat="1" spans="1:18">
      <c r="A259" s="10" t="s">
        <v>11</v>
      </c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86">
        <f>SUM(R256:R258)</f>
        <v>12772.29</v>
      </c>
    </row>
    <row r="260" s="495" customFormat="1" spans="1:18">
      <c r="A260" s="535" t="s">
        <v>544</v>
      </c>
      <c r="B260" s="553" t="s">
        <v>234</v>
      </c>
      <c r="C260" s="553" t="s">
        <v>545</v>
      </c>
      <c r="D260" s="553"/>
      <c r="E260" s="553"/>
      <c r="F260" s="553"/>
      <c r="G260" s="553"/>
      <c r="H260" s="553"/>
      <c r="I260" s="553"/>
      <c r="J260" s="553"/>
      <c r="K260" s="553"/>
      <c r="L260" s="553"/>
      <c r="M260" s="553"/>
      <c r="N260" s="553"/>
      <c r="O260" s="553"/>
      <c r="P260" s="553"/>
      <c r="Q260" s="553"/>
      <c r="R260" s="536">
        <v>50042.55</v>
      </c>
    </row>
    <row r="261" s="75" customFormat="1" spans="1:18">
      <c r="A261" s="190" t="s">
        <v>127</v>
      </c>
      <c r="B261" s="75" t="s">
        <v>403</v>
      </c>
      <c r="R261" s="82">
        <v>35772.53</v>
      </c>
    </row>
    <row r="262" s="75" customFormat="1" spans="1:18">
      <c r="A262" s="391" t="s">
        <v>128</v>
      </c>
      <c r="B262" s="75" t="s">
        <v>112</v>
      </c>
      <c r="R262" s="82">
        <f>R261-R259</f>
        <v>23000.24</v>
      </c>
    </row>
    <row r="263" s="72" customFormat="1" spans="1:18">
      <c r="A263" s="535" t="s">
        <v>546</v>
      </c>
      <c r="B263" s="553" t="s">
        <v>234</v>
      </c>
      <c r="D263" s="72" t="s">
        <v>391</v>
      </c>
      <c r="R263" s="73">
        <v>10000</v>
      </c>
    </row>
    <row r="264" spans="1:47">
      <c r="A264" s="2" t="s">
        <v>547</v>
      </c>
      <c r="B264" s="72" t="s">
        <v>391</v>
      </c>
      <c r="R264" s="2">
        <f>R263+R262</f>
        <v>33000.24</v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25"/>
      <c r="AI264" s="25"/>
      <c r="AJ264" s="25"/>
      <c r="AK264" s="25"/>
      <c r="AL264" s="25"/>
      <c r="AM264" s="25"/>
      <c r="AN264" s="25"/>
      <c r="AO264" s="25"/>
      <c r="AP264" s="25"/>
      <c r="AQ264" s="25"/>
      <c r="AR264" s="25"/>
      <c r="AS264" s="25"/>
      <c r="AT264" s="25"/>
      <c r="AU264" s="25"/>
    </row>
    <row r="265" spans="20:47"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25"/>
      <c r="AI265" s="25"/>
      <c r="AJ265" s="25"/>
      <c r="AK265" s="25"/>
      <c r="AL265" s="25"/>
      <c r="AM265" s="25"/>
      <c r="AN265" s="25"/>
      <c r="AO265" s="25"/>
      <c r="AP265" s="25"/>
      <c r="AQ265" s="25"/>
      <c r="AR265" s="25"/>
      <c r="AS265" s="25"/>
      <c r="AT265" s="25"/>
      <c r="AU265" s="25"/>
    </row>
    <row r="266" spans="20:47"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25"/>
      <c r="AI266" s="25"/>
      <c r="AJ266" s="25"/>
      <c r="AK266" s="25"/>
      <c r="AL266" s="25"/>
      <c r="AM266" s="25"/>
      <c r="AN266" s="25"/>
      <c r="AO266" s="25"/>
      <c r="AP266" s="25"/>
      <c r="AQ266" s="25"/>
      <c r="AR266" s="25"/>
      <c r="AS266" s="25"/>
      <c r="AT266" s="25"/>
      <c r="AU266" s="25"/>
    </row>
    <row r="267" s="1" customFormat="1" spans="1:18">
      <c r="A267" s="10" t="s">
        <v>548</v>
      </c>
      <c r="B267" s="10" t="s">
        <v>549</v>
      </c>
      <c r="C267" s="10">
        <v>283</v>
      </c>
      <c r="D267" s="10">
        <v>283</v>
      </c>
      <c r="E267" s="10">
        <f>SUM(D267-C267)</f>
        <v>0</v>
      </c>
      <c r="F267" s="36">
        <v>9.5</v>
      </c>
      <c r="G267" s="10">
        <f>E267*F267</f>
        <v>0</v>
      </c>
      <c r="H267" s="10">
        <v>0</v>
      </c>
      <c r="I267" s="10">
        <v>46</v>
      </c>
      <c r="J267" s="10">
        <f t="shared" ref="J267:J272" si="71">I267-H267</f>
        <v>46</v>
      </c>
      <c r="K267" s="10">
        <v>1</v>
      </c>
      <c r="L267" s="10">
        <f t="shared" ref="L267:L272" si="72">K267*J267</f>
        <v>46</v>
      </c>
      <c r="M267" s="11">
        <v>1.03</v>
      </c>
      <c r="N267" s="12">
        <f t="shared" ref="N267:N272" si="73">M267*L267</f>
        <v>47.38</v>
      </c>
      <c r="O267" s="10">
        <v>180</v>
      </c>
      <c r="P267" s="12">
        <f t="shared" ref="P267:P272" si="74">G267+N267+O267</f>
        <v>227.38</v>
      </c>
      <c r="Q267" s="10">
        <v>1</v>
      </c>
      <c r="R267" s="36">
        <f t="shared" ref="R267:R272" si="75">P267*Q267</f>
        <v>227.38</v>
      </c>
    </row>
    <row r="268" s="1" customFormat="1" spans="1:18">
      <c r="A268" s="10" t="s">
        <v>550</v>
      </c>
      <c r="B268" s="10" t="s">
        <v>549</v>
      </c>
      <c r="C268" s="10"/>
      <c r="D268" s="10" t="s">
        <v>551</v>
      </c>
      <c r="E268" s="10"/>
      <c r="F268" s="36">
        <v>9.5</v>
      </c>
      <c r="G268" s="10"/>
      <c r="H268" s="10">
        <v>10877</v>
      </c>
      <c r="I268" s="10">
        <v>11132</v>
      </c>
      <c r="J268" s="10">
        <f t="shared" si="71"/>
        <v>255</v>
      </c>
      <c r="K268" s="10">
        <v>1</v>
      </c>
      <c r="L268" s="10">
        <f t="shared" si="72"/>
        <v>255</v>
      </c>
      <c r="M268" s="11">
        <v>1.03</v>
      </c>
      <c r="N268" s="12">
        <f t="shared" si="73"/>
        <v>262.65</v>
      </c>
      <c r="O268" s="10"/>
      <c r="P268" s="12">
        <f t="shared" si="74"/>
        <v>262.65</v>
      </c>
      <c r="Q268" s="10">
        <v>1</v>
      </c>
      <c r="R268" s="36">
        <f t="shared" si="75"/>
        <v>262.65</v>
      </c>
    </row>
    <row r="269" s="1" customFormat="1" spans="1:18">
      <c r="A269" s="10" t="s">
        <v>552</v>
      </c>
      <c r="B269" s="35" t="s">
        <v>553</v>
      </c>
      <c r="C269" s="10">
        <v>0</v>
      </c>
      <c r="D269" s="10">
        <v>0</v>
      </c>
      <c r="E269" s="10">
        <f>SUM(D269-C269)</f>
        <v>0</v>
      </c>
      <c r="F269" s="36">
        <v>9.5</v>
      </c>
      <c r="G269" s="10">
        <f>E269*F269</f>
        <v>0</v>
      </c>
      <c r="H269" s="10">
        <v>2189</v>
      </c>
      <c r="I269" s="10">
        <v>2189</v>
      </c>
      <c r="J269" s="10">
        <f t="shared" si="71"/>
        <v>0</v>
      </c>
      <c r="K269" s="10">
        <v>1</v>
      </c>
      <c r="L269" s="10">
        <f t="shared" si="72"/>
        <v>0</v>
      </c>
      <c r="M269" s="11">
        <v>1.03</v>
      </c>
      <c r="N269" s="12">
        <f t="shared" si="73"/>
        <v>0</v>
      </c>
      <c r="O269" s="10">
        <v>40</v>
      </c>
      <c r="P269" s="12">
        <f t="shared" si="74"/>
        <v>40</v>
      </c>
      <c r="Q269" s="10">
        <v>1</v>
      </c>
      <c r="R269" s="36">
        <f t="shared" si="75"/>
        <v>40</v>
      </c>
    </row>
    <row r="270" s="1" customFormat="1" spans="1:18">
      <c r="A270" s="10" t="s">
        <v>554</v>
      </c>
      <c r="B270" s="10"/>
      <c r="C270" s="10"/>
      <c r="D270" s="10"/>
      <c r="E270" s="10"/>
      <c r="F270" s="36"/>
      <c r="G270" s="10"/>
      <c r="H270" s="10">
        <v>0</v>
      </c>
      <c r="I270" s="10">
        <v>0</v>
      </c>
      <c r="J270" s="10">
        <f t="shared" si="71"/>
        <v>0</v>
      </c>
      <c r="K270" s="10">
        <v>1</v>
      </c>
      <c r="L270" s="10">
        <f t="shared" si="72"/>
        <v>0</v>
      </c>
      <c r="M270" s="11">
        <v>1.03</v>
      </c>
      <c r="N270" s="12">
        <f t="shared" si="73"/>
        <v>0</v>
      </c>
      <c r="O270" s="10">
        <v>40</v>
      </c>
      <c r="P270" s="12">
        <f t="shared" si="74"/>
        <v>40</v>
      </c>
      <c r="Q270" s="10">
        <v>1</v>
      </c>
      <c r="R270" s="36">
        <f t="shared" si="75"/>
        <v>40</v>
      </c>
    </row>
    <row r="271" s="1" customFormat="1" spans="1:18">
      <c r="A271" s="10" t="s">
        <v>555</v>
      </c>
      <c r="B271" s="10"/>
      <c r="C271" s="10"/>
      <c r="D271" s="10"/>
      <c r="E271" s="10"/>
      <c r="F271" s="36"/>
      <c r="G271" s="10"/>
      <c r="H271" s="10">
        <v>0</v>
      </c>
      <c r="I271" s="10">
        <v>0</v>
      </c>
      <c r="J271" s="10">
        <f t="shared" si="71"/>
        <v>0</v>
      </c>
      <c r="K271" s="10">
        <v>1</v>
      </c>
      <c r="L271" s="10">
        <f t="shared" si="72"/>
        <v>0</v>
      </c>
      <c r="M271" s="11">
        <v>1.03</v>
      </c>
      <c r="N271" s="12">
        <f t="shared" si="73"/>
        <v>0</v>
      </c>
      <c r="O271" s="10">
        <v>40</v>
      </c>
      <c r="P271" s="12">
        <f t="shared" si="74"/>
        <v>40</v>
      </c>
      <c r="Q271" s="10">
        <v>1</v>
      </c>
      <c r="R271" s="36">
        <f t="shared" si="75"/>
        <v>40</v>
      </c>
    </row>
    <row r="272" s="1" customFormat="1" spans="1:18">
      <c r="A272" s="10" t="s">
        <v>556</v>
      </c>
      <c r="B272" s="10"/>
      <c r="C272" s="10"/>
      <c r="D272" s="10"/>
      <c r="E272" s="10"/>
      <c r="F272" s="36"/>
      <c r="G272" s="10"/>
      <c r="H272" s="10">
        <v>0</v>
      </c>
      <c r="I272" s="10">
        <v>0</v>
      </c>
      <c r="J272" s="10">
        <f t="shared" si="71"/>
        <v>0</v>
      </c>
      <c r="K272" s="10">
        <v>1</v>
      </c>
      <c r="L272" s="10">
        <f t="shared" si="72"/>
        <v>0</v>
      </c>
      <c r="M272" s="11">
        <v>1.03</v>
      </c>
      <c r="N272" s="12">
        <f t="shared" si="73"/>
        <v>0</v>
      </c>
      <c r="O272" s="10">
        <v>40</v>
      </c>
      <c r="P272" s="12">
        <f t="shared" si="74"/>
        <v>40</v>
      </c>
      <c r="Q272" s="10">
        <v>1</v>
      </c>
      <c r="R272" s="36">
        <f t="shared" si="75"/>
        <v>40</v>
      </c>
    </row>
    <row r="273" spans="20:47"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  <c r="AU273" s="25"/>
    </row>
    <row r="274" spans="20:47"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25"/>
      <c r="AI274" s="25"/>
      <c r="AJ274" s="25"/>
      <c r="AK274" s="25"/>
      <c r="AL274" s="25"/>
      <c r="AM274" s="25"/>
      <c r="AN274" s="25"/>
      <c r="AO274" s="25"/>
      <c r="AP274" s="25"/>
      <c r="AQ274" s="25"/>
      <c r="AR274" s="25"/>
      <c r="AS274" s="25"/>
      <c r="AT274" s="25"/>
      <c r="AU274" s="25"/>
    </row>
  </sheetData>
  <mergeCells count="4">
    <mergeCell ref="A1:R1"/>
    <mergeCell ref="A156:R156"/>
    <mergeCell ref="A221:R221"/>
    <mergeCell ref="T47:W67"/>
  </mergeCells>
  <pageMargins left="0.22" right="0.19" top="0.75" bottom="0.75" header="0.3" footer="0.3"/>
  <pageSetup paperSize="9" orientation="landscape" horizontalDpi="200" verticalDpi="300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AP58"/>
  <sheetViews>
    <sheetView workbookViewId="0">
      <selection activeCell="A1" sqref="A1:R1"/>
    </sheetView>
  </sheetViews>
  <sheetFormatPr defaultColWidth="9" defaultRowHeight="14.25"/>
  <cols>
    <col min="1" max="1" width="11.3833333333333" style="2" customWidth="1"/>
    <col min="2" max="2" width="7.10833333333333" style="2" customWidth="1"/>
    <col min="3" max="3" width="6.38333333333333" style="2" customWidth="1"/>
    <col min="4" max="4" width="6.10833333333333" style="2" customWidth="1"/>
    <col min="5" max="5" width="6.21666666666667" style="2" customWidth="1"/>
    <col min="6" max="6" width="5.60833333333333" style="2" customWidth="1"/>
    <col min="7" max="7" width="8.60833333333333" style="2" customWidth="1"/>
    <col min="8" max="9" width="9" style="2"/>
    <col min="10" max="10" width="5.88333333333333" style="2" customWidth="1"/>
    <col min="11" max="11" width="4.10833333333333" style="2" customWidth="1"/>
    <col min="12" max="12" width="12.2166666666667" style="2" customWidth="1"/>
    <col min="13" max="13" width="5.10833333333333" style="2" customWidth="1"/>
    <col min="14" max="14" width="13" style="2" customWidth="1"/>
    <col min="15" max="15" width="4.21666666666667" style="2" customWidth="1"/>
    <col min="16" max="16" width="12.2166666666667" style="2" customWidth="1"/>
    <col min="17" max="17" width="11" style="2" customWidth="1"/>
    <col min="18" max="18" width="12.2166666666667" style="2" customWidth="1"/>
    <col min="19" max="16384" width="9" style="2"/>
  </cols>
  <sheetData>
    <row r="1" ht="25.5" spans="1:41">
      <c r="A1" s="109" t="s">
        <v>41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6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</row>
    <row r="2" spans="1:41">
      <c r="A2" s="325" t="s">
        <v>15</v>
      </c>
      <c r="B2" s="326" t="s">
        <v>50</v>
      </c>
      <c r="C2" s="326" t="s">
        <v>16</v>
      </c>
      <c r="D2" s="326" t="s">
        <v>17</v>
      </c>
      <c r="E2" s="326" t="s">
        <v>18</v>
      </c>
      <c r="F2" s="327" t="s">
        <v>19</v>
      </c>
      <c r="G2" s="326" t="s">
        <v>20</v>
      </c>
      <c r="H2" s="326" t="s">
        <v>21</v>
      </c>
      <c r="I2" s="326" t="s">
        <v>22</v>
      </c>
      <c r="J2" s="326" t="s">
        <v>23</v>
      </c>
      <c r="K2" s="326" t="s">
        <v>24</v>
      </c>
      <c r="L2" s="326" t="s">
        <v>18</v>
      </c>
      <c r="M2" s="353" t="s">
        <v>151</v>
      </c>
      <c r="N2" s="354" t="s">
        <v>25</v>
      </c>
      <c r="O2" s="326" t="s">
        <v>26</v>
      </c>
      <c r="P2" s="354" t="s">
        <v>11</v>
      </c>
      <c r="Q2" s="326" t="s">
        <v>27</v>
      </c>
      <c r="R2" s="327" t="s">
        <v>28</v>
      </c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</row>
    <row r="3" s="1" customFormat="1" ht="19.5" customHeight="1" spans="1:18">
      <c r="A3" s="463" t="s">
        <v>416</v>
      </c>
      <c r="B3" s="464"/>
      <c r="C3" s="465"/>
      <c r="D3" s="465"/>
      <c r="E3" s="465"/>
      <c r="F3" s="466"/>
      <c r="G3" s="465"/>
      <c r="H3" s="465"/>
      <c r="I3" s="465"/>
      <c r="J3" s="465"/>
      <c r="K3" s="465"/>
      <c r="L3" s="465"/>
      <c r="M3" s="480"/>
      <c r="N3" s="481"/>
      <c r="O3" s="465"/>
      <c r="P3" s="481"/>
      <c r="Q3" s="489"/>
      <c r="R3" s="490">
        <v>847359.55</v>
      </c>
    </row>
    <row r="4" s="1" customFormat="1" spans="1:18">
      <c r="A4" s="10" t="s">
        <v>557</v>
      </c>
      <c r="B4" s="50" t="s">
        <v>87</v>
      </c>
      <c r="C4" s="10">
        <v>3</v>
      </c>
      <c r="D4" s="10">
        <v>3</v>
      </c>
      <c r="E4" s="10">
        <f>SUM(D4-C4)</f>
        <v>0</v>
      </c>
      <c r="F4" s="36">
        <v>9.5</v>
      </c>
      <c r="G4" s="10">
        <f>E4*F4</f>
        <v>0</v>
      </c>
      <c r="H4" s="10">
        <v>1550</v>
      </c>
      <c r="I4" s="10">
        <v>1550</v>
      </c>
      <c r="J4" s="10">
        <f>I4-H4</f>
        <v>0</v>
      </c>
      <c r="K4" s="10">
        <v>30</v>
      </c>
      <c r="L4" s="10">
        <f>K4*J4</f>
        <v>0</v>
      </c>
      <c r="M4" s="11">
        <v>1.03</v>
      </c>
      <c r="N4" s="12">
        <f>M4*L4</f>
        <v>0</v>
      </c>
      <c r="O4" s="10">
        <v>80</v>
      </c>
      <c r="P4" s="12">
        <f>G4+N4+O4</f>
        <v>80</v>
      </c>
      <c r="Q4" s="10">
        <v>1</v>
      </c>
      <c r="R4" s="36">
        <f>P4*Q4</f>
        <v>80</v>
      </c>
    </row>
    <row r="5" s="1" customFormat="1" spans="1:18">
      <c r="A5" s="10" t="s">
        <v>558</v>
      </c>
      <c r="B5" s="50" t="s">
        <v>87</v>
      </c>
      <c r="C5" s="10"/>
      <c r="D5" s="10" t="s">
        <v>559</v>
      </c>
      <c r="E5" s="10"/>
      <c r="F5" s="36"/>
      <c r="G5" s="10"/>
      <c r="H5" s="10">
        <v>19729</v>
      </c>
      <c r="I5" s="10">
        <v>20878</v>
      </c>
      <c r="J5" s="10">
        <f>I5-H5</f>
        <v>1149</v>
      </c>
      <c r="K5" s="10">
        <v>1</v>
      </c>
      <c r="L5" s="10">
        <f>K5*J5</f>
        <v>1149</v>
      </c>
      <c r="M5" s="11">
        <v>1.03</v>
      </c>
      <c r="N5" s="12">
        <f>M5*L5</f>
        <v>1183.47</v>
      </c>
      <c r="O5" s="10"/>
      <c r="P5" s="12">
        <f>G5+N5+O5</f>
        <v>1183.47</v>
      </c>
      <c r="Q5" s="10">
        <v>1</v>
      </c>
      <c r="R5" s="36">
        <f>P5*Q5</f>
        <v>1183.47</v>
      </c>
    </row>
    <row r="6" s="1" customFormat="1" spans="1:18">
      <c r="A6" s="10" t="s">
        <v>560</v>
      </c>
      <c r="B6" s="50" t="s">
        <v>87</v>
      </c>
      <c r="C6" s="10">
        <v>207</v>
      </c>
      <c r="D6" s="10">
        <v>207</v>
      </c>
      <c r="E6" s="10">
        <f>SUM(D6-C6)</f>
        <v>0</v>
      </c>
      <c r="F6" s="36">
        <v>9.5</v>
      </c>
      <c r="G6" s="10">
        <f>E6*F6</f>
        <v>0</v>
      </c>
      <c r="H6" s="10">
        <v>24662</v>
      </c>
      <c r="I6" s="10">
        <v>24662</v>
      </c>
      <c r="J6" s="10">
        <f>I6-H6</f>
        <v>0</v>
      </c>
      <c r="K6" s="10">
        <v>1</v>
      </c>
      <c r="L6" s="10">
        <f>K6*J6</f>
        <v>0</v>
      </c>
      <c r="M6" s="11">
        <v>1.03</v>
      </c>
      <c r="N6" s="12">
        <f>M6*L6</f>
        <v>0</v>
      </c>
      <c r="O6" s="10">
        <v>40</v>
      </c>
      <c r="P6" s="12">
        <f>G6+N6+O6</f>
        <v>40</v>
      </c>
      <c r="Q6" s="10">
        <v>1</v>
      </c>
      <c r="R6" s="36">
        <f>P6*Q6</f>
        <v>40</v>
      </c>
    </row>
    <row r="7" s="1" customFormat="1" ht="19.5" customHeight="1" spans="1:18">
      <c r="A7" s="49" t="s">
        <v>561</v>
      </c>
      <c r="B7" s="50" t="s">
        <v>87</v>
      </c>
      <c r="C7" s="49"/>
      <c r="D7" s="49"/>
      <c r="E7" s="49"/>
      <c r="F7" s="51"/>
      <c r="G7" s="49"/>
      <c r="H7" s="49">
        <v>1273</v>
      </c>
      <c r="I7" s="49">
        <v>1370</v>
      </c>
      <c r="J7" s="49">
        <f t="shared" ref="J7:J11" si="0">I7-H7</f>
        <v>97</v>
      </c>
      <c r="K7" s="49">
        <v>80</v>
      </c>
      <c r="L7" s="49">
        <f t="shared" ref="L7:L11" si="1">K7*J7</f>
        <v>7760</v>
      </c>
      <c r="M7" s="63">
        <v>1.03</v>
      </c>
      <c r="N7" s="64">
        <f t="shared" ref="N7:N11" si="2">M7*L7</f>
        <v>7992.8</v>
      </c>
      <c r="O7" s="49"/>
      <c r="P7" s="64">
        <f t="shared" ref="P7:P11" si="3">G7+N7+O7</f>
        <v>7992.8</v>
      </c>
      <c r="Q7" s="49">
        <v>1</v>
      </c>
      <c r="R7" s="51">
        <f t="shared" ref="R7:R11" si="4">P7*Q7</f>
        <v>7992.8</v>
      </c>
    </row>
    <row r="8" s="1" customFormat="1" ht="21.75" customHeight="1" spans="1:18">
      <c r="A8" s="49" t="s">
        <v>562</v>
      </c>
      <c r="B8" s="50" t="s">
        <v>87</v>
      </c>
      <c r="C8" s="49"/>
      <c r="D8" s="49"/>
      <c r="E8" s="49"/>
      <c r="F8" s="52"/>
      <c r="G8" s="49"/>
      <c r="H8" s="49">
        <v>2980</v>
      </c>
      <c r="I8" s="49">
        <v>3358</v>
      </c>
      <c r="J8" s="49">
        <f t="shared" si="0"/>
        <v>378</v>
      </c>
      <c r="K8" s="49">
        <v>80</v>
      </c>
      <c r="L8" s="49">
        <f t="shared" si="1"/>
        <v>30240</v>
      </c>
      <c r="M8" s="63">
        <v>1.03</v>
      </c>
      <c r="N8" s="64">
        <f t="shared" si="2"/>
        <v>31147.2</v>
      </c>
      <c r="O8" s="49"/>
      <c r="P8" s="64">
        <f t="shared" si="3"/>
        <v>31147.2</v>
      </c>
      <c r="Q8" s="49">
        <v>1</v>
      </c>
      <c r="R8" s="51">
        <f t="shared" si="4"/>
        <v>31147.2</v>
      </c>
    </row>
    <row r="9" s="1" customFormat="1" ht="16.5" customHeight="1" spans="1:18">
      <c r="A9" s="49" t="s">
        <v>563</v>
      </c>
      <c r="B9" s="50" t="s">
        <v>87</v>
      </c>
      <c r="C9" s="49"/>
      <c r="D9" s="49"/>
      <c r="E9" s="49"/>
      <c r="F9" s="52"/>
      <c r="G9" s="49"/>
      <c r="H9" s="49">
        <v>2552</v>
      </c>
      <c r="I9" s="49">
        <v>2873</v>
      </c>
      <c r="J9" s="49">
        <f t="shared" si="0"/>
        <v>321</v>
      </c>
      <c r="K9" s="49">
        <v>40</v>
      </c>
      <c r="L9" s="49">
        <f t="shared" si="1"/>
        <v>12840</v>
      </c>
      <c r="M9" s="63">
        <v>1.03</v>
      </c>
      <c r="N9" s="64">
        <f t="shared" si="2"/>
        <v>13225.2</v>
      </c>
      <c r="O9" s="49"/>
      <c r="P9" s="64">
        <f t="shared" si="3"/>
        <v>13225.2</v>
      </c>
      <c r="Q9" s="49">
        <v>1</v>
      </c>
      <c r="R9" s="51">
        <f t="shared" si="4"/>
        <v>13225.2</v>
      </c>
    </row>
    <row r="10" s="1" customFormat="1" ht="26.25" customHeight="1" spans="1:18">
      <c r="A10" s="49" t="s">
        <v>564</v>
      </c>
      <c r="B10" s="50" t="s">
        <v>87</v>
      </c>
      <c r="C10" s="49"/>
      <c r="D10" s="49"/>
      <c r="E10" s="49"/>
      <c r="F10" s="52"/>
      <c r="G10" s="49"/>
      <c r="H10" s="49">
        <v>13540</v>
      </c>
      <c r="I10" s="49">
        <v>15579</v>
      </c>
      <c r="J10" s="49">
        <f t="shared" si="0"/>
        <v>2039</v>
      </c>
      <c r="K10" s="49">
        <v>50</v>
      </c>
      <c r="L10" s="49">
        <f t="shared" si="1"/>
        <v>101950</v>
      </c>
      <c r="M10" s="63">
        <v>1.03</v>
      </c>
      <c r="N10" s="64">
        <f t="shared" si="2"/>
        <v>105008.5</v>
      </c>
      <c r="O10" s="49"/>
      <c r="P10" s="64">
        <f t="shared" si="3"/>
        <v>105008.5</v>
      </c>
      <c r="Q10" s="49">
        <v>1</v>
      </c>
      <c r="R10" s="51">
        <f t="shared" si="4"/>
        <v>105008.5</v>
      </c>
    </row>
    <row r="11" s="1" customFormat="1" ht="15.75" customHeight="1" spans="1:18">
      <c r="A11" s="49" t="s">
        <v>565</v>
      </c>
      <c r="B11" s="50" t="s">
        <v>87</v>
      </c>
      <c r="C11" s="49"/>
      <c r="D11" s="49"/>
      <c r="E11" s="49"/>
      <c r="F11" s="52"/>
      <c r="G11" s="49"/>
      <c r="H11" s="49">
        <v>67727</v>
      </c>
      <c r="I11" s="49">
        <v>71377</v>
      </c>
      <c r="J11" s="49">
        <f t="shared" si="0"/>
        <v>3650</v>
      </c>
      <c r="K11" s="49">
        <v>1</v>
      </c>
      <c r="L11" s="49">
        <f t="shared" si="1"/>
        <v>3650</v>
      </c>
      <c r="M11" s="63">
        <v>1.03</v>
      </c>
      <c r="N11" s="64">
        <f t="shared" si="2"/>
        <v>3759.5</v>
      </c>
      <c r="O11" s="49"/>
      <c r="P11" s="64">
        <f t="shared" si="3"/>
        <v>3759.5</v>
      </c>
      <c r="Q11" s="49">
        <v>1</v>
      </c>
      <c r="R11" s="51">
        <f t="shared" si="4"/>
        <v>3759.5</v>
      </c>
    </row>
    <row r="12" s="1" customFormat="1" ht="19.5" customHeight="1" spans="1:18">
      <c r="A12" s="10" t="s">
        <v>566</v>
      </c>
      <c r="B12" s="50" t="s">
        <v>87</v>
      </c>
      <c r="C12" s="10">
        <v>1926</v>
      </c>
      <c r="D12" s="10">
        <v>2139</v>
      </c>
      <c r="E12" s="10">
        <f>SUM(D12-C12)</f>
        <v>213</v>
      </c>
      <c r="F12" s="36">
        <v>9.5</v>
      </c>
      <c r="G12" s="10">
        <f>E12*F12</f>
        <v>2023.5</v>
      </c>
      <c r="H12" s="10"/>
      <c r="I12" s="10"/>
      <c r="J12" s="10"/>
      <c r="K12" s="10">
        <v>0.5</v>
      </c>
      <c r="L12" s="10"/>
      <c r="M12" s="11"/>
      <c r="N12" s="12"/>
      <c r="O12" s="10"/>
      <c r="P12" s="12"/>
      <c r="Q12" s="10">
        <v>1</v>
      </c>
      <c r="R12" s="36">
        <f>G12*K12</f>
        <v>1011.75</v>
      </c>
    </row>
    <row r="13" s="1" customFormat="1" ht="17.25" customHeight="1" spans="1:18">
      <c r="A13" s="49" t="s">
        <v>567</v>
      </c>
      <c r="B13" s="50" t="s">
        <v>87</v>
      </c>
      <c r="C13" s="49"/>
      <c r="D13" s="49"/>
      <c r="E13" s="49"/>
      <c r="F13" s="51"/>
      <c r="G13" s="49"/>
      <c r="H13" s="49">
        <v>14001</v>
      </c>
      <c r="I13" s="49">
        <v>18269</v>
      </c>
      <c r="J13" s="49">
        <f>I13-H13</f>
        <v>4268</v>
      </c>
      <c r="K13" s="49">
        <v>1</v>
      </c>
      <c r="L13" s="49">
        <f>K13*J13</f>
        <v>4268</v>
      </c>
      <c r="M13" s="63">
        <v>1.03</v>
      </c>
      <c r="N13" s="64">
        <f>M13*L13</f>
        <v>4396.04</v>
      </c>
      <c r="O13" s="49"/>
      <c r="P13" s="64">
        <f>G13+N13+O13</f>
        <v>4396.04</v>
      </c>
      <c r="Q13" s="49">
        <v>1</v>
      </c>
      <c r="R13" s="51">
        <f>P13*Q13</f>
        <v>4396.04</v>
      </c>
    </row>
    <row r="14" s="1" customFormat="1" ht="24" customHeight="1" spans="1:18">
      <c r="A14" s="49" t="s">
        <v>568</v>
      </c>
      <c r="B14" s="50" t="s">
        <v>87</v>
      </c>
      <c r="C14" s="49">
        <v>0</v>
      </c>
      <c r="D14" s="49">
        <v>0</v>
      </c>
      <c r="E14" s="49">
        <f>SUM(D14-C14)</f>
        <v>0</v>
      </c>
      <c r="F14" s="51">
        <v>9.5</v>
      </c>
      <c r="G14" s="49">
        <f>E14*F14</f>
        <v>0</v>
      </c>
      <c r="H14" s="49">
        <v>12642</v>
      </c>
      <c r="I14" s="49">
        <v>14281</v>
      </c>
      <c r="J14" s="49">
        <f>I14-H14</f>
        <v>1639</v>
      </c>
      <c r="K14" s="49">
        <v>80</v>
      </c>
      <c r="L14" s="49">
        <f>K14*J14</f>
        <v>131120</v>
      </c>
      <c r="M14" s="63">
        <v>1.03</v>
      </c>
      <c r="N14" s="64">
        <f>M14*L14</f>
        <v>135053.6</v>
      </c>
      <c r="O14" s="49"/>
      <c r="P14" s="64">
        <f>G14+N14+O14</f>
        <v>135053.6</v>
      </c>
      <c r="Q14" s="49">
        <v>1</v>
      </c>
      <c r="R14" s="51">
        <f>P14*Q14</f>
        <v>135053.6</v>
      </c>
    </row>
    <row r="15" s="1" customFormat="1" ht="24" customHeight="1" spans="1:18">
      <c r="A15" s="10" t="s">
        <v>48</v>
      </c>
      <c r="B15" s="50" t="s">
        <v>87</v>
      </c>
      <c r="C15" s="49"/>
      <c r="D15" s="49"/>
      <c r="E15" s="49"/>
      <c r="F15" s="51"/>
      <c r="G15" s="49"/>
      <c r="H15" s="49">
        <v>13040</v>
      </c>
      <c r="I15" s="49">
        <v>14240</v>
      </c>
      <c r="J15" s="49">
        <f>I15-H15</f>
        <v>1200</v>
      </c>
      <c r="K15" s="49">
        <v>20</v>
      </c>
      <c r="L15" s="49">
        <v>1285.3</v>
      </c>
      <c r="M15" s="63">
        <v>1.03</v>
      </c>
      <c r="N15" s="64">
        <v>1323.9</v>
      </c>
      <c r="O15" s="49"/>
      <c r="P15" s="64"/>
      <c r="Q15" s="49">
        <v>0.057279</v>
      </c>
      <c r="R15" s="51">
        <v>1323.9</v>
      </c>
    </row>
    <row r="16" s="1" customFormat="1" ht="24.75" customHeight="1" spans="1:18">
      <c r="A16" s="49" t="s">
        <v>11</v>
      </c>
      <c r="B16" s="50" t="s">
        <v>87</v>
      </c>
      <c r="C16" s="49"/>
      <c r="D16" s="49"/>
      <c r="E16" s="49">
        <f>SUM(E7:E14)</f>
        <v>213</v>
      </c>
      <c r="F16" s="51">
        <v>9.5</v>
      </c>
      <c r="G16" s="49">
        <f>R12</f>
        <v>1011.75</v>
      </c>
      <c r="H16" s="49"/>
      <c r="I16" s="49"/>
      <c r="J16" s="49"/>
      <c r="K16" s="49"/>
      <c r="L16" s="49">
        <f>L7+L8+L9+L10+L11+L13+L14+L15</f>
        <v>293113.3</v>
      </c>
      <c r="M16" s="63">
        <v>1.03</v>
      </c>
      <c r="N16" s="64">
        <f>N7+N8+N9+N10+N11+N13+N14+N15</f>
        <v>301906.74</v>
      </c>
      <c r="O16" s="49">
        <f>SUM(O7:O14)</f>
        <v>0</v>
      </c>
      <c r="P16" s="64">
        <f>N16+O16</f>
        <v>301906.74</v>
      </c>
      <c r="Q16" s="49">
        <v>1</v>
      </c>
      <c r="R16" s="51">
        <f>SUM(R7:R15)</f>
        <v>302918.49</v>
      </c>
    </row>
    <row r="17" s="18" customFormat="1" spans="1:18">
      <c r="A17" s="75" t="s">
        <v>569</v>
      </c>
      <c r="B17" s="75"/>
      <c r="C17" s="75" t="s">
        <v>146</v>
      </c>
      <c r="D17" s="75"/>
      <c r="E17" s="75"/>
      <c r="F17" s="75"/>
      <c r="G17" s="75"/>
      <c r="H17" s="75"/>
      <c r="I17" s="75"/>
      <c r="J17" s="75"/>
      <c r="K17" s="75"/>
      <c r="L17" s="75"/>
      <c r="M17" s="81"/>
      <c r="N17" s="75"/>
      <c r="O17" s="75"/>
      <c r="P17" s="75"/>
      <c r="Q17" s="75"/>
      <c r="R17" s="82">
        <v>994197.25</v>
      </c>
    </row>
    <row r="18" s="24" customFormat="1" spans="1:18">
      <c r="A18" s="75" t="s">
        <v>570</v>
      </c>
      <c r="B18" s="75" t="s">
        <v>571</v>
      </c>
      <c r="C18" s="75"/>
      <c r="D18" s="75" t="s">
        <v>425</v>
      </c>
      <c r="E18" s="75"/>
      <c r="F18" s="75"/>
      <c r="G18" s="75"/>
      <c r="H18" s="75"/>
      <c r="I18" s="75"/>
      <c r="J18" s="75"/>
      <c r="K18" s="75"/>
      <c r="L18" s="75"/>
      <c r="M18" s="81"/>
      <c r="N18" s="75"/>
      <c r="O18" s="75"/>
      <c r="P18" s="75"/>
      <c r="Q18" s="75"/>
      <c r="R18" s="82">
        <v>200000</v>
      </c>
    </row>
    <row r="19" s="24" customFormat="1" spans="1:18">
      <c r="A19" s="74" t="s">
        <v>127</v>
      </c>
      <c r="B19" s="74" t="s">
        <v>425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83"/>
      <c r="N19" s="74"/>
      <c r="O19" s="74"/>
      <c r="P19" s="74"/>
      <c r="Q19" s="74"/>
      <c r="R19" s="491">
        <v>1049333.8</v>
      </c>
    </row>
    <row r="20" s="24" customFormat="1" spans="1:18">
      <c r="A20" s="74" t="s">
        <v>572</v>
      </c>
      <c r="B20" s="74" t="s">
        <v>391</v>
      </c>
      <c r="C20" s="74"/>
      <c r="D20" s="75"/>
      <c r="E20" s="75"/>
      <c r="F20" s="75"/>
      <c r="G20" s="75"/>
      <c r="H20" s="75"/>
      <c r="I20" s="75"/>
      <c r="J20" s="75"/>
      <c r="K20" s="75"/>
      <c r="L20" s="75"/>
      <c r="M20" s="81"/>
      <c r="N20" s="82"/>
      <c r="O20" s="75"/>
      <c r="P20" s="75"/>
      <c r="Q20" s="75"/>
      <c r="R20" s="82"/>
    </row>
    <row r="21" s="24" customFormat="1" spans="1:18">
      <c r="A21" s="76" t="s">
        <v>571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81"/>
      <c r="N21" s="82"/>
      <c r="O21" s="75"/>
      <c r="P21" s="75"/>
      <c r="Q21" s="75"/>
      <c r="R21" s="90">
        <v>110000</v>
      </c>
    </row>
    <row r="22" s="24" customFormat="1" spans="1:18">
      <c r="A22" s="77" t="s">
        <v>573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81"/>
      <c r="N22" s="82"/>
      <c r="O22" s="75"/>
      <c r="P22" s="75"/>
      <c r="Q22" s="75"/>
      <c r="R22" s="90">
        <v>100000</v>
      </c>
    </row>
    <row r="23" s="24" customFormat="1" spans="1:18">
      <c r="A23" s="77" t="s">
        <v>574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81"/>
      <c r="N23" s="82"/>
      <c r="O23" s="75"/>
      <c r="P23" s="75"/>
      <c r="Q23" s="75"/>
      <c r="R23" s="90">
        <v>130000</v>
      </c>
    </row>
    <row r="24" s="24" customFormat="1" spans="1:18">
      <c r="A24" s="77" t="s">
        <v>575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81"/>
      <c r="N24" s="82"/>
      <c r="O24" s="75"/>
      <c r="P24" s="75"/>
      <c r="Q24" s="75"/>
      <c r="R24" s="90">
        <v>70000</v>
      </c>
    </row>
    <row r="25" s="25" customFormat="1" spans="1:18">
      <c r="A25" s="74" t="s">
        <v>128</v>
      </c>
      <c r="B25" s="74" t="s">
        <v>391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83"/>
      <c r="N25" s="84"/>
      <c r="O25" s="74"/>
      <c r="P25" s="74"/>
      <c r="Q25" s="74"/>
      <c r="R25" s="84">
        <f>R19+R21+R22+R23+R24-R16</f>
        <v>1156415.31</v>
      </c>
    </row>
    <row r="26" spans="1:41">
      <c r="A26" s="467"/>
      <c r="B26" s="468"/>
      <c r="C26" s="469"/>
      <c r="D26" s="469"/>
      <c r="E26" s="469"/>
      <c r="F26" s="469"/>
      <c r="G26" s="469"/>
      <c r="H26" s="469"/>
      <c r="I26" s="469"/>
      <c r="J26" s="469"/>
      <c r="K26" s="469"/>
      <c r="L26" s="469"/>
      <c r="M26" s="482"/>
      <c r="N26" s="483"/>
      <c r="O26" s="469"/>
      <c r="P26" s="469"/>
      <c r="Q26" s="469"/>
      <c r="R26" s="492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</row>
    <row r="27" s="108" customFormat="1" spans="1:41">
      <c r="A27" s="470" t="s">
        <v>15</v>
      </c>
      <c r="B27" s="471" t="s">
        <v>50</v>
      </c>
      <c r="C27" s="471" t="s">
        <v>16</v>
      </c>
      <c r="D27" s="471" t="s">
        <v>17</v>
      </c>
      <c r="E27" s="471" t="s">
        <v>18</v>
      </c>
      <c r="F27" s="472" t="s">
        <v>19</v>
      </c>
      <c r="G27" s="471" t="s">
        <v>20</v>
      </c>
      <c r="H27" s="471" t="s">
        <v>21</v>
      </c>
      <c r="I27" s="471" t="s">
        <v>22</v>
      </c>
      <c r="J27" s="471" t="s">
        <v>23</v>
      </c>
      <c r="K27" s="471" t="s">
        <v>24</v>
      </c>
      <c r="L27" s="471" t="s">
        <v>18</v>
      </c>
      <c r="M27" s="484"/>
      <c r="N27" s="485" t="s">
        <v>25</v>
      </c>
      <c r="O27" s="471" t="s">
        <v>26</v>
      </c>
      <c r="P27" s="485" t="s">
        <v>11</v>
      </c>
      <c r="Q27" s="471" t="s">
        <v>27</v>
      </c>
      <c r="R27" s="472" t="s">
        <v>28</v>
      </c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</row>
    <row r="28" s="460" customFormat="1" spans="1:41">
      <c r="A28" s="473" t="s">
        <v>576</v>
      </c>
      <c r="B28" s="474" t="s">
        <v>577</v>
      </c>
      <c r="C28" s="474"/>
      <c r="D28" s="474"/>
      <c r="E28" s="474"/>
      <c r="F28" s="475"/>
      <c r="G28" s="474"/>
      <c r="H28" s="474"/>
      <c r="I28" s="474"/>
      <c r="J28" s="474"/>
      <c r="K28" s="474"/>
      <c r="L28" s="474"/>
      <c r="M28" s="474"/>
      <c r="N28" s="474"/>
      <c r="O28" s="474"/>
      <c r="P28" s="474"/>
      <c r="Q28" s="474"/>
      <c r="R28" s="474"/>
      <c r="S28" s="25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</row>
    <row r="29" s="1" customFormat="1" spans="1:18">
      <c r="A29" s="476" t="s">
        <v>578</v>
      </c>
      <c r="B29" s="477" t="s">
        <v>101</v>
      </c>
      <c r="C29" s="476"/>
      <c r="D29" s="476"/>
      <c r="E29" s="476"/>
      <c r="F29" s="478"/>
      <c r="G29" s="476"/>
      <c r="H29" s="476">
        <v>22973</v>
      </c>
      <c r="I29" s="476">
        <v>22973</v>
      </c>
      <c r="J29" s="476">
        <f>I29-H29</f>
        <v>0</v>
      </c>
      <c r="K29" s="476">
        <v>1</v>
      </c>
      <c r="L29" s="476">
        <f>K29*J29</f>
        <v>0</v>
      </c>
      <c r="M29" s="486">
        <v>1.03</v>
      </c>
      <c r="N29" s="487">
        <f>M29*L29</f>
        <v>0</v>
      </c>
      <c r="O29" s="476"/>
      <c r="P29" s="487">
        <f>G29+N29+O29</f>
        <v>0</v>
      </c>
      <c r="Q29" s="476">
        <v>1</v>
      </c>
      <c r="R29" s="478">
        <f>P29*Q29</f>
        <v>0</v>
      </c>
    </row>
    <row r="30" s="1" customFormat="1" spans="1:38">
      <c r="A30" s="10" t="s">
        <v>322</v>
      </c>
      <c r="B30" s="477" t="s">
        <v>101</v>
      </c>
      <c r="C30" s="10"/>
      <c r="D30" s="10"/>
      <c r="E30" s="10"/>
      <c r="F30" s="37"/>
      <c r="G30" s="10"/>
      <c r="H30" s="10">
        <v>15961</v>
      </c>
      <c r="I30" s="10">
        <v>15961</v>
      </c>
      <c r="J30" s="10">
        <f>I30-H30</f>
        <v>0</v>
      </c>
      <c r="K30" s="10">
        <v>1</v>
      </c>
      <c r="L30" s="10">
        <f>K30*J30</f>
        <v>0</v>
      </c>
      <c r="M30" s="11">
        <v>1.03</v>
      </c>
      <c r="N30" s="12">
        <f>M30*L30</f>
        <v>0</v>
      </c>
      <c r="O30" s="10"/>
      <c r="P30" s="12">
        <f>G30+N30+O30</f>
        <v>0</v>
      </c>
      <c r="Q30" s="10">
        <v>0.5</v>
      </c>
      <c r="R30" s="36">
        <f>P30*Q30</f>
        <v>0</v>
      </c>
      <c r="S30" s="370"/>
      <c r="T30" s="370"/>
      <c r="U30" s="25"/>
      <c r="V30" s="25"/>
      <c r="W30" s="25"/>
      <c r="X30" s="168"/>
      <c r="Y30" s="168"/>
      <c r="Z30" s="168"/>
      <c r="AA30" s="168"/>
      <c r="AB30" s="168"/>
      <c r="AC30" s="168"/>
      <c r="AD30" s="168"/>
      <c r="AE30" s="25"/>
      <c r="AF30" s="25"/>
      <c r="AG30" s="25"/>
      <c r="AH30" s="25"/>
      <c r="AI30" s="25"/>
      <c r="AJ30" s="25"/>
      <c r="AK30" s="25"/>
      <c r="AL30" s="25"/>
    </row>
    <row r="31" s="1" customFormat="1" spans="1:18">
      <c r="A31" s="476" t="s">
        <v>579</v>
      </c>
      <c r="B31" s="477" t="s">
        <v>101</v>
      </c>
      <c r="C31" s="476"/>
      <c r="D31" s="476"/>
      <c r="E31" s="476"/>
      <c r="F31" s="478"/>
      <c r="G31" s="476"/>
      <c r="H31" s="476">
        <v>11123</v>
      </c>
      <c r="I31" s="476">
        <v>12750</v>
      </c>
      <c r="J31" s="476">
        <f t="shared" ref="J31:J37" si="5">I31-H31</f>
        <v>1627</v>
      </c>
      <c r="K31" s="476">
        <v>1</v>
      </c>
      <c r="L31" s="476">
        <f t="shared" ref="L31:L37" si="6">K31*J31</f>
        <v>1627</v>
      </c>
      <c r="M31" s="486">
        <v>1.03</v>
      </c>
      <c r="N31" s="487">
        <f t="shared" ref="N31:N38" si="7">M31*L31</f>
        <v>1675.81</v>
      </c>
      <c r="O31" s="476"/>
      <c r="P31" s="487">
        <f t="shared" ref="P31:P38" si="8">G31+N31+O31</f>
        <v>1675.81</v>
      </c>
      <c r="Q31" s="476">
        <v>1</v>
      </c>
      <c r="R31" s="478">
        <f t="shared" ref="R31:R38" si="9">P31*Q31</f>
        <v>1675.81</v>
      </c>
    </row>
    <row r="32" s="1" customFormat="1" spans="1:18">
      <c r="A32" s="476" t="s">
        <v>580</v>
      </c>
      <c r="B32" s="477" t="s">
        <v>101</v>
      </c>
      <c r="C32" s="476"/>
      <c r="D32" s="476"/>
      <c r="E32" s="476"/>
      <c r="F32" s="478"/>
      <c r="G32" s="476"/>
      <c r="H32" s="476">
        <v>57532</v>
      </c>
      <c r="I32" s="476">
        <v>59669</v>
      </c>
      <c r="J32" s="476">
        <f t="shared" si="5"/>
        <v>2137</v>
      </c>
      <c r="K32" s="476">
        <v>1</v>
      </c>
      <c r="L32" s="476">
        <f t="shared" si="6"/>
        <v>2137</v>
      </c>
      <c r="M32" s="486">
        <v>1.03</v>
      </c>
      <c r="N32" s="487">
        <f t="shared" si="7"/>
        <v>2201.11</v>
      </c>
      <c r="O32" s="476"/>
      <c r="P32" s="487">
        <f t="shared" si="8"/>
        <v>2201.11</v>
      </c>
      <c r="Q32" s="476">
        <v>1</v>
      </c>
      <c r="R32" s="478">
        <f t="shared" si="9"/>
        <v>2201.11</v>
      </c>
    </row>
    <row r="33" s="1" customFormat="1" spans="1:18">
      <c r="A33" s="476" t="s">
        <v>581</v>
      </c>
      <c r="B33" s="477" t="s">
        <v>101</v>
      </c>
      <c r="C33" s="476"/>
      <c r="D33" s="476"/>
      <c r="E33" s="476"/>
      <c r="F33" s="478"/>
      <c r="G33" s="476"/>
      <c r="H33" s="476">
        <v>3291</v>
      </c>
      <c r="I33" s="476">
        <v>4054</v>
      </c>
      <c r="J33" s="476">
        <f t="shared" si="5"/>
        <v>763</v>
      </c>
      <c r="K33" s="476">
        <v>30</v>
      </c>
      <c r="L33" s="476">
        <f t="shared" si="6"/>
        <v>22890</v>
      </c>
      <c r="M33" s="486">
        <v>1.03</v>
      </c>
      <c r="N33" s="487">
        <f t="shared" si="7"/>
        <v>23576.7</v>
      </c>
      <c r="O33" s="476">
        <v>80</v>
      </c>
      <c r="P33" s="487">
        <f t="shared" si="8"/>
        <v>23656.7</v>
      </c>
      <c r="Q33" s="476">
        <v>1</v>
      </c>
      <c r="R33" s="478">
        <f t="shared" si="9"/>
        <v>23656.7</v>
      </c>
    </row>
    <row r="34" s="1" customFormat="1" spans="1:18">
      <c r="A34" s="476" t="s">
        <v>582</v>
      </c>
      <c r="B34" s="477" t="s">
        <v>101</v>
      </c>
      <c r="C34" s="476"/>
      <c r="D34" s="476"/>
      <c r="E34" s="476"/>
      <c r="F34" s="478"/>
      <c r="G34" s="476"/>
      <c r="H34" s="476">
        <v>60001</v>
      </c>
      <c r="I34" s="476">
        <v>70899</v>
      </c>
      <c r="J34" s="476">
        <f t="shared" si="5"/>
        <v>10898</v>
      </c>
      <c r="K34" s="476">
        <v>1</v>
      </c>
      <c r="L34" s="476">
        <f t="shared" si="6"/>
        <v>10898</v>
      </c>
      <c r="M34" s="486">
        <v>1.03</v>
      </c>
      <c r="N34" s="487">
        <f t="shared" si="7"/>
        <v>11224.94</v>
      </c>
      <c r="O34" s="476">
        <v>80</v>
      </c>
      <c r="P34" s="487">
        <f t="shared" si="8"/>
        <v>11304.94</v>
      </c>
      <c r="Q34" s="476">
        <v>1</v>
      </c>
      <c r="R34" s="478">
        <f t="shared" si="9"/>
        <v>11304.94</v>
      </c>
    </row>
    <row r="35" s="1" customFormat="1" spans="1:18">
      <c r="A35" s="476" t="s">
        <v>583</v>
      </c>
      <c r="B35" s="477" t="s">
        <v>101</v>
      </c>
      <c r="C35" s="476"/>
      <c r="D35" s="476"/>
      <c r="E35" s="476"/>
      <c r="F35" s="478"/>
      <c r="G35" s="476"/>
      <c r="H35" s="476">
        <v>13470</v>
      </c>
      <c r="I35" s="476">
        <v>13846</v>
      </c>
      <c r="J35" s="476">
        <f t="shared" si="5"/>
        <v>376</v>
      </c>
      <c r="K35" s="476">
        <v>1</v>
      </c>
      <c r="L35" s="476">
        <f t="shared" si="6"/>
        <v>376</v>
      </c>
      <c r="M35" s="486">
        <v>1.03</v>
      </c>
      <c r="N35" s="487">
        <f t="shared" si="7"/>
        <v>387.28</v>
      </c>
      <c r="O35" s="476"/>
      <c r="P35" s="487">
        <f t="shared" si="8"/>
        <v>387.28</v>
      </c>
      <c r="Q35" s="476">
        <v>1</v>
      </c>
      <c r="R35" s="478">
        <f t="shared" si="9"/>
        <v>387.28</v>
      </c>
    </row>
    <row r="36" s="1" customFormat="1" spans="1:18">
      <c r="A36" s="476" t="s">
        <v>584</v>
      </c>
      <c r="B36" s="477" t="s">
        <v>101</v>
      </c>
      <c r="C36" s="476"/>
      <c r="D36" s="476"/>
      <c r="E36" s="476"/>
      <c r="F36" s="478"/>
      <c r="G36" s="476"/>
      <c r="H36" s="476">
        <v>19541</v>
      </c>
      <c r="I36" s="476">
        <v>20304</v>
      </c>
      <c r="J36" s="476">
        <f t="shared" si="5"/>
        <v>763</v>
      </c>
      <c r="K36" s="476">
        <v>1</v>
      </c>
      <c r="L36" s="476">
        <f t="shared" si="6"/>
        <v>763</v>
      </c>
      <c r="M36" s="486">
        <v>1.03</v>
      </c>
      <c r="N36" s="487">
        <f t="shared" si="7"/>
        <v>785.89</v>
      </c>
      <c r="O36" s="476"/>
      <c r="P36" s="487">
        <f t="shared" si="8"/>
        <v>785.89</v>
      </c>
      <c r="Q36" s="476">
        <v>1</v>
      </c>
      <c r="R36" s="478">
        <f t="shared" si="9"/>
        <v>785.89</v>
      </c>
    </row>
    <row r="37" s="1" customFormat="1" spans="1:18">
      <c r="A37" s="476" t="s">
        <v>585</v>
      </c>
      <c r="B37" s="477" t="s">
        <v>101</v>
      </c>
      <c r="C37" s="476"/>
      <c r="D37" s="476"/>
      <c r="E37" s="476"/>
      <c r="F37" s="478"/>
      <c r="G37" s="476"/>
      <c r="H37" s="476">
        <v>137084</v>
      </c>
      <c r="I37" s="476">
        <v>185341</v>
      </c>
      <c r="J37" s="476">
        <f t="shared" si="5"/>
        <v>48257</v>
      </c>
      <c r="K37" s="476">
        <v>1</v>
      </c>
      <c r="L37" s="476">
        <f t="shared" si="6"/>
        <v>48257</v>
      </c>
      <c r="M37" s="486">
        <v>1.03</v>
      </c>
      <c r="N37" s="487">
        <f t="shared" si="7"/>
        <v>49704.71</v>
      </c>
      <c r="O37" s="476">
        <v>0</v>
      </c>
      <c r="P37" s="487">
        <f t="shared" si="8"/>
        <v>49704.71</v>
      </c>
      <c r="Q37" s="476">
        <v>1</v>
      </c>
      <c r="R37" s="478">
        <f t="shared" si="9"/>
        <v>49704.71</v>
      </c>
    </row>
    <row r="38" s="1" customFormat="1" spans="1:18">
      <c r="A38" s="476" t="s">
        <v>11</v>
      </c>
      <c r="B38" s="477" t="s">
        <v>101</v>
      </c>
      <c r="C38" s="476"/>
      <c r="D38" s="476"/>
      <c r="E38" s="476"/>
      <c r="F38" s="478"/>
      <c r="G38" s="476"/>
      <c r="H38" s="476"/>
      <c r="I38" s="476"/>
      <c r="J38" s="476"/>
      <c r="K38" s="476"/>
      <c r="L38" s="476">
        <f>SUM(L29:L37)</f>
        <v>86948</v>
      </c>
      <c r="M38" s="486">
        <v>1.03</v>
      </c>
      <c r="N38" s="487">
        <f t="shared" si="7"/>
        <v>89556.44</v>
      </c>
      <c r="O38" s="476">
        <f>SUM(O32:O35)</f>
        <v>160</v>
      </c>
      <c r="P38" s="487">
        <f t="shared" si="8"/>
        <v>89716.44</v>
      </c>
      <c r="Q38" s="476">
        <v>1</v>
      </c>
      <c r="R38" s="478">
        <f t="shared" si="9"/>
        <v>89716.44</v>
      </c>
    </row>
    <row r="39" s="25" customFormat="1" spans="1:18">
      <c r="A39" s="479"/>
      <c r="B39" s="479"/>
      <c r="C39" s="479"/>
      <c r="D39" s="479"/>
      <c r="E39" s="479"/>
      <c r="F39" s="479"/>
      <c r="G39" s="479"/>
      <c r="H39" s="479"/>
      <c r="I39" s="479"/>
      <c r="J39" s="479"/>
      <c r="K39" s="479"/>
      <c r="L39" s="488">
        <f>N39/M38</f>
        <v>87103.3398058252</v>
      </c>
      <c r="M39" s="479"/>
      <c r="N39" s="488">
        <f>P38</f>
        <v>89716.44</v>
      </c>
      <c r="O39" s="479"/>
      <c r="P39" s="479"/>
      <c r="Q39" s="479"/>
      <c r="R39" s="479"/>
    </row>
    <row r="40" spans="19:42"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</row>
    <row r="41" s="1" customFormat="1" spans="1:19">
      <c r="A41" s="315" t="s">
        <v>586</v>
      </c>
      <c r="B41" s="315" t="s">
        <v>587</v>
      </c>
      <c r="C41" s="315">
        <v>89</v>
      </c>
      <c r="D41" s="315">
        <v>89</v>
      </c>
      <c r="E41" s="315">
        <f>D41-C41</f>
        <v>0</v>
      </c>
      <c r="F41" s="316">
        <v>9.5</v>
      </c>
      <c r="G41" s="315">
        <f>E41*F41</f>
        <v>0</v>
      </c>
      <c r="H41" s="315">
        <v>39368</v>
      </c>
      <c r="I41" s="315">
        <v>39368</v>
      </c>
      <c r="J41" s="315">
        <f>I41-H41</f>
        <v>0</v>
      </c>
      <c r="K41" s="315">
        <v>1</v>
      </c>
      <c r="L41" s="315">
        <f>J41*K41</f>
        <v>0</v>
      </c>
      <c r="M41" s="346">
        <v>1.03</v>
      </c>
      <c r="N41" s="347">
        <f>L41*M41</f>
        <v>0</v>
      </c>
      <c r="O41" s="315">
        <v>40</v>
      </c>
      <c r="P41" s="347">
        <f>G41+N41+O41</f>
        <v>40</v>
      </c>
      <c r="Q41" s="315">
        <v>1</v>
      </c>
      <c r="R41" s="316">
        <f>P41*Q41</f>
        <v>40</v>
      </c>
      <c r="S41" s="103"/>
    </row>
    <row r="42" s="377" customFormat="1" spans="1:4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</row>
    <row r="43" s="108" customFormat="1" spans="1:4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5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</row>
    <row r="44" spans="19:41"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</row>
    <row r="45" s="108" customFormat="1" spans="1:4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5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</row>
    <row r="46" s="108" customFormat="1" spans="1:4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5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</row>
    <row r="47" s="97" customFormat="1" spans="1:4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</row>
    <row r="48" s="108" customFormat="1" spans="1:4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5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</row>
    <row r="49" s="108" customFormat="1" spans="1:4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5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</row>
    <row r="50" s="108" customFormat="1" spans="1:4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5"/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</row>
    <row r="51" s="108" customFormat="1" spans="1:4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5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</row>
    <row r="52" s="108" customFormat="1" spans="1:4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5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</row>
    <row r="53" spans="19:41"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</row>
    <row r="54" s="108" customFormat="1" spans="1:4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5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</row>
    <row r="55" s="461" customFormat="1" spans="1:4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5"/>
      <c r="T55" s="376"/>
      <c r="U55" s="376"/>
      <c r="V55" s="376"/>
      <c r="W55" s="376"/>
      <c r="X55" s="376"/>
      <c r="Y55" s="376"/>
      <c r="Z55" s="376"/>
      <c r="AA55" s="376"/>
      <c r="AB55" s="376"/>
      <c r="AC55" s="376"/>
      <c r="AD55" s="376"/>
      <c r="AE55" s="376"/>
      <c r="AF55" s="376"/>
      <c r="AG55" s="376"/>
      <c r="AH55" s="376"/>
      <c r="AI55" s="376"/>
      <c r="AJ55" s="376"/>
      <c r="AK55" s="376"/>
      <c r="AL55" s="376"/>
      <c r="AM55" s="376"/>
      <c r="AN55" s="376"/>
      <c r="AO55" s="376"/>
    </row>
    <row r="56" s="462" customFormat="1" spans="1:4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5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</row>
    <row r="57" s="97" customFormat="1" spans="1:4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</row>
    <row r="58" s="108" customFormat="1" spans="1:1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</row>
  </sheetData>
  <mergeCells count="1">
    <mergeCell ref="A1:R1"/>
  </mergeCells>
  <pageMargins left="0.7" right="0.7" top="0.75" bottom="0.75" header="0.3" footer="0.3"/>
  <pageSetup paperSize="9" orientation="portrait" horizontalDpi="600" verticalDpi="600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AM27"/>
  <sheetViews>
    <sheetView workbookViewId="0">
      <selection activeCell="A1" sqref="A1:R1"/>
    </sheetView>
  </sheetViews>
  <sheetFormatPr defaultColWidth="9" defaultRowHeight="14.25"/>
  <cols>
    <col min="1" max="1" width="11.6083333333333" style="2"/>
    <col min="2" max="2" width="6.10833333333333" style="2" customWidth="1"/>
    <col min="3" max="3" width="6.88333333333333" style="2" customWidth="1"/>
    <col min="4" max="5" width="5.38333333333333" style="2" customWidth="1"/>
    <col min="6" max="6" width="6.5" style="385" customWidth="1"/>
    <col min="7" max="7" width="11" style="2" customWidth="1"/>
    <col min="8" max="9" width="9" style="2"/>
    <col min="10" max="10" width="6" style="2" customWidth="1"/>
    <col min="11" max="11" width="4.5" style="2" customWidth="1"/>
    <col min="12" max="12" width="10.5" style="2"/>
    <col min="13" max="13" width="4.88333333333333" style="2" customWidth="1"/>
    <col min="14" max="14" width="12.8833333333333" style="2" customWidth="1"/>
    <col min="15" max="15" width="4.71666666666667" style="2" customWidth="1"/>
    <col min="16" max="16" width="11.6083333333333" style="2" customWidth="1"/>
    <col min="17" max="17" width="9.2" style="2" customWidth="1"/>
    <col min="18" max="18" width="11.6083333333333" style="2"/>
    <col min="19" max="19" width="9.55" style="2"/>
    <col min="20" max="16384" width="9" style="2"/>
  </cols>
  <sheetData>
    <row r="1" ht="25.5" spans="1:18">
      <c r="A1" s="109" t="s">
        <v>41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65"/>
    </row>
    <row r="2" spans="1:18">
      <c r="A2" s="29" t="s">
        <v>15</v>
      </c>
      <c r="B2" s="4" t="s">
        <v>50</v>
      </c>
      <c r="C2" s="4" t="s">
        <v>16</v>
      </c>
      <c r="D2" s="4" t="s">
        <v>17</v>
      </c>
      <c r="E2" s="4" t="s">
        <v>18</v>
      </c>
      <c r="F2" s="140" t="s">
        <v>19</v>
      </c>
      <c r="G2" s="4" t="s">
        <v>20</v>
      </c>
      <c r="H2" s="4" t="s">
        <v>21</v>
      </c>
      <c r="I2" s="4" t="s">
        <v>22</v>
      </c>
      <c r="J2" s="4" t="s">
        <v>23</v>
      </c>
      <c r="K2" s="4" t="s">
        <v>24</v>
      </c>
      <c r="L2" s="4" t="s">
        <v>18</v>
      </c>
      <c r="M2" s="5"/>
      <c r="N2" s="6" t="s">
        <v>25</v>
      </c>
      <c r="O2" s="4" t="s">
        <v>26</v>
      </c>
      <c r="P2" s="6" t="s">
        <v>11</v>
      </c>
      <c r="Q2" s="4" t="s">
        <v>27</v>
      </c>
      <c r="R2" s="140" t="s">
        <v>28</v>
      </c>
    </row>
    <row r="3" spans="1:39">
      <c r="A3" s="29" t="s">
        <v>588</v>
      </c>
      <c r="B3" s="4"/>
      <c r="C3" s="4">
        <v>4082</v>
      </c>
      <c r="D3" s="4"/>
      <c r="E3" s="4">
        <v>4031</v>
      </c>
      <c r="F3" s="140" t="s">
        <v>589</v>
      </c>
      <c r="G3" s="4"/>
      <c r="H3" s="4"/>
      <c r="I3" s="4"/>
      <c r="J3" s="4"/>
      <c r="K3" s="4"/>
      <c r="L3" s="4"/>
      <c r="M3" s="5">
        <v>1.03</v>
      </c>
      <c r="N3" s="6"/>
      <c r="O3" s="4"/>
      <c r="P3" s="6"/>
      <c r="Q3" s="4"/>
      <c r="R3" s="140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</row>
    <row r="4" s="1" customFormat="1" spans="1:18">
      <c r="A4" s="10" t="s">
        <v>590</v>
      </c>
      <c r="B4" s="10" t="s">
        <v>591</v>
      </c>
      <c r="C4" s="10"/>
      <c r="D4" s="10"/>
      <c r="E4" s="10"/>
      <c r="F4" s="36"/>
      <c r="G4" s="10"/>
      <c r="H4" s="10">
        <v>0</v>
      </c>
      <c r="I4" s="10">
        <v>229</v>
      </c>
      <c r="J4" s="10">
        <f>I4-H4</f>
        <v>229</v>
      </c>
      <c r="K4" s="10">
        <v>30</v>
      </c>
      <c r="L4" s="10">
        <f>K4*J4</f>
        <v>6870</v>
      </c>
      <c r="M4" s="11">
        <v>1.03</v>
      </c>
      <c r="N4" s="12">
        <f>M4*L4</f>
        <v>7076.1</v>
      </c>
      <c r="O4" s="10"/>
      <c r="P4" s="12">
        <f>G4+N4+O4</f>
        <v>7076.1</v>
      </c>
      <c r="Q4" s="10">
        <v>1</v>
      </c>
      <c r="R4" s="36">
        <f>P4*Q4</f>
        <v>7076.1</v>
      </c>
    </row>
    <row r="5" s="1" customFormat="1" spans="1:18">
      <c r="A5" s="10" t="s">
        <v>592</v>
      </c>
      <c r="B5" s="10" t="s">
        <v>591</v>
      </c>
      <c r="C5" s="10"/>
      <c r="D5" s="10"/>
      <c r="E5" s="10"/>
      <c r="F5" s="36"/>
      <c r="G5" s="10"/>
      <c r="H5" s="10">
        <v>0</v>
      </c>
      <c r="I5" s="10">
        <v>126</v>
      </c>
      <c r="J5" s="10">
        <f>I5-H5</f>
        <v>126</v>
      </c>
      <c r="K5" s="10">
        <v>30</v>
      </c>
      <c r="L5" s="10">
        <f>K5*J5</f>
        <v>3780</v>
      </c>
      <c r="M5" s="11">
        <v>1.03</v>
      </c>
      <c r="N5" s="12">
        <f>M5*L5</f>
        <v>3893.4</v>
      </c>
      <c r="O5" s="10"/>
      <c r="P5" s="12">
        <f>G5+N5+O5</f>
        <v>3893.4</v>
      </c>
      <c r="Q5" s="10">
        <v>1</v>
      </c>
      <c r="R5" s="36">
        <f>P5*Q5</f>
        <v>3893.4</v>
      </c>
    </row>
    <row r="6" s="1" customFormat="1" spans="1:18">
      <c r="A6" s="10" t="s">
        <v>593</v>
      </c>
      <c r="B6" s="10" t="s">
        <v>591</v>
      </c>
      <c r="C6" s="10"/>
      <c r="D6" s="10" t="s">
        <v>594</v>
      </c>
      <c r="E6" s="10"/>
      <c r="F6" s="36">
        <v>9.5</v>
      </c>
      <c r="G6" s="10"/>
      <c r="H6" s="10">
        <v>1854</v>
      </c>
      <c r="I6" s="10">
        <v>1855</v>
      </c>
      <c r="J6" s="10">
        <f>I6-H6</f>
        <v>1</v>
      </c>
      <c r="K6" s="10">
        <v>1</v>
      </c>
      <c r="L6" s="10">
        <f>K6*J6</f>
        <v>1</v>
      </c>
      <c r="M6" s="11">
        <v>1.03</v>
      </c>
      <c r="N6" s="12">
        <f>M6*L6</f>
        <v>1.03</v>
      </c>
      <c r="O6" s="10"/>
      <c r="P6" s="12">
        <f>G6+N6+O6</f>
        <v>1.03</v>
      </c>
      <c r="Q6" s="10">
        <v>1</v>
      </c>
      <c r="R6" s="36">
        <f>P6*Q6</f>
        <v>1.03</v>
      </c>
    </row>
    <row r="7" s="1" customFormat="1" spans="1:18">
      <c r="A7" s="10" t="s">
        <v>595</v>
      </c>
      <c r="B7" s="10" t="s">
        <v>591</v>
      </c>
      <c r="C7" s="10">
        <v>19</v>
      </c>
      <c r="D7" s="10">
        <v>19</v>
      </c>
      <c r="E7" s="10">
        <f>SUM(D7-C7)</f>
        <v>0</v>
      </c>
      <c r="F7" s="36">
        <v>9.5</v>
      </c>
      <c r="G7" s="10">
        <f>E7*F7</f>
        <v>0</v>
      </c>
      <c r="H7" s="10">
        <v>7526</v>
      </c>
      <c r="I7" s="10">
        <v>7541</v>
      </c>
      <c r="J7" s="10">
        <f>I7-H7</f>
        <v>15</v>
      </c>
      <c r="K7" s="10">
        <v>0.5</v>
      </c>
      <c r="L7" s="10">
        <f>J7*K7</f>
        <v>7.5</v>
      </c>
      <c r="M7" s="11">
        <v>1.03</v>
      </c>
      <c r="N7" s="12">
        <f>M7*L7</f>
        <v>7.725</v>
      </c>
      <c r="O7" s="10">
        <v>30</v>
      </c>
      <c r="P7" s="12">
        <f>G7+N7+O7</f>
        <v>37.725</v>
      </c>
      <c r="Q7" s="10">
        <v>1</v>
      </c>
      <c r="R7" s="36">
        <f>P7*Q7</f>
        <v>37.725</v>
      </c>
    </row>
    <row r="8" s="1" customFormat="1" spans="1:18">
      <c r="A8" s="10" t="s">
        <v>11</v>
      </c>
      <c r="B8" s="10"/>
      <c r="C8" s="10"/>
      <c r="D8" s="10"/>
      <c r="E8" s="10"/>
      <c r="F8" s="36"/>
      <c r="G8" s="10">
        <v>19</v>
      </c>
      <c r="H8" s="10"/>
      <c r="I8" s="10"/>
      <c r="J8" s="10"/>
      <c r="K8" s="10"/>
      <c r="L8" s="10">
        <f>L4+L5+L6+L7</f>
        <v>10658.5</v>
      </c>
      <c r="M8" s="11">
        <v>1.03</v>
      </c>
      <c r="N8" s="12">
        <f>L8*M8</f>
        <v>10978.255</v>
      </c>
      <c r="O8" s="10">
        <v>30</v>
      </c>
      <c r="P8" s="12">
        <f>G8+N8+O8</f>
        <v>11027.255</v>
      </c>
      <c r="Q8" s="10"/>
      <c r="R8" s="36">
        <f>R4+R5+R6+R7</f>
        <v>11008.255</v>
      </c>
    </row>
    <row r="9" s="25" customFormat="1" spans="1:39">
      <c r="A9" s="132" t="s">
        <v>596</v>
      </c>
      <c r="B9" s="132" t="s">
        <v>234</v>
      </c>
      <c r="C9" s="132" t="s">
        <v>597</v>
      </c>
      <c r="D9" s="132"/>
      <c r="E9" s="132"/>
      <c r="F9" s="251"/>
      <c r="G9" s="132"/>
      <c r="H9" s="132"/>
      <c r="I9" s="132"/>
      <c r="J9" s="132"/>
      <c r="K9" s="132"/>
      <c r="L9" s="132"/>
      <c r="M9" s="455"/>
      <c r="N9" s="456"/>
      <c r="O9" s="132"/>
      <c r="P9" s="456"/>
      <c r="Q9" s="132"/>
      <c r="R9" s="251">
        <v>13312.98</v>
      </c>
      <c r="S9" s="249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</row>
    <row r="10" s="25" customFormat="1" spans="1:39">
      <c r="A10" s="132"/>
      <c r="B10" s="132" t="s">
        <v>260</v>
      </c>
      <c r="C10" s="132" t="s">
        <v>597</v>
      </c>
      <c r="D10" s="132"/>
      <c r="E10" s="132"/>
      <c r="F10" s="251"/>
      <c r="G10" s="132"/>
      <c r="H10" s="132"/>
      <c r="I10" s="132"/>
      <c r="J10" s="132"/>
      <c r="K10" s="132"/>
      <c r="L10" s="132"/>
      <c r="M10" s="455"/>
      <c r="N10" s="456"/>
      <c r="O10" s="132"/>
      <c r="P10" s="456"/>
      <c r="Q10" s="132"/>
      <c r="R10" s="251">
        <f>R9-R8</f>
        <v>2304.725</v>
      </c>
      <c r="S10" s="459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</row>
    <row r="11" s="25" customFormat="1" spans="1:39">
      <c r="A11" s="29"/>
      <c r="B11" s="29"/>
      <c r="C11" s="29"/>
      <c r="D11" s="29"/>
      <c r="E11" s="29"/>
      <c r="F11" s="30"/>
      <c r="G11" s="29"/>
      <c r="H11" s="29"/>
      <c r="I11" s="29"/>
      <c r="J11" s="29"/>
      <c r="K11" s="29"/>
      <c r="L11" s="29"/>
      <c r="M11" s="53"/>
      <c r="N11" s="54"/>
      <c r="O11" s="29"/>
      <c r="P11" s="54"/>
      <c r="Q11" s="29"/>
      <c r="R11" s="30"/>
      <c r="S11" s="459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</row>
    <row r="12" spans="1:39">
      <c r="A12" s="132" t="s">
        <v>598</v>
      </c>
      <c r="B12" s="4"/>
      <c r="C12" s="4"/>
      <c r="D12" s="4"/>
      <c r="E12" s="4"/>
      <c r="F12" s="140"/>
      <c r="G12" s="4"/>
      <c r="H12" s="4"/>
      <c r="I12" s="4"/>
      <c r="J12" s="4"/>
      <c r="K12" s="4"/>
      <c r="L12" s="4"/>
      <c r="M12" s="5"/>
      <c r="N12" s="6"/>
      <c r="O12" s="4"/>
      <c r="P12" s="6"/>
      <c r="Q12" s="4"/>
      <c r="R12" s="140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</row>
    <row r="13" s="1" customFormat="1" spans="1:18">
      <c r="A13" s="10" t="s">
        <v>599</v>
      </c>
      <c r="B13" s="10" t="s">
        <v>600</v>
      </c>
      <c r="C13" s="10">
        <v>5466</v>
      </c>
      <c r="D13" s="10"/>
      <c r="E13" s="10"/>
      <c r="F13" s="36"/>
      <c r="G13" s="10"/>
      <c r="H13" s="10">
        <v>46239</v>
      </c>
      <c r="I13" s="10">
        <v>46647</v>
      </c>
      <c r="J13" s="10">
        <f>I13-H13</f>
        <v>408</v>
      </c>
      <c r="K13" s="10">
        <v>1</v>
      </c>
      <c r="L13" s="10">
        <f>K13*J13</f>
        <v>408</v>
      </c>
      <c r="M13" s="11">
        <v>1.03</v>
      </c>
      <c r="N13" s="12">
        <f>M13*L13</f>
        <v>420.24</v>
      </c>
      <c r="O13" s="10">
        <v>80</v>
      </c>
      <c r="P13" s="12">
        <f>G13+N13+O13</f>
        <v>500.24</v>
      </c>
      <c r="Q13" s="10">
        <v>1</v>
      </c>
      <c r="R13" s="36">
        <f>P13*Q13</f>
        <v>500.24</v>
      </c>
    </row>
    <row r="14" s="22" customFormat="1" spans="1:39">
      <c r="A14" s="208" t="s">
        <v>11</v>
      </c>
      <c r="B14" s="10" t="s">
        <v>600</v>
      </c>
      <c r="C14" s="208"/>
      <c r="D14" s="208"/>
      <c r="E14" s="208"/>
      <c r="F14" s="209"/>
      <c r="G14" s="208"/>
      <c r="H14" s="208"/>
      <c r="I14" s="208"/>
      <c r="J14" s="208"/>
      <c r="K14" s="208">
        <v>1</v>
      </c>
      <c r="L14" s="208"/>
      <c r="M14" s="230">
        <v>1.03</v>
      </c>
      <c r="N14" s="231">
        <f>M14*L14</f>
        <v>0</v>
      </c>
      <c r="O14" s="208"/>
      <c r="P14" s="231">
        <f>G14+N14+O14</f>
        <v>0</v>
      </c>
      <c r="Q14" s="208">
        <v>1</v>
      </c>
      <c r="R14" s="209">
        <v>500.24</v>
      </c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</row>
    <row r="15" spans="19:39"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</row>
    <row r="16" spans="1:39">
      <c r="A16" s="4" t="s">
        <v>15</v>
      </c>
      <c r="B16" s="4" t="s">
        <v>50</v>
      </c>
      <c r="C16" s="4" t="s">
        <v>16</v>
      </c>
      <c r="D16" s="4" t="s">
        <v>17</v>
      </c>
      <c r="E16" s="4" t="s">
        <v>18</v>
      </c>
      <c r="F16" s="140" t="s">
        <v>19</v>
      </c>
      <c r="G16" s="4" t="s">
        <v>20</v>
      </c>
      <c r="H16" s="4" t="s">
        <v>21</v>
      </c>
      <c r="I16" s="4" t="s">
        <v>22</v>
      </c>
      <c r="J16" s="4" t="s">
        <v>23</v>
      </c>
      <c r="K16" s="4" t="s">
        <v>24</v>
      </c>
      <c r="L16" s="4" t="s">
        <v>18</v>
      </c>
      <c r="M16" s="5"/>
      <c r="N16" s="6" t="s">
        <v>25</v>
      </c>
      <c r="O16" s="4" t="s">
        <v>26</v>
      </c>
      <c r="P16" s="6" t="s">
        <v>11</v>
      </c>
      <c r="Q16" s="4" t="s">
        <v>27</v>
      </c>
      <c r="R16" s="140" t="s">
        <v>28</v>
      </c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</row>
    <row r="17" s="1" customFormat="1" spans="1:18">
      <c r="A17" s="10" t="s">
        <v>601</v>
      </c>
      <c r="B17" s="10" t="s">
        <v>103</v>
      </c>
      <c r="C17" s="10">
        <v>112</v>
      </c>
      <c r="D17" s="10">
        <v>112</v>
      </c>
      <c r="E17" s="10"/>
      <c r="F17" s="36"/>
      <c r="G17" s="10"/>
      <c r="H17" s="10">
        <v>2712</v>
      </c>
      <c r="I17" s="10">
        <v>2712</v>
      </c>
      <c r="J17" s="10">
        <f>I17-H17</f>
        <v>0</v>
      </c>
      <c r="K17" s="10">
        <v>40</v>
      </c>
      <c r="L17" s="10">
        <f>K17*J17</f>
        <v>0</v>
      </c>
      <c r="M17" s="11">
        <v>1.03</v>
      </c>
      <c r="N17" s="12">
        <f>M17*L17</f>
        <v>0</v>
      </c>
      <c r="O17" s="10"/>
      <c r="P17" s="12">
        <f>G17+N17+O17</f>
        <v>0</v>
      </c>
      <c r="Q17" s="10">
        <v>1</v>
      </c>
      <c r="R17" s="36">
        <f>P17*Q17</f>
        <v>0</v>
      </c>
    </row>
    <row r="18" s="1" customFormat="1" spans="1:18">
      <c r="A18" s="10" t="s">
        <v>602</v>
      </c>
      <c r="B18" s="10" t="s">
        <v>103</v>
      </c>
      <c r="C18" s="10"/>
      <c r="D18" s="10"/>
      <c r="E18" s="10"/>
      <c r="F18" s="36"/>
      <c r="G18" s="10"/>
      <c r="H18" s="10">
        <v>12541</v>
      </c>
      <c r="I18" s="10">
        <v>16856</v>
      </c>
      <c r="J18" s="10">
        <f>I18-H18</f>
        <v>4315</v>
      </c>
      <c r="K18" s="10">
        <v>1</v>
      </c>
      <c r="L18" s="10">
        <f>K18*J18</f>
        <v>4315</v>
      </c>
      <c r="M18" s="11">
        <v>1.03</v>
      </c>
      <c r="N18" s="12">
        <f>M18*L18</f>
        <v>4444.45</v>
      </c>
      <c r="O18" s="10">
        <v>40</v>
      </c>
      <c r="P18" s="12">
        <f>G18+N18+O18</f>
        <v>4484.45</v>
      </c>
      <c r="Q18" s="10">
        <v>1</v>
      </c>
      <c r="R18" s="36">
        <f>P18*Q18</f>
        <v>4484.45</v>
      </c>
    </row>
    <row r="19" s="1" customFormat="1" spans="1:18">
      <c r="A19" s="10" t="s">
        <v>603</v>
      </c>
      <c r="B19" s="10" t="s">
        <v>103</v>
      </c>
      <c r="C19" s="10">
        <v>3486</v>
      </c>
      <c r="D19" s="10">
        <v>4650</v>
      </c>
      <c r="E19" s="10">
        <f>SUM(D19-C19)</f>
        <v>1164</v>
      </c>
      <c r="F19" s="36">
        <v>9.5</v>
      </c>
      <c r="G19" s="10">
        <f>E19*F19</f>
        <v>11058</v>
      </c>
      <c r="H19" s="10">
        <v>655</v>
      </c>
      <c r="I19" s="10">
        <v>725</v>
      </c>
      <c r="J19" s="10">
        <f>I19-H19</f>
        <v>70</v>
      </c>
      <c r="K19" s="10">
        <v>1</v>
      </c>
      <c r="L19" s="10">
        <f>K19*J19</f>
        <v>70</v>
      </c>
      <c r="M19" s="11">
        <v>1.03</v>
      </c>
      <c r="N19" s="12">
        <f>M19*L19</f>
        <v>72.1</v>
      </c>
      <c r="O19" s="10"/>
      <c r="P19" s="12">
        <f>G19+N19+O19</f>
        <v>11130.1</v>
      </c>
      <c r="Q19" s="10">
        <v>1</v>
      </c>
      <c r="R19" s="36">
        <f>P19*Q19</f>
        <v>11130.1</v>
      </c>
    </row>
    <row r="20" s="1" customFormat="1" spans="1:18">
      <c r="A20" s="247" t="s">
        <v>11</v>
      </c>
      <c r="B20" s="247" t="s">
        <v>103</v>
      </c>
      <c r="C20" s="247"/>
      <c r="D20" s="247"/>
      <c r="E20" s="247">
        <f>SUM(E17:E19)</f>
        <v>1164</v>
      </c>
      <c r="F20" s="281">
        <v>9.5</v>
      </c>
      <c r="G20" s="247">
        <f>E20*F20</f>
        <v>11058</v>
      </c>
      <c r="H20" s="247"/>
      <c r="I20" s="247"/>
      <c r="J20" s="247"/>
      <c r="K20" s="247"/>
      <c r="L20" s="247">
        <f>SUM(L17:L19)</f>
        <v>4385</v>
      </c>
      <c r="M20" s="262">
        <v>1.03</v>
      </c>
      <c r="N20" s="263">
        <f>M20*L20</f>
        <v>4516.55</v>
      </c>
      <c r="O20" s="247"/>
      <c r="P20" s="263">
        <f>G20+N20+O20</f>
        <v>15574.55</v>
      </c>
      <c r="Q20" s="247">
        <v>1</v>
      </c>
      <c r="R20" s="281">
        <f>P20*Q20</f>
        <v>15574.55</v>
      </c>
    </row>
    <row r="21" s="98" customFormat="1" spans="1:18">
      <c r="A21" s="29" t="s">
        <v>416</v>
      </c>
      <c r="B21" s="98" t="s">
        <v>604</v>
      </c>
      <c r="F21" s="451"/>
      <c r="R21" s="98">
        <v>3719.46</v>
      </c>
    </row>
    <row r="22" s="98" customFormat="1" spans="1:18">
      <c r="A22" s="29" t="s">
        <v>605</v>
      </c>
      <c r="B22" s="98" t="s">
        <v>112</v>
      </c>
      <c r="F22" s="451"/>
      <c r="R22" s="451">
        <f>R21-R20</f>
        <v>-11855.09</v>
      </c>
    </row>
    <row r="23" s="252" customFormat="1" spans="1:39">
      <c r="A23" s="132" t="s">
        <v>606</v>
      </c>
      <c r="B23" s="76" t="s">
        <v>607</v>
      </c>
      <c r="C23" s="250"/>
      <c r="D23" s="250"/>
      <c r="E23" s="250"/>
      <c r="F23" s="267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67">
        <v>3032.19</v>
      </c>
      <c r="S23" s="248"/>
      <c r="T23" s="248"/>
      <c r="U23" s="248"/>
      <c r="V23" s="248"/>
      <c r="W23" s="248"/>
      <c r="X23" s="248"/>
      <c r="Y23" s="248"/>
      <c r="Z23" s="248"/>
      <c r="AA23" s="248"/>
      <c r="AB23" s="248"/>
      <c r="AC23" s="248"/>
      <c r="AD23" s="248"/>
      <c r="AE23" s="248"/>
      <c r="AF23" s="248"/>
      <c r="AG23" s="248"/>
      <c r="AH23" s="248"/>
      <c r="AI23" s="248"/>
      <c r="AJ23" s="248"/>
      <c r="AK23" s="248"/>
      <c r="AL23" s="248"/>
      <c r="AM23" s="248"/>
    </row>
    <row r="24" spans="1:39">
      <c r="A24" s="400" t="s">
        <v>608</v>
      </c>
      <c r="B24" s="452"/>
      <c r="C24" s="453"/>
      <c r="D24" s="453"/>
      <c r="E24" s="453"/>
      <c r="F24" s="131"/>
      <c r="G24" s="454"/>
      <c r="H24" s="453"/>
      <c r="I24" s="453"/>
      <c r="J24" s="453"/>
      <c r="K24" s="453"/>
      <c r="L24" s="453"/>
      <c r="M24" s="457"/>
      <c r="N24" s="454"/>
      <c r="O24" s="458"/>
      <c r="P24" s="454"/>
      <c r="Q24" s="130"/>
      <c r="R24" s="131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</row>
    <row r="25" s="449" customFormat="1" spans="1:18">
      <c r="A25" s="10" t="s">
        <v>609</v>
      </c>
      <c r="B25" s="35" t="s">
        <v>80</v>
      </c>
      <c r="C25" s="10"/>
      <c r="D25" s="10">
        <v>4339</v>
      </c>
      <c r="E25" s="10"/>
      <c r="F25" s="36"/>
      <c r="G25" s="10"/>
      <c r="H25" s="10">
        <v>8654</v>
      </c>
      <c r="I25" s="10">
        <v>8654</v>
      </c>
      <c r="J25" s="10">
        <f>I25-H25</f>
        <v>0</v>
      </c>
      <c r="K25" s="10">
        <v>50</v>
      </c>
      <c r="L25" s="10">
        <f>K25*J25</f>
        <v>0</v>
      </c>
      <c r="M25" s="11">
        <v>1.03</v>
      </c>
      <c r="N25" s="12">
        <f>M25*L25</f>
        <v>0</v>
      </c>
      <c r="O25" s="10"/>
      <c r="P25" s="12">
        <f>G25+N25+O25</f>
        <v>0</v>
      </c>
      <c r="Q25" s="10">
        <v>1</v>
      </c>
      <c r="R25" s="36">
        <f>P25*Q25</f>
        <v>0</v>
      </c>
    </row>
    <row r="26" s="450" customFormat="1" spans="1:18">
      <c r="A26" s="132" t="s">
        <v>610</v>
      </c>
      <c r="B26" s="250"/>
      <c r="C26" s="132"/>
      <c r="D26" s="132"/>
      <c r="E26" s="132"/>
      <c r="F26" s="251"/>
      <c r="G26" s="132"/>
      <c r="H26" s="132"/>
      <c r="I26" s="132"/>
      <c r="J26" s="132"/>
      <c r="K26" s="132"/>
      <c r="L26" s="132"/>
      <c r="M26" s="455"/>
      <c r="N26" s="456"/>
      <c r="O26" s="132"/>
      <c r="P26" s="456"/>
      <c r="Q26" s="132"/>
      <c r="R26" s="251"/>
    </row>
    <row r="27" s="1" customFormat="1" spans="1:18">
      <c r="A27" s="10" t="s">
        <v>611</v>
      </c>
      <c r="B27" s="35" t="s">
        <v>612</v>
      </c>
      <c r="C27" s="14"/>
      <c r="D27" s="10"/>
      <c r="E27" s="174"/>
      <c r="F27" s="36"/>
      <c r="G27" s="175"/>
      <c r="H27" s="112">
        <v>13040</v>
      </c>
      <c r="I27" s="112">
        <v>14240</v>
      </c>
      <c r="J27" s="10">
        <f>I27-H27</f>
        <v>1200</v>
      </c>
      <c r="K27" s="10">
        <v>20</v>
      </c>
      <c r="L27" s="10">
        <f>J27*K27</f>
        <v>24000</v>
      </c>
      <c r="M27" s="11">
        <v>1.03</v>
      </c>
      <c r="N27" s="175">
        <f>SUM(L27*M27)</f>
        <v>24720</v>
      </c>
      <c r="O27" s="210"/>
      <c r="P27" s="175">
        <f>SUM(G27+N27)</f>
        <v>24720</v>
      </c>
      <c r="Q27" s="10">
        <v>0.0788</v>
      </c>
      <c r="R27" s="36">
        <f>P27*Q27</f>
        <v>1947.936</v>
      </c>
    </row>
  </sheetData>
  <mergeCells count="1">
    <mergeCell ref="A1:R1"/>
  </mergeCells>
  <pageMargins left="0.7" right="0.7" top="0.75" bottom="0.75" header="0.3" footer="0.3"/>
  <pageSetup paperSize="9" orientation="portrait" horizontalDpi="600" verticalDpi="600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6">
    <comment s:ref="H8" rgbClr="61C778"/>
  </commentList>
  <commentList sheetStid="3"/>
  <commentList sheetStid="7">
    <comment s:ref="H26" rgbClr="61C778"/>
  </commentList>
  <commentList sheetStid="8">
    <comment s:ref="I19" rgbClr="61C1F4"/>
  </commentList>
  <commentList sheetStid="9">
    <comment s:ref="D5" rgbClr="0FC550"/>
    <comment s:ref="I5" rgbClr="0FC550"/>
    <comment s:ref="D7" rgbClr="0FC550"/>
    <comment s:ref="H7" rgbClr="0FC550"/>
    <comment s:ref="I7" rgbClr="0FC550"/>
    <comment s:ref="A8" rgbClr="0FC550"/>
    <comment s:ref="H15" rgbClr="0FC550"/>
    <comment s:ref="I15" rgbClr="0FC550"/>
    <comment s:ref="C16" rgbClr="0FC550"/>
    <comment s:ref="D16" rgbClr="0FC550"/>
    <comment s:ref="C17" rgbClr="0FC550"/>
    <comment s:ref="D17" rgbClr="0FC550"/>
    <comment s:ref="I18" rgbClr="0FC550"/>
    <comment s:ref="I19" rgbClr="0FC550"/>
    <comment s:ref="H33" rgbClr="0FC550"/>
    <comment s:ref="H85" rgbClr="2FC524"/>
    <comment s:ref="H129" rgbClr="2FC524"/>
    <comment s:ref="C167" rgbClr="7BC7E0"/>
  </commentList>
  <commentList sheetStid="27">
    <comment s:ref="D4" rgbClr="61C1F4"/>
    <comment s:ref="H4" rgbClr="61C1F4"/>
    <comment s:ref="I4" rgbClr="61C1F4"/>
    <comment s:ref="H5" rgbClr="7BC7E0"/>
    <comment s:ref="I5" rgbClr="7BC7E0"/>
  </commentList>
  <commentList sheetStid="10"/>
  <commentList sheetStid="12">
    <comment s:ref="H30" rgbClr="61C778"/>
    <comment s:ref="H37" rgbClr="61C778"/>
    <comment s:ref="H39" rgbClr="61C778"/>
    <comment s:ref="H54" rgbClr="61C778"/>
    <comment s:ref="I54" rgbClr="61C778"/>
    <comment s:ref="H55" rgbClr="61C778"/>
    <comment s:ref="H58" rgbClr="61C778"/>
    <comment s:ref="I58" rgbClr="61C778"/>
    <comment s:ref="D67" rgbClr="61C1F4"/>
    <comment s:ref="A68" rgbClr="61C1F4"/>
    <comment s:ref="A69" rgbClr="61C1F4"/>
    <comment s:ref="I69" rgbClr="61C1F4"/>
    <comment s:ref="H98" rgbClr="61C778"/>
    <comment s:ref="H99" rgbClr="61C778"/>
  </commentList>
  <commentList sheetStid="13">
    <comment s:ref="D38" rgbClr="61C1F4"/>
    <comment s:ref="H57" rgbClr="61C778"/>
    <comment s:ref="H58" rgbClr="61C778"/>
    <comment s:ref="H86" rgbClr="61C778"/>
    <comment s:ref="H88" rgbClr="61C778"/>
    <comment s:ref="H89" rgbClr="61C778"/>
    <comment s:ref="H104" rgbClr="61C778"/>
    <comment s:ref="H106" rgbClr="61C778"/>
    <comment s:ref="H107" rgbClr="61C778"/>
    <comment s:ref="H108" rgbClr="61C778"/>
    <comment s:ref="H161" rgbClr="61C778"/>
    <comment s:ref="H227" rgbClr="61C778"/>
    <comment s:ref="H233" rgbClr="61C778"/>
  </commentList>
  <commentList sheetStid="14"/>
  <commentList sheetStid="24">
    <comment s:ref="B30" rgbClr="7BC7E0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公寓等</vt:lpstr>
      <vt:lpstr>神经网络</vt:lpstr>
      <vt:lpstr>全固态</vt:lpstr>
      <vt:lpstr>3#楼</vt:lpstr>
      <vt:lpstr>纳米光电</vt:lpstr>
      <vt:lpstr>集成中心</vt:lpstr>
      <vt:lpstr>光电中心</vt:lpstr>
      <vt:lpstr>固态光电</vt:lpstr>
      <vt:lpstr>光电系统</vt:lpstr>
      <vt:lpstr> 超晶格</vt:lpstr>
      <vt:lpstr>材料重点</vt:lpstr>
      <vt:lpstr>5#楼</vt:lpstr>
      <vt:lpstr>5#楼水电公摊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山水之问</cp:lastModifiedBy>
  <dcterms:created xsi:type="dcterms:W3CDTF">1996-12-17T01:32:00Z</dcterms:created>
  <cp:lastPrinted>2015-07-10T02:18:00Z</cp:lastPrinted>
  <dcterms:modified xsi:type="dcterms:W3CDTF">2022-07-04T07:06:46Z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A6544FAD6E91437B85CEA913470A2609</vt:lpwstr>
  </property>
</Properties>
</file>