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4225" windowHeight="12420" tabRatio="892" activeTab="7"/>
  </bookViews>
  <sheets>
    <sheet name="公寓等" sheetId="11" r:id="rId1"/>
    <sheet name="神经网络" sheetId="15" r:id="rId2"/>
    <sheet name="全固态" sheetId="6" r:id="rId3"/>
    <sheet name="3#楼" sheetId="3" r:id="rId4"/>
    <sheet name="纳米光电" sheetId="7" r:id="rId5"/>
    <sheet name="集成中心" sheetId="8" r:id="rId6"/>
    <sheet name="光电中心" sheetId="9" r:id="rId7"/>
    <sheet name="固态光电" sheetId="27" r:id="rId8"/>
    <sheet name="光电系统" sheetId="10" r:id="rId9"/>
    <sheet name=" 超晶格" sheetId="12" r:id="rId10"/>
    <sheet name="材料重点" sheetId="13" r:id="rId11"/>
    <sheet name="5#楼" sheetId="14" r:id="rId12"/>
    <sheet name="5#楼水电公摊" sheetId="24" r:id="rId13"/>
  </sheets>
  <definedNames>
    <definedName name="_xlnm.Print_Area" localSheetId="10">材料重点!$A$147:$R$153</definedName>
    <definedName name="_xlnm.Print_Area" localSheetId="6">光电中心!$A$152:$R$177</definedName>
    <definedName name="_xlnm.Print_Area" localSheetId="5">集成中心!#REF!</definedName>
    <definedName name="_xlnm.Print_Area" localSheetId="4">纳米光电!$A$2:$R$16</definedName>
  </definedNames>
  <calcPr calcId="144525"/>
</workbook>
</file>

<file path=xl/calcChain.xml><?xml version="1.0" encoding="utf-8"?>
<calcChain xmlns="http://schemas.openxmlformats.org/spreadsheetml/2006/main">
  <c r="H41" i="24" l="1"/>
  <c r="H40" i="24"/>
  <c r="H38" i="24"/>
  <c r="F38" i="24"/>
  <c r="H37" i="24"/>
  <c r="F37" i="24"/>
  <c r="D37" i="24"/>
  <c r="H36" i="24"/>
  <c r="F36" i="24"/>
  <c r="D36" i="24"/>
  <c r="I34" i="24"/>
  <c r="H34" i="24"/>
  <c r="F34" i="24"/>
  <c r="H33" i="24"/>
  <c r="F33" i="24"/>
  <c r="D33" i="24"/>
  <c r="H32" i="24"/>
  <c r="F32" i="24"/>
  <c r="D32" i="24"/>
  <c r="H31" i="24"/>
  <c r="F31" i="24"/>
  <c r="D31" i="24"/>
  <c r="H30" i="24"/>
  <c r="F30" i="24"/>
  <c r="D30" i="24"/>
  <c r="H29" i="24"/>
  <c r="F29" i="24"/>
  <c r="D29" i="24"/>
  <c r="H28" i="24"/>
  <c r="F28" i="24"/>
  <c r="D28" i="24"/>
  <c r="H24" i="24"/>
  <c r="H22" i="24"/>
  <c r="F22" i="24"/>
  <c r="H21" i="24"/>
  <c r="F21" i="24"/>
  <c r="D21" i="24"/>
  <c r="H20" i="24"/>
  <c r="F20" i="24"/>
  <c r="D20" i="24"/>
  <c r="H18" i="24"/>
  <c r="F18" i="24"/>
  <c r="H17" i="24"/>
  <c r="F17" i="24"/>
  <c r="D17" i="24"/>
  <c r="H16" i="24"/>
  <c r="F16" i="24"/>
  <c r="D16" i="24"/>
  <c r="H15" i="24"/>
  <c r="F15" i="24"/>
  <c r="D15" i="24"/>
  <c r="H14" i="24"/>
  <c r="F14" i="24"/>
  <c r="D14" i="24"/>
  <c r="H13" i="24"/>
  <c r="F13" i="24"/>
  <c r="D13" i="24"/>
  <c r="H12" i="24"/>
  <c r="F12" i="24"/>
  <c r="D12" i="24"/>
  <c r="H9" i="24"/>
  <c r="F9" i="24"/>
  <c r="H8" i="24"/>
  <c r="F8" i="24"/>
  <c r="D8" i="24"/>
  <c r="H7" i="24"/>
  <c r="F7" i="24"/>
  <c r="D7" i="24"/>
  <c r="H5" i="24"/>
  <c r="F5" i="24"/>
  <c r="H4" i="24"/>
  <c r="F4" i="24"/>
  <c r="D4" i="24"/>
  <c r="H3" i="24"/>
  <c r="F3" i="24"/>
  <c r="D3" i="24"/>
  <c r="R89" i="14"/>
  <c r="P89" i="14"/>
  <c r="N89" i="14"/>
  <c r="L89" i="14"/>
  <c r="J89" i="14"/>
  <c r="G89" i="14"/>
  <c r="E89" i="14"/>
  <c r="R82" i="14"/>
  <c r="P82" i="14"/>
  <c r="N82" i="14"/>
  <c r="L82" i="14"/>
  <c r="J82" i="14"/>
  <c r="R80" i="14"/>
  <c r="P80" i="14"/>
  <c r="N80" i="14"/>
  <c r="L80" i="14"/>
  <c r="J80" i="14"/>
  <c r="R79" i="14"/>
  <c r="P79" i="14"/>
  <c r="N79" i="14"/>
  <c r="L79" i="14"/>
  <c r="J79" i="14"/>
  <c r="N75" i="14"/>
  <c r="L75" i="14"/>
  <c r="N74" i="14"/>
  <c r="L74" i="14"/>
  <c r="J74" i="14"/>
  <c r="N73" i="14"/>
  <c r="L73" i="14"/>
  <c r="J73" i="14"/>
  <c r="R69" i="14"/>
  <c r="R67" i="14"/>
  <c r="P67" i="14"/>
  <c r="O67" i="14"/>
  <c r="N67" i="14"/>
  <c r="L67" i="14"/>
  <c r="G67" i="14"/>
  <c r="E67" i="14"/>
  <c r="R66" i="14"/>
  <c r="P66" i="14"/>
  <c r="N66" i="14"/>
  <c r="L66" i="14"/>
  <c r="J66" i="14"/>
  <c r="J65" i="14"/>
  <c r="R64" i="14"/>
  <c r="P64" i="14"/>
  <c r="N64" i="14"/>
  <c r="L64" i="14"/>
  <c r="J64" i="14"/>
  <c r="R63" i="14"/>
  <c r="G63" i="14"/>
  <c r="E63" i="14"/>
  <c r="R62" i="14"/>
  <c r="P62" i="14"/>
  <c r="N62" i="14"/>
  <c r="L62" i="14"/>
  <c r="J62" i="14"/>
  <c r="R61" i="14"/>
  <c r="P61" i="14"/>
  <c r="N61" i="14"/>
  <c r="L61" i="14"/>
  <c r="J61" i="14"/>
  <c r="R60" i="14"/>
  <c r="P60" i="14"/>
  <c r="N60" i="14"/>
  <c r="L60" i="14"/>
  <c r="J60" i="14"/>
  <c r="R59" i="14"/>
  <c r="P59" i="14"/>
  <c r="N59" i="14"/>
  <c r="L59" i="14"/>
  <c r="J59" i="14"/>
  <c r="R58" i="14"/>
  <c r="P58" i="14"/>
  <c r="N58" i="14"/>
  <c r="L58" i="14"/>
  <c r="J58" i="14"/>
  <c r="R54" i="14"/>
  <c r="P54" i="14"/>
  <c r="N54" i="14"/>
  <c r="L54" i="14"/>
  <c r="R53" i="14"/>
  <c r="P53" i="14"/>
  <c r="G53" i="14"/>
  <c r="E53" i="14"/>
  <c r="R52" i="14"/>
  <c r="P52" i="14"/>
  <c r="N52" i="14"/>
  <c r="L52" i="14"/>
  <c r="J52" i="14"/>
  <c r="R51" i="14"/>
  <c r="P51" i="14"/>
  <c r="N51" i="14"/>
  <c r="L51" i="14"/>
  <c r="J51" i="14"/>
  <c r="R50" i="14"/>
  <c r="P50" i="14"/>
  <c r="N50" i="14"/>
  <c r="L50" i="14"/>
  <c r="J50" i="14"/>
  <c r="R49" i="14"/>
  <c r="P49" i="14"/>
  <c r="N49" i="14"/>
  <c r="L49" i="14"/>
  <c r="J49" i="14"/>
  <c r="R48" i="14"/>
  <c r="P48" i="14"/>
  <c r="N48" i="14"/>
  <c r="L48" i="14"/>
  <c r="J48" i="14"/>
  <c r="R47" i="14"/>
  <c r="P47" i="14"/>
  <c r="N47" i="14"/>
  <c r="L47" i="14"/>
  <c r="J47" i="14"/>
  <c r="R46" i="14"/>
  <c r="P46" i="14"/>
  <c r="N46" i="14"/>
  <c r="L46" i="14"/>
  <c r="J46" i="14"/>
  <c r="R42" i="14"/>
  <c r="P42" i="14"/>
  <c r="N42" i="14"/>
  <c r="G42" i="14"/>
  <c r="E42" i="14"/>
  <c r="R41" i="14"/>
  <c r="P41" i="14"/>
  <c r="N41" i="14"/>
  <c r="L41" i="14"/>
  <c r="J41" i="14"/>
  <c r="R40" i="14"/>
  <c r="P40" i="14"/>
  <c r="N40" i="14"/>
  <c r="L40" i="14"/>
  <c r="G40" i="14"/>
  <c r="E40" i="14"/>
  <c r="R39" i="14"/>
  <c r="P39" i="14"/>
  <c r="N39" i="14"/>
  <c r="L39" i="14"/>
  <c r="J39" i="14"/>
  <c r="R38" i="14"/>
  <c r="P38" i="14"/>
  <c r="N38" i="14"/>
  <c r="L38" i="14"/>
  <c r="J38" i="14"/>
  <c r="R37" i="14"/>
  <c r="P37" i="14"/>
  <c r="N37" i="14"/>
  <c r="L37" i="14"/>
  <c r="J37" i="14"/>
  <c r="R36" i="14"/>
  <c r="P36" i="14"/>
  <c r="N36" i="14"/>
  <c r="L36" i="14"/>
  <c r="J36" i="14"/>
  <c r="R35" i="14"/>
  <c r="P35" i="14"/>
  <c r="N35" i="14"/>
  <c r="L35" i="14"/>
  <c r="J35" i="14"/>
  <c r="R34" i="14"/>
  <c r="P34" i="14"/>
  <c r="N34" i="14"/>
  <c r="L34" i="14"/>
  <c r="J34" i="14"/>
  <c r="R33" i="14"/>
  <c r="P33" i="14"/>
  <c r="N33" i="14"/>
  <c r="L33" i="14"/>
  <c r="J33" i="14"/>
  <c r="R32" i="14"/>
  <c r="P32" i="14"/>
  <c r="N32" i="14"/>
  <c r="L32" i="14"/>
  <c r="J32" i="14"/>
  <c r="R31" i="14"/>
  <c r="P31" i="14"/>
  <c r="N31" i="14"/>
  <c r="L31" i="14"/>
  <c r="J31" i="14"/>
  <c r="G31" i="14"/>
  <c r="E31" i="14"/>
  <c r="R30" i="14"/>
  <c r="P30" i="14"/>
  <c r="N30" i="14"/>
  <c r="L30" i="14"/>
  <c r="J30" i="14"/>
  <c r="R29" i="14"/>
  <c r="P29" i="14"/>
  <c r="N29" i="14"/>
  <c r="L29" i="14"/>
  <c r="J29" i="14"/>
  <c r="R28" i="14"/>
  <c r="P28" i="14"/>
  <c r="N28" i="14"/>
  <c r="L28" i="14"/>
  <c r="J28" i="14"/>
  <c r="G28" i="14"/>
  <c r="E28" i="14"/>
  <c r="R24" i="14"/>
  <c r="N24" i="14"/>
  <c r="L24" i="14"/>
  <c r="R16" i="14"/>
  <c r="P16" i="14"/>
  <c r="N16" i="14"/>
  <c r="L16" i="14"/>
  <c r="G16" i="14"/>
  <c r="E16" i="14"/>
  <c r="R15" i="14"/>
  <c r="P15" i="14"/>
  <c r="N15" i="14"/>
  <c r="L15" i="14"/>
  <c r="J15" i="14"/>
  <c r="R14" i="14"/>
  <c r="P14" i="14"/>
  <c r="N14" i="14"/>
  <c r="L14" i="14"/>
  <c r="J14" i="14"/>
  <c r="R13" i="14"/>
  <c r="P13" i="14"/>
  <c r="G13" i="14"/>
  <c r="E13" i="14"/>
  <c r="R12" i="14"/>
  <c r="P12" i="14"/>
  <c r="N12" i="14"/>
  <c r="L12" i="14"/>
  <c r="J12" i="14"/>
  <c r="R11" i="14"/>
  <c r="P11" i="14"/>
  <c r="N11" i="14"/>
  <c r="L11" i="14"/>
  <c r="J11" i="14"/>
  <c r="R10" i="14"/>
  <c r="P10" i="14"/>
  <c r="N10" i="14"/>
  <c r="L10" i="14"/>
  <c r="J10" i="14"/>
  <c r="R9" i="14"/>
  <c r="P9" i="14"/>
  <c r="N9" i="14"/>
  <c r="L9" i="14"/>
  <c r="J9" i="14"/>
  <c r="R8" i="14"/>
  <c r="P8" i="14"/>
  <c r="N8" i="14"/>
  <c r="L8" i="14"/>
  <c r="J8" i="14"/>
  <c r="R7" i="14"/>
  <c r="P7" i="14"/>
  <c r="N7" i="14"/>
  <c r="L7" i="14"/>
  <c r="J7" i="14"/>
  <c r="R6" i="14"/>
  <c r="P6" i="14"/>
  <c r="N6" i="14"/>
  <c r="L6" i="14"/>
  <c r="J6" i="14"/>
  <c r="R5" i="14"/>
  <c r="P5" i="14"/>
  <c r="N5" i="14"/>
  <c r="L5" i="14"/>
  <c r="J5" i="14"/>
  <c r="R4" i="14"/>
  <c r="P4" i="14"/>
  <c r="N4" i="14"/>
  <c r="L4" i="14"/>
  <c r="J4" i="14"/>
  <c r="G4" i="14"/>
  <c r="E4" i="14"/>
  <c r="R249" i="13"/>
  <c r="P249" i="13"/>
  <c r="N249" i="13"/>
  <c r="L249" i="13"/>
  <c r="J249" i="13"/>
  <c r="P247" i="13"/>
  <c r="N247" i="13"/>
  <c r="L247" i="13"/>
  <c r="R246" i="13"/>
  <c r="P246" i="13"/>
  <c r="N246" i="13"/>
  <c r="L246" i="13"/>
  <c r="R245" i="13"/>
  <c r="P245" i="13"/>
  <c r="N245" i="13"/>
  <c r="L245" i="13"/>
  <c r="J245" i="13"/>
  <c r="AD244" i="13"/>
  <c r="R244" i="13"/>
  <c r="P244" i="13"/>
  <c r="N244" i="13"/>
  <c r="L244" i="13"/>
  <c r="J244" i="13"/>
  <c r="R243" i="13"/>
  <c r="P243" i="13"/>
  <c r="N243" i="13"/>
  <c r="L243" i="13"/>
  <c r="J243" i="13"/>
  <c r="R242" i="13"/>
  <c r="P242" i="13"/>
  <c r="N242" i="13"/>
  <c r="L242" i="13"/>
  <c r="J242" i="13"/>
  <c r="R234" i="13"/>
  <c r="P234" i="13"/>
  <c r="O234" i="13"/>
  <c r="N234" i="13"/>
  <c r="L234" i="13"/>
  <c r="G234" i="13"/>
  <c r="E234" i="13"/>
  <c r="R233" i="13"/>
  <c r="P233" i="13"/>
  <c r="N233" i="13"/>
  <c r="L233" i="13"/>
  <c r="J233" i="13"/>
  <c r="R232" i="13"/>
  <c r="P232" i="13"/>
  <c r="N232" i="13"/>
  <c r="L232" i="13"/>
  <c r="J232" i="13"/>
  <c r="R231" i="13"/>
  <c r="P231" i="13"/>
  <c r="N231" i="13"/>
  <c r="L231" i="13"/>
  <c r="J231" i="13"/>
  <c r="G231" i="13"/>
  <c r="E231" i="13"/>
  <c r="R230" i="13"/>
  <c r="P230" i="13"/>
  <c r="N230" i="13"/>
  <c r="L230" i="13"/>
  <c r="J230" i="13"/>
  <c r="G230" i="13"/>
  <c r="E230" i="13"/>
  <c r="R229" i="13"/>
  <c r="P229" i="13"/>
  <c r="N229" i="13"/>
  <c r="L229" i="13"/>
  <c r="J229" i="13"/>
  <c r="R228" i="13"/>
  <c r="P228" i="13"/>
  <c r="N228" i="13"/>
  <c r="L228" i="13"/>
  <c r="J228" i="13"/>
  <c r="R227" i="13"/>
  <c r="P227" i="13"/>
  <c r="N227" i="13"/>
  <c r="L227" i="13"/>
  <c r="J227" i="13"/>
  <c r="R226" i="13"/>
  <c r="P226" i="13"/>
  <c r="N226" i="13"/>
  <c r="L226" i="13"/>
  <c r="J226" i="13"/>
  <c r="R225" i="13"/>
  <c r="P225" i="13"/>
  <c r="N225" i="13"/>
  <c r="L225" i="13"/>
  <c r="J225" i="13"/>
  <c r="R218" i="13"/>
  <c r="P218" i="13"/>
  <c r="N218" i="13"/>
  <c r="L218" i="13"/>
  <c r="E218" i="13"/>
  <c r="R217" i="13"/>
  <c r="P217" i="13"/>
  <c r="N217" i="13"/>
  <c r="L217" i="13"/>
  <c r="J217" i="13"/>
  <c r="G217" i="13"/>
  <c r="E217" i="13"/>
  <c r="R216" i="13"/>
  <c r="P216" i="13"/>
  <c r="N216" i="13"/>
  <c r="L216" i="13"/>
  <c r="J216" i="13"/>
  <c r="G216" i="13"/>
  <c r="E216" i="13"/>
  <c r="R215" i="13"/>
  <c r="P215" i="13"/>
  <c r="N215" i="13"/>
  <c r="L215" i="13"/>
  <c r="J215" i="13"/>
  <c r="R214" i="13"/>
  <c r="P214" i="13"/>
  <c r="N214" i="13"/>
  <c r="L214" i="13"/>
  <c r="J214" i="13"/>
  <c r="R213" i="13"/>
  <c r="P213" i="13"/>
  <c r="N213" i="13"/>
  <c r="L213" i="13"/>
  <c r="J213" i="13"/>
  <c r="R212" i="13"/>
  <c r="P212" i="13"/>
  <c r="N212" i="13"/>
  <c r="L212" i="13"/>
  <c r="J212" i="13"/>
  <c r="G212" i="13"/>
  <c r="E212" i="13"/>
  <c r="R211" i="13"/>
  <c r="P211" i="13"/>
  <c r="N211" i="13"/>
  <c r="L211" i="13"/>
  <c r="J211" i="13"/>
  <c r="G211" i="13"/>
  <c r="E211" i="13"/>
  <c r="R210" i="13"/>
  <c r="P210" i="13"/>
  <c r="N210" i="13"/>
  <c r="L210" i="13"/>
  <c r="J210" i="13"/>
  <c r="G210" i="13"/>
  <c r="E210" i="13"/>
  <c r="R209" i="13"/>
  <c r="P209" i="13"/>
  <c r="N209" i="13"/>
  <c r="L209" i="13"/>
  <c r="J209" i="13"/>
  <c r="G209" i="13"/>
  <c r="E209" i="13"/>
  <c r="R208" i="13"/>
  <c r="P208" i="13"/>
  <c r="N208" i="13"/>
  <c r="L208" i="13"/>
  <c r="J208" i="13"/>
  <c r="G208" i="13"/>
  <c r="E208" i="13"/>
  <c r="R207" i="13"/>
  <c r="P207" i="13"/>
  <c r="N207" i="13"/>
  <c r="L207" i="13"/>
  <c r="J207" i="13"/>
  <c r="G207" i="13"/>
  <c r="E207" i="13"/>
  <c r="R206" i="13"/>
  <c r="P206" i="13"/>
  <c r="N206" i="13"/>
  <c r="L206" i="13"/>
  <c r="J206" i="13"/>
  <c r="G206" i="13"/>
  <c r="E206" i="13"/>
  <c r="R200" i="13"/>
  <c r="N200" i="13"/>
  <c r="L200" i="13"/>
  <c r="G200" i="13"/>
  <c r="E200" i="13"/>
  <c r="R199" i="13"/>
  <c r="N199" i="13"/>
  <c r="L199" i="13"/>
  <c r="G199" i="13"/>
  <c r="E199" i="13"/>
  <c r="R198" i="13"/>
  <c r="R197" i="13"/>
  <c r="P197" i="13"/>
  <c r="R196" i="13"/>
  <c r="P196" i="13"/>
  <c r="G196" i="13"/>
  <c r="E196" i="13"/>
  <c r="R195" i="13"/>
  <c r="R194" i="13"/>
  <c r="P194" i="13"/>
  <c r="O194" i="13"/>
  <c r="N194" i="13"/>
  <c r="L194" i="13"/>
  <c r="G194" i="13"/>
  <c r="E194" i="13"/>
  <c r="R193" i="13"/>
  <c r="P193" i="13"/>
  <c r="N193" i="13"/>
  <c r="L193" i="13"/>
  <c r="J193" i="13"/>
  <c r="R192" i="13"/>
  <c r="P192" i="13"/>
  <c r="N192" i="13"/>
  <c r="L192" i="13"/>
  <c r="J192" i="13"/>
  <c r="R191" i="13"/>
  <c r="P191" i="13"/>
  <c r="N191" i="13"/>
  <c r="L191" i="13"/>
  <c r="J191" i="13"/>
  <c r="G191" i="13"/>
  <c r="E191" i="13"/>
  <c r="R190" i="13"/>
  <c r="P190" i="13"/>
  <c r="N190" i="13"/>
  <c r="L190" i="13"/>
  <c r="J190" i="13"/>
  <c r="R189" i="13"/>
  <c r="P189" i="13"/>
  <c r="N189" i="13"/>
  <c r="L189" i="13"/>
  <c r="J189" i="13"/>
  <c r="R188" i="13"/>
  <c r="P188" i="13"/>
  <c r="N188" i="13"/>
  <c r="L188" i="13"/>
  <c r="J188" i="13"/>
  <c r="R187" i="13"/>
  <c r="P187" i="13"/>
  <c r="N187" i="13"/>
  <c r="L187" i="13"/>
  <c r="J187" i="13"/>
  <c r="G187" i="13"/>
  <c r="E187" i="13"/>
  <c r="R186" i="13"/>
  <c r="P186" i="13"/>
  <c r="N186" i="13"/>
  <c r="L186" i="13"/>
  <c r="J186" i="13"/>
  <c r="G186" i="13"/>
  <c r="E186" i="13"/>
  <c r="R185" i="13"/>
  <c r="P185" i="13"/>
  <c r="N185" i="13"/>
  <c r="L185" i="13"/>
  <c r="J185" i="13"/>
  <c r="R184" i="13"/>
  <c r="P184" i="13"/>
  <c r="N184" i="13"/>
  <c r="L184" i="13"/>
  <c r="J184" i="13"/>
  <c r="R181" i="13"/>
  <c r="P181" i="13"/>
  <c r="O181" i="13"/>
  <c r="N181" i="13"/>
  <c r="L181" i="13"/>
  <c r="G181" i="13"/>
  <c r="E181" i="13"/>
  <c r="R180" i="13"/>
  <c r="P180" i="13"/>
  <c r="N180" i="13"/>
  <c r="L180" i="13"/>
  <c r="J180" i="13"/>
  <c r="G180" i="13"/>
  <c r="E180" i="13"/>
  <c r="R179" i="13"/>
  <c r="P179" i="13"/>
  <c r="N179" i="13"/>
  <c r="L179" i="13"/>
  <c r="J179" i="13"/>
  <c r="R178" i="13"/>
  <c r="P178" i="13"/>
  <c r="N178" i="13"/>
  <c r="L178" i="13"/>
  <c r="J178" i="13"/>
  <c r="G178" i="13"/>
  <c r="E178" i="13"/>
  <c r="R177" i="13"/>
  <c r="P177" i="13"/>
  <c r="N177" i="13"/>
  <c r="L177" i="13"/>
  <c r="J177" i="13"/>
  <c r="R176" i="13"/>
  <c r="P176" i="13"/>
  <c r="N176" i="13"/>
  <c r="L176" i="13"/>
  <c r="J176" i="13"/>
  <c r="R175" i="13"/>
  <c r="P175" i="13"/>
  <c r="N175" i="13"/>
  <c r="L175" i="13"/>
  <c r="J175" i="13"/>
  <c r="R174" i="13"/>
  <c r="P174" i="13"/>
  <c r="N174" i="13"/>
  <c r="L174" i="13"/>
  <c r="J174" i="13"/>
  <c r="G174" i="13"/>
  <c r="E174" i="13"/>
  <c r="R168" i="13"/>
  <c r="N166" i="13"/>
  <c r="L166" i="13"/>
  <c r="R165" i="13"/>
  <c r="P165" i="13"/>
  <c r="N165" i="13"/>
  <c r="L165" i="13"/>
  <c r="G165" i="13"/>
  <c r="E165" i="13"/>
  <c r="R164" i="13"/>
  <c r="P164" i="13"/>
  <c r="G164" i="13"/>
  <c r="E164" i="13"/>
  <c r="R163" i="13"/>
  <c r="P163" i="13"/>
  <c r="N163" i="13"/>
  <c r="L163" i="13"/>
  <c r="R162" i="13"/>
  <c r="P162" i="13"/>
  <c r="N162" i="13"/>
  <c r="L162" i="13"/>
  <c r="J162" i="13"/>
  <c r="XEL161" i="13"/>
  <c r="R161" i="13"/>
  <c r="P161" i="13"/>
  <c r="N161" i="13"/>
  <c r="L161" i="13"/>
  <c r="J161" i="13"/>
  <c r="G161" i="13"/>
  <c r="E161" i="13"/>
  <c r="XEL160" i="13"/>
  <c r="R160" i="13"/>
  <c r="P160" i="13"/>
  <c r="N160" i="13"/>
  <c r="L160" i="13"/>
  <c r="J160" i="13"/>
  <c r="XEL159" i="13"/>
  <c r="R159" i="13"/>
  <c r="P159" i="13"/>
  <c r="N159" i="13"/>
  <c r="L159" i="13"/>
  <c r="J159" i="13"/>
  <c r="R155" i="13"/>
  <c r="R153" i="13"/>
  <c r="P153" i="13"/>
  <c r="O153" i="13"/>
  <c r="N153" i="13"/>
  <c r="L153" i="13"/>
  <c r="G153" i="13"/>
  <c r="E153" i="13"/>
  <c r="R152" i="13"/>
  <c r="P152" i="13"/>
  <c r="N152" i="13"/>
  <c r="L152" i="13"/>
  <c r="J152" i="13"/>
  <c r="G152" i="13"/>
  <c r="E152" i="13"/>
  <c r="R151" i="13"/>
  <c r="P151" i="13"/>
  <c r="N151" i="13"/>
  <c r="L151" i="13"/>
  <c r="J151" i="13"/>
  <c r="G151" i="13"/>
  <c r="E151" i="13"/>
  <c r="R150" i="13"/>
  <c r="P150" i="13"/>
  <c r="N150" i="13"/>
  <c r="L150" i="13"/>
  <c r="J150" i="13"/>
  <c r="R149" i="13"/>
  <c r="P149" i="13"/>
  <c r="N149" i="13"/>
  <c r="L149" i="13"/>
  <c r="J149" i="13"/>
  <c r="G149" i="13"/>
  <c r="E149" i="13"/>
  <c r="R145" i="13"/>
  <c r="N145" i="13"/>
  <c r="L145" i="13"/>
  <c r="G145" i="13"/>
  <c r="E145" i="13"/>
  <c r="R144" i="13"/>
  <c r="P144" i="13"/>
  <c r="G144" i="13"/>
  <c r="E144" i="13"/>
  <c r="R143" i="13"/>
  <c r="R142" i="13"/>
  <c r="P142" i="13"/>
  <c r="O142" i="13"/>
  <c r="N142" i="13"/>
  <c r="L142" i="13"/>
  <c r="G142" i="13"/>
  <c r="E142" i="13"/>
  <c r="R141" i="13"/>
  <c r="P141" i="13"/>
  <c r="N141" i="13"/>
  <c r="L141" i="13"/>
  <c r="J141" i="13"/>
  <c r="R140" i="13"/>
  <c r="P140" i="13"/>
  <c r="N140" i="13"/>
  <c r="L140" i="13"/>
  <c r="J140" i="13"/>
  <c r="G140" i="13"/>
  <c r="E140" i="13"/>
  <c r="R139" i="13"/>
  <c r="P139" i="13"/>
  <c r="N139" i="13"/>
  <c r="L139" i="13"/>
  <c r="J139" i="13"/>
  <c r="G139" i="13"/>
  <c r="R138" i="13"/>
  <c r="P138" i="13"/>
  <c r="N138" i="13"/>
  <c r="L138" i="13"/>
  <c r="J138" i="13"/>
  <c r="G138" i="13"/>
  <c r="E138" i="13"/>
  <c r="R137" i="13"/>
  <c r="P137" i="13"/>
  <c r="N137" i="13"/>
  <c r="L137" i="13"/>
  <c r="J137" i="13"/>
  <c r="R136" i="13"/>
  <c r="P136" i="13"/>
  <c r="N136" i="13"/>
  <c r="L136" i="13"/>
  <c r="J136" i="13"/>
  <c r="G136" i="13"/>
  <c r="E136" i="13"/>
  <c r="N133" i="13"/>
  <c r="L133" i="13"/>
  <c r="R132" i="13"/>
  <c r="P132" i="13"/>
  <c r="N132" i="13"/>
  <c r="L132" i="13"/>
  <c r="J132" i="13"/>
  <c r="G132" i="13"/>
  <c r="E132" i="13"/>
  <c r="R129" i="13"/>
  <c r="N129" i="13"/>
  <c r="L129" i="13"/>
  <c r="G129" i="13"/>
  <c r="E129" i="13"/>
  <c r="R128" i="13"/>
  <c r="P128" i="13"/>
  <c r="G128" i="13"/>
  <c r="E128" i="13"/>
  <c r="R127" i="13"/>
  <c r="P127" i="13"/>
  <c r="R124" i="13"/>
  <c r="N122" i="13"/>
  <c r="L122" i="13"/>
  <c r="R121" i="13"/>
  <c r="P121" i="13"/>
  <c r="O121" i="13"/>
  <c r="N121" i="13"/>
  <c r="L121" i="13"/>
  <c r="G121" i="13"/>
  <c r="E121" i="13"/>
  <c r="R120" i="13"/>
  <c r="P120" i="13"/>
  <c r="N120" i="13"/>
  <c r="L120" i="13"/>
  <c r="J120" i="13"/>
  <c r="R119" i="13"/>
  <c r="P119" i="13"/>
  <c r="N119" i="13"/>
  <c r="L119" i="13"/>
  <c r="J119" i="13"/>
  <c r="G119" i="13"/>
  <c r="E119" i="13"/>
  <c r="R118" i="13"/>
  <c r="P118" i="13"/>
  <c r="N118" i="13"/>
  <c r="L118" i="13"/>
  <c r="J118" i="13"/>
  <c r="G118" i="13"/>
  <c r="E118" i="13"/>
  <c r="R117" i="13"/>
  <c r="P117" i="13"/>
  <c r="N117" i="13"/>
  <c r="L117" i="13"/>
  <c r="J117" i="13"/>
  <c r="G117" i="13"/>
  <c r="E117" i="13"/>
  <c r="N114" i="13"/>
  <c r="L114" i="13"/>
  <c r="G114" i="13"/>
  <c r="R113" i="13"/>
  <c r="P113" i="13"/>
  <c r="O113" i="13"/>
  <c r="N113" i="13"/>
  <c r="L113" i="13"/>
  <c r="G113" i="13"/>
  <c r="E113" i="13"/>
  <c r="R112" i="13"/>
  <c r="P112" i="13"/>
  <c r="N112" i="13"/>
  <c r="L112" i="13"/>
  <c r="J112" i="13"/>
  <c r="R111" i="13"/>
  <c r="P111" i="13"/>
  <c r="N111" i="13"/>
  <c r="L111" i="13"/>
  <c r="J111" i="13"/>
  <c r="G111" i="13"/>
  <c r="E111" i="13"/>
  <c r="R110" i="13"/>
  <c r="P110" i="13"/>
  <c r="N110" i="13"/>
  <c r="L110" i="13"/>
  <c r="J110" i="13"/>
  <c r="R109" i="13"/>
  <c r="P109" i="13"/>
  <c r="N109" i="13"/>
  <c r="L109" i="13"/>
  <c r="J109" i="13"/>
  <c r="G109" i="13"/>
  <c r="E109" i="13"/>
  <c r="R108" i="13"/>
  <c r="P108" i="13"/>
  <c r="N108" i="13"/>
  <c r="L108" i="13"/>
  <c r="J108" i="13"/>
  <c r="G108" i="13"/>
  <c r="E108" i="13"/>
  <c r="R107" i="13"/>
  <c r="P107" i="13"/>
  <c r="N107" i="13"/>
  <c r="L107" i="13"/>
  <c r="J107" i="13"/>
  <c r="R102" i="13"/>
  <c r="R101" i="13"/>
  <c r="R100" i="13"/>
  <c r="P100" i="13"/>
  <c r="N100" i="13"/>
  <c r="L100" i="13"/>
  <c r="J100" i="13"/>
  <c r="R99" i="13"/>
  <c r="P99" i="13"/>
  <c r="N99" i="13"/>
  <c r="L99" i="13"/>
  <c r="J99" i="13"/>
  <c r="G99" i="13"/>
  <c r="E99" i="13"/>
  <c r="R97" i="13"/>
  <c r="R95" i="13"/>
  <c r="O95" i="13"/>
  <c r="N95" i="13"/>
  <c r="L95" i="13"/>
  <c r="G95" i="13"/>
  <c r="E95" i="13"/>
  <c r="R94" i="13"/>
  <c r="N94" i="13"/>
  <c r="L94" i="13"/>
  <c r="G94" i="13"/>
  <c r="R93" i="13"/>
  <c r="P93" i="13"/>
  <c r="R92" i="13"/>
  <c r="P92" i="13"/>
  <c r="G92" i="13"/>
  <c r="R91" i="13"/>
  <c r="P91" i="13"/>
  <c r="R90" i="13"/>
  <c r="P90" i="13"/>
  <c r="O90" i="13"/>
  <c r="N90" i="13"/>
  <c r="L90" i="13"/>
  <c r="G90" i="13"/>
  <c r="E90" i="13"/>
  <c r="R89" i="13"/>
  <c r="P89" i="13"/>
  <c r="N89" i="13"/>
  <c r="L89" i="13"/>
  <c r="J89" i="13"/>
  <c r="R88" i="13"/>
  <c r="P88" i="13"/>
  <c r="N88" i="13"/>
  <c r="L88" i="13"/>
  <c r="J88" i="13"/>
  <c r="G88" i="13"/>
  <c r="E88" i="13"/>
  <c r="R87" i="13"/>
  <c r="P87" i="13"/>
  <c r="N87" i="13"/>
  <c r="L87" i="13"/>
  <c r="J87" i="13"/>
  <c r="R86" i="13"/>
  <c r="P86" i="13"/>
  <c r="N86" i="13"/>
  <c r="L86" i="13"/>
  <c r="J86" i="13"/>
  <c r="G86" i="13"/>
  <c r="E86" i="13"/>
  <c r="R85" i="13"/>
  <c r="P85" i="13"/>
  <c r="N85" i="13"/>
  <c r="L85" i="13"/>
  <c r="J85" i="13"/>
  <c r="R84" i="13"/>
  <c r="P84" i="13"/>
  <c r="N84" i="13"/>
  <c r="L84" i="13"/>
  <c r="J84" i="13"/>
  <c r="G84" i="13"/>
  <c r="E84" i="13"/>
  <c r="R83" i="13"/>
  <c r="P83" i="13"/>
  <c r="N83" i="13"/>
  <c r="L83" i="13"/>
  <c r="J83" i="13"/>
  <c r="R82" i="13"/>
  <c r="P82" i="13"/>
  <c r="N82" i="13"/>
  <c r="L82" i="13"/>
  <c r="J82" i="13"/>
  <c r="R78" i="13"/>
  <c r="P78" i="13"/>
  <c r="N78" i="13"/>
  <c r="L78" i="13"/>
  <c r="R77" i="13"/>
  <c r="P77" i="13"/>
  <c r="G77" i="13"/>
  <c r="E77" i="13"/>
  <c r="R76" i="13"/>
  <c r="P76" i="13"/>
  <c r="N76" i="13"/>
  <c r="L76" i="13"/>
  <c r="J76" i="13"/>
  <c r="R75" i="13"/>
  <c r="P75" i="13"/>
  <c r="N75" i="13"/>
  <c r="L75" i="13"/>
  <c r="J75" i="13"/>
  <c r="R74" i="13"/>
  <c r="P74" i="13"/>
  <c r="N74" i="13"/>
  <c r="L74" i="13"/>
  <c r="J74" i="13"/>
  <c r="R73" i="13"/>
  <c r="P73" i="13"/>
  <c r="N73" i="13"/>
  <c r="L73" i="13"/>
  <c r="J73" i="13"/>
  <c r="R72" i="13"/>
  <c r="P72" i="13"/>
  <c r="N72" i="13"/>
  <c r="L72" i="13"/>
  <c r="J72" i="13"/>
  <c r="R71" i="13"/>
  <c r="P71" i="13"/>
  <c r="N71" i="13"/>
  <c r="L71" i="13"/>
  <c r="J71" i="13"/>
  <c r="R70" i="13"/>
  <c r="P70" i="13"/>
  <c r="N70" i="13"/>
  <c r="L70" i="13"/>
  <c r="J70" i="13"/>
  <c r="R67" i="13"/>
  <c r="R66" i="13"/>
  <c r="P66" i="13"/>
  <c r="N66" i="13"/>
  <c r="L66" i="13"/>
  <c r="R65" i="13"/>
  <c r="P65" i="13"/>
  <c r="N65" i="13"/>
  <c r="L65" i="13"/>
  <c r="J65" i="13"/>
  <c r="L64" i="13"/>
  <c r="R63" i="13"/>
  <c r="P63" i="13"/>
  <c r="N63" i="13"/>
  <c r="L63" i="13"/>
  <c r="J63" i="13"/>
  <c r="R59" i="13"/>
  <c r="N59" i="13"/>
  <c r="L59" i="13"/>
  <c r="R58" i="13"/>
  <c r="P58" i="13"/>
  <c r="O58" i="13"/>
  <c r="N58" i="13"/>
  <c r="L58" i="13"/>
  <c r="G58" i="13"/>
  <c r="E58" i="13"/>
  <c r="R57" i="13"/>
  <c r="P57" i="13"/>
  <c r="N57" i="13"/>
  <c r="L57" i="13"/>
  <c r="J57" i="13"/>
  <c r="R56" i="13"/>
  <c r="P56" i="13"/>
  <c r="N56" i="13"/>
  <c r="L56" i="13"/>
  <c r="J56" i="13"/>
  <c r="G56" i="13"/>
  <c r="E56" i="13"/>
  <c r="R55" i="13"/>
  <c r="P55" i="13"/>
  <c r="N55" i="13"/>
  <c r="L55" i="13"/>
  <c r="J55" i="13"/>
  <c r="G55" i="13"/>
  <c r="E55" i="13"/>
  <c r="R54" i="13"/>
  <c r="P54" i="13"/>
  <c r="N54" i="13"/>
  <c r="L54" i="13"/>
  <c r="J54" i="13"/>
  <c r="G54" i="13"/>
  <c r="E54" i="13"/>
  <c r="N50" i="13"/>
  <c r="L50" i="13"/>
  <c r="R48" i="13"/>
  <c r="P48" i="13"/>
  <c r="O48" i="13"/>
  <c r="N48" i="13"/>
  <c r="L48" i="13"/>
  <c r="G48" i="13"/>
  <c r="E48" i="13"/>
  <c r="R47" i="13"/>
  <c r="P47" i="13"/>
  <c r="G47" i="13"/>
  <c r="E47" i="13"/>
  <c r="R46" i="13"/>
  <c r="P46" i="13"/>
  <c r="N46" i="13"/>
  <c r="L46" i="13"/>
  <c r="J46" i="13"/>
  <c r="G46" i="13"/>
  <c r="E46" i="13"/>
  <c r="R45" i="13"/>
  <c r="P45" i="13"/>
  <c r="N45" i="13"/>
  <c r="L45" i="13"/>
  <c r="J45" i="13"/>
  <c r="R44" i="13"/>
  <c r="P44" i="13"/>
  <c r="N44" i="13"/>
  <c r="L44" i="13"/>
  <c r="J44" i="13"/>
  <c r="AA43" i="13"/>
  <c r="Y43" i="13"/>
  <c r="X43" i="13"/>
  <c r="R43" i="13"/>
  <c r="P43" i="13"/>
  <c r="N43" i="13"/>
  <c r="L43" i="13"/>
  <c r="J43" i="13"/>
  <c r="G43" i="13"/>
  <c r="E43" i="13"/>
  <c r="Y42" i="13"/>
  <c r="X42" i="13"/>
  <c r="R42" i="13"/>
  <c r="P42" i="13"/>
  <c r="N42" i="13"/>
  <c r="L42" i="13"/>
  <c r="J42" i="13"/>
  <c r="Y41" i="13"/>
  <c r="X41" i="13"/>
  <c r="R41" i="13"/>
  <c r="P41" i="13"/>
  <c r="N41" i="13"/>
  <c r="L41" i="13"/>
  <c r="J41" i="13"/>
  <c r="G41" i="13"/>
  <c r="E41" i="13"/>
  <c r="Y40" i="13"/>
  <c r="X40" i="13"/>
  <c r="R40" i="13"/>
  <c r="P40" i="13"/>
  <c r="N40" i="13"/>
  <c r="L40" i="13"/>
  <c r="J40" i="13"/>
  <c r="Y39" i="13"/>
  <c r="X39" i="13"/>
  <c r="R39" i="13"/>
  <c r="P39" i="13"/>
  <c r="N39" i="13"/>
  <c r="L39" i="13"/>
  <c r="J39" i="13"/>
  <c r="R38" i="13"/>
  <c r="P38" i="13"/>
  <c r="N38" i="13"/>
  <c r="L38" i="13"/>
  <c r="J38" i="13"/>
  <c r="R37" i="13"/>
  <c r="P37" i="13"/>
  <c r="N37" i="13"/>
  <c r="L37" i="13"/>
  <c r="J37" i="13"/>
  <c r="R36" i="13"/>
  <c r="P36" i="13"/>
  <c r="N36" i="13"/>
  <c r="L36" i="13"/>
  <c r="J36" i="13"/>
  <c r="G36" i="13"/>
  <c r="E36" i="13"/>
  <c r="R35" i="13"/>
  <c r="P35" i="13"/>
  <c r="N35" i="13"/>
  <c r="L35" i="13"/>
  <c r="J35" i="13"/>
  <c r="G35" i="13"/>
  <c r="E35" i="13"/>
  <c r="R34" i="13"/>
  <c r="P34" i="13"/>
  <c r="N34" i="13"/>
  <c r="L34" i="13"/>
  <c r="J34" i="13"/>
  <c r="G34" i="13"/>
  <c r="E34" i="13"/>
  <c r="R33" i="13"/>
  <c r="P33" i="13"/>
  <c r="N33" i="13"/>
  <c r="L33" i="13"/>
  <c r="J33" i="13"/>
  <c r="G33" i="13"/>
  <c r="E33" i="13"/>
  <c r="R32" i="13"/>
  <c r="P32" i="13"/>
  <c r="N32" i="13"/>
  <c r="L32" i="13"/>
  <c r="J32" i="13"/>
  <c r="R31" i="13"/>
  <c r="P31" i="13"/>
  <c r="N31" i="13"/>
  <c r="L31" i="13"/>
  <c r="J31" i="13"/>
  <c r="G31" i="13"/>
  <c r="E31" i="13"/>
  <c r="R30" i="13"/>
  <c r="P30" i="13"/>
  <c r="N30" i="13"/>
  <c r="L30" i="13"/>
  <c r="J30" i="13"/>
  <c r="R27" i="13"/>
  <c r="R25" i="13"/>
  <c r="R24" i="13"/>
  <c r="P24" i="13"/>
  <c r="N24" i="13"/>
  <c r="L24" i="13"/>
  <c r="J24" i="13"/>
  <c r="G24" i="13"/>
  <c r="E24" i="13"/>
  <c r="R23" i="13"/>
  <c r="P23" i="13"/>
  <c r="N23" i="13"/>
  <c r="L23" i="13"/>
  <c r="J23" i="13"/>
  <c r="R22" i="13"/>
  <c r="P22" i="13"/>
  <c r="N22" i="13"/>
  <c r="L22" i="13"/>
  <c r="J22" i="13"/>
  <c r="G22" i="13"/>
  <c r="E22" i="13"/>
  <c r="R21" i="13"/>
  <c r="P21" i="13"/>
  <c r="N21" i="13"/>
  <c r="L21" i="13"/>
  <c r="J21" i="13"/>
  <c r="G21" i="13"/>
  <c r="E21" i="13"/>
  <c r="R20" i="13"/>
  <c r="P20" i="13"/>
  <c r="N20" i="13"/>
  <c r="L20" i="13"/>
  <c r="J20" i="13"/>
  <c r="G20" i="13"/>
  <c r="E20" i="13"/>
  <c r="R19" i="13"/>
  <c r="P19" i="13"/>
  <c r="N19" i="13"/>
  <c r="L19" i="13"/>
  <c r="J19" i="13"/>
  <c r="G19" i="13"/>
  <c r="E19" i="13"/>
  <c r="R16" i="13"/>
  <c r="R14" i="13"/>
  <c r="P14" i="13"/>
  <c r="O14" i="13"/>
  <c r="N14" i="13"/>
  <c r="L14" i="13"/>
  <c r="G14" i="13"/>
  <c r="E14" i="13"/>
  <c r="R13" i="13"/>
  <c r="P13" i="13"/>
  <c r="N13" i="13"/>
  <c r="L13" i="13"/>
  <c r="J13" i="13"/>
  <c r="R12" i="13"/>
  <c r="P12" i="13"/>
  <c r="N12" i="13"/>
  <c r="L12" i="13"/>
  <c r="J12" i="13"/>
  <c r="G12" i="13"/>
  <c r="E12" i="13"/>
  <c r="R11" i="13"/>
  <c r="P11" i="13"/>
  <c r="N11" i="13"/>
  <c r="L11" i="13"/>
  <c r="J11" i="13"/>
  <c r="R10" i="13"/>
  <c r="P10" i="13"/>
  <c r="N10" i="13"/>
  <c r="L10" i="13"/>
  <c r="J10" i="13"/>
  <c r="G10" i="13"/>
  <c r="E10" i="13"/>
  <c r="R9" i="13"/>
  <c r="P9" i="13"/>
  <c r="N9" i="13"/>
  <c r="L9" i="13"/>
  <c r="J9" i="13"/>
  <c r="G9" i="13"/>
  <c r="E9" i="13"/>
  <c r="R8" i="13"/>
  <c r="P8" i="13"/>
  <c r="N8" i="13"/>
  <c r="L8" i="13"/>
  <c r="J8" i="13"/>
  <c r="G8" i="13"/>
  <c r="E8" i="13"/>
  <c r="R7" i="13"/>
  <c r="P7" i="13"/>
  <c r="N7" i="13"/>
  <c r="L7" i="13"/>
  <c r="J7" i="13"/>
  <c r="G7" i="13"/>
  <c r="E7" i="13"/>
  <c r="R6" i="13"/>
  <c r="P6" i="13"/>
  <c r="N6" i="13"/>
  <c r="L6" i="13"/>
  <c r="J6" i="13"/>
  <c r="G6" i="13"/>
  <c r="E6" i="13"/>
  <c r="R5" i="13"/>
  <c r="P5" i="13"/>
  <c r="N5" i="13"/>
  <c r="L5" i="13"/>
  <c r="J5" i="13"/>
  <c r="R4" i="13"/>
  <c r="P4" i="13"/>
  <c r="N4" i="13"/>
  <c r="L4" i="13"/>
  <c r="J4" i="13"/>
  <c r="R3" i="13"/>
  <c r="P3" i="13"/>
  <c r="N3" i="13"/>
  <c r="L3" i="13"/>
  <c r="J3" i="13"/>
  <c r="G3" i="13"/>
  <c r="E3" i="13"/>
  <c r="R187" i="12"/>
  <c r="P187" i="12"/>
  <c r="N187" i="12"/>
  <c r="L187" i="12"/>
  <c r="J187" i="12"/>
  <c r="G187" i="12"/>
  <c r="R186" i="12"/>
  <c r="P186" i="12"/>
  <c r="N186" i="12"/>
  <c r="L186" i="12"/>
  <c r="J186" i="12"/>
  <c r="R185" i="12"/>
  <c r="P185" i="12"/>
  <c r="N185" i="12"/>
  <c r="L185" i="12"/>
  <c r="J185" i="12"/>
  <c r="G185" i="12"/>
  <c r="E185" i="12"/>
  <c r="R183" i="12"/>
  <c r="P183" i="12"/>
  <c r="N183" i="12"/>
  <c r="L183" i="12"/>
  <c r="J183" i="12"/>
  <c r="R181" i="12"/>
  <c r="P181" i="12"/>
  <c r="N181" i="12"/>
  <c r="L181" i="12"/>
  <c r="J181" i="12"/>
  <c r="G181" i="12"/>
  <c r="E181" i="12"/>
  <c r="R180" i="12"/>
  <c r="P180" i="12"/>
  <c r="N180" i="12"/>
  <c r="L180" i="12"/>
  <c r="J180" i="12"/>
  <c r="G180" i="12"/>
  <c r="R179" i="12"/>
  <c r="P179" i="12"/>
  <c r="N179" i="12"/>
  <c r="L179" i="12"/>
  <c r="J179" i="12"/>
  <c r="R178" i="12"/>
  <c r="P178" i="12"/>
  <c r="N178" i="12"/>
  <c r="L178" i="12"/>
  <c r="J178" i="12"/>
  <c r="G178" i="12"/>
  <c r="E178" i="12"/>
  <c r="R176" i="12"/>
  <c r="R175" i="12"/>
  <c r="P175" i="12"/>
  <c r="N175" i="12"/>
  <c r="L175" i="12"/>
  <c r="J175" i="12"/>
  <c r="R172" i="12"/>
  <c r="R171" i="12"/>
  <c r="P171" i="12"/>
  <c r="N171" i="12"/>
  <c r="L171" i="12"/>
  <c r="J171" i="12"/>
  <c r="G171" i="12"/>
  <c r="E171" i="12"/>
  <c r="R170" i="12"/>
  <c r="P170" i="12"/>
  <c r="N170" i="12"/>
  <c r="L170" i="12"/>
  <c r="J170" i="12"/>
  <c r="R169" i="12"/>
  <c r="P169" i="12"/>
  <c r="N169" i="12"/>
  <c r="L169" i="12"/>
  <c r="J169" i="12"/>
  <c r="N166" i="12"/>
  <c r="L166" i="12"/>
  <c r="R163" i="12"/>
  <c r="P163" i="12"/>
  <c r="N163" i="12"/>
  <c r="L163" i="12"/>
  <c r="J163" i="12"/>
  <c r="R160" i="12"/>
  <c r="P160" i="12"/>
  <c r="N160" i="12"/>
  <c r="L160" i="12"/>
  <c r="J160" i="12"/>
  <c r="R159" i="12"/>
  <c r="P159" i="12"/>
  <c r="N159" i="12"/>
  <c r="L159" i="12"/>
  <c r="J159" i="12"/>
  <c r="R156" i="12"/>
  <c r="P156" i="12"/>
  <c r="O156" i="12"/>
  <c r="N156" i="12"/>
  <c r="L156" i="12"/>
  <c r="G156" i="12"/>
  <c r="E156" i="12"/>
  <c r="R155" i="12"/>
  <c r="N155" i="12"/>
  <c r="L155" i="12"/>
  <c r="J155" i="12"/>
  <c r="R154" i="12"/>
  <c r="P154" i="12"/>
  <c r="N154" i="12"/>
  <c r="L154" i="12"/>
  <c r="J154" i="12"/>
  <c r="G154" i="12"/>
  <c r="E154" i="12"/>
  <c r="R153" i="12"/>
  <c r="P153" i="12"/>
  <c r="N153" i="12"/>
  <c r="L153" i="12"/>
  <c r="J153" i="12"/>
  <c r="R152" i="12"/>
  <c r="P152" i="12"/>
  <c r="N152" i="12"/>
  <c r="L152" i="12"/>
  <c r="J152" i="12"/>
  <c r="R151" i="12"/>
  <c r="P151" i="12"/>
  <c r="N151" i="12"/>
  <c r="L151" i="12"/>
  <c r="J151" i="12"/>
  <c r="G151" i="12"/>
  <c r="E151" i="12"/>
  <c r="N148" i="12"/>
  <c r="L148" i="12"/>
  <c r="R147" i="12"/>
  <c r="P147" i="12"/>
  <c r="O147" i="12"/>
  <c r="N147" i="12"/>
  <c r="L147" i="12"/>
  <c r="G147" i="12"/>
  <c r="E147" i="12"/>
  <c r="R146" i="12"/>
  <c r="P146" i="12"/>
  <c r="R145" i="12"/>
  <c r="P145" i="12"/>
  <c r="N145" i="12"/>
  <c r="L145" i="12"/>
  <c r="J145" i="12"/>
  <c r="R144" i="12"/>
  <c r="P144" i="12"/>
  <c r="N144" i="12"/>
  <c r="L144" i="12"/>
  <c r="J144" i="12"/>
  <c r="R143" i="12"/>
  <c r="P143" i="12"/>
  <c r="N143" i="12"/>
  <c r="L143" i="12"/>
  <c r="J143" i="12"/>
  <c r="G143" i="12"/>
  <c r="E143" i="12"/>
  <c r="R142" i="12"/>
  <c r="P142" i="12"/>
  <c r="N142" i="12"/>
  <c r="L142" i="12"/>
  <c r="J142" i="12"/>
  <c r="G142" i="12"/>
  <c r="E142" i="12"/>
  <c r="R140" i="12"/>
  <c r="R138" i="12"/>
  <c r="R136" i="12"/>
  <c r="P136" i="12"/>
  <c r="N136" i="12"/>
  <c r="L136" i="12"/>
  <c r="R135" i="12"/>
  <c r="P135" i="12"/>
  <c r="N135" i="12"/>
  <c r="L135" i="12"/>
  <c r="J135" i="12"/>
  <c r="R134" i="12"/>
  <c r="R133" i="12"/>
  <c r="P133" i="12"/>
  <c r="N133" i="12"/>
  <c r="L133" i="12"/>
  <c r="J133" i="12"/>
  <c r="N131" i="12"/>
  <c r="L131" i="12"/>
  <c r="R130" i="12"/>
  <c r="P130" i="12"/>
  <c r="O130" i="12"/>
  <c r="N130" i="12"/>
  <c r="L130" i="12"/>
  <c r="G130" i="12"/>
  <c r="E130" i="12"/>
  <c r="R129" i="12"/>
  <c r="P129" i="12"/>
  <c r="N129" i="12"/>
  <c r="L129" i="12"/>
  <c r="J129" i="12"/>
  <c r="G129" i="12"/>
  <c r="E129" i="12"/>
  <c r="R128" i="12"/>
  <c r="P128" i="12"/>
  <c r="N128" i="12"/>
  <c r="L128" i="12"/>
  <c r="J128" i="12"/>
  <c r="G128" i="12"/>
  <c r="E128" i="12"/>
  <c r="R127" i="12"/>
  <c r="P127" i="12"/>
  <c r="N127" i="12"/>
  <c r="L127" i="12"/>
  <c r="J127" i="12"/>
  <c r="G127" i="12"/>
  <c r="E127" i="12"/>
  <c r="R124" i="12"/>
  <c r="R122" i="12"/>
  <c r="P122" i="12"/>
  <c r="O122" i="12"/>
  <c r="N122" i="12"/>
  <c r="L122" i="12"/>
  <c r="G122" i="12"/>
  <c r="E122" i="12"/>
  <c r="R121" i="12"/>
  <c r="P121" i="12"/>
  <c r="N121" i="12"/>
  <c r="L121" i="12"/>
  <c r="J121" i="12"/>
  <c r="G121" i="12"/>
  <c r="E121" i="12"/>
  <c r="R120" i="12"/>
  <c r="P120" i="12"/>
  <c r="N120" i="12"/>
  <c r="L120" i="12"/>
  <c r="J120" i="12"/>
  <c r="G120" i="12"/>
  <c r="E120" i="12"/>
  <c r="N117" i="12"/>
  <c r="L117" i="12"/>
  <c r="R116" i="12"/>
  <c r="R114" i="12"/>
  <c r="P114" i="12"/>
  <c r="O114" i="12"/>
  <c r="N114" i="12"/>
  <c r="L114" i="12"/>
  <c r="G114" i="12"/>
  <c r="E114" i="12"/>
  <c r="R113" i="12"/>
  <c r="P113" i="12"/>
  <c r="N113" i="12"/>
  <c r="L113" i="12"/>
  <c r="J113" i="12"/>
  <c r="R112" i="12"/>
  <c r="P112" i="12"/>
  <c r="N112" i="12"/>
  <c r="L112" i="12"/>
  <c r="J112" i="12"/>
  <c r="R111" i="12"/>
  <c r="P111" i="12"/>
  <c r="N111" i="12"/>
  <c r="L111" i="12"/>
  <c r="J111" i="12"/>
  <c r="R110" i="12"/>
  <c r="P110" i="12"/>
  <c r="N110" i="12"/>
  <c r="L110" i="12"/>
  <c r="J110" i="12"/>
  <c r="G110" i="12"/>
  <c r="E110" i="12"/>
  <c r="R109" i="12"/>
  <c r="P109" i="12"/>
  <c r="N109" i="12"/>
  <c r="L109" i="12"/>
  <c r="J109" i="12"/>
  <c r="R108" i="12"/>
  <c r="P108" i="12"/>
  <c r="N108" i="12"/>
  <c r="L108" i="12"/>
  <c r="J108" i="12"/>
  <c r="R107" i="12"/>
  <c r="P107" i="12"/>
  <c r="N107" i="12"/>
  <c r="L107" i="12"/>
  <c r="J107" i="12"/>
  <c r="R103" i="12"/>
  <c r="R101" i="12"/>
  <c r="P101" i="12"/>
  <c r="O101" i="12"/>
  <c r="N101" i="12"/>
  <c r="L101" i="12"/>
  <c r="G101" i="12"/>
  <c r="E101" i="12"/>
  <c r="R100" i="12"/>
  <c r="P100" i="12"/>
  <c r="N100" i="12"/>
  <c r="L100" i="12"/>
  <c r="J100" i="12"/>
  <c r="R99" i="12"/>
  <c r="P99" i="12"/>
  <c r="N99" i="12"/>
  <c r="L99" i="12"/>
  <c r="J99" i="12"/>
  <c r="G99" i="12"/>
  <c r="E99" i="12"/>
  <c r="R98" i="12"/>
  <c r="P98" i="12"/>
  <c r="N98" i="12"/>
  <c r="L98" i="12"/>
  <c r="J98" i="12"/>
  <c r="G98" i="12"/>
  <c r="E98" i="12"/>
  <c r="R97" i="12"/>
  <c r="P97" i="12"/>
  <c r="N97" i="12"/>
  <c r="L97" i="12"/>
  <c r="J97" i="12"/>
  <c r="R94" i="12"/>
  <c r="P94" i="12"/>
  <c r="O94" i="12"/>
  <c r="N94" i="12"/>
  <c r="L94" i="12"/>
  <c r="G94" i="12"/>
  <c r="E94" i="12"/>
  <c r="R93" i="12"/>
  <c r="P93" i="12"/>
  <c r="N93" i="12"/>
  <c r="L93" i="12"/>
  <c r="J93" i="12"/>
  <c r="R92" i="12"/>
  <c r="P92" i="12"/>
  <c r="N92" i="12"/>
  <c r="L92" i="12"/>
  <c r="J92" i="12"/>
  <c r="R91" i="12"/>
  <c r="P91" i="12"/>
  <c r="N91" i="12"/>
  <c r="L91" i="12"/>
  <c r="J91" i="12"/>
  <c r="R90" i="12"/>
  <c r="P90" i="12"/>
  <c r="N90" i="12"/>
  <c r="L90" i="12"/>
  <c r="J90" i="12"/>
  <c r="G90" i="12"/>
  <c r="E90" i="12"/>
  <c r="R89" i="12"/>
  <c r="P89" i="12"/>
  <c r="N89" i="12"/>
  <c r="L89" i="12"/>
  <c r="J89" i="12"/>
  <c r="R86" i="12"/>
  <c r="R84" i="12"/>
  <c r="P84" i="12"/>
  <c r="N84" i="12"/>
  <c r="L84" i="12"/>
  <c r="G84" i="12"/>
  <c r="R83" i="12"/>
  <c r="P83" i="12"/>
  <c r="N83" i="12"/>
  <c r="L83" i="12"/>
  <c r="J83" i="12"/>
  <c r="G83" i="12"/>
  <c r="E83" i="12"/>
  <c r="R82" i="12"/>
  <c r="P82" i="12"/>
  <c r="N82" i="12"/>
  <c r="L82" i="12"/>
  <c r="J82" i="12"/>
  <c r="G82" i="12"/>
  <c r="E82" i="12"/>
  <c r="R81" i="12"/>
  <c r="P81" i="12"/>
  <c r="N81" i="12"/>
  <c r="L81" i="12"/>
  <c r="J81" i="12"/>
  <c r="R77" i="12"/>
  <c r="P77" i="12"/>
  <c r="O77" i="12"/>
  <c r="N77" i="12"/>
  <c r="L77" i="12"/>
  <c r="G77" i="12"/>
  <c r="E77" i="12"/>
  <c r="R75" i="12"/>
  <c r="P75" i="12"/>
  <c r="N75" i="12"/>
  <c r="L75" i="12"/>
  <c r="J75" i="12"/>
  <c r="R74" i="12"/>
  <c r="P74" i="12"/>
  <c r="N74" i="12"/>
  <c r="L74" i="12"/>
  <c r="J74" i="12"/>
  <c r="G74" i="12"/>
  <c r="E74" i="12"/>
  <c r="R73" i="12"/>
  <c r="P73" i="12"/>
  <c r="N73" i="12"/>
  <c r="L73" i="12"/>
  <c r="J73" i="12"/>
  <c r="R72" i="12"/>
  <c r="P72" i="12"/>
  <c r="N72" i="12"/>
  <c r="L72" i="12"/>
  <c r="J72" i="12"/>
  <c r="R71" i="12"/>
  <c r="P71" i="12"/>
  <c r="N71" i="12"/>
  <c r="L71" i="12"/>
  <c r="J71" i="12"/>
  <c r="G71" i="12"/>
  <c r="E71" i="12"/>
  <c r="R70" i="12"/>
  <c r="P70" i="12"/>
  <c r="N70" i="12"/>
  <c r="L70" i="12"/>
  <c r="J70" i="12"/>
  <c r="R69" i="12"/>
  <c r="P69" i="12"/>
  <c r="N69" i="12"/>
  <c r="L69" i="12"/>
  <c r="J69" i="12"/>
  <c r="R68" i="12"/>
  <c r="P68" i="12"/>
  <c r="N68" i="12"/>
  <c r="L68" i="12"/>
  <c r="J68" i="12"/>
  <c r="R67" i="12"/>
  <c r="P67" i="12"/>
  <c r="N67" i="12"/>
  <c r="L67" i="12"/>
  <c r="J67" i="12"/>
  <c r="R64" i="12"/>
  <c r="R62" i="12"/>
  <c r="P62" i="12"/>
  <c r="O62" i="12"/>
  <c r="N62" i="12"/>
  <c r="L62" i="12"/>
  <c r="G62" i="12"/>
  <c r="E62" i="12"/>
  <c r="R61" i="12"/>
  <c r="P61" i="12"/>
  <c r="N61" i="12"/>
  <c r="L61" i="12"/>
  <c r="J61" i="12"/>
  <c r="R60" i="12"/>
  <c r="P60" i="12"/>
  <c r="N60" i="12"/>
  <c r="L60" i="12"/>
  <c r="J60" i="12"/>
  <c r="R59" i="12"/>
  <c r="P59" i="12"/>
  <c r="N59" i="12"/>
  <c r="L59" i="12"/>
  <c r="J59" i="12"/>
  <c r="R58" i="12"/>
  <c r="P58" i="12"/>
  <c r="N58" i="12"/>
  <c r="L58" i="12"/>
  <c r="J58" i="12"/>
  <c r="R57" i="12"/>
  <c r="P57" i="12"/>
  <c r="N57" i="12"/>
  <c r="L57" i="12"/>
  <c r="J57" i="12"/>
  <c r="R56" i="12"/>
  <c r="P56" i="12"/>
  <c r="N56" i="12"/>
  <c r="L56" i="12"/>
  <c r="J56" i="12"/>
  <c r="G56" i="12"/>
  <c r="E56" i="12"/>
  <c r="R55" i="12"/>
  <c r="P55" i="12"/>
  <c r="N55" i="12"/>
  <c r="L55" i="12"/>
  <c r="J55" i="12"/>
  <c r="R54" i="12"/>
  <c r="P54" i="12"/>
  <c r="N54" i="12"/>
  <c r="L54" i="12"/>
  <c r="J54" i="12"/>
  <c r="XEL49" i="12"/>
  <c r="R49" i="12"/>
  <c r="P49" i="12"/>
  <c r="N49" i="12"/>
  <c r="L49" i="12"/>
  <c r="J49" i="12"/>
  <c r="R48" i="12"/>
  <c r="R47" i="12"/>
  <c r="P47" i="12"/>
  <c r="N47" i="12"/>
  <c r="L47" i="12"/>
  <c r="R46" i="12"/>
  <c r="P46" i="12"/>
  <c r="N46" i="12"/>
  <c r="L46" i="12"/>
  <c r="J46" i="12"/>
  <c r="R45" i="12"/>
  <c r="P45" i="12"/>
  <c r="N45" i="12"/>
  <c r="L45" i="12"/>
  <c r="J45" i="12"/>
  <c r="G45" i="12"/>
  <c r="E45" i="12"/>
  <c r="R44" i="12"/>
  <c r="O44" i="12"/>
  <c r="N44" i="12"/>
  <c r="L44" i="12"/>
  <c r="R43" i="12"/>
  <c r="P43" i="12"/>
  <c r="N43" i="12"/>
  <c r="L43" i="12"/>
  <c r="J43" i="12"/>
  <c r="R42" i="12"/>
  <c r="P42" i="12"/>
  <c r="N42" i="12"/>
  <c r="L42" i="12"/>
  <c r="J42" i="12"/>
  <c r="G42" i="12"/>
  <c r="E42" i="12"/>
  <c r="R41" i="12"/>
  <c r="P41" i="12"/>
  <c r="N41" i="12"/>
  <c r="L41" i="12"/>
  <c r="J41" i="12"/>
  <c r="R40" i="12"/>
  <c r="P40" i="12"/>
  <c r="N40" i="12"/>
  <c r="L40" i="12"/>
  <c r="J40" i="12"/>
  <c r="G40" i="12"/>
  <c r="E40" i="12"/>
  <c r="R39" i="12"/>
  <c r="P39" i="12"/>
  <c r="N39" i="12"/>
  <c r="L39" i="12"/>
  <c r="J39" i="12"/>
  <c r="G39" i="12"/>
  <c r="E39" i="12"/>
  <c r="R38" i="12"/>
  <c r="P38" i="12"/>
  <c r="N38" i="12"/>
  <c r="L38" i="12"/>
  <c r="J38" i="12"/>
  <c r="R37" i="12"/>
  <c r="P37" i="12"/>
  <c r="N37" i="12"/>
  <c r="L37" i="12"/>
  <c r="J37" i="12"/>
  <c r="G37" i="12"/>
  <c r="E37" i="12"/>
  <c r="R36" i="12"/>
  <c r="P36" i="12"/>
  <c r="N36" i="12"/>
  <c r="L36" i="12"/>
  <c r="J36" i="12"/>
  <c r="R35" i="12"/>
  <c r="P35" i="12"/>
  <c r="N35" i="12"/>
  <c r="L35" i="12"/>
  <c r="J35" i="12"/>
  <c r="R34" i="12"/>
  <c r="P34" i="12"/>
  <c r="N34" i="12"/>
  <c r="L34" i="12"/>
  <c r="J34" i="12"/>
  <c r="R33" i="12"/>
  <c r="P33" i="12"/>
  <c r="N33" i="12"/>
  <c r="L33" i="12"/>
  <c r="J33" i="12"/>
  <c r="R32" i="12"/>
  <c r="P32" i="12"/>
  <c r="N32" i="12"/>
  <c r="L32" i="12"/>
  <c r="J32" i="12"/>
  <c r="N30" i="12"/>
  <c r="L30" i="12"/>
  <c r="N28" i="12"/>
  <c r="L28" i="12"/>
  <c r="R27" i="12"/>
  <c r="P27" i="12"/>
  <c r="O27" i="12"/>
  <c r="N27" i="12"/>
  <c r="L27" i="12"/>
  <c r="G27" i="12"/>
  <c r="E27" i="12"/>
  <c r="R26" i="12"/>
  <c r="P26" i="12"/>
  <c r="N26" i="12"/>
  <c r="L26" i="12"/>
  <c r="J26" i="12"/>
  <c r="G26" i="12"/>
  <c r="E26" i="12"/>
  <c r="R25" i="12"/>
  <c r="P25" i="12"/>
  <c r="N25" i="12"/>
  <c r="L25" i="12"/>
  <c r="J25" i="12"/>
  <c r="G25" i="12"/>
  <c r="E25" i="12"/>
  <c r="R24" i="12"/>
  <c r="P24" i="12"/>
  <c r="N24" i="12"/>
  <c r="L24" i="12"/>
  <c r="J24" i="12"/>
  <c r="G24" i="12"/>
  <c r="E24" i="12"/>
  <c r="R23" i="12"/>
  <c r="P23" i="12"/>
  <c r="N23" i="12"/>
  <c r="L23" i="12"/>
  <c r="J23" i="12"/>
  <c r="R22" i="12"/>
  <c r="P22" i="12"/>
  <c r="N22" i="12"/>
  <c r="L22" i="12"/>
  <c r="J22" i="12"/>
  <c r="R18" i="12"/>
  <c r="P18" i="12"/>
  <c r="N18" i="12"/>
  <c r="L18" i="12"/>
  <c r="E18" i="12"/>
  <c r="R17" i="12"/>
  <c r="P17" i="12"/>
  <c r="N17" i="12"/>
  <c r="L17" i="12"/>
  <c r="J17" i="12"/>
  <c r="R16" i="12"/>
  <c r="P16" i="12"/>
  <c r="O16" i="12"/>
  <c r="N16" i="12"/>
  <c r="L16" i="12"/>
  <c r="G16" i="12"/>
  <c r="E16" i="12"/>
  <c r="R15" i="12"/>
  <c r="P15" i="12"/>
  <c r="N15" i="12"/>
  <c r="L15" i="12"/>
  <c r="J15" i="12"/>
  <c r="G15" i="12"/>
  <c r="E15" i="12"/>
  <c r="R14" i="12"/>
  <c r="P14" i="12"/>
  <c r="N14" i="12"/>
  <c r="L14" i="12"/>
  <c r="J14" i="12"/>
  <c r="G14" i="12"/>
  <c r="E14" i="12"/>
  <c r="R13" i="12"/>
  <c r="P13" i="12"/>
  <c r="N13" i="12"/>
  <c r="L13" i="12"/>
  <c r="J13" i="12"/>
  <c r="G13" i="12"/>
  <c r="E13" i="12"/>
  <c r="R12" i="12"/>
  <c r="P12" i="12"/>
  <c r="N12" i="12"/>
  <c r="L12" i="12"/>
  <c r="J12" i="12"/>
  <c r="R11" i="12"/>
  <c r="P11" i="12"/>
  <c r="N11" i="12"/>
  <c r="L11" i="12"/>
  <c r="J11" i="12"/>
  <c r="R10" i="12"/>
  <c r="P10" i="12"/>
  <c r="N10" i="12"/>
  <c r="L10" i="12"/>
  <c r="J10" i="12"/>
  <c r="R9" i="12"/>
  <c r="P9" i="12"/>
  <c r="N9" i="12"/>
  <c r="L9" i="12"/>
  <c r="J9" i="12"/>
  <c r="G9" i="12"/>
  <c r="E9" i="12"/>
  <c r="R8" i="12"/>
  <c r="P8" i="12"/>
  <c r="N8" i="12"/>
  <c r="L8" i="12"/>
  <c r="J8" i="12"/>
  <c r="G8" i="12"/>
  <c r="E8" i="12"/>
  <c r="R7" i="12"/>
  <c r="P7" i="12"/>
  <c r="N7" i="12"/>
  <c r="L7" i="12"/>
  <c r="J7" i="12"/>
  <c r="R6" i="12"/>
  <c r="P6" i="12"/>
  <c r="N6" i="12"/>
  <c r="L6" i="12"/>
  <c r="J6" i="12"/>
  <c r="G6" i="12"/>
  <c r="E6" i="12"/>
  <c r="R5" i="12"/>
  <c r="P5" i="12"/>
  <c r="N5" i="12"/>
  <c r="L5" i="12"/>
  <c r="J5" i="12"/>
  <c r="G5" i="12"/>
  <c r="E5" i="12"/>
  <c r="R4" i="12"/>
  <c r="P4" i="12"/>
  <c r="N4" i="12"/>
  <c r="L4" i="12"/>
  <c r="J4" i="12"/>
  <c r="R24" i="10"/>
  <c r="P24" i="10"/>
  <c r="N24" i="10"/>
  <c r="L24" i="10"/>
  <c r="J24" i="10"/>
  <c r="R22" i="10"/>
  <c r="P22" i="10"/>
  <c r="N22" i="10"/>
  <c r="L22" i="10"/>
  <c r="J22" i="10"/>
  <c r="R20" i="10"/>
  <c r="P20" i="10"/>
  <c r="N20" i="10"/>
  <c r="L20" i="10"/>
  <c r="G20" i="10"/>
  <c r="E20" i="10"/>
  <c r="R19" i="10"/>
  <c r="P19" i="10"/>
  <c r="N19" i="10"/>
  <c r="L19" i="10"/>
  <c r="J19" i="10"/>
  <c r="G19" i="10"/>
  <c r="E19" i="10"/>
  <c r="R18" i="10"/>
  <c r="P18" i="10"/>
  <c r="N18" i="10"/>
  <c r="L18" i="10"/>
  <c r="J18" i="10"/>
  <c r="R17" i="10"/>
  <c r="P17" i="10"/>
  <c r="N17" i="10"/>
  <c r="L17" i="10"/>
  <c r="J17" i="10"/>
  <c r="P14" i="10"/>
  <c r="N14" i="10"/>
  <c r="R13" i="10"/>
  <c r="P13" i="10"/>
  <c r="N13" i="10"/>
  <c r="L13" i="10"/>
  <c r="J13" i="10"/>
  <c r="R10" i="10"/>
  <c r="R8" i="10"/>
  <c r="P8" i="10"/>
  <c r="N8" i="10"/>
  <c r="L8" i="10"/>
  <c r="R7" i="10"/>
  <c r="P7" i="10"/>
  <c r="N7" i="10"/>
  <c r="L7" i="10"/>
  <c r="J7" i="10"/>
  <c r="G7" i="10"/>
  <c r="E7" i="10"/>
  <c r="R6" i="10"/>
  <c r="P6" i="10"/>
  <c r="N6" i="10"/>
  <c r="L6" i="10"/>
  <c r="J6" i="10"/>
  <c r="R5" i="10"/>
  <c r="P5" i="10"/>
  <c r="N5" i="10"/>
  <c r="L5" i="10"/>
  <c r="J5" i="10"/>
  <c r="R4" i="10"/>
  <c r="P4" i="10"/>
  <c r="N4" i="10"/>
  <c r="L4" i="10"/>
  <c r="J4" i="10"/>
  <c r="R42" i="27"/>
  <c r="P42" i="27"/>
  <c r="N42" i="27"/>
  <c r="L42" i="27"/>
  <c r="J42" i="27"/>
  <c r="G42" i="27"/>
  <c r="E42" i="27"/>
  <c r="R35" i="27"/>
  <c r="P35" i="27"/>
  <c r="N35" i="27"/>
  <c r="L35" i="27"/>
  <c r="J35" i="27"/>
  <c r="G35" i="27"/>
  <c r="E35" i="27"/>
  <c r="N32" i="27"/>
  <c r="L32" i="27"/>
  <c r="R31" i="27"/>
  <c r="P31" i="27"/>
  <c r="O31" i="27"/>
  <c r="N31" i="27"/>
  <c r="L31" i="27"/>
  <c r="Y30" i="27"/>
  <c r="X30" i="27"/>
  <c r="R30" i="27"/>
  <c r="P30" i="27"/>
  <c r="N30" i="27"/>
  <c r="L30" i="27"/>
  <c r="J30" i="27"/>
  <c r="Y29" i="27"/>
  <c r="X29" i="27"/>
  <c r="R29" i="27"/>
  <c r="P29" i="27"/>
  <c r="N29" i="27"/>
  <c r="L29" i="27"/>
  <c r="J29" i="27"/>
  <c r="R28" i="27"/>
  <c r="P28" i="27"/>
  <c r="N28" i="27"/>
  <c r="L28" i="27"/>
  <c r="J28" i="27"/>
  <c r="R27" i="27"/>
  <c r="P27" i="27"/>
  <c r="N27" i="27"/>
  <c r="L27" i="27"/>
  <c r="J27" i="27"/>
  <c r="R26" i="27"/>
  <c r="P26" i="27"/>
  <c r="N26" i="27"/>
  <c r="L26" i="27"/>
  <c r="J26" i="27"/>
  <c r="R25" i="27"/>
  <c r="P25" i="27"/>
  <c r="N25" i="27"/>
  <c r="L25" i="27"/>
  <c r="J25" i="27"/>
  <c r="R24" i="27"/>
  <c r="P24" i="27"/>
  <c r="N24" i="27"/>
  <c r="L24" i="27"/>
  <c r="J24" i="27"/>
  <c r="R23" i="27"/>
  <c r="P23" i="27"/>
  <c r="N23" i="27"/>
  <c r="L23" i="27"/>
  <c r="J23" i="27"/>
  <c r="R22" i="27"/>
  <c r="P22" i="27"/>
  <c r="N22" i="27"/>
  <c r="L22" i="27"/>
  <c r="J22" i="27"/>
  <c r="R18" i="27"/>
  <c r="R16" i="27"/>
  <c r="P16" i="27"/>
  <c r="O16" i="27"/>
  <c r="N16" i="27"/>
  <c r="L16" i="27"/>
  <c r="G16" i="27"/>
  <c r="E16" i="27"/>
  <c r="J15" i="27"/>
  <c r="R14" i="27"/>
  <c r="P14" i="27"/>
  <c r="N14" i="27"/>
  <c r="L14" i="27"/>
  <c r="J14" i="27"/>
  <c r="G14" i="27"/>
  <c r="E14" i="27"/>
  <c r="R13" i="27"/>
  <c r="P13" i="27"/>
  <c r="N13" i="27"/>
  <c r="L13" i="27"/>
  <c r="J13" i="27"/>
  <c r="R12" i="27"/>
  <c r="G12" i="27"/>
  <c r="E12" i="27"/>
  <c r="R11" i="27"/>
  <c r="P11" i="27"/>
  <c r="N11" i="27"/>
  <c r="L11" i="27"/>
  <c r="J11" i="27"/>
  <c r="R10" i="27"/>
  <c r="P10" i="27"/>
  <c r="N10" i="27"/>
  <c r="L10" i="27"/>
  <c r="J10" i="27"/>
  <c r="R9" i="27"/>
  <c r="P9" i="27"/>
  <c r="N9" i="27"/>
  <c r="L9" i="27"/>
  <c r="J9" i="27"/>
  <c r="R8" i="27"/>
  <c r="P8" i="27"/>
  <c r="N8" i="27"/>
  <c r="L8" i="27"/>
  <c r="J8" i="27"/>
  <c r="R7" i="27"/>
  <c r="P7" i="27"/>
  <c r="N7" i="27"/>
  <c r="L7" i="27"/>
  <c r="J7" i="27"/>
  <c r="R6" i="27"/>
  <c r="P6" i="27"/>
  <c r="N6" i="27"/>
  <c r="L6" i="27"/>
  <c r="J6" i="27"/>
  <c r="G6" i="27"/>
  <c r="E6" i="27"/>
  <c r="R5" i="27"/>
  <c r="P5" i="27"/>
  <c r="N5" i="27"/>
  <c r="L5" i="27"/>
  <c r="J5" i="27"/>
  <c r="R4" i="27"/>
  <c r="P4" i="27"/>
  <c r="N4" i="27"/>
  <c r="L4" i="27"/>
  <c r="J4" i="27"/>
  <c r="G4" i="27"/>
  <c r="E4" i="27"/>
  <c r="R261" i="9"/>
  <c r="P261" i="9"/>
  <c r="N261" i="9"/>
  <c r="L261" i="9"/>
  <c r="J261" i="9"/>
  <c r="R260" i="9"/>
  <c r="P260" i="9"/>
  <c r="N260" i="9"/>
  <c r="L260" i="9"/>
  <c r="J260" i="9"/>
  <c r="R259" i="9"/>
  <c r="P259" i="9"/>
  <c r="N259" i="9"/>
  <c r="L259" i="9"/>
  <c r="J259" i="9"/>
  <c r="R258" i="9"/>
  <c r="P258" i="9"/>
  <c r="N258" i="9"/>
  <c r="L258" i="9"/>
  <c r="J258" i="9"/>
  <c r="G258" i="9"/>
  <c r="E258" i="9"/>
  <c r="R257" i="9"/>
  <c r="P257" i="9"/>
  <c r="N257" i="9"/>
  <c r="L257" i="9"/>
  <c r="J257" i="9"/>
  <c r="R256" i="9"/>
  <c r="P256" i="9"/>
  <c r="N256" i="9"/>
  <c r="L256" i="9"/>
  <c r="J256" i="9"/>
  <c r="G256" i="9"/>
  <c r="E256" i="9"/>
  <c r="R253" i="9"/>
  <c r="R251" i="9"/>
  <c r="R250" i="9"/>
  <c r="P250" i="9"/>
  <c r="N250" i="9"/>
  <c r="L250" i="9"/>
  <c r="J250" i="9"/>
  <c r="G250" i="9"/>
  <c r="E250" i="9"/>
  <c r="R249" i="9"/>
  <c r="P249" i="9"/>
  <c r="N249" i="9"/>
  <c r="L249" i="9"/>
  <c r="J249" i="9"/>
  <c r="R248" i="9"/>
  <c r="P248" i="9"/>
  <c r="N248" i="9"/>
  <c r="L248" i="9"/>
  <c r="J248" i="9"/>
  <c r="R247" i="9"/>
  <c r="N247" i="9"/>
  <c r="L247" i="9"/>
  <c r="R246" i="9"/>
  <c r="P246" i="9"/>
  <c r="N246" i="9"/>
  <c r="L246" i="9"/>
  <c r="J246" i="9"/>
  <c r="R241" i="9"/>
  <c r="R239" i="9"/>
  <c r="P239" i="9"/>
  <c r="O239" i="9"/>
  <c r="N239" i="9"/>
  <c r="L239" i="9"/>
  <c r="G239" i="9"/>
  <c r="E239" i="9"/>
  <c r="R238" i="9"/>
  <c r="P238" i="9"/>
  <c r="N238" i="9"/>
  <c r="L238" i="9"/>
  <c r="J238" i="9"/>
  <c r="R237" i="9"/>
  <c r="P237" i="9"/>
  <c r="N237" i="9"/>
  <c r="L237" i="9"/>
  <c r="J237" i="9"/>
  <c r="R236" i="9"/>
  <c r="P236" i="9"/>
  <c r="N236" i="9"/>
  <c r="L236" i="9"/>
  <c r="J236" i="9"/>
  <c r="G236" i="9"/>
  <c r="E236" i="9"/>
  <c r="R235" i="9"/>
  <c r="P235" i="9"/>
  <c r="N235" i="9"/>
  <c r="L235" i="9"/>
  <c r="J235" i="9"/>
  <c r="R234" i="9"/>
  <c r="P234" i="9"/>
  <c r="N234" i="9"/>
  <c r="L234" i="9"/>
  <c r="J234" i="9"/>
  <c r="R233" i="9"/>
  <c r="P233" i="9"/>
  <c r="N233" i="9"/>
  <c r="L233" i="9"/>
  <c r="J233" i="9"/>
  <c r="G233" i="9"/>
  <c r="E233" i="9"/>
  <c r="R232" i="9"/>
  <c r="P232" i="9"/>
  <c r="N232" i="9"/>
  <c r="L232" i="9"/>
  <c r="J232" i="9"/>
  <c r="R231" i="9"/>
  <c r="P231" i="9"/>
  <c r="N231" i="9"/>
  <c r="L231" i="9"/>
  <c r="J231" i="9"/>
  <c r="R230" i="9"/>
  <c r="P230" i="9"/>
  <c r="N230" i="9"/>
  <c r="L230" i="9"/>
  <c r="J230" i="9"/>
  <c r="R229" i="9"/>
  <c r="P229" i="9"/>
  <c r="N229" i="9"/>
  <c r="L229" i="9"/>
  <c r="J229" i="9"/>
  <c r="G229" i="9"/>
  <c r="E229" i="9"/>
  <c r="R228" i="9"/>
  <c r="P228" i="9"/>
  <c r="N228" i="9"/>
  <c r="L228" i="9"/>
  <c r="J228" i="9"/>
  <c r="R227" i="9"/>
  <c r="P227" i="9"/>
  <c r="N227" i="9"/>
  <c r="L227" i="9"/>
  <c r="J227" i="9"/>
  <c r="R226" i="9"/>
  <c r="P226" i="9"/>
  <c r="N226" i="9"/>
  <c r="L226" i="9"/>
  <c r="J226" i="9"/>
  <c r="R225" i="9"/>
  <c r="P225" i="9"/>
  <c r="N225" i="9"/>
  <c r="L225" i="9"/>
  <c r="J225" i="9"/>
  <c r="R224" i="9"/>
  <c r="P224" i="9"/>
  <c r="N224" i="9"/>
  <c r="L224" i="9"/>
  <c r="J224" i="9"/>
  <c r="R223" i="9"/>
  <c r="P223" i="9"/>
  <c r="N223" i="9"/>
  <c r="L223" i="9"/>
  <c r="J223" i="9"/>
  <c r="R222" i="9"/>
  <c r="P222" i="9"/>
  <c r="N222" i="9"/>
  <c r="L222" i="9"/>
  <c r="J222" i="9"/>
  <c r="G222" i="9"/>
  <c r="E222" i="9"/>
  <c r="R221" i="9"/>
  <c r="P221" i="9"/>
  <c r="N221" i="9"/>
  <c r="L221" i="9"/>
  <c r="J221" i="9"/>
  <c r="G221" i="9"/>
  <c r="E221" i="9"/>
  <c r="R216" i="9"/>
  <c r="R214" i="9"/>
  <c r="P214" i="9"/>
  <c r="O214" i="9"/>
  <c r="N214" i="9"/>
  <c r="L214" i="9"/>
  <c r="J214" i="9"/>
  <c r="R213" i="9"/>
  <c r="P213" i="9"/>
  <c r="N213" i="9"/>
  <c r="L213" i="9"/>
  <c r="J213" i="9"/>
  <c r="R212" i="9"/>
  <c r="P212" i="9"/>
  <c r="N212" i="9"/>
  <c r="L212" i="9"/>
  <c r="J212" i="9"/>
  <c r="R211" i="9"/>
  <c r="P211" i="9"/>
  <c r="N211" i="9"/>
  <c r="L211" i="9"/>
  <c r="J211" i="9"/>
  <c r="R210" i="9"/>
  <c r="P210" i="9"/>
  <c r="N210" i="9"/>
  <c r="L210" i="9"/>
  <c r="J210" i="9"/>
  <c r="G210" i="9"/>
  <c r="E210" i="9"/>
  <c r="R209" i="9"/>
  <c r="P209" i="9"/>
  <c r="N209" i="9"/>
  <c r="L209" i="9"/>
  <c r="J209" i="9"/>
  <c r="G209" i="9"/>
  <c r="E209" i="9"/>
  <c r="R206" i="9"/>
  <c r="P206" i="9"/>
  <c r="O206" i="9"/>
  <c r="N206" i="9"/>
  <c r="L206" i="9"/>
  <c r="G206" i="9"/>
  <c r="E206" i="9"/>
  <c r="R205" i="9"/>
  <c r="P205" i="9"/>
  <c r="N205" i="9"/>
  <c r="L205" i="9"/>
  <c r="J205" i="9"/>
  <c r="R204" i="9"/>
  <c r="P204" i="9"/>
  <c r="L204" i="9"/>
  <c r="J204" i="9"/>
  <c r="R203" i="9"/>
  <c r="P203" i="9"/>
  <c r="N203" i="9"/>
  <c r="L203" i="9"/>
  <c r="J203" i="9"/>
  <c r="R202" i="9"/>
  <c r="P202" i="9"/>
  <c r="N202" i="9"/>
  <c r="L202" i="9"/>
  <c r="J202" i="9"/>
  <c r="R201" i="9"/>
  <c r="P201" i="9"/>
  <c r="N201" i="9"/>
  <c r="L201" i="9"/>
  <c r="J201" i="9"/>
  <c r="G201" i="9"/>
  <c r="E201" i="9"/>
  <c r="R200" i="9"/>
  <c r="P200" i="9"/>
  <c r="N200" i="9"/>
  <c r="L200" i="9"/>
  <c r="J200" i="9"/>
  <c r="G200" i="9"/>
  <c r="E200" i="9"/>
  <c r="R199" i="9"/>
  <c r="P199" i="9"/>
  <c r="N199" i="9"/>
  <c r="L199" i="9"/>
  <c r="J199" i="9"/>
  <c r="R198" i="9"/>
  <c r="P198" i="9"/>
  <c r="N198" i="9"/>
  <c r="L198" i="9"/>
  <c r="J198" i="9"/>
  <c r="G198" i="9"/>
  <c r="R197" i="9"/>
  <c r="P197" i="9"/>
  <c r="N197" i="9"/>
  <c r="L197" i="9"/>
  <c r="J197" i="9"/>
  <c r="R196" i="9"/>
  <c r="P196" i="9"/>
  <c r="N196" i="9"/>
  <c r="L196" i="9"/>
  <c r="J196" i="9"/>
  <c r="G196" i="9"/>
  <c r="E196" i="9"/>
  <c r="R195" i="9"/>
  <c r="P195" i="9"/>
  <c r="N195" i="9"/>
  <c r="L195" i="9"/>
  <c r="J195" i="9"/>
  <c r="R194" i="9"/>
  <c r="P194" i="9"/>
  <c r="N194" i="9"/>
  <c r="L194" i="9"/>
  <c r="J194" i="9"/>
  <c r="R193" i="9"/>
  <c r="P193" i="9"/>
  <c r="N193" i="9"/>
  <c r="L193" i="9"/>
  <c r="J193" i="9"/>
  <c r="G193" i="9"/>
  <c r="E193" i="9"/>
  <c r="R192" i="9"/>
  <c r="P192" i="9"/>
  <c r="N192" i="9"/>
  <c r="L192" i="9"/>
  <c r="J192" i="9"/>
  <c r="G192" i="9"/>
  <c r="E192" i="9"/>
  <c r="R188" i="9"/>
  <c r="R186" i="9"/>
  <c r="P186" i="9"/>
  <c r="O186" i="9"/>
  <c r="N186" i="9"/>
  <c r="L186" i="9"/>
  <c r="G186" i="9"/>
  <c r="E186" i="9"/>
  <c r="R185" i="9"/>
  <c r="P185" i="9"/>
  <c r="N185" i="9"/>
  <c r="L185" i="9"/>
  <c r="J185" i="9"/>
  <c r="G185" i="9"/>
  <c r="R184" i="9"/>
  <c r="P184" i="9"/>
  <c r="N184" i="9"/>
  <c r="L184" i="9"/>
  <c r="J184" i="9"/>
  <c r="R183" i="9"/>
  <c r="P183" i="9"/>
  <c r="N183" i="9"/>
  <c r="L183" i="9"/>
  <c r="J183" i="9"/>
  <c r="G183" i="9"/>
  <c r="E183" i="9"/>
  <c r="R182" i="9"/>
  <c r="P182" i="9"/>
  <c r="N182" i="9"/>
  <c r="L182" i="9"/>
  <c r="J182" i="9"/>
  <c r="R181" i="9"/>
  <c r="P181" i="9"/>
  <c r="N181" i="9"/>
  <c r="L181" i="9"/>
  <c r="J181" i="9"/>
  <c r="R180" i="9"/>
  <c r="P180" i="9"/>
  <c r="N180" i="9"/>
  <c r="L180" i="9"/>
  <c r="J180" i="9"/>
  <c r="G180" i="9"/>
  <c r="E180" i="9"/>
  <c r="R176" i="9"/>
  <c r="G176" i="9"/>
  <c r="E176" i="9"/>
  <c r="R175" i="9"/>
  <c r="P175" i="9"/>
  <c r="N175" i="9"/>
  <c r="L175" i="9"/>
  <c r="J175" i="9"/>
  <c r="G175" i="9"/>
  <c r="E175" i="9"/>
  <c r="R174" i="9"/>
  <c r="P174" i="9"/>
  <c r="N174" i="9"/>
  <c r="L174" i="9"/>
  <c r="J174" i="9"/>
  <c r="G174" i="9"/>
  <c r="E174" i="9"/>
  <c r="R173" i="9"/>
  <c r="P173" i="9"/>
  <c r="N173" i="9"/>
  <c r="L173" i="9"/>
  <c r="J173" i="9"/>
  <c r="G173" i="9"/>
  <c r="E173" i="9"/>
  <c r="R172" i="9"/>
  <c r="P172" i="9"/>
  <c r="N172" i="9"/>
  <c r="L172" i="9"/>
  <c r="J172" i="9"/>
  <c r="R171" i="9"/>
  <c r="P171" i="9"/>
  <c r="N171" i="9"/>
  <c r="L171" i="9"/>
  <c r="J171" i="9"/>
  <c r="R170" i="9"/>
  <c r="P170" i="9"/>
  <c r="N170" i="9"/>
  <c r="L170" i="9"/>
  <c r="J170" i="9"/>
  <c r="R169" i="9"/>
  <c r="P169" i="9"/>
  <c r="N169" i="9"/>
  <c r="L169" i="9"/>
  <c r="J169" i="9"/>
  <c r="G169" i="9"/>
  <c r="E169" i="9"/>
  <c r="R168" i="9"/>
  <c r="P168" i="9"/>
  <c r="N168" i="9"/>
  <c r="L168" i="9"/>
  <c r="J168" i="9"/>
  <c r="R167" i="9"/>
  <c r="P167" i="9"/>
  <c r="N167" i="9"/>
  <c r="L167" i="9"/>
  <c r="J167" i="9"/>
  <c r="R166" i="9"/>
  <c r="P166" i="9"/>
  <c r="N166" i="9"/>
  <c r="L166" i="9"/>
  <c r="J166" i="9"/>
  <c r="R165" i="9"/>
  <c r="P165" i="9"/>
  <c r="N165" i="9"/>
  <c r="L165" i="9"/>
  <c r="J165" i="9"/>
  <c r="R164" i="9"/>
  <c r="P164" i="9"/>
  <c r="N164" i="9"/>
  <c r="L164" i="9"/>
  <c r="J164" i="9"/>
  <c r="G164" i="9"/>
  <c r="E164" i="9"/>
  <c r="R160" i="9"/>
  <c r="R159" i="9"/>
  <c r="P159" i="9"/>
  <c r="N159" i="9"/>
  <c r="L159" i="9"/>
  <c r="J159" i="9"/>
  <c r="R158" i="9"/>
  <c r="P158" i="9"/>
  <c r="N158" i="9"/>
  <c r="L158" i="9"/>
  <c r="J158" i="9"/>
  <c r="R157" i="9"/>
  <c r="P157" i="9"/>
  <c r="N157" i="9"/>
  <c r="L157" i="9"/>
  <c r="J157" i="9"/>
  <c r="R156" i="9"/>
  <c r="P156" i="9"/>
  <c r="N156" i="9"/>
  <c r="L156" i="9"/>
  <c r="J156" i="9"/>
  <c r="R155" i="9"/>
  <c r="P155" i="9"/>
  <c r="N155" i="9"/>
  <c r="L155" i="9"/>
  <c r="J155" i="9"/>
  <c r="R151" i="9"/>
  <c r="L151" i="9"/>
  <c r="R150" i="9"/>
  <c r="P150" i="9"/>
  <c r="O150" i="9"/>
  <c r="N150" i="9"/>
  <c r="L150" i="9"/>
  <c r="G150" i="9"/>
  <c r="R149" i="9"/>
  <c r="P149" i="9"/>
  <c r="N149" i="9"/>
  <c r="L149" i="9"/>
  <c r="J149" i="9"/>
  <c r="G149" i="9"/>
  <c r="E149" i="9"/>
  <c r="R148" i="9"/>
  <c r="P148" i="9"/>
  <c r="N148" i="9"/>
  <c r="L148" i="9"/>
  <c r="J148" i="9"/>
  <c r="G148" i="9"/>
  <c r="E148" i="9"/>
  <c r="R144" i="9"/>
  <c r="R142" i="9"/>
  <c r="P142" i="9"/>
  <c r="O142" i="9"/>
  <c r="N142" i="9"/>
  <c r="L142" i="9"/>
  <c r="G142" i="9"/>
  <c r="E142" i="9"/>
  <c r="R141" i="9"/>
  <c r="P141" i="9"/>
  <c r="N141" i="9"/>
  <c r="L141" i="9"/>
  <c r="J141" i="9"/>
  <c r="G141" i="9"/>
  <c r="E141" i="9"/>
  <c r="R140" i="9"/>
  <c r="P140" i="9"/>
  <c r="N140" i="9"/>
  <c r="L140" i="9"/>
  <c r="J140" i="9"/>
  <c r="R135" i="9"/>
  <c r="O135" i="9"/>
  <c r="L135" i="9"/>
  <c r="G135" i="9"/>
  <c r="E135" i="9"/>
  <c r="R134" i="9"/>
  <c r="P134" i="9"/>
  <c r="N134" i="9"/>
  <c r="L134" i="9"/>
  <c r="J134" i="9"/>
  <c r="R133" i="9"/>
  <c r="P133" i="9"/>
  <c r="N133" i="9"/>
  <c r="L133" i="9"/>
  <c r="J133" i="9"/>
  <c r="R132" i="9"/>
  <c r="P132" i="9"/>
  <c r="N132" i="9"/>
  <c r="L132" i="9"/>
  <c r="J132" i="9"/>
  <c r="G132" i="9"/>
  <c r="E132" i="9"/>
  <c r="R131" i="9"/>
  <c r="P131" i="9"/>
  <c r="N131" i="9"/>
  <c r="L131" i="9"/>
  <c r="J131" i="9"/>
  <c r="R130" i="9"/>
  <c r="P130" i="9"/>
  <c r="N130" i="9"/>
  <c r="L130" i="9"/>
  <c r="J130" i="9"/>
  <c r="G130" i="9"/>
  <c r="E130" i="9"/>
  <c r="R129" i="9"/>
  <c r="P129" i="9"/>
  <c r="G129" i="9"/>
  <c r="E129" i="9"/>
  <c r="R128" i="9"/>
  <c r="P128" i="9"/>
  <c r="G128" i="9"/>
  <c r="E128" i="9"/>
  <c r="R127" i="9"/>
  <c r="P127" i="9"/>
  <c r="N127" i="9"/>
  <c r="L127" i="9"/>
  <c r="J127" i="9"/>
  <c r="G127" i="9"/>
  <c r="R126" i="9"/>
  <c r="N126" i="9"/>
  <c r="L126" i="9"/>
  <c r="J126" i="9"/>
  <c r="G126" i="9"/>
  <c r="R125" i="9"/>
  <c r="P125" i="9"/>
  <c r="N125" i="9"/>
  <c r="L125" i="9"/>
  <c r="J125" i="9"/>
  <c r="G125" i="9"/>
  <c r="E125" i="9"/>
  <c r="R124" i="9"/>
  <c r="P124" i="9"/>
  <c r="N124" i="9"/>
  <c r="L124" i="9"/>
  <c r="J124" i="9"/>
  <c r="R123" i="9"/>
  <c r="P123" i="9"/>
  <c r="N123" i="9"/>
  <c r="L123" i="9"/>
  <c r="J123" i="9"/>
  <c r="G123" i="9"/>
  <c r="E123" i="9"/>
  <c r="R122" i="9"/>
  <c r="P122" i="9"/>
  <c r="N122" i="9"/>
  <c r="L122" i="9"/>
  <c r="J122" i="9"/>
  <c r="R121" i="9"/>
  <c r="P121" i="9"/>
  <c r="N121" i="9"/>
  <c r="L121" i="9"/>
  <c r="J121" i="9"/>
  <c r="G121" i="9"/>
  <c r="E121" i="9"/>
  <c r="R120" i="9"/>
  <c r="P120" i="9"/>
  <c r="N120" i="9"/>
  <c r="L120" i="9"/>
  <c r="J120" i="9"/>
  <c r="R119" i="9"/>
  <c r="P119" i="9"/>
  <c r="N119" i="9"/>
  <c r="L119" i="9"/>
  <c r="J119" i="9"/>
  <c r="G119" i="9"/>
  <c r="E119" i="9"/>
  <c r="R118" i="9"/>
  <c r="P118" i="9"/>
  <c r="N118" i="9"/>
  <c r="L118" i="9"/>
  <c r="J118" i="9"/>
  <c r="R115" i="9"/>
  <c r="R113" i="9"/>
  <c r="R112" i="9"/>
  <c r="P112" i="9"/>
  <c r="N112" i="9"/>
  <c r="L112" i="9"/>
  <c r="J112" i="9"/>
  <c r="G112" i="9"/>
  <c r="E112" i="9"/>
  <c r="R111" i="9"/>
  <c r="P111" i="9"/>
  <c r="N111" i="9"/>
  <c r="L111" i="9"/>
  <c r="J111" i="9"/>
  <c r="R110" i="9"/>
  <c r="P110" i="9"/>
  <c r="N110" i="9"/>
  <c r="L110" i="9"/>
  <c r="J110" i="9"/>
  <c r="R109" i="9"/>
  <c r="P109" i="9"/>
  <c r="N109" i="9"/>
  <c r="L109" i="9"/>
  <c r="J109" i="9"/>
  <c r="G109" i="9"/>
  <c r="E109" i="9"/>
  <c r="R108" i="9"/>
  <c r="P108" i="9"/>
  <c r="N108" i="9"/>
  <c r="L108" i="9"/>
  <c r="J108" i="9"/>
  <c r="G108" i="9"/>
  <c r="E108" i="9"/>
  <c r="R107" i="9"/>
  <c r="P107" i="9"/>
  <c r="N107" i="9"/>
  <c r="L107" i="9"/>
  <c r="J107" i="9"/>
  <c r="R99" i="9"/>
  <c r="P99" i="9"/>
  <c r="O99" i="9"/>
  <c r="N99" i="9"/>
  <c r="L99" i="9"/>
  <c r="G99" i="9"/>
  <c r="R98" i="9"/>
  <c r="P98" i="9"/>
  <c r="N98" i="9"/>
  <c r="L98" i="9"/>
  <c r="J98" i="9"/>
  <c r="G98" i="9"/>
  <c r="E98" i="9"/>
  <c r="R97" i="9"/>
  <c r="P97" i="9"/>
  <c r="N97" i="9"/>
  <c r="L97" i="9"/>
  <c r="J97" i="9"/>
  <c r="G97" i="9"/>
  <c r="E97" i="9"/>
  <c r="R96" i="9"/>
  <c r="P96" i="9"/>
  <c r="N96" i="9"/>
  <c r="L96" i="9"/>
  <c r="J96" i="9"/>
  <c r="R95" i="9"/>
  <c r="P95" i="9"/>
  <c r="N95" i="9"/>
  <c r="L95" i="9"/>
  <c r="J95" i="9"/>
  <c r="R94" i="9"/>
  <c r="P94" i="9"/>
  <c r="N94" i="9"/>
  <c r="L94" i="9"/>
  <c r="J94" i="9"/>
  <c r="R93" i="9"/>
  <c r="P93" i="9"/>
  <c r="N93" i="9"/>
  <c r="L93" i="9"/>
  <c r="J93" i="9"/>
  <c r="R92" i="9"/>
  <c r="P92" i="9"/>
  <c r="N92" i="9"/>
  <c r="L92" i="9"/>
  <c r="J92" i="9"/>
  <c r="G92" i="9"/>
  <c r="E92" i="9"/>
  <c r="R88" i="9"/>
  <c r="R86" i="9"/>
  <c r="P86" i="9"/>
  <c r="O86" i="9"/>
  <c r="N86" i="9"/>
  <c r="L86" i="9"/>
  <c r="R85" i="9"/>
  <c r="P85" i="9"/>
  <c r="N85" i="9"/>
  <c r="L85" i="9"/>
  <c r="J85" i="9"/>
  <c r="R84" i="9"/>
  <c r="P84" i="9"/>
  <c r="N84" i="9"/>
  <c r="L84" i="9"/>
  <c r="J84" i="9"/>
  <c r="R83" i="9"/>
  <c r="P83" i="9"/>
  <c r="N83" i="9"/>
  <c r="L83" i="9"/>
  <c r="J83" i="9"/>
  <c r="R82" i="9"/>
  <c r="P82" i="9"/>
  <c r="N82" i="9"/>
  <c r="L82" i="9"/>
  <c r="J82" i="9"/>
  <c r="G82" i="9"/>
  <c r="E82" i="9"/>
  <c r="R81" i="9"/>
  <c r="P81" i="9"/>
  <c r="N81" i="9"/>
  <c r="L81" i="9"/>
  <c r="J81" i="9"/>
  <c r="N74" i="9"/>
  <c r="L74" i="9"/>
  <c r="R73" i="9"/>
  <c r="P73" i="9"/>
  <c r="O73" i="9"/>
  <c r="N73" i="9"/>
  <c r="L73" i="9"/>
  <c r="G73" i="9"/>
  <c r="E73" i="9"/>
  <c r="R72" i="9"/>
  <c r="P72" i="9"/>
  <c r="N72" i="9"/>
  <c r="L72" i="9"/>
  <c r="J72" i="9"/>
  <c r="R71" i="9"/>
  <c r="P71" i="9"/>
  <c r="N71" i="9"/>
  <c r="L71" i="9"/>
  <c r="J71" i="9"/>
  <c r="G71" i="9"/>
  <c r="R70" i="9"/>
  <c r="P70" i="9"/>
  <c r="N70" i="9"/>
  <c r="L70" i="9"/>
  <c r="J70" i="9"/>
  <c r="G70" i="9"/>
  <c r="E70" i="9"/>
  <c r="R69" i="9"/>
  <c r="P69" i="9"/>
  <c r="N69" i="9"/>
  <c r="L69" i="9"/>
  <c r="J69" i="9"/>
  <c r="R68" i="9"/>
  <c r="P68" i="9"/>
  <c r="N68" i="9"/>
  <c r="L68" i="9"/>
  <c r="J68" i="9"/>
  <c r="G68" i="9"/>
  <c r="E68" i="9"/>
  <c r="R67" i="9"/>
  <c r="P67" i="9"/>
  <c r="N67" i="9"/>
  <c r="L67" i="9"/>
  <c r="J67" i="9"/>
  <c r="G67" i="9"/>
  <c r="E67" i="9"/>
  <c r="R66" i="9"/>
  <c r="P66" i="9"/>
  <c r="N66" i="9"/>
  <c r="L66" i="9"/>
  <c r="J66" i="9"/>
  <c r="R64" i="9"/>
  <c r="R63" i="9"/>
  <c r="R62" i="9"/>
  <c r="P62" i="9"/>
  <c r="N62" i="9"/>
  <c r="L62" i="9"/>
  <c r="J62" i="9"/>
  <c r="R61" i="9"/>
  <c r="P61" i="9"/>
  <c r="N61" i="9"/>
  <c r="L61" i="9"/>
  <c r="J61" i="9"/>
  <c r="R60" i="9"/>
  <c r="P60" i="9"/>
  <c r="N60" i="9"/>
  <c r="L60" i="9"/>
  <c r="J60" i="9"/>
  <c r="G60" i="9"/>
  <c r="E60" i="9"/>
  <c r="R59" i="9"/>
  <c r="P59" i="9"/>
  <c r="N59" i="9"/>
  <c r="L59" i="9"/>
  <c r="J59" i="9"/>
  <c r="G59" i="9"/>
  <c r="E59" i="9"/>
  <c r="R57" i="9"/>
  <c r="R56" i="9"/>
  <c r="R55" i="9"/>
  <c r="R54" i="9"/>
  <c r="P54" i="9"/>
  <c r="N54" i="9"/>
  <c r="L54" i="9"/>
  <c r="J54" i="9"/>
  <c r="R53" i="9"/>
  <c r="P53" i="9"/>
  <c r="N53" i="9"/>
  <c r="L53" i="9"/>
  <c r="J53" i="9"/>
  <c r="R52" i="9"/>
  <c r="P52" i="9"/>
  <c r="N52" i="9"/>
  <c r="L52" i="9"/>
  <c r="J52" i="9"/>
  <c r="R51" i="9"/>
  <c r="P51" i="9"/>
  <c r="N51" i="9"/>
  <c r="J51" i="9"/>
  <c r="R50" i="9"/>
  <c r="P50" i="9"/>
  <c r="N50" i="9"/>
  <c r="L50" i="9"/>
  <c r="J50" i="9"/>
  <c r="R49" i="9"/>
  <c r="P49" i="9"/>
  <c r="N49" i="9"/>
  <c r="L49" i="9"/>
  <c r="J49" i="9"/>
  <c r="R48" i="9"/>
  <c r="P48" i="9"/>
  <c r="N48" i="9"/>
  <c r="L48" i="9"/>
  <c r="J48" i="9"/>
  <c r="R46" i="9"/>
  <c r="P46" i="9"/>
  <c r="N46" i="9"/>
  <c r="L46" i="9"/>
  <c r="J46" i="9"/>
  <c r="G46" i="9"/>
  <c r="E46" i="9"/>
  <c r="N42" i="9"/>
  <c r="L42" i="9"/>
  <c r="J42" i="9"/>
  <c r="R41" i="9"/>
  <c r="P41" i="9"/>
  <c r="O41" i="9"/>
  <c r="N41" i="9"/>
  <c r="L41" i="9"/>
  <c r="G41" i="9"/>
  <c r="E41" i="9"/>
  <c r="R40" i="9"/>
  <c r="P40" i="9"/>
  <c r="N40" i="9"/>
  <c r="L40" i="9"/>
  <c r="J40" i="9"/>
  <c r="G40" i="9"/>
  <c r="E40" i="9"/>
  <c r="R39" i="9"/>
  <c r="P39" i="9"/>
  <c r="N39" i="9"/>
  <c r="L39" i="9"/>
  <c r="J39" i="9"/>
  <c r="R38" i="9"/>
  <c r="P38" i="9"/>
  <c r="N38" i="9"/>
  <c r="L38" i="9"/>
  <c r="J38" i="9"/>
  <c r="R37" i="9"/>
  <c r="P37" i="9"/>
  <c r="N37" i="9"/>
  <c r="L37" i="9"/>
  <c r="J37" i="9"/>
  <c r="R36" i="9"/>
  <c r="P36" i="9"/>
  <c r="N36" i="9"/>
  <c r="L36" i="9"/>
  <c r="J36" i="9"/>
  <c r="G36" i="9"/>
  <c r="E36" i="9"/>
  <c r="R35" i="9"/>
  <c r="P35" i="9"/>
  <c r="N35" i="9"/>
  <c r="L35" i="9"/>
  <c r="J35" i="9"/>
  <c r="G35" i="9"/>
  <c r="E35" i="9"/>
  <c r="R34" i="9"/>
  <c r="P34" i="9"/>
  <c r="N34" i="9"/>
  <c r="L34" i="9"/>
  <c r="J34" i="9"/>
  <c r="G34" i="9"/>
  <c r="E34" i="9"/>
  <c r="R33" i="9"/>
  <c r="P33" i="9"/>
  <c r="N33" i="9"/>
  <c r="L33" i="9"/>
  <c r="J33" i="9"/>
  <c r="R32" i="9"/>
  <c r="P32" i="9"/>
  <c r="N32" i="9"/>
  <c r="L32" i="9"/>
  <c r="J32" i="9"/>
  <c r="R31" i="9"/>
  <c r="P31" i="9"/>
  <c r="N31" i="9"/>
  <c r="L31" i="9"/>
  <c r="J31" i="9"/>
  <c r="R30" i="9"/>
  <c r="P30" i="9"/>
  <c r="N30" i="9"/>
  <c r="L30" i="9"/>
  <c r="J30" i="9"/>
  <c r="G30" i="9"/>
  <c r="E30" i="9"/>
  <c r="R29" i="9"/>
  <c r="P29" i="9"/>
  <c r="N29" i="9"/>
  <c r="L29" i="9"/>
  <c r="J29" i="9"/>
  <c r="R25" i="9"/>
  <c r="P25" i="9"/>
  <c r="N25" i="9"/>
  <c r="L25" i="9"/>
  <c r="J25" i="9"/>
  <c r="G25" i="9"/>
  <c r="E25" i="9"/>
  <c r="R24" i="9"/>
  <c r="R23" i="9"/>
  <c r="P23" i="9"/>
  <c r="N23" i="9"/>
  <c r="G23" i="9"/>
  <c r="P22" i="9"/>
  <c r="N22" i="9"/>
  <c r="L22" i="9"/>
  <c r="R21" i="9"/>
  <c r="P21" i="9"/>
  <c r="O21" i="9"/>
  <c r="N21" i="9"/>
  <c r="L21" i="9"/>
  <c r="G21" i="9"/>
  <c r="E21" i="9"/>
  <c r="R20" i="9"/>
  <c r="P20" i="9"/>
  <c r="N20" i="9"/>
  <c r="L20" i="9"/>
  <c r="J20" i="9"/>
  <c r="G20" i="9"/>
  <c r="E20" i="9"/>
  <c r="R19" i="9"/>
  <c r="P19" i="9"/>
  <c r="N19" i="9"/>
  <c r="L19" i="9"/>
  <c r="J19" i="9"/>
  <c r="G19" i="9"/>
  <c r="E19" i="9"/>
  <c r="R18" i="9"/>
  <c r="P18" i="9"/>
  <c r="N18" i="9"/>
  <c r="L18" i="9"/>
  <c r="J18" i="9"/>
  <c r="G18" i="9"/>
  <c r="E18" i="9"/>
  <c r="R17" i="9"/>
  <c r="P17" i="9"/>
  <c r="N17" i="9"/>
  <c r="L17" i="9"/>
  <c r="J17" i="9"/>
  <c r="G17" i="9"/>
  <c r="E17" i="9"/>
  <c r="R16" i="9"/>
  <c r="P16" i="9"/>
  <c r="N16" i="9"/>
  <c r="L16" i="9"/>
  <c r="J16" i="9"/>
  <c r="G16" i="9"/>
  <c r="E16" i="9"/>
  <c r="R15" i="9"/>
  <c r="P15" i="9"/>
  <c r="N15" i="9"/>
  <c r="L15" i="9"/>
  <c r="J15" i="9"/>
  <c r="G15" i="9"/>
  <c r="E15" i="9"/>
  <c r="R14" i="9"/>
  <c r="P14" i="9"/>
  <c r="N14" i="9"/>
  <c r="L14" i="9"/>
  <c r="J14" i="9"/>
  <c r="R13" i="9"/>
  <c r="P13" i="9"/>
  <c r="N13" i="9"/>
  <c r="L13" i="9"/>
  <c r="J13" i="9"/>
  <c r="R12" i="9"/>
  <c r="P12" i="9"/>
  <c r="N12" i="9"/>
  <c r="L12" i="9"/>
  <c r="J12" i="9"/>
  <c r="R11" i="9"/>
  <c r="P11" i="9"/>
  <c r="N11" i="9"/>
  <c r="L11" i="9"/>
  <c r="J11" i="9"/>
  <c r="G11" i="9"/>
  <c r="R10" i="9"/>
  <c r="P10" i="9"/>
  <c r="N10" i="9"/>
  <c r="L10" i="9"/>
  <c r="J10" i="9"/>
  <c r="R9" i="9"/>
  <c r="P9" i="9"/>
  <c r="N9" i="9"/>
  <c r="L9" i="9"/>
  <c r="J9" i="9"/>
  <c r="R8" i="9"/>
  <c r="P8" i="9"/>
  <c r="N8" i="9"/>
  <c r="L8" i="9"/>
  <c r="J8" i="9"/>
  <c r="G8" i="9"/>
  <c r="E8" i="9"/>
  <c r="R7" i="9"/>
  <c r="P7" i="9"/>
  <c r="N7" i="9"/>
  <c r="L7" i="9"/>
  <c r="J7" i="9"/>
  <c r="G7" i="9"/>
  <c r="E7" i="9"/>
  <c r="R6" i="9"/>
  <c r="P6" i="9"/>
  <c r="N6" i="9"/>
  <c r="L6" i="9"/>
  <c r="J6" i="9"/>
  <c r="R5" i="9"/>
  <c r="P5" i="9"/>
  <c r="N5" i="9"/>
  <c r="L5" i="9"/>
  <c r="J5" i="9"/>
  <c r="G5" i="9"/>
  <c r="E5" i="9"/>
  <c r="R4" i="9"/>
  <c r="P4" i="9"/>
  <c r="N4" i="9"/>
  <c r="L4" i="9"/>
  <c r="J4" i="9"/>
  <c r="N19" i="8"/>
  <c r="L19" i="8"/>
  <c r="J19" i="8"/>
  <c r="R17" i="8"/>
  <c r="P17" i="8"/>
  <c r="N17" i="8"/>
  <c r="L17" i="8"/>
  <c r="J17" i="8"/>
  <c r="R15" i="8"/>
  <c r="P15" i="8"/>
  <c r="N15" i="8"/>
  <c r="L15" i="8"/>
  <c r="J15" i="8"/>
  <c r="G15" i="8"/>
  <c r="E15" i="8"/>
  <c r="N13" i="8"/>
  <c r="L13" i="8"/>
  <c r="R12" i="8"/>
  <c r="P12" i="8"/>
  <c r="O12" i="8"/>
  <c r="N12" i="8"/>
  <c r="L12" i="8"/>
  <c r="R11" i="8"/>
  <c r="P11" i="8"/>
  <c r="N11" i="8"/>
  <c r="L11" i="8"/>
  <c r="J11" i="8"/>
  <c r="R10" i="8"/>
  <c r="P10" i="8"/>
  <c r="N10" i="8"/>
  <c r="L10" i="8"/>
  <c r="J10" i="8"/>
  <c r="R9" i="8"/>
  <c r="P9" i="8"/>
  <c r="N9" i="8"/>
  <c r="L9" i="8"/>
  <c r="J9" i="8"/>
  <c r="N6" i="8"/>
  <c r="L6" i="8"/>
  <c r="R5" i="8"/>
  <c r="P5" i="8"/>
  <c r="O5" i="8"/>
  <c r="N5" i="8"/>
  <c r="L5" i="8"/>
  <c r="G5" i="8"/>
  <c r="E5" i="8"/>
  <c r="R4" i="8"/>
  <c r="P4" i="8"/>
  <c r="N4" i="8"/>
  <c r="L4" i="8"/>
  <c r="J4" i="8"/>
  <c r="G4" i="8"/>
  <c r="E4" i="8"/>
  <c r="R39" i="7"/>
  <c r="P39" i="7"/>
  <c r="N39" i="7"/>
  <c r="L39" i="7"/>
  <c r="J39" i="7"/>
  <c r="P37" i="7"/>
  <c r="R36" i="7"/>
  <c r="P36" i="7"/>
  <c r="N36" i="7"/>
  <c r="L36" i="7"/>
  <c r="G36" i="7"/>
  <c r="E36" i="7"/>
  <c r="R35" i="7"/>
  <c r="P35" i="7"/>
  <c r="N35" i="7"/>
  <c r="L35" i="7"/>
  <c r="J35" i="7"/>
  <c r="R34" i="7"/>
  <c r="P34" i="7"/>
  <c r="N34" i="7"/>
  <c r="L34" i="7"/>
  <c r="J34" i="7"/>
  <c r="G34" i="7"/>
  <c r="E34" i="7"/>
  <c r="R33" i="7"/>
  <c r="P33" i="7"/>
  <c r="N33" i="7"/>
  <c r="L33" i="7"/>
  <c r="J33" i="7"/>
  <c r="R32" i="7"/>
  <c r="P32" i="7"/>
  <c r="N32" i="7"/>
  <c r="L32" i="7"/>
  <c r="J32" i="7"/>
  <c r="R31" i="7"/>
  <c r="P31" i="7"/>
  <c r="N31" i="7"/>
  <c r="L31" i="7"/>
  <c r="J31" i="7"/>
  <c r="R26" i="7"/>
  <c r="P26" i="7"/>
  <c r="N26" i="7"/>
  <c r="L26" i="7"/>
  <c r="J26" i="7"/>
  <c r="R16" i="7"/>
  <c r="P16" i="7"/>
  <c r="N16" i="7"/>
  <c r="L16" i="7"/>
  <c r="G16" i="7"/>
  <c r="E16" i="7"/>
  <c r="Q15" i="7"/>
  <c r="N15" i="7"/>
  <c r="I15" i="7"/>
  <c r="H15" i="7"/>
  <c r="R14" i="7"/>
  <c r="P14" i="7"/>
  <c r="N14" i="7"/>
  <c r="L14" i="7"/>
  <c r="J14" i="7"/>
  <c r="R13" i="7"/>
  <c r="P13" i="7"/>
  <c r="N13" i="7"/>
  <c r="L13" i="7"/>
  <c r="J13" i="7"/>
  <c r="R12" i="7"/>
  <c r="P12" i="7"/>
  <c r="N12" i="7"/>
  <c r="L12" i="7"/>
  <c r="J12" i="7"/>
  <c r="R11" i="7"/>
  <c r="P11" i="7"/>
  <c r="N11" i="7"/>
  <c r="L11" i="7"/>
  <c r="J11" i="7"/>
  <c r="R10" i="7"/>
  <c r="P10" i="7"/>
  <c r="N10" i="7"/>
  <c r="L10" i="7"/>
  <c r="J10" i="7"/>
  <c r="R9" i="7"/>
  <c r="P9" i="7"/>
  <c r="N9" i="7"/>
  <c r="L9" i="7"/>
  <c r="J9" i="7"/>
  <c r="R8" i="7"/>
  <c r="P8" i="7"/>
  <c r="N8" i="7"/>
  <c r="L8" i="7"/>
  <c r="J8" i="7"/>
  <c r="R7" i="7"/>
  <c r="P7" i="7"/>
  <c r="N7" i="7"/>
  <c r="L7" i="7"/>
  <c r="J7" i="7"/>
  <c r="R6" i="7"/>
  <c r="P6" i="7"/>
  <c r="N6" i="7"/>
  <c r="L6" i="7"/>
  <c r="J6" i="7"/>
  <c r="R5" i="7"/>
  <c r="P5" i="7"/>
  <c r="N5" i="7"/>
  <c r="L5" i="7"/>
  <c r="J5" i="7"/>
  <c r="R4" i="7"/>
  <c r="P4" i="7"/>
  <c r="N4" i="7"/>
  <c r="L4" i="7"/>
  <c r="J4" i="7"/>
  <c r="R3" i="7"/>
  <c r="P3" i="7"/>
  <c r="N3" i="7"/>
  <c r="L3" i="7"/>
  <c r="J3" i="7"/>
  <c r="G3" i="7"/>
  <c r="E3" i="7"/>
  <c r="P112" i="3"/>
  <c r="N112" i="3"/>
  <c r="L112" i="3"/>
  <c r="R111" i="3"/>
  <c r="P111" i="3"/>
  <c r="O111" i="3"/>
  <c r="N111" i="3"/>
  <c r="L111" i="3"/>
  <c r="G111" i="3"/>
  <c r="E111" i="3"/>
  <c r="R110" i="3"/>
  <c r="P110" i="3"/>
  <c r="N110" i="3"/>
  <c r="L110" i="3"/>
  <c r="J110" i="3"/>
  <c r="G110" i="3"/>
  <c r="E110" i="3"/>
  <c r="R109" i="3"/>
  <c r="P109" i="3"/>
  <c r="N109" i="3"/>
  <c r="L109" i="3"/>
  <c r="J109" i="3"/>
  <c r="G109" i="3"/>
  <c r="E109" i="3"/>
  <c r="R108" i="3"/>
  <c r="P108" i="3"/>
  <c r="N108" i="3"/>
  <c r="L108" i="3"/>
  <c r="J108" i="3"/>
  <c r="G108" i="3"/>
  <c r="E108" i="3"/>
  <c r="R107" i="3"/>
  <c r="P107" i="3"/>
  <c r="N107" i="3"/>
  <c r="L107" i="3"/>
  <c r="J107" i="3"/>
  <c r="G107" i="3"/>
  <c r="E107" i="3"/>
  <c r="R106" i="3"/>
  <c r="P106" i="3"/>
  <c r="N106" i="3"/>
  <c r="L106" i="3"/>
  <c r="J106" i="3"/>
  <c r="G106" i="3"/>
  <c r="E106" i="3"/>
  <c r="R105" i="3"/>
  <c r="P105" i="3"/>
  <c r="N105" i="3"/>
  <c r="L105" i="3"/>
  <c r="J105" i="3"/>
  <c r="G105" i="3"/>
  <c r="E105" i="3"/>
  <c r="R104" i="3"/>
  <c r="P104" i="3"/>
  <c r="N104" i="3"/>
  <c r="L104" i="3"/>
  <c r="J104" i="3"/>
  <c r="R103" i="3"/>
  <c r="P103" i="3"/>
  <c r="N103" i="3"/>
  <c r="L103" i="3"/>
  <c r="J103" i="3"/>
  <c r="R102" i="3"/>
  <c r="P102" i="3"/>
  <c r="N102" i="3"/>
  <c r="L102" i="3"/>
  <c r="J102" i="3"/>
  <c r="R101" i="3"/>
  <c r="P101" i="3"/>
  <c r="N101" i="3"/>
  <c r="L101" i="3"/>
  <c r="J101" i="3"/>
  <c r="G101" i="3"/>
  <c r="R100" i="3"/>
  <c r="P100" i="3"/>
  <c r="N100" i="3"/>
  <c r="L100" i="3"/>
  <c r="J100" i="3"/>
  <c r="R99" i="3"/>
  <c r="P99" i="3"/>
  <c r="N99" i="3"/>
  <c r="L99" i="3"/>
  <c r="J99" i="3"/>
  <c r="R98" i="3"/>
  <c r="P98" i="3"/>
  <c r="N98" i="3"/>
  <c r="L98" i="3"/>
  <c r="J98" i="3"/>
  <c r="G98" i="3"/>
  <c r="E98" i="3"/>
  <c r="R97" i="3"/>
  <c r="P97" i="3"/>
  <c r="N97" i="3"/>
  <c r="L97" i="3"/>
  <c r="J97" i="3"/>
  <c r="G97" i="3"/>
  <c r="E97" i="3"/>
  <c r="R96" i="3"/>
  <c r="P96" i="3"/>
  <c r="N96" i="3"/>
  <c r="L96" i="3"/>
  <c r="J96" i="3"/>
  <c r="R95" i="3"/>
  <c r="P95" i="3"/>
  <c r="N95" i="3"/>
  <c r="L95" i="3"/>
  <c r="J95" i="3"/>
  <c r="G95" i="3"/>
  <c r="E95" i="3"/>
  <c r="R94" i="3"/>
  <c r="P94" i="3"/>
  <c r="N94" i="3"/>
  <c r="L94" i="3"/>
  <c r="J94" i="3"/>
  <c r="R92" i="3"/>
  <c r="P92" i="3"/>
  <c r="N92" i="3"/>
  <c r="L92" i="3"/>
  <c r="G92" i="3"/>
  <c r="E92" i="3"/>
  <c r="R91" i="3"/>
  <c r="P91" i="3"/>
  <c r="N91" i="3"/>
  <c r="L91" i="3"/>
  <c r="G91" i="3"/>
  <c r="E91" i="3"/>
  <c r="R90" i="3"/>
  <c r="P90" i="3"/>
  <c r="N90" i="3"/>
  <c r="L90" i="3"/>
  <c r="G90" i="3"/>
  <c r="E90" i="3"/>
  <c r="N88" i="3"/>
  <c r="L88" i="3"/>
  <c r="R87" i="3"/>
  <c r="P87" i="3"/>
  <c r="O87" i="3"/>
  <c r="N87" i="3"/>
  <c r="L87" i="3"/>
  <c r="G87" i="3"/>
  <c r="E87" i="3"/>
  <c r="R86" i="3"/>
  <c r="P86" i="3"/>
  <c r="N86" i="3"/>
  <c r="L86" i="3"/>
  <c r="J86" i="3"/>
  <c r="G86" i="3"/>
  <c r="E86" i="3"/>
  <c r="R85" i="3"/>
  <c r="P85" i="3"/>
  <c r="N85" i="3"/>
  <c r="L85" i="3"/>
  <c r="G85" i="3"/>
  <c r="E85" i="3"/>
  <c r="R82" i="3"/>
  <c r="P82" i="3"/>
  <c r="N82" i="3"/>
  <c r="L82" i="3"/>
  <c r="J82" i="3"/>
  <c r="I82" i="3"/>
  <c r="G82" i="3"/>
  <c r="E82" i="3"/>
  <c r="N80" i="3"/>
  <c r="L80" i="3"/>
  <c r="R79" i="3"/>
  <c r="G79" i="3"/>
  <c r="E79" i="3"/>
  <c r="R78" i="3"/>
  <c r="P78" i="3"/>
  <c r="G78" i="3"/>
  <c r="F78" i="3"/>
  <c r="E78" i="3"/>
  <c r="R77" i="3"/>
  <c r="P77" i="3"/>
  <c r="N77" i="3"/>
  <c r="L77" i="3"/>
  <c r="G77" i="3"/>
  <c r="E77" i="3"/>
  <c r="R75" i="3"/>
  <c r="R74" i="3"/>
  <c r="N74" i="3"/>
  <c r="L74" i="3"/>
  <c r="R73" i="3"/>
  <c r="N73" i="3"/>
  <c r="L73" i="3"/>
  <c r="R72" i="3"/>
  <c r="P72" i="3"/>
  <c r="N72" i="3"/>
  <c r="L72" i="3"/>
  <c r="G72" i="3"/>
  <c r="E72" i="3"/>
  <c r="R71" i="3"/>
  <c r="P71" i="3"/>
  <c r="N71" i="3"/>
  <c r="L71" i="3"/>
  <c r="J71" i="3"/>
  <c r="G71" i="3"/>
  <c r="E71" i="3"/>
  <c r="R70" i="3"/>
  <c r="P70" i="3"/>
  <c r="N70" i="3"/>
  <c r="L70" i="3"/>
  <c r="G70" i="3"/>
  <c r="E70" i="3"/>
  <c r="U68" i="3"/>
  <c r="N67" i="3"/>
  <c r="L67" i="3"/>
  <c r="R66" i="3"/>
  <c r="P66" i="3"/>
  <c r="O66" i="3"/>
  <c r="N66" i="3"/>
  <c r="L66" i="3"/>
  <c r="G66" i="3"/>
  <c r="E66" i="3"/>
  <c r="R65" i="3"/>
  <c r="P65" i="3"/>
  <c r="N65" i="3"/>
  <c r="L65" i="3"/>
  <c r="J65" i="3"/>
  <c r="R64" i="3"/>
  <c r="P64" i="3"/>
  <c r="N64" i="3"/>
  <c r="L64" i="3"/>
  <c r="J64" i="3"/>
  <c r="R63" i="3"/>
  <c r="P63" i="3"/>
  <c r="N63" i="3"/>
  <c r="L63" i="3"/>
  <c r="J63" i="3"/>
  <c r="R62" i="3"/>
  <c r="P62" i="3"/>
  <c r="N62" i="3"/>
  <c r="L62" i="3"/>
  <c r="J62" i="3"/>
  <c r="R61" i="3"/>
  <c r="P61" i="3"/>
  <c r="N61" i="3"/>
  <c r="L61" i="3"/>
  <c r="J61" i="3"/>
  <c r="R60" i="3"/>
  <c r="P60" i="3"/>
  <c r="N60" i="3"/>
  <c r="L60" i="3"/>
  <c r="J60" i="3"/>
  <c r="R59" i="3"/>
  <c r="P59" i="3"/>
  <c r="N59" i="3"/>
  <c r="L59" i="3"/>
  <c r="J59" i="3"/>
  <c r="R58" i="3"/>
  <c r="P58" i="3"/>
  <c r="N58" i="3"/>
  <c r="L58" i="3"/>
  <c r="J58" i="3"/>
  <c r="G58" i="3"/>
  <c r="E58" i="3"/>
  <c r="R57" i="3"/>
  <c r="P57" i="3"/>
  <c r="N57" i="3"/>
  <c r="L57" i="3"/>
  <c r="G57" i="3"/>
  <c r="E57" i="3"/>
  <c r="R54" i="3"/>
  <c r="G54" i="3"/>
  <c r="E54" i="3"/>
  <c r="R53" i="3"/>
  <c r="G53" i="3"/>
  <c r="E53" i="3"/>
  <c r="R52" i="3"/>
  <c r="G52" i="3"/>
  <c r="E52" i="3"/>
  <c r="R51" i="3"/>
  <c r="G51" i="3"/>
  <c r="E51" i="3"/>
  <c r="R48" i="3"/>
  <c r="P48" i="3"/>
  <c r="N48" i="3"/>
  <c r="L48" i="3"/>
  <c r="G48" i="3"/>
  <c r="E48" i="3"/>
  <c r="R46" i="3"/>
  <c r="N46" i="3"/>
  <c r="R44" i="3"/>
  <c r="P44" i="3"/>
  <c r="N44" i="3"/>
  <c r="L44" i="3"/>
  <c r="R43" i="3"/>
  <c r="P43" i="3"/>
  <c r="N43" i="3"/>
  <c r="L43" i="3"/>
  <c r="J43" i="3"/>
  <c r="R42" i="3"/>
  <c r="P42" i="3"/>
  <c r="N42" i="3"/>
  <c r="L42" i="3"/>
  <c r="J42" i="3"/>
  <c r="R41" i="3"/>
  <c r="P41" i="3"/>
  <c r="N41" i="3"/>
  <c r="L41" i="3"/>
  <c r="J41" i="3"/>
  <c r="R40" i="3"/>
  <c r="P40" i="3"/>
  <c r="N40" i="3"/>
  <c r="L40" i="3"/>
  <c r="J40" i="3"/>
  <c r="R39" i="3"/>
  <c r="P39" i="3"/>
  <c r="N39" i="3"/>
  <c r="L39" i="3"/>
  <c r="J39" i="3"/>
  <c r="R37" i="3"/>
  <c r="P37" i="3"/>
  <c r="N37" i="3"/>
  <c r="L37" i="3"/>
  <c r="R36" i="3"/>
  <c r="P36" i="3"/>
  <c r="N36" i="3"/>
  <c r="L36" i="3"/>
  <c r="J36" i="3"/>
  <c r="R35" i="3"/>
  <c r="P35" i="3"/>
  <c r="N35" i="3"/>
  <c r="L35" i="3"/>
  <c r="J35" i="3"/>
  <c r="R34" i="3"/>
  <c r="P34" i="3"/>
  <c r="N34" i="3"/>
  <c r="L34" i="3"/>
  <c r="J34" i="3"/>
  <c r="R33" i="3"/>
  <c r="P33" i="3"/>
  <c r="N33" i="3"/>
  <c r="L33" i="3"/>
  <c r="J33" i="3"/>
  <c r="R32" i="3"/>
  <c r="P32" i="3"/>
  <c r="N32" i="3"/>
  <c r="L32" i="3"/>
  <c r="J32" i="3"/>
  <c r="R31" i="3"/>
  <c r="P31" i="3"/>
  <c r="N31" i="3"/>
  <c r="L31" i="3"/>
  <c r="J31" i="3"/>
  <c r="R30" i="3"/>
  <c r="P30" i="3"/>
  <c r="N30" i="3"/>
  <c r="L30" i="3"/>
  <c r="J30" i="3"/>
  <c r="R26" i="3"/>
  <c r="P26" i="3"/>
  <c r="N26" i="3"/>
  <c r="L26" i="3"/>
  <c r="R25" i="3"/>
  <c r="P25" i="3"/>
  <c r="N25" i="3"/>
  <c r="L25" i="3"/>
  <c r="J25" i="3"/>
  <c r="R24" i="3"/>
  <c r="P24" i="3"/>
  <c r="N24" i="3"/>
  <c r="L24" i="3"/>
  <c r="J24" i="3"/>
  <c r="R21" i="3"/>
  <c r="P21" i="3"/>
  <c r="N21" i="3"/>
  <c r="L21" i="3"/>
  <c r="R20" i="3"/>
  <c r="P20" i="3"/>
  <c r="N20" i="3"/>
  <c r="L20" i="3"/>
  <c r="J20" i="3"/>
  <c r="R19" i="3"/>
  <c r="P19" i="3"/>
  <c r="N19" i="3"/>
  <c r="L19" i="3"/>
  <c r="J19" i="3"/>
  <c r="R18" i="3"/>
  <c r="P18" i="3"/>
  <c r="N18" i="3"/>
  <c r="L18" i="3"/>
  <c r="J18" i="3"/>
  <c r="R17" i="3"/>
  <c r="P17" i="3"/>
  <c r="N17" i="3"/>
  <c r="L17" i="3"/>
  <c r="J17" i="3"/>
  <c r="R16" i="3"/>
  <c r="P16" i="3"/>
  <c r="N16" i="3"/>
  <c r="L16" i="3"/>
  <c r="J16" i="3"/>
  <c r="R15" i="3"/>
  <c r="P15" i="3"/>
  <c r="N15" i="3"/>
  <c r="L15" i="3"/>
  <c r="J15" i="3"/>
  <c r="R14" i="3"/>
  <c r="P14" i="3"/>
  <c r="N14" i="3"/>
  <c r="L14" i="3"/>
  <c r="J14" i="3"/>
  <c r="R13" i="3"/>
  <c r="P13" i="3"/>
  <c r="N13" i="3"/>
  <c r="L13" i="3"/>
  <c r="J13" i="3"/>
  <c r="R12" i="3"/>
  <c r="P12" i="3"/>
  <c r="N12" i="3"/>
  <c r="L12" i="3"/>
  <c r="J12" i="3"/>
  <c r="R9" i="3"/>
  <c r="P9" i="3"/>
  <c r="N9" i="3"/>
  <c r="L9" i="3"/>
  <c r="G9" i="3"/>
  <c r="G7" i="3"/>
  <c r="E7" i="3"/>
  <c r="R6" i="3"/>
  <c r="G6" i="3"/>
  <c r="E6" i="3"/>
  <c r="R5" i="3"/>
  <c r="P5" i="3"/>
  <c r="N5" i="3"/>
  <c r="L5" i="3"/>
  <c r="J5" i="3"/>
  <c r="R4" i="3"/>
  <c r="P4" i="3"/>
  <c r="N4" i="3"/>
  <c r="L4" i="3"/>
  <c r="J4" i="3"/>
  <c r="R3" i="3"/>
  <c r="P3" i="3"/>
  <c r="N3" i="3"/>
  <c r="L3" i="3"/>
  <c r="J3" i="3"/>
  <c r="L12" i="6"/>
  <c r="R10" i="6"/>
  <c r="P10" i="6"/>
  <c r="O10" i="6"/>
  <c r="N10" i="6"/>
  <c r="L10" i="6"/>
  <c r="G10" i="6"/>
  <c r="E10" i="6"/>
  <c r="R9" i="6"/>
  <c r="P9" i="6"/>
  <c r="N9" i="6"/>
  <c r="L9" i="6"/>
  <c r="J9" i="6"/>
  <c r="R8" i="6"/>
  <c r="P8" i="6"/>
  <c r="N8" i="6"/>
  <c r="L8" i="6"/>
  <c r="J8" i="6"/>
  <c r="R7" i="6"/>
  <c r="P7" i="6"/>
  <c r="N7" i="6"/>
  <c r="L7" i="6"/>
  <c r="J7" i="6"/>
  <c r="G7" i="6"/>
  <c r="E7" i="6"/>
  <c r="R6" i="6"/>
  <c r="P6" i="6"/>
  <c r="N6" i="6"/>
  <c r="L6" i="6"/>
  <c r="J6" i="6"/>
  <c r="G6" i="6"/>
  <c r="E6" i="6"/>
  <c r="R5" i="6"/>
  <c r="P5" i="6"/>
  <c r="N5" i="6"/>
  <c r="L5" i="6"/>
  <c r="J5" i="6"/>
  <c r="G5" i="6"/>
  <c r="E5" i="6"/>
  <c r="R4" i="6"/>
  <c r="P4" i="6"/>
  <c r="N4" i="6"/>
  <c r="L4" i="6"/>
  <c r="J4" i="6"/>
  <c r="G4" i="6"/>
  <c r="E4" i="6"/>
  <c r="R3" i="6"/>
  <c r="P3" i="6"/>
  <c r="N3" i="6"/>
  <c r="L3" i="6"/>
  <c r="J3" i="6"/>
  <c r="G3" i="6"/>
  <c r="E3" i="6"/>
  <c r="R38" i="15"/>
  <c r="R36" i="15"/>
  <c r="P36" i="15"/>
  <c r="O36" i="15"/>
  <c r="N36" i="15"/>
  <c r="L36" i="15"/>
  <c r="J36" i="15"/>
  <c r="G36" i="15"/>
  <c r="E36" i="15"/>
  <c r="R35" i="15"/>
  <c r="P35" i="15"/>
  <c r="N35" i="15"/>
  <c r="L35" i="15"/>
  <c r="J35" i="15"/>
  <c r="R34" i="15"/>
  <c r="P34" i="15"/>
  <c r="N34" i="15"/>
  <c r="L34" i="15"/>
  <c r="G34" i="15"/>
  <c r="E34" i="15"/>
  <c r="R33" i="15"/>
  <c r="P33" i="15"/>
  <c r="N33" i="15"/>
  <c r="L33" i="15"/>
  <c r="J33" i="15"/>
  <c r="G33" i="15"/>
  <c r="E33" i="15"/>
  <c r="R32" i="15"/>
  <c r="P32" i="15"/>
  <c r="N32" i="15"/>
  <c r="L32" i="15"/>
  <c r="J32" i="15"/>
  <c r="R31" i="15"/>
  <c r="P31" i="15"/>
  <c r="N31" i="15"/>
  <c r="L31" i="15"/>
  <c r="J31" i="15"/>
  <c r="R28" i="15"/>
  <c r="R26" i="15"/>
  <c r="O26" i="15"/>
  <c r="N26" i="15"/>
  <c r="G26" i="15"/>
  <c r="E26" i="15"/>
  <c r="R24" i="15"/>
  <c r="P24" i="15"/>
  <c r="N24" i="15"/>
  <c r="L24" i="15"/>
  <c r="J24" i="15"/>
  <c r="G24" i="15"/>
  <c r="E24" i="15"/>
  <c r="R23" i="15"/>
  <c r="P23" i="15"/>
  <c r="N23" i="15"/>
  <c r="L23" i="15"/>
  <c r="J23" i="15"/>
  <c r="R22" i="15"/>
  <c r="P22" i="15"/>
  <c r="N22" i="15"/>
  <c r="L22" i="15"/>
  <c r="J22" i="15"/>
  <c r="R21" i="15"/>
  <c r="P21" i="15"/>
  <c r="N21" i="15"/>
  <c r="L21" i="15"/>
  <c r="J21" i="15"/>
  <c r="G21" i="15"/>
  <c r="E21" i="15"/>
  <c r="R20" i="15"/>
  <c r="P20" i="15"/>
  <c r="N20" i="15"/>
  <c r="L20" i="15"/>
  <c r="J20" i="15"/>
  <c r="R19" i="15"/>
  <c r="P19" i="15"/>
  <c r="L19" i="15"/>
  <c r="J19" i="15"/>
  <c r="G19" i="15"/>
  <c r="E19" i="15"/>
  <c r="R18" i="15"/>
  <c r="P18" i="15"/>
  <c r="N18" i="15"/>
  <c r="L18" i="15"/>
  <c r="J18" i="15"/>
  <c r="R17" i="15"/>
  <c r="P17" i="15"/>
  <c r="N17" i="15"/>
  <c r="L17" i="15"/>
  <c r="J17" i="15"/>
  <c r="R16" i="15"/>
  <c r="P16" i="15"/>
  <c r="N16" i="15"/>
  <c r="L16" i="15"/>
  <c r="J16" i="15"/>
  <c r="R8" i="15"/>
  <c r="N7" i="15"/>
  <c r="R5" i="15"/>
  <c r="P5" i="15"/>
  <c r="O5" i="15"/>
  <c r="N5" i="15"/>
  <c r="L5" i="15"/>
  <c r="G5" i="15"/>
  <c r="E5" i="15"/>
  <c r="R4" i="15"/>
  <c r="P4" i="15"/>
  <c r="N4" i="15"/>
  <c r="L4" i="15"/>
  <c r="J4" i="15"/>
  <c r="G4" i="15"/>
  <c r="E4" i="15"/>
  <c r="R3" i="15"/>
  <c r="P3" i="15"/>
  <c r="N3" i="15"/>
  <c r="L3" i="15"/>
  <c r="J3" i="15"/>
  <c r="G134" i="11"/>
  <c r="E134" i="11"/>
  <c r="G133" i="11"/>
  <c r="E133" i="11"/>
  <c r="N132" i="11"/>
  <c r="L132" i="11"/>
  <c r="J132" i="11"/>
  <c r="G132" i="11"/>
  <c r="E132" i="11"/>
  <c r="N123" i="11"/>
  <c r="L123" i="11"/>
  <c r="J123" i="11"/>
  <c r="N122" i="11"/>
  <c r="L122" i="11"/>
  <c r="J122" i="11"/>
  <c r="N121" i="11"/>
  <c r="L121" i="11"/>
  <c r="J121" i="11"/>
  <c r="N120" i="11"/>
  <c r="L120" i="11"/>
  <c r="J120" i="11"/>
  <c r="N119" i="11"/>
  <c r="L119" i="11"/>
  <c r="J119" i="11"/>
  <c r="N118" i="11"/>
  <c r="L118" i="11"/>
  <c r="J118" i="11"/>
  <c r="N117" i="11"/>
  <c r="L117" i="11"/>
  <c r="J117" i="11"/>
  <c r="N116" i="11"/>
  <c r="L116" i="11"/>
  <c r="J116" i="11"/>
  <c r="H107" i="11"/>
  <c r="F107" i="11"/>
  <c r="E107" i="11"/>
  <c r="D107" i="11"/>
  <c r="D106" i="11"/>
  <c r="H102" i="11"/>
  <c r="F102" i="11"/>
  <c r="D102" i="11"/>
  <c r="D101" i="11"/>
  <c r="H97" i="11"/>
  <c r="F97" i="11"/>
  <c r="E97" i="11"/>
  <c r="D97" i="11"/>
  <c r="D96" i="11"/>
  <c r="H93" i="11"/>
  <c r="F93" i="11"/>
  <c r="E93" i="11"/>
  <c r="D92" i="11"/>
  <c r="H89" i="11"/>
  <c r="F89" i="11"/>
  <c r="E89" i="11"/>
  <c r="D88" i="11"/>
  <c r="H83" i="11"/>
  <c r="F83" i="11"/>
  <c r="E83" i="11"/>
  <c r="D83" i="11"/>
  <c r="D82" i="11"/>
  <c r="H77" i="11"/>
  <c r="F77" i="11"/>
  <c r="E77" i="11"/>
  <c r="D76" i="11"/>
  <c r="H72" i="11"/>
  <c r="F72" i="11"/>
  <c r="E72" i="11"/>
  <c r="D71" i="11"/>
  <c r="H68" i="11"/>
  <c r="F68" i="11"/>
  <c r="E68" i="11"/>
  <c r="D68" i="11"/>
  <c r="H64" i="11"/>
  <c r="F64" i="11"/>
  <c r="E64" i="11"/>
  <c r="D64" i="11"/>
  <c r="L55" i="11"/>
  <c r="J55" i="11"/>
  <c r="H55" i="11"/>
  <c r="F55" i="11"/>
  <c r="D55" i="11"/>
  <c r="N48" i="11"/>
  <c r="L48" i="11"/>
  <c r="N47" i="11"/>
  <c r="L47" i="11"/>
  <c r="J47" i="11"/>
  <c r="N46" i="11"/>
  <c r="L46" i="11"/>
  <c r="J46" i="11"/>
  <c r="N45" i="11"/>
  <c r="L45" i="11"/>
  <c r="J45" i="11"/>
  <c r="P40" i="11"/>
  <c r="N40" i="11"/>
  <c r="L40" i="11"/>
  <c r="J40" i="11"/>
  <c r="G40" i="11"/>
  <c r="E40" i="11"/>
  <c r="R37" i="11"/>
  <c r="P37" i="11"/>
  <c r="N37" i="11"/>
  <c r="L37" i="11"/>
  <c r="J37" i="11"/>
  <c r="G37" i="11"/>
  <c r="E37" i="11"/>
  <c r="R35" i="11"/>
  <c r="N35" i="11"/>
  <c r="L35" i="11"/>
  <c r="G35" i="11"/>
  <c r="E35" i="11"/>
  <c r="R33" i="11"/>
  <c r="N33" i="11"/>
  <c r="L33" i="11"/>
  <c r="G33" i="11"/>
  <c r="E33" i="11"/>
  <c r="L31" i="11"/>
  <c r="R30" i="11"/>
  <c r="P30" i="11"/>
  <c r="N30" i="11"/>
  <c r="L30" i="11"/>
  <c r="J30" i="11"/>
  <c r="G30" i="11"/>
  <c r="E30" i="11"/>
  <c r="R29" i="11"/>
  <c r="P29" i="11"/>
  <c r="N29" i="11"/>
  <c r="L29" i="11"/>
  <c r="J29" i="11"/>
  <c r="R27" i="11"/>
  <c r="P27" i="11"/>
  <c r="N27" i="11"/>
  <c r="L27" i="11"/>
  <c r="J27" i="11"/>
  <c r="G27" i="11"/>
  <c r="E27" i="11"/>
  <c r="R24" i="11"/>
  <c r="P24" i="11"/>
  <c r="G24" i="11"/>
  <c r="E24" i="11"/>
  <c r="R22" i="11"/>
  <c r="P22" i="11"/>
  <c r="N22" i="11"/>
  <c r="L22" i="11"/>
  <c r="G22" i="11"/>
  <c r="E22" i="11"/>
  <c r="R20" i="11"/>
  <c r="P20" i="11"/>
  <c r="N20" i="11"/>
  <c r="L20" i="11"/>
  <c r="J20" i="11"/>
  <c r="G20" i="11"/>
  <c r="E20" i="11"/>
  <c r="R18" i="11"/>
  <c r="P18" i="11"/>
  <c r="N18" i="11"/>
  <c r="L18" i="11"/>
  <c r="J18" i="11"/>
  <c r="G18" i="11"/>
  <c r="E18" i="11"/>
  <c r="R16" i="11"/>
  <c r="P16" i="11"/>
  <c r="N16" i="11"/>
  <c r="L16" i="11"/>
  <c r="J16" i="11"/>
  <c r="G16" i="11"/>
  <c r="E16" i="11"/>
  <c r="R12" i="11"/>
  <c r="R10" i="11"/>
  <c r="P10" i="11"/>
  <c r="N10" i="11"/>
  <c r="L10" i="11"/>
  <c r="R9" i="11"/>
  <c r="P9" i="11"/>
  <c r="N9" i="11"/>
  <c r="L9" i="11"/>
  <c r="J9" i="11"/>
  <c r="R8" i="11"/>
  <c r="P8" i="11"/>
  <c r="N8" i="11"/>
  <c r="L8" i="11"/>
  <c r="J8" i="11"/>
  <c r="R7" i="11"/>
  <c r="P7" i="11"/>
  <c r="N7" i="11"/>
  <c r="L7" i="11"/>
  <c r="J7" i="11"/>
  <c r="R6" i="11"/>
  <c r="P6" i="11"/>
  <c r="N6" i="11"/>
  <c r="L6" i="11"/>
  <c r="J6" i="11"/>
  <c r="R5" i="11"/>
  <c r="P5" i="11"/>
  <c r="N5" i="11"/>
  <c r="L5" i="11"/>
  <c r="J5" i="11"/>
  <c r="R4" i="11"/>
  <c r="P4" i="11"/>
  <c r="N4" i="11"/>
  <c r="L4" i="11"/>
  <c r="J4" i="11"/>
  <c r="E44" i="12"/>
  <c r="G44" i="12"/>
  <c r="P44" i="12"/>
</calcChain>
</file>

<file path=xl/comments1.xml><?xml version="1.0" encoding="utf-8"?>
<comments xmlns="http://schemas.openxmlformats.org/spreadsheetml/2006/main">
  <authors>
    <author>作者</author>
  </authors>
  <commentList>
    <comment ref="H2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更新为机械电度表</t>
        </r>
      </text>
    </comment>
    <comment ref="I2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更新为机械电度表</t>
        </r>
      </text>
    </comment>
    <comment ref="I2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电子计量表拆除</t>
        </r>
      </text>
    </comment>
    <comment ref="R3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家委会与老干部处各占一半</t>
        </r>
      </text>
    </comment>
    <comment ref="K47" authorId="0">
      <text>
        <r>
          <rPr>
            <b/>
            <sz val="9"/>
            <rFont val="宋体"/>
            <charset val="134"/>
          </rPr>
          <t xml:space="preserve">作者:
</t>
        </r>
      </text>
    </comment>
    <comment ref="A1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无水电表
按每月每平米</t>
        </r>
        <r>
          <rPr>
            <sz val="9"/>
            <rFont val="Tahoma"/>
            <family val="2"/>
          </rPr>
          <t>15</t>
        </r>
        <r>
          <rPr>
            <sz val="9"/>
            <rFont val="宋体"/>
            <charset val="134"/>
          </rPr>
          <t>元收动力费，此房间</t>
        </r>
        <r>
          <rPr>
            <sz val="9"/>
            <rFont val="Tahoma"/>
            <family val="2"/>
          </rPr>
          <t>48</t>
        </r>
        <r>
          <rPr>
            <sz val="9"/>
            <rFont val="宋体"/>
            <charset val="134"/>
          </rPr>
          <t>平米
电表新装</t>
        </r>
      </text>
    </comment>
    <comment ref="A11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无水电表，按每月每平米</t>
        </r>
        <r>
          <rPr>
            <sz val="9"/>
            <rFont val="Tahoma"/>
            <family val="2"/>
          </rPr>
          <t>15</t>
        </r>
        <r>
          <rPr>
            <sz val="9"/>
            <rFont val="宋体"/>
            <charset val="134"/>
          </rPr>
          <t>元收费，此房</t>
        </r>
        <r>
          <rPr>
            <sz val="9"/>
            <rFont val="Tahoma"/>
            <family val="2"/>
          </rPr>
          <t>48</t>
        </r>
        <r>
          <rPr>
            <sz val="9"/>
            <rFont val="宋体"/>
            <charset val="134"/>
          </rPr>
          <t>平米
电表新装</t>
        </r>
      </text>
    </comment>
  </commentList>
</comments>
</file>

<file path=xl/comments10.xml><?xml version="1.0" encoding="utf-8"?>
<comments xmlns="http://schemas.openxmlformats.org/spreadsheetml/2006/main">
  <authors>
    <author>作者</author>
    <author>苗壮</author>
    <author>山水之问</author>
    <author>Administrator</author>
  </authors>
  <commentList>
    <comment ref="D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2015.11.1  5</t>
        </r>
      </text>
    </comment>
    <comment ref="H32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</t>
        </r>
        <r>
          <rPr>
            <sz val="9"/>
            <rFont val="宋体"/>
            <charset val="134"/>
          </rPr>
          <t>水电表已拆除</t>
        </r>
      </text>
    </comment>
    <comment ref="I32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</t>
        </r>
        <r>
          <rPr>
            <sz val="9"/>
            <rFont val="宋体"/>
            <charset val="134"/>
          </rPr>
          <t>水电表已拆除</t>
        </r>
      </text>
    </comment>
    <comment ref="H33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2019.7.4
934</t>
        </r>
      </text>
    </comment>
    <comment ref="I33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2019.7.4
934</t>
        </r>
      </text>
    </comment>
    <comment ref="A3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原115外</t>
        </r>
      </text>
    </comment>
    <comment ref="H38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
8039</t>
        </r>
      </text>
    </comment>
    <comment ref="I38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
8039</t>
        </r>
      </text>
    </comment>
    <comment ref="D39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2019.5.1
14</t>
        </r>
      </text>
    </comment>
    <comment ref="H39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2019.5.1
16369
</t>
        </r>
      </text>
    </comment>
    <comment ref="I39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2019.5.1
16369
</t>
        </r>
      </text>
    </comment>
    <comment ref="H41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2017.11.1
231</t>
        </r>
      </text>
    </comment>
    <comment ref="I41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2017.11.1
231</t>
        </r>
      </text>
    </comment>
    <comment ref="A4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2014.12.25转给杨涛近办个月</t>
        </r>
      </text>
    </comment>
    <comment ref="A5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此课题包括杨、张的费用</t>
        </r>
      </text>
    </comment>
    <comment ref="H5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778
2017.11.1
799
2019.5.1
802</t>
        </r>
      </text>
    </comment>
    <comment ref="I5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778
2017.11.1
799
2019.5.1
802</t>
        </r>
      </text>
    </comment>
    <comment ref="H5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778
2017.11.1
799
2019.5.1
802</t>
        </r>
      </text>
    </comment>
    <comment ref="I5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778
2017.11.1
799
2019.5.1
802</t>
        </r>
      </text>
    </comment>
    <comment ref="A60" authorId="1">
      <text>
        <r>
          <rPr>
            <b/>
            <sz val="9"/>
            <rFont val="宋体"/>
            <charset val="134"/>
          </rPr>
          <t>苗壮:</t>
        </r>
        <r>
          <rPr>
            <sz val="9"/>
            <rFont val="宋体"/>
            <charset val="134"/>
          </rPr>
          <t xml:space="preserve">
2020年新装，2021年5.30第一次抄表
</t>
        </r>
      </text>
    </comment>
    <comment ref="H61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family val="2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I61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family val="2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A6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原115外</t>
        </r>
      </text>
    </comment>
    <comment ref="A6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原115外</t>
        </r>
      </text>
    </comment>
    <comment ref="A7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2015.1.29电表新装表底数0</t>
        </r>
      </text>
    </comment>
    <comment ref="D8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2017.6.1
21</t>
        </r>
      </text>
    </comment>
    <comment ref="A8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与张新惠费用各半</t>
        </r>
      </text>
    </comment>
    <comment ref="D8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2017.6.1
16
2018.5.1
17</t>
        </r>
      </text>
    </comment>
    <comment ref="H92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family val="2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I92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family val="2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H93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family val="2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I93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107371</t>
        </r>
        <r>
          <rPr>
            <sz val="9"/>
            <rFont val="宋体"/>
            <charset val="134"/>
          </rPr>
          <t>（</t>
        </r>
        <r>
          <rPr>
            <sz val="9"/>
            <rFont val="Tahoma"/>
            <family val="2"/>
          </rPr>
          <t>2019.1.14</t>
        </r>
        <r>
          <rPr>
            <sz val="9"/>
            <rFont val="宋体"/>
            <charset val="134"/>
          </rPr>
          <t>）</t>
        </r>
      </text>
    </comment>
    <comment ref="A9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与姬杨费用各半</t>
        </r>
      </text>
    </comment>
    <comment ref="D9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2017.6.1
16</t>
        </r>
      </text>
    </comment>
    <comment ref="A10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李京波水电费计入武海滨课题账内
</t>
        </r>
      </text>
    </comment>
    <comment ref="A11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套间</t>
        </r>
      </text>
    </comment>
    <comment ref="A11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1间半</t>
        </r>
      </text>
    </comment>
    <comment ref="A11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2013年10月11日新装由5N2上线引进单独计量</t>
        </r>
      </text>
    </comment>
    <comment ref="A12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原机房装修改为办公室
</t>
        </r>
      </text>
    </comment>
    <comment ref="D12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2015.11.1  2</t>
        </r>
      </text>
    </comment>
    <comment ref="D12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2014.5.21新装</t>
        </r>
      </text>
    </comment>
    <comment ref="A13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此房间电费由魏大海和张俊平均分摊，现改为张弛
</t>
        </r>
      </text>
    </comment>
    <comment ref="Q146" authorId="2">
      <text>
        <r>
          <rPr>
            <b/>
            <sz val="9"/>
            <rFont val="宋体"/>
            <charset val="134"/>
          </rPr>
          <t>山水之问:</t>
        </r>
        <r>
          <rPr>
            <sz val="9"/>
            <rFont val="宋体"/>
            <charset val="134"/>
          </rPr>
          <t xml:space="preserve">
食堂三层按比例0.0573
</t>
        </r>
      </text>
    </comment>
    <comment ref="A15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2015.9.18新装
电表变比200/5</t>
        </r>
      </text>
    </comment>
    <comment ref="J175" authorId="1">
      <text>
        <r>
          <rPr>
            <b/>
            <sz val="9"/>
            <rFont val="宋体"/>
            <charset val="134"/>
          </rPr>
          <t>苗壮:</t>
        </r>
        <r>
          <rPr>
            <sz val="9"/>
            <rFont val="宋体"/>
            <charset val="134"/>
          </rPr>
          <t xml:space="preserve">
减去417#用电量
</t>
        </r>
      </text>
    </comment>
    <comment ref="P175" authorId="3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已从前1项减去417电费</t>
        </r>
      </text>
    </comment>
    <comment ref="A17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2014.2.19退出电表底数30676</t>
        </r>
      </text>
    </comment>
    <comment ref="A17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此房间已改办公室。</t>
        </r>
      </text>
    </comment>
    <comment ref="I17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2014.2.19
2017.11.1
3144
2018.5.1
3144</t>
        </r>
      </text>
    </comment>
    <comment ref="D18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2015.11.1.44
2017.11.1
50</t>
        </r>
      </text>
    </comment>
  </commentList>
</comments>
</file>

<file path=xl/comments11.xml><?xml version="1.0" encoding="utf-8"?>
<comments xmlns="http://schemas.openxmlformats.org/spreadsheetml/2006/main">
  <authors>
    <author>作者</author>
  </authors>
  <commentList>
    <comment ref="C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2014.5.21更新</t>
        </r>
      </text>
    </comment>
    <comment ref="D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2014.5.21更新</t>
        </r>
      </text>
    </comment>
    <comment ref="C12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104</t>
        </r>
      </text>
    </comment>
    <comment ref="D12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104</t>
        </r>
      </text>
    </comment>
    <comment ref="C24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104</t>
        </r>
      </text>
    </comment>
    <comment ref="D24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104</t>
        </r>
      </text>
    </comment>
    <comment ref="I32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2016.11.7</t>
        </r>
        <r>
          <rPr>
            <sz val="9"/>
            <rFont val="宋体"/>
            <charset val="134"/>
          </rPr>
          <t>新装</t>
        </r>
      </text>
    </comment>
    <comment ref="D36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2017.11.1
158</t>
        </r>
      </text>
    </comment>
    <comment ref="A5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未用2017.11.1
</t>
        </r>
      </text>
    </comment>
    <comment ref="H5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I5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H5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50136
2015.11.1此表底数50137
2016.7.1
50137
2017.6.20
50137
2017.10.20
50137
2018.5.30
50137</t>
        </r>
      </text>
    </comment>
    <comment ref="I5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50136
2015.11.1此表底数50137
2016.7.1
50137
2017.6.20
50137
2017.10.20
50137
2018.5.30
50137</t>
        </r>
      </text>
    </comment>
    <comment ref="Q63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</t>
        </r>
        <r>
          <rPr>
            <sz val="9"/>
            <rFont val="宋体"/>
            <charset val="134"/>
          </rPr>
          <t>年下半年减一间房的面积比例变为</t>
        </r>
        <r>
          <rPr>
            <sz val="9"/>
            <rFont val="Tahoma"/>
            <family val="2"/>
          </rPr>
          <t xml:space="preserve">0.1146
</t>
        </r>
      </text>
    </comment>
    <comment ref="H8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电表在</t>
        </r>
        <r>
          <rPr>
            <sz val="9"/>
            <rFont val="Tahoma"/>
            <family val="2"/>
          </rPr>
          <t>4#</t>
        </r>
        <r>
          <rPr>
            <sz val="9"/>
            <rFont val="宋体"/>
            <charset val="134"/>
          </rPr>
          <t xml:space="preserve">配电室
</t>
        </r>
        <r>
          <rPr>
            <sz val="9"/>
            <rFont val="Tahoma"/>
            <family val="2"/>
          </rPr>
          <t>104#</t>
        </r>
        <r>
          <rPr>
            <sz val="9"/>
            <rFont val="宋体"/>
            <charset val="134"/>
          </rPr>
          <t>房间内电表为零</t>
        </r>
      </text>
    </comment>
    <comment ref="I8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电表在</t>
        </r>
        <r>
          <rPr>
            <sz val="9"/>
            <rFont val="Tahoma"/>
            <family val="2"/>
          </rPr>
          <t>4#</t>
        </r>
        <r>
          <rPr>
            <sz val="9"/>
            <rFont val="宋体"/>
            <charset val="134"/>
          </rPr>
          <t xml:space="preserve">配电室
</t>
        </r>
        <r>
          <rPr>
            <sz val="9"/>
            <rFont val="Tahoma"/>
            <family val="2"/>
          </rPr>
          <t>104#</t>
        </r>
        <r>
          <rPr>
            <sz val="9"/>
            <rFont val="宋体"/>
            <charset val="134"/>
          </rPr>
          <t>房间内电表为零</t>
        </r>
      </text>
    </comment>
    <comment ref="H8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</t>
        </r>
      </text>
    </comment>
    <comment ref="I8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</t>
        </r>
      </text>
    </comment>
    <comment ref="H8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I8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H87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2016.9.8   15852</t>
        </r>
      </text>
    </comment>
    <comment ref="I87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2016.9.8   15852</t>
        </r>
      </text>
    </comment>
    <comment ref="Q8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王利军愿全部承担
</t>
        </r>
      </text>
    </comment>
    <comment ref="A10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2014.2.19退房电表底数44335，水表底数43</t>
        </r>
      </text>
    </comment>
    <comment ref="H10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未查，2017.6.20数；
2018.11.27为8437。
</t>
        </r>
      </text>
    </comment>
    <comment ref="I10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未查，2017.6.20数；
2018.11.27为8437。
</t>
        </r>
      </text>
    </comment>
    <comment ref="H11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</t>
        </r>
      </text>
    </comment>
    <comment ref="I11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</t>
        </r>
      </text>
    </comment>
    <comment ref="H11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I11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2014.8.27房间改造，表在4#配</t>
        </r>
      </text>
    </comment>
    <comment ref="H112" authorId="0">
      <text>
        <r>
          <rPr>
            <sz val="9"/>
            <rFont val="Tahoma"/>
            <family val="2"/>
          </rPr>
          <t>2018.11.6
16238</t>
        </r>
      </text>
    </comment>
    <comment ref="I112" authorId="0">
      <text>
        <r>
          <rPr>
            <sz val="9"/>
            <rFont val="Tahoma"/>
            <family val="2"/>
          </rPr>
          <t>2018.11.6
16238</t>
        </r>
      </text>
    </comment>
    <comment ref="A13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4568刘孔</t>
        </r>
      </text>
    </comment>
    <comment ref="A16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2014.12.25转给杨涛近半个月</t>
        </r>
      </text>
    </comment>
    <comment ref="H162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2017.11.3
346
2018.5.1
376</t>
        </r>
      </text>
    </comment>
    <comment ref="I162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2017.11.3
346
2018.5.1
376</t>
        </r>
      </text>
    </comment>
    <comment ref="A17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2014.2.19退房电表底数44335，水表底数43</t>
        </r>
      </text>
    </comment>
    <comment ref="I18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
3236</t>
        </r>
      </text>
    </comment>
    <comment ref="H225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2017.6.1
40287</t>
        </r>
      </text>
    </comment>
    <comment ref="I225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2017.6.1
40287</t>
        </r>
      </text>
    </comment>
    <comment ref="A22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此表在</t>
        </r>
        <r>
          <rPr>
            <sz val="9"/>
            <rFont val="Tahoma"/>
            <family val="2"/>
          </rPr>
          <t>7#</t>
        </r>
        <r>
          <rPr>
            <sz val="9"/>
            <rFont val="宋体"/>
            <charset val="134"/>
          </rPr>
          <t>配电室原为</t>
        </r>
        <r>
          <rPr>
            <sz val="9"/>
            <rFont val="Tahoma"/>
            <family val="2"/>
          </rPr>
          <t>2#</t>
        </r>
        <r>
          <rPr>
            <sz val="9"/>
            <rFont val="宋体"/>
            <charset val="134"/>
          </rPr>
          <t xml:space="preserve">冷机
</t>
        </r>
      </text>
    </comment>
    <comment ref="I229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2019.5.1
10337</t>
        </r>
      </text>
    </comment>
    <comment ref="H23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未走
2016.1.20更新
2017.6.1
2684</t>
        </r>
      </text>
    </comment>
    <comment ref="I23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未走
2016.1.20更新
2017.6.1
2684</t>
        </r>
      </text>
    </comment>
  </commentList>
</comments>
</file>

<file path=xl/comments12.xml><?xml version="1.0" encoding="utf-8"?>
<comments xmlns="http://schemas.openxmlformats.org/spreadsheetml/2006/main">
  <authors>
    <author>作者</author>
  </authors>
  <commentList>
    <comment ref="I7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2015.12.9   57
2017011.1
2#配电室电表
575</t>
        </r>
      </text>
    </comment>
  </commentList>
</comments>
</file>

<file path=xl/comments13.xml><?xml version="1.0" encoding="utf-8"?>
<comments xmlns="http://schemas.openxmlformats.org/spreadsheetml/2006/main">
  <authors>
    <author>作者</author>
  </authors>
  <commentList>
    <comment ref="C14" authorId="0">
      <text>
        <r>
          <rPr>
            <sz val="9"/>
            <rFont val="宋体"/>
            <charset val="134"/>
          </rPr>
          <t xml:space="preserve">此表底数为旧表与新表相加：426170.72+7051.28
</t>
        </r>
      </text>
    </comment>
    <comment ref="B30" authorId="0">
      <text>
        <r>
          <rPr>
            <sz val="9"/>
            <rFont val="宋体"/>
            <charset val="134"/>
          </rPr>
          <t xml:space="preserve">此表底数为旧表与新表相加：426170.72+7051.28
</t>
        </r>
      </text>
    </comment>
    <comment ref="C30" authorId="0">
      <text>
        <r>
          <rPr>
            <sz val="9"/>
            <rFont val="宋体"/>
            <charset val="134"/>
          </rPr>
          <t xml:space="preserve">此表底数为旧表与新表相加：426170.72+7051.28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C1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
109
2016.11.1新装</t>
        </r>
      </text>
    </comment>
    <comment ref="D1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
109
2016.11.1新装</t>
        </r>
      </text>
    </comment>
    <comment ref="I2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2015.11.1表底数3402
2016.7.11表底数3402
2018.11.12
4135
2019.11.18
4135</t>
        </r>
      </text>
    </comment>
    <comment ref="A2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2015年7月-11月</t>
        </r>
      </text>
    </comment>
    <comment ref="Q2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按所占比例分摊水电费
分摊比例为0.079
</t>
        </r>
      </text>
    </comment>
  </commentList>
</comments>
</file>

<file path=xl/comments3.xml><?xml version="1.0" encoding="utf-8"?>
<comments xmlns="http://schemas.openxmlformats.org/spreadsheetml/2006/main">
  <authors>
    <author>作者</author>
  </authors>
  <commentList>
    <comment ref="I6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
6197
2017.6.20
6197
2017.11.1
6197</t>
        </r>
      </text>
    </comment>
    <comment ref="A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4683</t>
        </r>
      </text>
    </comment>
    <comment ref="H8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
4573</t>
        </r>
      </text>
    </comment>
    <comment ref="I8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
4573</t>
        </r>
      </text>
    </comment>
  </commentList>
</comments>
</file>

<file path=xl/comments4.xml><?xml version="1.0" encoding="utf-8"?>
<comments xmlns="http://schemas.openxmlformats.org/spreadsheetml/2006/main">
  <authors>
    <author>作者</author>
  </authors>
  <commentList>
    <comment ref="I5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2011.9.20新装</t>
        </r>
      </text>
    </comment>
    <comment ref="I5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2016.11.7新装</t>
        </r>
      </text>
    </comment>
    <comment ref="I6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2015.12.9   47
2016.11.1   86</t>
        </r>
      </text>
    </comment>
    <comment ref="D95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2017.6.29
2</t>
        </r>
      </text>
    </comment>
    <comment ref="I95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2017.6.29
139
2017.11.1
139</t>
        </r>
      </text>
    </comment>
    <comment ref="D9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2014.5.16新装</t>
        </r>
      </text>
    </comment>
    <comment ref="H97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2017.6.29
23506
2017.11.1
23562</t>
        </r>
      </text>
    </comment>
    <comment ref="I97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2017.6.29
23506
2017.11.1
23562</t>
        </r>
      </text>
    </comment>
    <comment ref="A9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与赵玲娟各一办</t>
        </r>
      </text>
    </comment>
    <comment ref="H105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30189</t>
        </r>
      </text>
    </comment>
    <comment ref="I105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30189</t>
        </r>
      </text>
    </comment>
    <comment ref="C10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2015.11.1  12</t>
        </r>
      </text>
    </comment>
    <comment ref="D10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2015.11.1  12</t>
        </r>
      </text>
    </comment>
    <comment ref="C10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2017.6.20  142</t>
        </r>
      </text>
    </comment>
    <comment ref="D10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2017.6.20  142</t>
        </r>
      </text>
    </comment>
    <comment ref="I108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16597</t>
        </r>
      </text>
    </comment>
    <comment ref="I109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15530</t>
        </r>
      </text>
    </comment>
  </commentList>
</comments>
</file>

<file path=xl/comments5.xml><?xml version="1.0" encoding="utf-8"?>
<comments xmlns="http://schemas.openxmlformats.org/spreadsheetml/2006/main">
  <authors>
    <author>山水之问</author>
    <author>作者</author>
  </authors>
  <commentList>
    <comment ref="Q15" authorId="0">
      <text>
        <r>
          <rPr>
            <b/>
            <sz val="9"/>
            <rFont val="宋体"/>
            <charset val="134"/>
          </rPr>
          <t>山水之问:</t>
        </r>
        <r>
          <rPr>
            <sz val="9"/>
            <rFont val="宋体"/>
            <charset val="134"/>
          </rPr>
          <t xml:space="preserve">
食堂三层313、315按比例0.11933
</t>
        </r>
      </text>
    </comment>
    <comment ref="H26" authorId="1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2017.11.1
12218</t>
        </r>
      </text>
    </comment>
    <comment ref="I26" authorId="1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2017.11.1
12218</t>
        </r>
      </text>
    </comment>
    <comment ref="D34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2014.5.21新装</t>
        </r>
      </text>
    </comment>
  </commentList>
</comments>
</file>

<file path=xl/comments6.xml><?xml version="1.0" encoding="utf-8"?>
<comments xmlns="http://schemas.openxmlformats.org/spreadsheetml/2006/main">
  <authors>
    <author>作者</author>
  </authors>
  <commentList>
    <comment ref="I1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2015.12.9   57
2017011.1
2#配电室电表
575</t>
        </r>
      </text>
    </comment>
  </commentList>
</comments>
</file>

<file path=xl/comments7.xml><?xml version="1.0" encoding="utf-8"?>
<comments xmlns="http://schemas.openxmlformats.org/spreadsheetml/2006/main">
  <authors>
    <author>作者</author>
    <author>Administrator</author>
    <author>苗壮</author>
  </authors>
  <commentList>
    <comment ref="D5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2017.6.29
2</t>
        </r>
      </text>
    </comment>
    <comment ref="I5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2017.6.29
139
2017.11.1
139</t>
        </r>
      </text>
    </comment>
    <comment ref="D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2014.5.16新装</t>
        </r>
      </text>
    </comment>
    <comment ref="H7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2017.6.29
23506
2017.11.1
23562</t>
        </r>
      </text>
    </comment>
    <comment ref="I7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2017.6.29
23506
2017.11.1
23562</t>
        </r>
      </text>
    </comment>
    <comment ref="A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与赵玲娟各一办</t>
        </r>
      </text>
    </comment>
    <comment ref="H15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30189</t>
        </r>
      </text>
    </comment>
    <comment ref="I15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30189</t>
        </r>
      </text>
    </comment>
    <comment ref="C1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2015.11.1  12</t>
        </r>
      </text>
    </comment>
    <comment ref="D1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2015.11.1  12</t>
        </r>
      </text>
    </comment>
    <comment ref="C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2017.6.20  142</t>
        </r>
      </text>
    </comment>
    <comment ref="D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2017.6.20  142</t>
        </r>
      </text>
    </comment>
    <comment ref="I18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16597</t>
        </r>
      </text>
    </comment>
    <comment ref="I19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2016.11.11
15530</t>
        </r>
      </text>
    </comment>
    <comment ref="D3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2015.11.1  0</t>
        </r>
      </text>
    </comment>
    <comment ref="H33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2016.11.11
14416
2017.6.20  
15503</t>
        </r>
      </text>
    </comment>
    <comment ref="I33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2016.11.11
14416
2017.6.20  
15503</t>
        </r>
      </text>
    </comment>
    <comment ref="I3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H3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09年5月电表底数</t>
        </r>
      </text>
    </comment>
    <comment ref="I3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未用</t>
        </r>
      </text>
    </comment>
    <comment ref="J3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按0.33计算</t>
        </r>
      </text>
    </comment>
    <comment ref="A4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到</t>
        </r>
        <r>
          <rPr>
            <sz val="9"/>
            <rFont val="Tahoma"/>
            <family val="2"/>
          </rPr>
          <t>2020</t>
        </r>
        <r>
          <rPr>
            <sz val="9"/>
            <rFont val="宋体"/>
            <charset val="134"/>
          </rPr>
          <t>年都可用此课题号</t>
        </r>
      </text>
    </comment>
    <comment ref="C4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18810490158覃
没有所里固定电话</t>
        </r>
      </text>
    </comment>
    <comment ref="Q49" authorId="2">
      <text>
        <r>
          <rPr>
            <b/>
            <sz val="9"/>
            <rFont val="宋体"/>
            <charset val="134"/>
          </rPr>
          <t>苗壮:</t>
        </r>
        <r>
          <rPr>
            <sz val="9"/>
            <rFont val="宋体"/>
            <charset val="134"/>
          </rPr>
          <t xml:space="preserve">
以后和Q组均分2021.6
</t>
        </r>
      </text>
    </comment>
    <comment ref="Q50" authorId="2">
      <text>
        <r>
          <rPr>
            <b/>
            <sz val="9"/>
            <rFont val="宋体"/>
            <charset val="134"/>
          </rPr>
          <t>苗壮:</t>
        </r>
        <r>
          <rPr>
            <sz val="9"/>
            <rFont val="宋体"/>
            <charset val="134"/>
          </rPr>
          <t xml:space="preserve">
以后和Q组均分2021.6</t>
        </r>
      </text>
    </comment>
    <comment ref="H52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29428</t>
        </r>
      </text>
    </comment>
    <comment ref="I52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29428</t>
        </r>
      </text>
    </comment>
    <comment ref="I61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24765</t>
        </r>
        <r>
          <rPr>
            <sz val="9"/>
            <rFont val="宋体"/>
            <charset val="134"/>
          </rPr>
          <t>未走字</t>
        </r>
      </text>
    </comment>
    <comment ref="A7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2012年9月此房间与527A合并，装修为超净实验室，水电表已更新</t>
        </r>
      </text>
    </comment>
    <comment ref="A7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实际发生的水电费</t>
        </r>
      </text>
    </comment>
    <comment ref="H8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987反转？</t>
        </r>
      </text>
    </comment>
    <comment ref="I8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987反转？</t>
        </r>
      </text>
    </comment>
    <comment ref="A9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2013.10.18交房转杨林</t>
        </r>
      </text>
    </comment>
    <comment ref="A9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2013.10.18交房转杨林</t>
        </r>
      </text>
    </comment>
    <comment ref="A9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此风机未用，此房间改为办公室。</t>
        </r>
      </text>
    </comment>
    <comment ref="I9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181
2017.6.20
197</t>
        </r>
      </text>
    </comment>
    <comment ref="I9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587
2017.6.20
507</t>
        </r>
      </text>
    </comment>
    <comment ref="O10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20W*48,40W*6,核算40W灯管30支，因新装核算按一支灯管算电费</t>
        </r>
      </text>
    </comment>
    <comment ref="C108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6.8</t>
        </r>
      </text>
    </comment>
    <comment ref="D108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6.8</t>
        </r>
      </text>
    </comment>
    <comment ref="H108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72939</t>
        </r>
      </text>
    </comment>
    <comment ref="I108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2018.6.12
72939</t>
        </r>
      </text>
    </comment>
    <comment ref="A10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与黄永箴各一半
原301#房间</t>
        </r>
      </text>
    </comment>
    <comment ref="C10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17
2015.11.1  19</t>
        </r>
      </text>
    </comment>
    <comment ref="D10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17
2015.11.1  19</t>
        </r>
      </text>
    </comment>
    <comment ref="A11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2013.11.11新装修</t>
        </r>
      </text>
    </comment>
    <comment ref="H12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1250
2016.11.11
1507
2017.11.1
1721</t>
        </r>
      </text>
    </comment>
    <comment ref="I12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1250
2016.11.11
1507
2017.11.1
1721</t>
        </r>
      </text>
    </comment>
    <comment ref="I132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2016.11.11
6772
2017.11.1
6774</t>
        </r>
      </text>
    </comment>
    <comment ref="H134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2017.11.1
14004
2019.5.1
13018
</t>
        </r>
      </text>
    </comment>
    <comment ref="I134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2017.11.1
14004
2019.5.1
13018
</t>
        </r>
      </text>
    </comment>
    <comment ref="A14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以后归陈少武</t>
        </r>
      </text>
    </comment>
    <comment ref="O14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6条20瓦日光灯，</t>
        </r>
      </text>
    </comment>
    <comment ref="H15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2013年12月25日交房，电表底数9935</t>
        </r>
      </text>
    </comment>
    <comment ref="I15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2013年12月25日交房，电表底数9935</t>
        </r>
      </text>
    </comment>
    <comment ref="A15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与507相通</t>
        </r>
      </text>
    </comment>
    <comment ref="Q159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305#</t>
        </r>
        <r>
          <rPr>
            <sz val="9"/>
            <rFont val="宋体"/>
            <charset val="134"/>
          </rPr>
          <t>房间面积比例为</t>
        </r>
        <r>
          <rPr>
            <sz val="9"/>
            <rFont val="Tahoma"/>
            <family val="2"/>
          </rPr>
          <t xml:space="preserve">0.057279
</t>
        </r>
      </text>
    </comment>
    <comment ref="C16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133</t>
        </r>
      </text>
    </comment>
    <comment ref="D16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133</t>
        </r>
      </text>
    </comment>
    <comment ref="A16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2013.10.18交房转俞育德</t>
        </r>
      </text>
    </comment>
    <comment ref="A16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2013.10.18交房转俞育德</t>
        </r>
      </text>
    </comment>
    <comment ref="A17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找611#房间，5342孙</t>
        </r>
      </text>
    </comment>
    <comment ref="D18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35
2017.6.20
36</t>
        </r>
      </text>
    </comment>
    <comment ref="D18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9</t>
        </r>
      </text>
    </comment>
    <comment ref="I18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49382</t>
        </r>
      </text>
    </comment>
    <comment ref="A18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找218
4473</t>
        </r>
      </text>
    </comment>
    <comment ref="D19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30
2015.11.1  30
转祝宁华2019.6.14
46</t>
        </r>
      </text>
    </comment>
    <comment ref="I19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2293
2015.11.1  22936
2019.6.14  22938转祝宁华</t>
        </r>
      </text>
    </comment>
    <comment ref="A19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2014年由韩勤转祝宁华</t>
        </r>
      </text>
    </comment>
    <comment ref="A19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下次转祝宁华</t>
        </r>
      </text>
    </comment>
    <comment ref="D19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2017.6.20
51</t>
        </r>
      </text>
    </comment>
    <comment ref="A19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下次转祝宁华</t>
        </r>
      </text>
    </comment>
    <comment ref="H224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
3314
2017.6.20
3579</t>
        </r>
      </text>
    </comment>
    <comment ref="I224" authorId="0">
      <text>
        <r>
          <rPr>
            <b/>
            <sz val="9"/>
            <rFont val="宋体"/>
            <charset val="134"/>
          </rPr>
          <t>作者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2016.11.1
3314
2017.6.20
3579</t>
        </r>
      </text>
    </comment>
    <comment ref="A23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原机房装修改为办公室
</t>
        </r>
      </text>
    </comment>
  </commentList>
</comments>
</file>

<file path=xl/comments8.xml><?xml version="1.0" encoding="utf-8"?>
<comments xmlns="http://schemas.openxmlformats.org/spreadsheetml/2006/main">
  <authors>
    <author>作者</author>
  </authors>
  <commentList>
    <comment ref="D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2015.11.1  2</t>
        </r>
      </text>
    </comment>
    <comment ref="H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2010.10新装</t>
        </r>
      </text>
    </comment>
    <comment ref="I4" authorId="0">
      <text>
        <r>
          <rPr>
            <b/>
            <sz val="9"/>
            <rFont val="Tahoma"/>
            <family val="2"/>
          </rPr>
          <t>作者:</t>
        </r>
        <r>
          <rPr>
            <sz val="9"/>
            <rFont val="Tahoma"/>
            <family val="2"/>
          </rPr>
          <t xml:space="preserve">
2019.11.18
1202</t>
        </r>
      </text>
    </comment>
    <comment ref="H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201012.15加装风机电表底数：2744</t>
        </r>
      </text>
    </comment>
    <comment ref="I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201012.15加装风机电表底数：2744</t>
        </r>
      </text>
    </comment>
    <comment ref="A2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2018年5月转入</t>
        </r>
      </text>
    </comment>
    <comment ref="A2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2018年5月转入</t>
        </r>
      </text>
    </comment>
    <comment ref="A2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2018年5月转入</t>
        </r>
      </text>
    </comment>
    <comment ref="A3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电话：4117   3#楼三层
         4228   1#楼四层
         田</t>
        </r>
      </text>
    </comment>
  </commentList>
</comments>
</file>

<file path=xl/comments9.xml><?xml version="1.0" encoding="utf-8"?>
<comments xmlns="http://schemas.openxmlformats.org/spreadsheetml/2006/main">
  <authors>
    <author>作者</author>
  </authors>
  <commentList>
    <comment ref="D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水表在</t>
        </r>
        <r>
          <rPr>
            <sz val="9"/>
            <rFont val="Tahoma"/>
            <family val="2"/>
          </rPr>
          <t xml:space="preserve">204
</t>
        </r>
        <r>
          <rPr>
            <sz val="9"/>
            <rFont val="宋体"/>
            <charset val="134"/>
          </rPr>
          <t>电表在</t>
        </r>
        <r>
          <rPr>
            <sz val="9"/>
            <rFont val="Tahoma"/>
            <family val="2"/>
          </rPr>
          <t xml:space="preserve">206A
</t>
        </r>
        <r>
          <rPr>
            <sz val="9"/>
            <rFont val="宋体"/>
            <charset val="134"/>
          </rPr>
          <t>水电费与安俊明平分</t>
        </r>
      </text>
    </comment>
    <comment ref="Q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0.5</t>
        </r>
      </text>
    </comment>
    <comment ref="A2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2015年7月-11月</t>
        </r>
      </text>
    </comment>
    <comment ref="Q2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按所占比例分摊水电费
分摊比例为0.0788
</t>
        </r>
      </text>
    </comment>
  </commentList>
</comments>
</file>

<file path=xl/sharedStrings.xml><?xml version="1.0" encoding="utf-8"?>
<sst xmlns="http://schemas.openxmlformats.org/spreadsheetml/2006/main" count="3137" uniqueCount="990">
  <si>
    <t xml:space="preserve">                                                                </t>
  </si>
  <si>
    <t>5#-网络机房南</t>
  </si>
  <si>
    <t>张棣</t>
  </si>
  <si>
    <t>5#-机房空调</t>
  </si>
  <si>
    <t>新表2018.5.5更新</t>
  </si>
  <si>
    <t>5#-网络机房北</t>
  </si>
  <si>
    <t>17#-机房UPS</t>
  </si>
  <si>
    <t>新表2018.12.15</t>
  </si>
  <si>
    <t>17#-机房空调</t>
  </si>
  <si>
    <t>17#-网络机房</t>
  </si>
  <si>
    <t>17#104#</t>
  </si>
  <si>
    <t>合计</t>
  </si>
  <si>
    <t>E17X013001</t>
  </si>
  <si>
    <t>刘力源</t>
  </si>
  <si>
    <t>（超晶格刘剑代付）</t>
  </si>
  <si>
    <t>房间号</t>
  </si>
  <si>
    <t>上次水表底数</t>
  </si>
  <si>
    <t>本次水表底数</t>
  </si>
  <si>
    <t>实用量</t>
  </si>
  <si>
    <t>元/吨</t>
  </si>
  <si>
    <t>水费</t>
  </si>
  <si>
    <t>上次电表底数</t>
  </si>
  <si>
    <t>本次电表底数</t>
  </si>
  <si>
    <t xml:space="preserve">字数 </t>
  </si>
  <si>
    <t>倍率</t>
  </si>
  <si>
    <t>电费</t>
  </si>
  <si>
    <t>照明</t>
  </si>
  <si>
    <t>比例</t>
  </si>
  <si>
    <t>应交金额</t>
  </si>
  <si>
    <t>博士生公寓</t>
  </si>
  <si>
    <t>研究生公寓</t>
  </si>
  <si>
    <t>青年公寓</t>
  </si>
  <si>
    <t>绿化年用水量</t>
  </si>
  <si>
    <t>上半年</t>
  </si>
  <si>
    <t>家委会外（新）</t>
  </si>
  <si>
    <t>家委会内</t>
  </si>
  <si>
    <t>核算电量</t>
  </si>
  <si>
    <t>家委会</t>
  </si>
  <si>
    <t>+</t>
  </si>
  <si>
    <t>离退办</t>
  </si>
  <si>
    <t>医务室</t>
  </si>
  <si>
    <t>2022年上半年水电费</t>
  </si>
  <si>
    <t>2#楼水站</t>
  </si>
  <si>
    <t>蒋立东</t>
  </si>
  <si>
    <t>物业办公室</t>
  </si>
  <si>
    <t>物业合计</t>
  </si>
  <si>
    <t>核减</t>
  </si>
  <si>
    <t>21、11/1</t>
  </si>
  <si>
    <t>职工餐厅三层</t>
  </si>
  <si>
    <t>单位</t>
  </si>
  <si>
    <t>负责人</t>
  </si>
  <si>
    <t>面积</t>
  </si>
  <si>
    <t>餐厅</t>
  </si>
  <si>
    <t>三层</t>
  </si>
  <si>
    <t>超晶格A</t>
  </si>
  <si>
    <t>赵建华</t>
  </si>
  <si>
    <t>309#</t>
  </si>
  <si>
    <t>占有率</t>
  </si>
  <si>
    <t>超晶格I</t>
  </si>
  <si>
    <t>沈国震</t>
  </si>
  <si>
    <t>311#</t>
  </si>
  <si>
    <t>超晶格C</t>
  </si>
  <si>
    <t>常凯</t>
  </si>
  <si>
    <t>314#</t>
  </si>
  <si>
    <t>神经网络</t>
  </si>
  <si>
    <t>鲁华祥</t>
  </si>
  <si>
    <t>308#</t>
  </si>
  <si>
    <t>材料中心</t>
  </si>
  <si>
    <t>汪连山</t>
  </si>
  <si>
    <t>301#</t>
  </si>
  <si>
    <t>Y48a070000</t>
  </si>
  <si>
    <t>303#</t>
  </si>
  <si>
    <t>Y38a040000</t>
  </si>
  <si>
    <t>刘建国</t>
  </si>
  <si>
    <t>310#</t>
  </si>
  <si>
    <t>光电中心D</t>
  </si>
  <si>
    <t>316#</t>
  </si>
  <si>
    <t>304#</t>
  </si>
  <si>
    <t>于丽娟</t>
  </si>
  <si>
    <t>光电系统C</t>
  </si>
  <si>
    <t>李冬梅</t>
  </si>
  <si>
    <t>306#</t>
  </si>
  <si>
    <t>高瑀含</t>
  </si>
  <si>
    <t>光电中心E</t>
  </si>
  <si>
    <t>李智勇</t>
  </si>
  <si>
    <t>305#</t>
  </si>
  <si>
    <t>固态光电B</t>
  </si>
  <si>
    <t>郑婉华</t>
  </si>
  <si>
    <t>307#</t>
  </si>
  <si>
    <t>纳米光电</t>
  </si>
  <si>
    <t>徐云</t>
  </si>
  <si>
    <t>313#</t>
  </si>
  <si>
    <t>315#</t>
  </si>
  <si>
    <t>3#楼三层电费统计表</t>
  </si>
  <si>
    <t>陈弘达</t>
  </si>
  <si>
    <t>314A#a东</t>
  </si>
  <si>
    <t>张弛</t>
  </si>
  <si>
    <t>归属待定下半年收取6.30</t>
  </si>
  <si>
    <t>314B#b西</t>
  </si>
  <si>
    <t>牛智川</t>
  </si>
  <si>
    <t>315#北</t>
  </si>
  <si>
    <t>李文昌</t>
  </si>
  <si>
    <t>315B#南</t>
  </si>
  <si>
    <t>周燕</t>
  </si>
  <si>
    <t>高速电路与神经网络2022年上半年水电费</t>
  </si>
  <si>
    <t>9#-113-120/157#</t>
  </si>
  <si>
    <t>李卫军</t>
  </si>
  <si>
    <t>1#-434#</t>
  </si>
  <si>
    <t>上次剩余</t>
  </si>
  <si>
    <t>2021.11.18</t>
  </si>
  <si>
    <t>E018030001</t>
  </si>
  <si>
    <t>2022.7.12</t>
  </si>
  <si>
    <t>本次剩余</t>
  </si>
  <si>
    <t>李爽</t>
  </si>
  <si>
    <t>边昳</t>
  </si>
  <si>
    <t>1#-401A#</t>
  </si>
  <si>
    <t>1#-401B#</t>
  </si>
  <si>
    <t>1#-402A#</t>
  </si>
  <si>
    <t>1#-426#</t>
  </si>
  <si>
    <t>1#-429#</t>
  </si>
  <si>
    <t>2016.11.1拆除</t>
  </si>
  <si>
    <t>1#-430#</t>
  </si>
  <si>
    <t>1#-432A#</t>
  </si>
  <si>
    <t>1#-703#-705#</t>
  </si>
  <si>
    <t>4#-201</t>
  </si>
  <si>
    <t>职工餐厅308</t>
  </si>
  <si>
    <t>龚国梁</t>
  </si>
  <si>
    <t>E07X020001</t>
  </si>
  <si>
    <t>上次余额</t>
  </si>
  <si>
    <t>本次余额</t>
  </si>
  <si>
    <t>Y776010000</t>
  </si>
  <si>
    <t>1#-501#</t>
  </si>
  <si>
    <t>曹晓东</t>
  </si>
  <si>
    <t>1#-510</t>
  </si>
  <si>
    <t>1#-511#</t>
  </si>
  <si>
    <t>1#-513#</t>
  </si>
  <si>
    <t>1#-614#</t>
  </si>
  <si>
    <t>1#-419#</t>
  </si>
  <si>
    <t>林学春</t>
  </si>
  <si>
    <t>1#-420#</t>
  </si>
  <si>
    <t>1#-425#</t>
  </si>
  <si>
    <t>1#-428#</t>
  </si>
  <si>
    <t>4#-104</t>
  </si>
  <si>
    <t>4#-105B</t>
  </si>
  <si>
    <t>锅炉房西</t>
  </si>
  <si>
    <t>Y48a080000</t>
  </si>
  <si>
    <t>Y58a050000</t>
  </si>
  <si>
    <t xml:space="preserve"> </t>
  </si>
  <si>
    <t>Y41810000</t>
  </si>
  <si>
    <t>Y51816000</t>
  </si>
  <si>
    <t>Y51818000</t>
  </si>
  <si>
    <t>3#楼和1#楼等合计</t>
  </si>
  <si>
    <t>单价</t>
  </si>
  <si>
    <t>424#</t>
  </si>
  <si>
    <t>3#楼总表1</t>
  </si>
  <si>
    <t>412#</t>
  </si>
  <si>
    <t>3#楼总表2</t>
  </si>
  <si>
    <t>3#楼电费总计</t>
  </si>
  <si>
    <t>3#楼东水表</t>
  </si>
  <si>
    <t>3#楼西水表</t>
  </si>
  <si>
    <t>3#楼水电费合计</t>
  </si>
  <si>
    <t>1P1-27新</t>
  </si>
  <si>
    <t>杨富华</t>
  </si>
  <si>
    <t>1P5新</t>
  </si>
  <si>
    <t>1P11</t>
  </si>
  <si>
    <t>1P12</t>
  </si>
  <si>
    <t>1P13</t>
  </si>
  <si>
    <t>0975</t>
  </si>
  <si>
    <t>1555</t>
  </si>
  <si>
    <t>1P14</t>
  </si>
  <si>
    <t>1P15</t>
  </si>
  <si>
    <t>1P16</t>
  </si>
  <si>
    <t>1P17</t>
  </si>
  <si>
    <t>2P-东墙</t>
  </si>
  <si>
    <t>2P-南墙</t>
  </si>
  <si>
    <t>3#楼合计</t>
  </si>
  <si>
    <t>2Pj1</t>
  </si>
  <si>
    <t>王军喜</t>
  </si>
  <si>
    <t>2Pj2</t>
  </si>
  <si>
    <t>2Pj4</t>
  </si>
  <si>
    <t>2Pj5</t>
  </si>
  <si>
    <t>2Pj7</t>
  </si>
  <si>
    <t>UPS</t>
  </si>
  <si>
    <t>高英</t>
  </si>
  <si>
    <t>2AP1</t>
  </si>
  <si>
    <t>谭满清</t>
  </si>
  <si>
    <t>2AP2</t>
  </si>
  <si>
    <t>2AP3</t>
  </si>
  <si>
    <t>2AN1</t>
  </si>
  <si>
    <t>2层东照明</t>
  </si>
  <si>
    <t>各课题电费合计</t>
  </si>
  <si>
    <t>公共费用合计</t>
  </si>
  <si>
    <t>集成中心公共费用分摊</t>
  </si>
  <si>
    <t>全固态公共费用分摊</t>
  </si>
  <si>
    <t>集成2021年下半年水电费课题明细表</t>
  </si>
  <si>
    <t>照明中心公共费用分摊</t>
  </si>
  <si>
    <t>序号</t>
  </si>
  <si>
    <t>课题负责人</t>
  </si>
  <si>
    <t>支出金额（万元）</t>
  </si>
  <si>
    <t>课题号</t>
  </si>
  <si>
    <t>备注</t>
  </si>
  <si>
    <t>光电子中心公共费用分摊</t>
  </si>
  <si>
    <t>王晓东</t>
  </si>
  <si>
    <t>E07X025001</t>
  </si>
  <si>
    <t>Y679010000</t>
  </si>
  <si>
    <t>Y74JJC0043</t>
  </si>
  <si>
    <t>集成中心自用与分摊部分合计</t>
  </si>
  <si>
    <t>Y879010000</t>
  </si>
  <si>
    <t>1#-417#</t>
  </si>
  <si>
    <t>Y97X043002</t>
  </si>
  <si>
    <t>1#-417#F</t>
  </si>
  <si>
    <t>P4-5</t>
  </si>
  <si>
    <t>E075010001</t>
  </si>
  <si>
    <t>4#-101#新</t>
  </si>
  <si>
    <t>李建明</t>
  </si>
  <si>
    <t>E076070001</t>
  </si>
  <si>
    <t>4#-101F#</t>
  </si>
  <si>
    <t>4P10</t>
  </si>
  <si>
    <t>张明亮</t>
  </si>
  <si>
    <t>E177030001</t>
  </si>
  <si>
    <t>4#-102#</t>
  </si>
  <si>
    <t>E177010001</t>
  </si>
  <si>
    <t>17#-西南外（室内）</t>
  </si>
  <si>
    <t>刘雯</t>
  </si>
  <si>
    <t>Y8FY210000</t>
  </si>
  <si>
    <t>2#-105</t>
  </si>
  <si>
    <t>曾一平</t>
  </si>
  <si>
    <t>Y8HZ210000</t>
  </si>
  <si>
    <t>5#-地下室质量处</t>
  </si>
  <si>
    <t>颜伟</t>
  </si>
  <si>
    <t>Y8HZ100000</t>
  </si>
  <si>
    <t>1#和3#楼合计</t>
  </si>
  <si>
    <t>韩国威</t>
  </si>
  <si>
    <t>E177020001</t>
  </si>
  <si>
    <t>E177040001</t>
  </si>
  <si>
    <t>预存</t>
  </si>
  <si>
    <t>2020.12.13</t>
  </si>
  <si>
    <t>含2#楼105房间</t>
  </si>
  <si>
    <t>3#楼照明中心自用与分摊合计</t>
  </si>
  <si>
    <t>5#楼合计</t>
  </si>
  <si>
    <t>明细见5#楼栏</t>
  </si>
  <si>
    <t>3#和5#楼合计</t>
  </si>
  <si>
    <t>核算账号</t>
  </si>
  <si>
    <t>核算账号名称</t>
  </si>
  <si>
    <t>金额</t>
  </si>
  <si>
    <t>南传达室</t>
  </si>
  <si>
    <t>左侧表</t>
  </si>
  <si>
    <t>右侧表</t>
  </si>
  <si>
    <t>3#和5#楼及南传达室合计</t>
  </si>
  <si>
    <t>3#楼全固态自用与分摊合计</t>
  </si>
  <si>
    <t>1#楼等合计</t>
  </si>
  <si>
    <t>Y7FY470000</t>
  </si>
  <si>
    <t>3#楼光电子中心自用与分摊部分合计</t>
  </si>
  <si>
    <t>上次水</t>
  </si>
  <si>
    <t>本次</t>
  </si>
  <si>
    <t>3#楼40%</t>
  </si>
  <si>
    <t>1#-514</t>
  </si>
  <si>
    <t>1#+3#楼40%</t>
  </si>
  <si>
    <t>3#楼60%</t>
  </si>
  <si>
    <t>杜云</t>
  </si>
  <si>
    <t>1#楼合计</t>
  </si>
  <si>
    <t>Y775010000</t>
  </si>
  <si>
    <t>1#+3#楼60%</t>
  </si>
  <si>
    <t>1#-110A</t>
  </si>
  <si>
    <t>1#-211</t>
  </si>
  <si>
    <t>1#-221A</t>
  </si>
  <si>
    <t>1#-230</t>
  </si>
  <si>
    <t>1#-303A</t>
  </si>
  <si>
    <t>P3-16</t>
  </si>
  <si>
    <t>P3-17</t>
  </si>
  <si>
    <t>1#-305</t>
  </si>
  <si>
    <t>1#-305F</t>
  </si>
  <si>
    <t>P3-12</t>
  </si>
  <si>
    <t>1#-310L</t>
  </si>
  <si>
    <t>1#-310C</t>
  </si>
  <si>
    <t>1#-324</t>
  </si>
  <si>
    <t>1#-321</t>
  </si>
  <si>
    <t>1#-325</t>
  </si>
  <si>
    <t>1#-327</t>
  </si>
  <si>
    <t>1#-330</t>
  </si>
  <si>
    <t>1#-317</t>
  </si>
  <si>
    <t>2021年上半年水电费</t>
  </si>
  <si>
    <t>1#-410#</t>
  </si>
  <si>
    <t>2#-118A#</t>
  </si>
  <si>
    <t>韦欣</t>
  </si>
  <si>
    <t>2#-4N3-2</t>
  </si>
  <si>
    <t>宋国峰</t>
  </si>
  <si>
    <t>2#-4N1</t>
  </si>
  <si>
    <t>2#-4N2</t>
  </si>
  <si>
    <t>2#-4N4</t>
  </si>
  <si>
    <t>7#-冷机</t>
  </si>
  <si>
    <t>WP1</t>
  </si>
  <si>
    <t>7#-风机</t>
  </si>
  <si>
    <t>WP2</t>
  </si>
  <si>
    <t>7#-一层东照</t>
  </si>
  <si>
    <t>WP3</t>
  </si>
  <si>
    <t>7#-一层西</t>
  </si>
  <si>
    <t>D1</t>
  </si>
  <si>
    <t>7#-一层南</t>
  </si>
  <si>
    <t>17#-105</t>
  </si>
  <si>
    <t>食堂三层</t>
  </si>
  <si>
    <t>余额合计</t>
  </si>
  <si>
    <t>21年下半年应缴金额</t>
  </si>
  <si>
    <t>扣款课题号</t>
  </si>
  <si>
    <t>扣款金额</t>
  </si>
  <si>
    <t>预存余额</t>
  </si>
  <si>
    <t>E0JZ030001</t>
  </si>
  <si>
    <t>E0JZ020003</t>
  </si>
  <si>
    <t>预存余额扣款</t>
  </si>
  <si>
    <t>-</t>
  </si>
  <si>
    <t>7#-二层</t>
  </si>
  <si>
    <t>郭纯英</t>
  </si>
  <si>
    <t>Y9FYia0203</t>
  </si>
  <si>
    <t>苏艳梅</t>
  </si>
  <si>
    <t>1#-403#</t>
  </si>
  <si>
    <t>张冶金</t>
  </si>
  <si>
    <t>1#-404N#</t>
  </si>
  <si>
    <t>1#-406A#</t>
  </si>
  <si>
    <t>2#-224#</t>
  </si>
  <si>
    <t>2#-209N#</t>
  </si>
  <si>
    <t>计算用电量</t>
  </si>
  <si>
    <t>1#-408#</t>
  </si>
  <si>
    <t>下半年计入</t>
  </si>
  <si>
    <t>Y74jj00043</t>
  </si>
  <si>
    <t>1#-427</t>
  </si>
  <si>
    <t>杨晋玲</t>
  </si>
  <si>
    <t>未收，2022年上半年和沈清统一征收</t>
  </si>
  <si>
    <t>已收，以后和沈清统一征收</t>
  </si>
  <si>
    <t>1#-436#</t>
  </si>
  <si>
    <t>.</t>
  </si>
  <si>
    <t>毛旭</t>
  </si>
  <si>
    <t>总合计</t>
  </si>
  <si>
    <t>1#-101#</t>
  </si>
  <si>
    <t>赵德刚</t>
  </si>
  <si>
    <t>1#-105#A</t>
  </si>
  <si>
    <t>1#-105#B</t>
  </si>
  <si>
    <t>1#-107#</t>
  </si>
  <si>
    <t>1#-107A#</t>
  </si>
  <si>
    <t>1#-207A#</t>
  </si>
  <si>
    <t>1#-209#</t>
  </si>
  <si>
    <t>1#-214#</t>
  </si>
  <si>
    <t>4#-204#</t>
  </si>
  <si>
    <t>4#-206#</t>
  </si>
  <si>
    <t>4#-207</t>
  </si>
  <si>
    <t>4#-208A#</t>
  </si>
  <si>
    <t>]C组
黄北举 各老师分摊情况:
陈雄斌
陈雄斌 陈雄斌: 632.94元;
黄北举 黄北举: 4549.66元;
黄北举 刘鸣: 5588.74元
黄北举
黄北举
刘鸣
Q组</t>
  </si>
  <si>
    <t>1101032C01</t>
  </si>
  <si>
    <t>C组</t>
  </si>
  <si>
    <t>1#-326</t>
  </si>
  <si>
    <t>Y74JJ00002</t>
  </si>
  <si>
    <t>覃冰玉</t>
  </si>
  <si>
    <t>1#122</t>
  </si>
  <si>
    <t>黄北举</t>
  </si>
  <si>
    <t>1#-303南</t>
  </si>
  <si>
    <t>陈雄斌</t>
  </si>
  <si>
    <t>1#-303电</t>
  </si>
  <si>
    <t>1#-320外</t>
  </si>
  <si>
    <t>1#-320内</t>
  </si>
  <si>
    <t>1#-517</t>
  </si>
  <si>
    <t>3#-311</t>
  </si>
  <si>
    <t>刘鸣</t>
  </si>
  <si>
    <t>共计支出</t>
  </si>
  <si>
    <t>并负担Q组50%（11177.48/2）</t>
  </si>
  <si>
    <t>Y74JY00048</t>
  </si>
  <si>
    <t>鲁琳4416</t>
  </si>
  <si>
    <t>Q组</t>
  </si>
  <si>
    <t>1#-315</t>
  </si>
  <si>
    <t>张旭</t>
  </si>
  <si>
    <t>1#-316</t>
  </si>
  <si>
    <t>1#-334</t>
  </si>
  <si>
    <t>3#-307#</t>
  </si>
  <si>
    <t>实际支出</t>
  </si>
  <si>
    <t>Y74JY00047</t>
  </si>
  <si>
    <t>杨晓伟5009</t>
  </si>
  <si>
    <t>P组</t>
  </si>
  <si>
    <t>裴为华</t>
  </si>
  <si>
    <t>1#-323</t>
  </si>
  <si>
    <t>1#-523</t>
  </si>
  <si>
    <t>1#-524A</t>
  </si>
  <si>
    <t>1#-525</t>
  </si>
  <si>
    <t>1#-525F</t>
  </si>
  <si>
    <t>P5-3</t>
  </si>
  <si>
    <t>3#-309</t>
  </si>
  <si>
    <t>Y712020000</t>
  </si>
  <si>
    <t>2021.12.1</t>
  </si>
  <si>
    <t>Y7FY010000</t>
  </si>
  <si>
    <t>E17X030001</t>
  </si>
  <si>
    <t>2021.12.10</t>
  </si>
  <si>
    <t>1#-302A</t>
  </si>
  <si>
    <t>许兴胜</t>
  </si>
  <si>
    <t>1#-307</t>
  </si>
  <si>
    <t>1#-307F</t>
  </si>
  <si>
    <t>P3-10</t>
  </si>
  <si>
    <t>1#-308</t>
  </si>
  <si>
    <t>1#-308F</t>
  </si>
  <si>
    <t>P3-8</t>
  </si>
  <si>
    <t>此次剩余金额</t>
  </si>
  <si>
    <t>2022.7.4</t>
  </si>
  <si>
    <t>1#-613外</t>
  </si>
  <si>
    <t>杨林</t>
  </si>
  <si>
    <t>1#-613内</t>
  </si>
  <si>
    <t>1#-613F</t>
  </si>
  <si>
    <t>P6-12</t>
  </si>
  <si>
    <t>1#-605#</t>
  </si>
  <si>
    <t>1#-605F#</t>
  </si>
  <si>
    <t>P6-17</t>
  </si>
  <si>
    <t>1#607A</t>
  </si>
  <si>
    <t>1#-608#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</si>
  <si>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</si>
  <si>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上次预付余额</t>
  </si>
  <si>
    <t>韩勤</t>
  </si>
  <si>
    <t>2020.8.6</t>
  </si>
  <si>
    <t>1#-210</t>
  </si>
  <si>
    <t>储涛</t>
  </si>
  <si>
    <t>1101132m01</t>
  </si>
  <si>
    <t>1#-111A</t>
  </si>
  <si>
    <t>1#-301F</t>
  </si>
  <si>
    <t>1#-312</t>
  </si>
  <si>
    <t>本次预支余额</t>
  </si>
  <si>
    <t>1#-520#</t>
  </si>
  <si>
    <t>1#-522#</t>
  </si>
  <si>
    <t>1#-526#上</t>
  </si>
  <si>
    <t>1#-528#中</t>
  </si>
  <si>
    <t>1#-526#下</t>
  </si>
  <si>
    <t>1#-527#</t>
  </si>
  <si>
    <t>1#-527F#</t>
  </si>
  <si>
    <t>P5-2</t>
  </si>
  <si>
    <t>1#-616#</t>
  </si>
  <si>
    <t>1#-617#</t>
  </si>
  <si>
    <t>1#-618#</t>
  </si>
  <si>
    <t>1#-620#</t>
  </si>
  <si>
    <t>1#-621#西</t>
  </si>
  <si>
    <t>1#-621#东</t>
  </si>
  <si>
    <t>1#-622#</t>
  </si>
  <si>
    <t>1#-624#</t>
  </si>
  <si>
    <t>1#-626#东</t>
  </si>
  <si>
    <t>1#-626#西</t>
  </si>
  <si>
    <t>1#-503</t>
  </si>
  <si>
    <t>陈少武</t>
  </si>
  <si>
    <t>1#-506A</t>
  </si>
  <si>
    <t>Y17e010000</t>
  </si>
  <si>
    <t>E0FY030001</t>
  </si>
  <si>
    <t>1#-202</t>
  </si>
  <si>
    <t>杨晓红</t>
  </si>
  <si>
    <t>1#-207</t>
  </si>
  <si>
    <t>2#-太阳能</t>
  </si>
  <si>
    <t>李运涛</t>
  </si>
  <si>
    <t>1#-507A</t>
  </si>
  <si>
    <t>1#-508</t>
  </si>
  <si>
    <t>1#-509</t>
  </si>
  <si>
    <t>Y9FYia0501</t>
  </si>
  <si>
    <t>李钊</t>
  </si>
  <si>
    <t>1#-602</t>
  </si>
  <si>
    <t>1#-603</t>
  </si>
  <si>
    <t>1#-604</t>
  </si>
  <si>
    <t>1#-604F</t>
  </si>
  <si>
    <t>P6-13</t>
  </si>
  <si>
    <t>1#-607</t>
  </si>
  <si>
    <t>1#-609</t>
  </si>
  <si>
    <t>1#-609外</t>
  </si>
  <si>
    <t>1#-609西</t>
  </si>
  <si>
    <t>1#-609A</t>
  </si>
  <si>
    <t>新</t>
  </si>
  <si>
    <t>1#-610</t>
  </si>
  <si>
    <t>1#-611</t>
  </si>
  <si>
    <t>1#-623</t>
  </si>
  <si>
    <t>E1SEBB0201</t>
  </si>
  <si>
    <t>1#-218</t>
  </si>
  <si>
    <t>安俊明</t>
  </si>
  <si>
    <t>1#-318</t>
  </si>
  <si>
    <t>1#-204</t>
  </si>
  <si>
    <t>1#-322</t>
  </si>
  <si>
    <t>1#-420A</t>
  </si>
  <si>
    <t>4#-106</t>
  </si>
  <si>
    <t>Y74JJ00034</t>
  </si>
  <si>
    <t>李明</t>
  </si>
  <si>
    <t>朱晓宏</t>
  </si>
  <si>
    <t>1#-212</t>
  </si>
  <si>
    <t>1#-213</t>
  </si>
  <si>
    <t>1#-215</t>
  </si>
  <si>
    <t>1#-217</t>
  </si>
  <si>
    <t>1#-219</t>
  </si>
  <si>
    <t>1#-220</t>
  </si>
  <si>
    <t>1#-221</t>
  </si>
  <si>
    <t>05年堵</t>
  </si>
  <si>
    <t>1#-225</t>
  </si>
  <si>
    <t>1#-226</t>
  </si>
  <si>
    <t>1#-228</t>
  </si>
  <si>
    <t>1#-230A</t>
  </si>
  <si>
    <t>与226、228共用</t>
  </si>
  <si>
    <t>1#-409#</t>
  </si>
  <si>
    <t>2#-4层西南</t>
  </si>
  <si>
    <t>2#-4层西北</t>
  </si>
  <si>
    <t>1#-614A</t>
  </si>
  <si>
    <t>谢亮</t>
  </si>
  <si>
    <t>1#-208</t>
  </si>
  <si>
    <t>9#-138/146</t>
  </si>
  <si>
    <t>9#-141/151</t>
  </si>
  <si>
    <t>1#-707-9</t>
  </si>
  <si>
    <t>上次预交余额</t>
  </si>
  <si>
    <t>1#-201</t>
  </si>
  <si>
    <t>成步文</t>
  </si>
  <si>
    <t>1#-203南</t>
  </si>
  <si>
    <t>1#-203东</t>
  </si>
  <si>
    <t>1#-203F</t>
  </si>
  <si>
    <t>P2-7</t>
  </si>
  <si>
    <t>P2-8</t>
  </si>
  <si>
    <t>1#-203A</t>
  </si>
  <si>
    <t>1#-205</t>
  </si>
  <si>
    <t>1#-205F</t>
  </si>
  <si>
    <t>P2-6</t>
  </si>
  <si>
    <t>1#-216</t>
  </si>
  <si>
    <t>1#-332</t>
  </si>
  <si>
    <t>1#-503A</t>
  </si>
  <si>
    <t>1#-504新</t>
  </si>
  <si>
    <t>1#-506</t>
  </si>
  <si>
    <t>2#-209W#</t>
  </si>
  <si>
    <t>1#-301A</t>
  </si>
  <si>
    <t>1#-502</t>
  </si>
  <si>
    <t>2#-209南#</t>
  </si>
  <si>
    <t>2#-209外#</t>
  </si>
  <si>
    <t>上次预支余额</t>
  </si>
  <si>
    <t>0000000000</t>
  </si>
  <si>
    <t>5#-四层南（大屏）</t>
  </si>
  <si>
    <t>5#-108</t>
  </si>
  <si>
    <t>1#-505</t>
  </si>
  <si>
    <t>2022年上半年计入</t>
  </si>
  <si>
    <t>1#-432#</t>
  </si>
  <si>
    <t>薛春来</t>
  </si>
  <si>
    <t>1#-102F#</t>
  </si>
  <si>
    <t>P1-8</t>
  </si>
  <si>
    <t>4#-208#</t>
  </si>
  <si>
    <t>所里</t>
  </si>
  <si>
    <t>1#-101A#</t>
  </si>
  <si>
    <t>1#-102#</t>
  </si>
  <si>
    <t>1#-104#</t>
  </si>
  <si>
    <t>1#-313</t>
  </si>
  <si>
    <t>1#-313F</t>
  </si>
  <si>
    <t>P3-4</t>
  </si>
  <si>
    <t>1#-424#</t>
  </si>
  <si>
    <t>5#-2AP1</t>
  </si>
  <si>
    <t>5#-2AP2</t>
  </si>
  <si>
    <t>5#-2AP3</t>
  </si>
  <si>
    <t>5#-2AP4</t>
  </si>
  <si>
    <t>5#-2AP5照明</t>
  </si>
  <si>
    <t>5#-二层水表</t>
  </si>
  <si>
    <t>5#-101</t>
  </si>
  <si>
    <t>单晶楼西</t>
  </si>
  <si>
    <t>田雪薇</t>
  </si>
  <si>
    <t>1#-212#</t>
  </si>
  <si>
    <t>1#-404A#</t>
  </si>
  <si>
    <t>1#-411#</t>
  </si>
  <si>
    <t>1#-413</t>
  </si>
  <si>
    <t>1#-415#外</t>
  </si>
  <si>
    <t>1#-415#内</t>
  </si>
  <si>
    <t>1#-414#</t>
  </si>
  <si>
    <t>1#-418A</t>
  </si>
  <si>
    <t>固态光电</t>
  </si>
  <si>
    <t>E1J5010001</t>
  </si>
  <si>
    <t>3#-315#水房南</t>
  </si>
  <si>
    <t>E0J4010001</t>
  </si>
  <si>
    <t>G组</t>
  </si>
  <si>
    <t>5#-1AP1</t>
  </si>
  <si>
    <t>张韵</t>
  </si>
  <si>
    <t>包括110#</t>
  </si>
  <si>
    <t>112#</t>
  </si>
  <si>
    <t>5#102#</t>
  </si>
  <si>
    <t>未装表</t>
  </si>
  <si>
    <t>2022年下半年收取</t>
  </si>
  <si>
    <t>5#424#</t>
  </si>
  <si>
    <t>艾玉杰</t>
  </si>
  <si>
    <t>2022.3.4</t>
  </si>
  <si>
    <t>李响</t>
  </si>
  <si>
    <t>Y3x0210001</t>
  </si>
  <si>
    <t>孟</t>
  </si>
  <si>
    <t>9#-102/106#</t>
  </si>
  <si>
    <t>李芳</t>
  </si>
  <si>
    <t>9#-101-111</t>
  </si>
  <si>
    <t>1#-106#F</t>
  </si>
  <si>
    <t>P1-7</t>
  </si>
  <si>
    <t>1#-206A#</t>
  </si>
  <si>
    <t>Y913230000</t>
  </si>
  <si>
    <t>2021.12.5</t>
  </si>
  <si>
    <t>Y74JY00037</t>
  </si>
  <si>
    <t>1#-516#</t>
  </si>
  <si>
    <t>刘育梁</t>
  </si>
  <si>
    <t>2#-304A</t>
  </si>
  <si>
    <t>3#-315#B</t>
  </si>
  <si>
    <t>7#-西外水槽</t>
  </si>
  <si>
    <t>Y4h1080000</t>
  </si>
  <si>
    <t>2#-5层西5N2</t>
  </si>
  <si>
    <t>E1H1070M00</t>
  </si>
  <si>
    <t>职工餐厅306</t>
  </si>
  <si>
    <t>高瑀含Y5H2090M00</t>
  </si>
  <si>
    <t>Y675020001</t>
  </si>
  <si>
    <t>郑老师的也从此出</t>
  </si>
  <si>
    <t>2#-303A#</t>
  </si>
  <si>
    <t>2#-314#</t>
  </si>
  <si>
    <t>2#-319#</t>
  </si>
  <si>
    <t>2#-321-3#</t>
  </si>
  <si>
    <t>2#-325#</t>
  </si>
  <si>
    <t>2#-326#</t>
  </si>
  <si>
    <t>图书馆二层</t>
  </si>
  <si>
    <t>电表1</t>
  </si>
  <si>
    <t>电表2</t>
  </si>
  <si>
    <t>2#-305#</t>
  </si>
  <si>
    <t>2#-318#</t>
  </si>
  <si>
    <t>2#-229</t>
  </si>
  <si>
    <t>7#-二层热水器</t>
  </si>
  <si>
    <t>减去热水器后金额</t>
  </si>
  <si>
    <t>郑厚植</t>
  </si>
  <si>
    <t>2#-302#</t>
  </si>
  <si>
    <t>2#-306#</t>
  </si>
  <si>
    <t>2#-320#</t>
  </si>
  <si>
    <t>2#-321#A</t>
  </si>
  <si>
    <t>2#-108#</t>
  </si>
  <si>
    <t>2#-114#</t>
  </si>
  <si>
    <t>2#-115#外新</t>
  </si>
  <si>
    <t>2#-115#里</t>
  </si>
  <si>
    <t>2#-113-5F</t>
  </si>
  <si>
    <t>P-2</t>
  </si>
  <si>
    <t>2#-116外#</t>
  </si>
  <si>
    <t>2#-118内</t>
  </si>
  <si>
    <t>2#-118F</t>
  </si>
  <si>
    <t>P-3</t>
  </si>
  <si>
    <t>2#-208A#</t>
  </si>
  <si>
    <t>2#-312#</t>
  </si>
  <si>
    <t>2#-407#</t>
  </si>
  <si>
    <t>2#-508#</t>
  </si>
  <si>
    <t>3#-314B#</t>
  </si>
  <si>
    <t>2#-413#</t>
  </si>
  <si>
    <t>张宇</t>
  </si>
  <si>
    <t>2#-413#B</t>
  </si>
  <si>
    <t>牛智川+张宇合计</t>
  </si>
  <si>
    <t>1#-407B</t>
  </si>
  <si>
    <t>下半年计入超晶格</t>
  </si>
  <si>
    <t>2#-329w#</t>
  </si>
  <si>
    <t>骆军委</t>
  </si>
  <si>
    <t>2#-329n#</t>
  </si>
  <si>
    <t>2#-505#A西</t>
  </si>
  <si>
    <t>2#-507#</t>
  </si>
  <si>
    <t>5#-424#</t>
  </si>
  <si>
    <t>2#-五层东501-2</t>
  </si>
  <si>
    <t>2#-六层东机房</t>
  </si>
  <si>
    <t>12#原物业</t>
  </si>
  <si>
    <t>上次剩余金额</t>
  </si>
  <si>
    <t>本次剩余金额</t>
  </si>
  <si>
    <t>2#-113#</t>
  </si>
  <si>
    <t>魏大海</t>
  </si>
  <si>
    <t>2#-111#北</t>
  </si>
  <si>
    <t>2#-111#南</t>
  </si>
  <si>
    <t>2#-220#</t>
  </si>
  <si>
    <t>2#-515#</t>
  </si>
  <si>
    <t>2#-4N3-1</t>
  </si>
  <si>
    <t>2#-417-419#</t>
  </si>
  <si>
    <t>3#-101#</t>
  </si>
  <si>
    <t>以上合计</t>
  </si>
  <si>
    <t>2#-304#</t>
  </si>
  <si>
    <t>姬扬</t>
  </si>
  <si>
    <t>2#-310#</t>
  </si>
  <si>
    <t>2#-317-3-5#</t>
  </si>
  <si>
    <t>Y77X020003</t>
  </si>
  <si>
    <t>17#-106#</t>
  </si>
  <si>
    <t>王开友</t>
  </si>
  <si>
    <t>2#-218#</t>
  </si>
  <si>
    <t>2#-504D</t>
  </si>
  <si>
    <t>2#-503B#</t>
  </si>
  <si>
    <t>物业东原工厂</t>
  </si>
  <si>
    <t>Y7FY240001</t>
  </si>
  <si>
    <t>2#-301#</t>
  </si>
  <si>
    <t>张新惠</t>
  </si>
  <si>
    <t>2#-216#</t>
  </si>
  <si>
    <t>2#-317#</t>
  </si>
  <si>
    <t>2#-503A#</t>
  </si>
  <si>
    <t>上次</t>
  </si>
  <si>
    <r>
      <rPr>
        <sz val="10"/>
        <rFont val="宋体"/>
        <charset val="134"/>
      </rPr>
      <t>Y</t>
    </r>
    <r>
      <rPr>
        <sz val="10"/>
        <rFont val="宋体"/>
        <charset val="134"/>
      </rPr>
      <t>97X033001</t>
    </r>
  </si>
  <si>
    <t>夏建白</t>
  </si>
  <si>
    <t>2#-303B#左</t>
  </si>
  <si>
    <t>武海斌</t>
  </si>
  <si>
    <t>2#-303B#中</t>
  </si>
  <si>
    <t>2@-303B#右</t>
  </si>
  <si>
    <t>2#-308#</t>
  </si>
  <si>
    <t>2#-510A#内</t>
  </si>
  <si>
    <t>2#-510A#外</t>
  </si>
  <si>
    <t>2#-514-18#</t>
  </si>
  <si>
    <t>Y6FY020000</t>
  </si>
  <si>
    <t>2#-220A#</t>
  </si>
  <si>
    <t>吴南健</t>
  </si>
  <si>
    <t>1#-311A</t>
  </si>
  <si>
    <t>Y912010000</t>
  </si>
  <si>
    <t>2#-231A#新</t>
  </si>
  <si>
    <t>孙宝权</t>
  </si>
  <si>
    <t>2#-310A#</t>
  </si>
  <si>
    <t>Y271010000</t>
  </si>
  <si>
    <t>2#-510#</t>
  </si>
  <si>
    <t xml:space="preserve">常凯 </t>
  </si>
  <si>
    <t>3#-314A#</t>
  </si>
  <si>
    <t>加存</t>
  </si>
  <si>
    <t>2021.12.8</t>
  </si>
  <si>
    <t>合计剩余存款</t>
  </si>
  <si>
    <t>娄文凯</t>
  </si>
  <si>
    <t>1#-318A#</t>
  </si>
  <si>
    <t>王丽丽</t>
  </si>
  <si>
    <t>2#-328#</t>
  </si>
  <si>
    <t>2#-502B#</t>
  </si>
  <si>
    <t>2#-504#</t>
  </si>
  <si>
    <t>E118040001</t>
  </si>
  <si>
    <t>2#-307#</t>
  </si>
  <si>
    <t>谭平恒</t>
  </si>
  <si>
    <t>2#-311#</t>
  </si>
  <si>
    <t>2#-410</t>
  </si>
  <si>
    <t>张俊</t>
  </si>
  <si>
    <t>2#-417</t>
  </si>
  <si>
    <t>刘雪璐</t>
  </si>
  <si>
    <t>E27RBB0201</t>
  </si>
  <si>
    <t>2#-509</t>
  </si>
  <si>
    <t>史衍猛</t>
  </si>
  <si>
    <t>2#-511</t>
  </si>
  <si>
    <t>2#-513</t>
  </si>
  <si>
    <t>张昕</t>
  </si>
  <si>
    <t>E17RTD0101</t>
  </si>
  <si>
    <t>2#-二层东水站北</t>
  </si>
  <si>
    <t>2#-414#</t>
  </si>
  <si>
    <t>扣除415房间</t>
  </si>
  <si>
    <t>2#-418、419#</t>
  </si>
  <si>
    <t>Y74JY00014</t>
  </si>
  <si>
    <t>张东</t>
  </si>
  <si>
    <t>2#-415#A</t>
  </si>
  <si>
    <t>扣除417房间</t>
  </si>
  <si>
    <t>1#-306#</t>
  </si>
  <si>
    <t>朱礼军</t>
  </si>
  <si>
    <t>1#-306F</t>
  </si>
  <si>
    <t>P3-11</t>
  </si>
  <si>
    <t>2022下半年</t>
  </si>
  <si>
    <t>1#-405AN</t>
  </si>
  <si>
    <t>1#-405AW</t>
  </si>
  <si>
    <t>2#-五层东501502A</t>
  </si>
  <si>
    <t>汪林旺</t>
  </si>
  <si>
    <t>2#-231W</t>
  </si>
  <si>
    <t>2#231N</t>
  </si>
  <si>
    <t>2#-231F#</t>
  </si>
  <si>
    <t>P25</t>
  </si>
  <si>
    <t>潘东、魏大海</t>
  </si>
  <si>
    <t>2#-120西</t>
  </si>
  <si>
    <t>张兴旺</t>
  </si>
  <si>
    <t>2#-120东</t>
  </si>
  <si>
    <t>2#-120F</t>
  </si>
  <si>
    <t>P-4</t>
  </si>
  <si>
    <t>2#-221</t>
  </si>
  <si>
    <t>2#-223</t>
  </si>
  <si>
    <t>2#-225</t>
  </si>
  <si>
    <t>2#-226#</t>
  </si>
  <si>
    <t>2#-228</t>
  </si>
  <si>
    <t>2#-228F</t>
  </si>
  <si>
    <t>P-6</t>
  </si>
  <si>
    <t>2#-230W</t>
  </si>
  <si>
    <t>5#-地下室（原全固态）</t>
  </si>
  <si>
    <t>上次预存余额</t>
  </si>
  <si>
    <t>本次预存余额</t>
  </si>
  <si>
    <t>1#-625</t>
  </si>
  <si>
    <t>游经碧</t>
  </si>
  <si>
    <t>1#-627</t>
  </si>
  <si>
    <t>1#-单晶楼3（东）</t>
  </si>
  <si>
    <t>赵有文</t>
  </si>
  <si>
    <t>1#-111</t>
  </si>
  <si>
    <t>1#-111F</t>
  </si>
  <si>
    <t>P1-6</t>
  </si>
  <si>
    <t>1#-115N</t>
  </si>
  <si>
    <t>1#-116</t>
  </si>
  <si>
    <t>1#-117</t>
  </si>
  <si>
    <t>1#-115#西</t>
  </si>
  <si>
    <t>1#-115F</t>
  </si>
  <si>
    <t>P1-4</t>
  </si>
  <si>
    <t>1#-117F</t>
  </si>
  <si>
    <t>P1-3</t>
  </si>
  <si>
    <t>材料重点</t>
  </si>
  <si>
    <t>尹志岗</t>
  </si>
  <si>
    <t>Y913150000</t>
  </si>
  <si>
    <t>1#-118</t>
  </si>
  <si>
    <t>E113120001</t>
  </si>
  <si>
    <t>1#-120</t>
  </si>
  <si>
    <t>Y913190000</t>
  </si>
  <si>
    <t>1#-120F</t>
  </si>
  <si>
    <t>P1-5</t>
  </si>
  <si>
    <t>E0J6080001</t>
  </si>
  <si>
    <t>1#-120A</t>
  </si>
  <si>
    <t>赵超</t>
  </si>
  <si>
    <t>E07X011003</t>
  </si>
  <si>
    <t>1#-124W</t>
  </si>
  <si>
    <t>1#-126F</t>
  </si>
  <si>
    <t>P1-1-2</t>
  </si>
  <si>
    <t>16#-03W</t>
  </si>
  <si>
    <t>16#-02W</t>
  </si>
  <si>
    <t>E1H1110000</t>
  </si>
  <si>
    <t>杨少延</t>
  </si>
  <si>
    <t>4#-103</t>
  </si>
  <si>
    <t>4#-203</t>
  </si>
  <si>
    <t>4#-202新</t>
  </si>
  <si>
    <t>17#-103</t>
  </si>
  <si>
    <t>Y812050000</t>
  </si>
  <si>
    <t>5#-3AP1</t>
  </si>
  <si>
    <t>王智杰</t>
  </si>
  <si>
    <t>5#-3AP2</t>
  </si>
  <si>
    <t>杨涛</t>
  </si>
  <si>
    <t>5#-3AP3</t>
  </si>
  <si>
    <t>陈涌海</t>
  </si>
  <si>
    <t>5#-3AP4</t>
  </si>
  <si>
    <t>赵玲娟</t>
  </si>
  <si>
    <t>5#-3AP5</t>
  </si>
  <si>
    <t>刘峰奇</t>
  </si>
  <si>
    <t>5#-3AN2风机</t>
  </si>
  <si>
    <t>共用</t>
  </si>
  <si>
    <t>5#-3AM照明</t>
  </si>
  <si>
    <t>5#-3层水</t>
  </si>
  <si>
    <t>2#-103</t>
  </si>
  <si>
    <t>2#-104</t>
  </si>
  <si>
    <t>2#-110</t>
  </si>
  <si>
    <t>2#-117-9西</t>
  </si>
  <si>
    <t>2#-117-9东</t>
  </si>
  <si>
    <t>2#-117F</t>
  </si>
  <si>
    <t>P-1</t>
  </si>
  <si>
    <t>2#-219</t>
  </si>
  <si>
    <t>5#楼-公共费用</t>
  </si>
  <si>
    <t>风机</t>
  </si>
  <si>
    <t>水</t>
  </si>
  <si>
    <t>2#楼和5#楼合计</t>
  </si>
  <si>
    <t>Y712010001</t>
  </si>
  <si>
    <t>Y812020000</t>
  </si>
  <si>
    <t>王利军</t>
  </si>
  <si>
    <t>1#-110</t>
  </si>
  <si>
    <t>刘俊岐</t>
  </si>
  <si>
    <t>1#-110#外</t>
  </si>
  <si>
    <t>Y913130000</t>
  </si>
  <si>
    <t>E27RBB0701</t>
  </si>
  <si>
    <t>2#-102</t>
  </si>
  <si>
    <t>徐波</t>
  </si>
  <si>
    <t>2#-112</t>
  </si>
  <si>
    <t>2#-233</t>
  </si>
  <si>
    <t>Y518180000</t>
  </si>
  <si>
    <t>刘雨已调离</t>
  </si>
  <si>
    <t>1#-427A</t>
  </si>
  <si>
    <t>2#-235</t>
  </si>
  <si>
    <t>2#-237</t>
  </si>
  <si>
    <t>·</t>
  </si>
  <si>
    <t>Y775020001</t>
  </si>
  <si>
    <t>王智杰与徐波各半</t>
  </si>
  <si>
    <t>Y7FY050000</t>
  </si>
  <si>
    <t>刘孔</t>
  </si>
  <si>
    <t>1#-612</t>
  </si>
  <si>
    <t>1#-612F</t>
  </si>
  <si>
    <t>P6-14</t>
  </si>
  <si>
    <t>1#-615</t>
  </si>
  <si>
    <t>1#-615F</t>
  </si>
  <si>
    <t>P6-11</t>
  </si>
  <si>
    <t>2#-227</t>
  </si>
  <si>
    <t xml:space="preserve"> 电费 </t>
  </si>
  <si>
    <t xml:space="preserve"> 合计 </t>
  </si>
  <si>
    <t>4#-105A</t>
  </si>
  <si>
    <t>金鹏</t>
  </si>
  <si>
    <t>4#-107</t>
  </si>
  <si>
    <t>4#-209</t>
  </si>
  <si>
    <t>4#-210</t>
  </si>
  <si>
    <t>Y6FY130001</t>
  </si>
  <si>
    <t>1#-402B#</t>
  </si>
  <si>
    <t>杨晓光</t>
  </si>
  <si>
    <t>1#-409</t>
  </si>
  <si>
    <t>1#-412</t>
  </si>
  <si>
    <t>2021年下半年水电费</t>
  </si>
  <si>
    <t>Y6fy120001</t>
  </si>
  <si>
    <t>1#-102A</t>
  </si>
  <si>
    <t>潘教清</t>
  </si>
  <si>
    <t>1#-108#新</t>
  </si>
  <si>
    <t>1#-109N</t>
  </si>
  <si>
    <t>1#-109外#</t>
  </si>
  <si>
    <t>1#-326A</t>
  </si>
  <si>
    <t>1#-328</t>
  </si>
  <si>
    <t>1#-515</t>
  </si>
  <si>
    <t>1#-302</t>
  </si>
  <si>
    <t>1#-302F</t>
  </si>
  <si>
    <t>P3-14</t>
  </si>
  <si>
    <t>1#-304#</t>
  </si>
  <si>
    <t>1#-309W</t>
  </si>
  <si>
    <t>1#-309I</t>
  </si>
  <si>
    <t>1#-309F</t>
  </si>
  <si>
    <t>P3-7</t>
  </si>
  <si>
    <t>P3-9</t>
  </si>
  <si>
    <t>1#-418#</t>
  </si>
  <si>
    <t>1#-311#</t>
  </si>
  <si>
    <t>1#楼和5#楼合计</t>
  </si>
  <si>
    <t>2021年下半年材料中心水电费</t>
  </si>
  <si>
    <t>元/度</t>
  </si>
  <si>
    <t>Y1Y0100002</t>
  </si>
  <si>
    <t>王欣</t>
  </si>
  <si>
    <t>北方基地外</t>
  </si>
  <si>
    <t>刘兴昉</t>
  </si>
  <si>
    <t>2#-101</t>
  </si>
  <si>
    <t>2#-107</t>
  </si>
  <si>
    <t>2#-208</t>
  </si>
  <si>
    <t>2#-211</t>
  </si>
  <si>
    <t>2#-212</t>
  </si>
  <si>
    <t>2#-214</t>
  </si>
  <si>
    <t>2#-217</t>
  </si>
  <si>
    <t>2#-232</t>
  </si>
  <si>
    <t>16#-04柜外挂</t>
  </si>
  <si>
    <t>16#-04内上S</t>
  </si>
  <si>
    <t>2#-210</t>
  </si>
  <si>
    <t>本次不走预支</t>
  </si>
  <si>
    <t>2020.11.25</t>
  </si>
  <si>
    <t>申占伟</t>
  </si>
  <si>
    <t>2#-北方L内</t>
  </si>
  <si>
    <t>王哓亮</t>
  </si>
  <si>
    <t>不用预支2018.12.3</t>
  </si>
  <si>
    <t>2#-213新表</t>
  </si>
  <si>
    <t>2#-401南</t>
  </si>
  <si>
    <t>2#-401北</t>
  </si>
  <si>
    <t>2#-4层东</t>
  </si>
  <si>
    <t>1#-601</t>
  </si>
  <si>
    <t>1#-606</t>
  </si>
  <si>
    <t>1#608A</t>
  </si>
  <si>
    <t>1#-616A</t>
  </si>
  <si>
    <t>E2JK020001</t>
  </si>
  <si>
    <t>、</t>
  </si>
  <si>
    <t>2021年上半年</t>
  </si>
  <si>
    <t>Y7FY060004</t>
  </si>
  <si>
    <t>张艳华</t>
  </si>
  <si>
    <t>马文全</t>
  </si>
  <si>
    <t>1#-406B#</t>
  </si>
  <si>
    <t>21年上半年应缴金额</t>
  </si>
  <si>
    <t>21年上半年预存金额</t>
  </si>
  <si>
    <t>2021年上半年结余</t>
  </si>
  <si>
    <t>累积预存结余</t>
  </si>
  <si>
    <t>1#-407A#</t>
  </si>
  <si>
    <t>工艺设备用电</t>
  </si>
  <si>
    <t>5#-6AP1</t>
  </si>
  <si>
    <t>马骁宇</t>
  </si>
  <si>
    <t>5#-6AP2</t>
  </si>
  <si>
    <t>5#-6AP3</t>
  </si>
  <si>
    <t>5#-6AP4</t>
  </si>
  <si>
    <t>5#-6AP5</t>
  </si>
  <si>
    <t>5#-六层照明</t>
  </si>
  <si>
    <t>5#-六层送风</t>
  </si>
  <si>
    <t>5#-六层排风</t>
  </si>
  <si>
    <t>5#-二层照明</t>
  </si>
  <si>
    <t>5#-东2AP1</t>
  </si>
  <si>
    <t>5#-东2AP2</t>
  </si>
  <si>
    <t>合计支出337916.80元。</t>
  </si>
  <si>
    <t>1110002A01</t>
  </si>
  <si>
    <t>Y5H1130000</t>
  </si>
  <si>
    <t>Y7j2021000</t>
  </si>
  <si>
    <t>Y7j2011000</t>
  </si>
  <si>
    <t>Y4jz011000</t>
  </si>
  <si>
    <t>5#-五层照明西5AP2</t>
  </si>
  <si>
    <t>5#-五层照明北</t>
  </si>
  <si>
    <t>5#-五层动力</t>
  </si>
  <si>
    <t>5#-四层照明西4AP2</t>
  </si>
  <si>
    <t>5#-四层照明北</t>
  </si>
  <si>
    <t>5#-四层动力4AP1</t>
  </si>
  <si>
    <t>5#-1AP2</t>
  </si>
  <si>
    <t>5#-1AP3</t>
  </si>
  <si>
    <t>5#-1AN</t>
  </si>
  <si>
    <t>5#-1层照明</t>
  </si>
  <si>
    <t>5#地下室1-7</t>
  </si>
  <si>
    <t>5#地下室1-6</t>
  </si>
  <si>
    <t>5#-113</t>
  </si>
  <si>
    <t>刘安金</t>
  </si>
  <si>
    <t>5#楼研发中心2017年总用电量统计表</t>
  </si>
  <si>
    <t>5#-1#总表</t>
  </si>
  <si>
    <t>5#-2#总表</t>
  </si>
  <si>
    <t>5#-上半年合计</t>
  </si>
  <si>
    <t>5#-下半年合计</t>
  </si>
  <si>
    <t>5#楼研发中心2017年上半年公共用费用分摊统计表</t>
  </si>
  <si>
    <t>5#-1#冷机</t>
  </si>
  <si>
    <t>5#-2#冷机</t>
  </si>
  <si>
    <t>5#-小冷机</t>
  </si>
  <si>
    <t>5#-1#水泵</t>
  </si>
  <si>
    <t>5#-2#水泵</t>
  </si>
  <si>
    <t>5#-冷却塔等</t>
  </si>
  <si>
    <t>冷站用电量合计</t>
  </si>
  <si>
    <t>5#-水站用水量</t>
  </si>
  <si>
    <t>5#-冷站用水量</t>
  </si>
  <si>
    <t>注：没有总水表</t>
  </si>
  <si>
    <t>水电合计</t>
  </si>
  <si>
    <t>5#楼研发中心2022年上半年公共用费用分摊统计表</t>
  </si>
  <si>
    <t>冷却水塔</t>
  </si>
  <si>
    <t>分摊电费2021年应该计入2020年下半年水电费因超收预存水电费</t>
  </si>
  <si>
    <t>暂时扣下少上报的100000元，2021年因所里要求提前上报水电费</t>
  </si>
  <si>
    <t>而未加入；计划2022年上下半年各加入50000元因此电费为952911.71</t>
  </si>
  <si>
    <t>加50000=1012911.71元。</t>
  </si>
  <si>
    <t>水电合计（实际）</t>
  </si>
  <si>
    <t>上报水电费合计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</si>
</sst>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1" formatCode="_ * #,##0_ ;_ * \-#,##0_ ;_ * &quot;-&quot;_ ;_ @_ "/>
    <numFmt numFmtId="43" formatCode="_ * #,##0.00_ ;_ * \-#,##0.00_ ;_ * &quot;-&quot;??_ ;_ @_ "/>
    <numFmt numFmtId="177" formatCode="_ &quot;￥&quot;* #,##0.00_ ;_ &quot;￥&quot;* \-#,##0.00_ ;_ &quot;￥&quot;* &quot;-&quot;??_ ;_ @_ "/>
    <numFmt numFmtId="178" formatCode="0_);[Red]\(0\)"/>
    <numFmt numFmtId="179" formatCode="0.00_);[Red]\(0.00\)"/>
    <numFmt numFmtId="180" formatCode="0.0_);[Red]\(0.0\)"/>
    <numFmt numFmtId="181" formatCode="0.00_ "/>
    <numFmt numFmtId="182" formatCode="0_ "/>
    <numFmt numFmtId="183" formatCode="#,##0.00_ "/>
    <numFmt numFmtId="184" formatCode="#,##0.0_ "/>
    <numFmt numFmtId="185" formatCode="0.000"/>
    <numFmt numFmtId="186" formatCode="0.0000_ "/>
  </numFmts>
  <fonts count="51">
    <font>
      <sz val="12"/>
      <name val="宋体"/>
      <charset val="134"/>
    </font>
    <font>
      <sz val="12"/>
      <color theme="1"/>
      <name val="宋体"/>
      <charset val="134"/>
    </font>
    <font>
      <sz val="14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sz val="10"/>
      <color theme="1"/>
      <name val="宋体"/>
      <charset val="134"/>
    </font>
    <font>
      <sz val="8"/>
      <color theme="1"/>
      <name val="宋体"/>
      <charset val="134"/>
    </font>
    <font>
      <sz val="10"/>
      <color rgb="FF0070C0"/>
      <name val="宋体"/>
      <charset val="134"/>
    </font>
    <font>
      <sz val="12"/>
      <color rgb="FFFF0000"/>
      <name val="宋体"/>
      <charset val="134"/>
    </font>
    <font>
      <sz val="12"/>
      <color rgb="FF0070C0"/>
      <name val="宋体"/>
      <charset val="134"/>
    </font>
    <font>
      <sz val="20"/>
      <name val="宋体"/>
      <charset val="134"/>
    </font>
    <font>
      <sz val="18"/>
      <name val="宋体"/>
      <charset val="134"/>
    </font>
    <font>
      <sz val="11"/>
      <color theme="1"/>
      <name val="宋体"/>
      <charset val="134"/>
    </font>
    <font>
      <sz val="10"/>
      <color rgb="FFFF0000"/>
      <name val="宋体"/>
      <charset val="134"/>
    </font>
    <font>
      <sz val="8"/>
      <color rgb="FFFF0000"/>
      <name val="宋体"/>
      <charset val="134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sz val="9"/>
      <color theme="1"/>
      <name val="宋体"/>
      <charset val="134"/>
    </font>
    <font>
      <sz val="8"/>
      <color rgb="FF000000"/>
      <name val="宋体"/>
      <charset val="134"/>
    </font>
    <font>
      <b/>
      <sz val="12"/>
      <color theme="1"/>
      <name val="宋体"/>
      <charset val="134"/>
    </font>
    <font>
      <b/>
      <sz val="10"/>
      <name val="宋体"/>
      <charset val="134"/>
    </font>
    <font>
      <i/>
      <sz val="10"/>
      <name val="宋体"/>
      <charset val="134"/>
    </font>
    <font>
      <i/>
      <sz val="8"/>
      <name val="宋体"/>
      <charset val="134"/>
    </font>
    <font>
      <b/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4"/>
      <name val="宋体"/>
      <charset val="134"/>
    </font>
    <font>
      <sz val="9"/>
      <color rgb="FF000000"/>
      <name val="宋体"/>
      <charset val="134"/>
    </font>
    <font>
      <u/>
      <sz val="9"/>
      <color theme="1"/>
      <name val="宋体"/>
      <charset val="134"/>
    </font>
    <font>
      <sz val="10"/>
      <color theme="4"/>
      <name val="宋体"/>
      <charset val="134"/>
    </font>
    <font>
      <sz val="12"/>
      <color indexed="10"/>
      <name val="宋体"/>
      <charset val="134"/>
    </font>
    <font>
      <sz val="8"/>
      <color theme="4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2"/>
      <color theme="9"/>
      <name val="宋体"/>
      <charset val="134"/>
    </font>
    <font>
      <sz val="10"/>
      <color theme="9"/>
      <name val="宋体"/>
      <charset val="134"/>
    </font>
    <font>
      <sz val="12"/>
      <color theme="1"/>
      <name val="宋体"/>
      <charset val="134"/>
      <scheme val="minor"/>
    </font>
    <font>
      <sz val="20"/>
      <color theme="1"/>
      <name val="宋体"/>
      <charset val="134"/>
    </font>
    <font>
      <b/>
      <sz val="20"/>
      <name val="宋体"/>
      <charset val="134"/>
    </font>
    <font>
      <b/>
      <sz val="12"/>
      <color rgb="FFFF0000"/>
      <name val="宋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  <scheme val="minor"/>
    </font>
    <font>
      <b/>
      <sz val="16"/>
      <name val="宋体"/>
      <charset val="134"/>
    </font>
    <font>
      <b/>
      <sz val="16"/>
      <name val="宋体"/>
      <charset val="134"/>
      <scheme val="minor"/>
    </font>
    <font>
      <sz val="11"/>
      <name val="宋体"/>
      <charset val="134"/>
      <scheme val="minor"/>
    </font>
    <font>
      <sz val="12"/>
      <color theme="0"/>
      <name val="宋体"/>
      <charset val="134"/>
    </font>
    <font>
      <u/>
      <sz val="12"/>
      <color indexed="12"/>
      <name val="宋体"/>
      <charset val="134"/>
    </font>
    <font>
      <b/>
      <sz val="9"/>
      <name val="宋体"/>
      <charset val="134"/>
    </font>
    <font>
      <sz val="9"/>
      <name val="Tahoma"/>
      <family val="2"/>
    </font>
    <font>
      <b/>
      <sz val="9"/>
      <name val="Tahoma"/>
      <family val="2"/>
    </font>
    <font>
      <sz val="12"/>
      <name val="宋体"/>
      <charset val="134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3" tint="0.799951170384838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5D9F1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7">
    <xf numFmtId="0" fontId="0" fillId="0" borderId="0"/>
    <xf numFmtId="177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0" fontId="50" fillId="0" borderId="0"/>
    <xf numFmtId="0" fontId="50" fillId="0" borderId="0"/>
    <xf numFmtId="43" fontId="50" fillId="0" borderId="0" applyFont="0" applyFill="0" applyBorder="0" applyAlignment="0" applyProtection="0"/>
  </cellStyleXfs>
  <cellXfs count="722">
    <xf numFmtId="0" fontId="0" fillId="0" borderId="0" xfId="0"/>
    <xf numFmtId="0" fontId="1" fillId="2" borderId="0" xfId="0" applyFont="1" applyFill="1"/>
    <xf numFmtId="0" fontId="0" fillId="0" borderId="0" xfId="0" applyFont="1"/>
    <xf numFmtId="0" fontId="3" fillId="0" borderId="1" xfId="0" applyFont="1" applyBorder="1"/>
    <xf numFmtId="0" fontId="4" fillId="0" borderId="1" xfId="0" applyFont="1" applyBorder="1"/>
    <xf numFmtId="43" fontId="3" fillId="0" borderId="1" xfId="2" applyFont="1" applyBorder="1"/>
    <xf numFmtId="0" fontId="3" fillId="0" borderId="2" xfId="0" applyFont="1" applyFill="1" applyBorder="1"/>
    <xf numFmtId="0" fontId="3" fillId="0" borderId="0" xfId="0" applyFont="1" applyFill="1" applyBorder="1"/>
    <xf numFmtId="43" fontId="0" fillId="0" borderId="0" xfId="0" applyNumberFormat="1" applyFont="1"/>
    <xf numFmtId="0" fontId="5" fillId="3" borderId="1" xfId="0" applyFont="1" applyFill="1" applyBorder="1"/>
    <xf numFmtId="0" fontId="6" fillId="3" borderId="1" xfId="0" applyFont="1" applyFill="1" applyBorder="1"/>
    <xf numFmtId="43" fontId="5" fillId="3" borderId="1" xfId="2" applyFont="1" applyFill="1" applyBorder="1"/>
    <xf numFmtId="0" fontId="5" fillId="3" borderId="2" xfId="0" applyFont="1" applyFill="1" applyBorder="1"/>
    <xf numFmtId="0" fontId="1" fillId="3" borderId="0" xfId="0" applyFont="1" applyFill="1"/>
    <xf numFmtId="0" fontId="5" fillId="3" borderId="0" xfId="0" applyFont="1" applyFill="1" applyBorder="1"/>
    <xf numFmtId="43" fontId="1" fillId="3" borderId="0" xfId="0" applyNumberFormat="1" applyFont="1" applyFill="1"/>
    <xf numFmtId="0" fontId="0" fillId="3" borderId="0" xfId="0" applyFont="1" applyFill="1"/>
    <xf numFmtId="0" fontId="0" fillId="4" borderId="0" xfId="0" applyFont="1" applyFill="1"/>
    <xf numFmtId="0" fontId="7" fillId="0" borderId="1" xfId="0" applyFont="1" applyBorder="1"/>
    <xf numFmtId="0" fontId="1" fillId="0" borderId="0" xfId="0" applyFont="1" applyBorder="1"/>
    <xf numFmtId="0" fontId="1" fillId="5" borderId="0" xfId="0" applyFont="1" applyFill="1"/>
    <xf numFmtId="0" fontId="8" fillId="0" borderId="0" xfId="0" applyFont="1"/>
    <xf numFmtId="0" fontId="9" fillId="5" borderId="0" xfId="0" applyFont="1" applyFill="1"/>
    <xf numFmtId="0" fontId="0" fillId="2" borderId="0" xfId="0" applyFont="1" applyFill="1"/>
    <xf numFmtId="0" fontId="0" fillId="2" borderId="1" xfId="0" applyFont="1" applyFill="1" applyBorder="1"/>
    <xf numFmtId="0" fontId="1" fillId="4" borderId="0" xfId="0" applyFont="1" applyFill="1"/>
    <xf numFmtId="0" fontId="3" fillId="4" borderId="1" xfId="0" applyFont="1" applyFill="1" applyBorder="1"/>
    <xf numFmtId="0" fontId="3" fillId="2" borderId="1" xfId="0" applyFont="1" applyFill="1" applyBorder="1"/>
    <xf numFmtId="179" fontId="3" fillId="2" borderId="1" xfId="0" applyNumberFormat="1" applyFont="1" applyFill="1" applyBorder="1"/>
    <xf numFmtId="0" fontId="11" fillId="2" borderId="5" xfId="0" applyFont="1" applyFill="1" applyBorder="1"/>
    <xf numFmtId="0" fontId="0" fillId="2" borderId="5" xfId="0" applyFont="1" applyFill="1" applyBorder="1"/>
    <xf numFmtId="0" fontId="3" fillId="2" borderId="5" xfId="0" applyFont="1" applyFill="1" applyBorder="1"/>
    <xf numFmtId="180" fontId="3" fillId="2" borderId="5" xfId="0" applyNumberFormat="1" applyFont="1" applyFill="1" applyBorder="1"/>
    <xf numFmtId="0" fontId="1" fillId="3" borderId="1" xfId="0" applyFont="1" applyFill="1" applyBorder="1"/>
    <xf numFmtId="179" fontId="5" fillId="3" borderId="1" xfId="0" applyNumberFormat="1" applyFont="1" applyFill="1" applyBorder="1"/>
    <xf numFmtId="180" fontId="5" fillId="3" borderId="1" xfId="0" applyNumberFormat="1" applyFont="1" applyFill="1" applyBorder="1"/>
    <xf numFmtId="0" fontId="12" fillId="2" borderId="0" xfId="0" applyFont="1" applyFill="1"/>
    <xf numFmtId="0" fontId="1" fillId="2" borderId="0" xfId="0" applyFont="1" applyFill="1" applyBorder="1"/>
    <xf numFmtId="0" fontId="5" fillId="2" borderId="0" xfId="0" applyFont="1" applyFill="1" applyBorder="1"/>
    <xf numFmtId="179" fontId="5" fillId="2" borderId="0" xfId="0" applyNumberFormat="1" applyFont="1" applyFill="1" applyBorder="1"/>
    <xf numFmtId="0" fontId="3" fillId="2" borderId="3" xfId="0" applyFont="1" applyFill="1" applyBorder="1"/>
    <xf numFmtId="0" fontId="0" fillId="2" borderId="4" xfId="0" applyFont="1" applyFill="1" applyBorder="1"/>
    <xf numFmtId="0" fontId="5" fillId="3" borderId="3" xfId="0" applyFont="1" applyFill="1" applyBorder="1"/>
    <xf numFmtId="0" fontId="13" fillId="2" borderId="1" xfId="0" applyFont="1" applyFill="1" applyBorder="1" applyAlignment="1"/>
    <xf numFmtId="179" fontId="13" fillId="2" borderId="1" xfId="0" applyNumberFormat="1" applyFont="1" applyFill="1" applyBorder="1" applyAlignment="1"/>
    <xf numFmtId="0" fontId="5" fillId="3" borderId="1" xfId="0" applyFont="1" applyFill="1" applyBorder="1" applyAlignment="1"/>
    <xf numFmtId="0" fontId="1" fillId="3" borderId="1" xfId="0" applyFont="1" applyFill="1" applyBorder="1" applyAlignment="1"/>
    <xf numFmtId="179" fontId="5" fillId="3" borderId="1" xfId="0" applyNumberFormat="1" applyFont="1" applyFill="1" applyBorder="1" applyAlignment="1"/>
    <xf numFmtId="180" fontId="5" fillId="3" borderId="1" xfId="0" applyNumberFormat="1" applyFont="1" applyFill="1" applyBorder="1" applyAlignment="1"/>
    <xf numFmtId="0" fontId="4" fillId="2" borderId="1" xfId="0" applyFont="1" applyFill="1" applyBorder="1"/>
    <xf numFmtId="43" fontId="3" fillId="2" borderId="1" xfId="2" applyFont="1" applyFill="1" applyBorder="1"/>
    <xf numFmtId="0" fontId="4" fillId="2" borderId="5" xfId="0" applyFont="1" applyFill="1" applyBorder="1"/>
    <xf numFmtId="43" fontId="3" fillId="2" borderId="5" xfId="2" applyFont="1" applyFill="1" applyBorder="1"/>
    <xf numFmtId="0" fontId="6" fillId="2" borderId="0" xfId="0" applyFont="1" applyFill="1" applyBorder="1"/>
    <xf numFmtId="43" fontId="5" fillId="2" borderId="0" xfId="2" applyFont="1" applyFill="1" applyBorder="1"/>
    <xf numFmtId="43" fontId="5" fillId="2" borderId="0" xfId="0" applyNumberFormat="1" applyFont="1" applyFill="1" applyBorder="1"/>
    <xf numFmtId="0" fontId="4" fillId="2" borderId="4" xfId="0" applyFont="1" applyFill="1" applyBorder="1"/>
    <xf numFmtId="0" fontId="14" fillId="2" borderId="1" xfId="0" applyFont="1" applyFill="1" applyBorder="1" applyAlignment="1"/>
    <xf numFmtId="43" fontId="13" fillId="2" borderId="1" xfId="2" applyFont="1" applyFill="1" applyBorder="1" applyAlignment="1"/>
    <xf numFmtId="0" fontId="6" fillId="3" borderId="1" xfId="0" applyFont="1" applyFill="1" applyBorder="1" applyAlignment="1"/>
    <xf numFmtId="43" fontId="5" fillId="3" borderId="1" xfId="2" applyFont="1" applyFill="1" applyBorder="1" applyAlignment="1"/>
    <xf numFmtId="0" fontId="3" fillId="2" borderId="0" xfId="0" applyFont="1" applyFill="1" applyBorder="1"/>
    <xf numFmtId="179" fontId="3" fillId="2" borderId="0" xfId="0" applyNumberFormat="1" applyFont="1" applyFill="1" applyBorder="1"/>
    <xf numFmtId="0" fontId="3" fillId="2" borderId="4" xfId="0" applyFont="1" applyFill="1" applyBorder="1"/>
    <xf numFmtId="179" fontId="3" fillId="2" borderId="7" xfId="0" applyNumberFormat="1" applyFont="1" applyFill="1" applyBorder="1"/>
    <xf numFmtId="0" fontId="8" fillId="2" borderId="0" xfId="0" applyFont="1" applyFill="1"/>
    <xf numFmtId="0" fontId="1" fillId="5" borderId="1" xfId="0" applyFont="1" applyFill="1" applyBorder="1"/>
    <xf numFmtId="179" fontId="1" fillId="5" borderId="1" xfId="0" applyNumberFormat="1" applyFont="1" applyFill="1" applyBorder="1"/>
    <xf numFmtId="0" fontId="0" fillId="2" borderId="3" xfId="0" applyFont="1" applyFill="1" applyBorder="1"/>
    <xf numFmtId="179" fontId="0" fillId="2" borderId="4" xfId="0" applyNumberFormat="1" applyFont="1" applyFill="1" applyBorder="1"/>
    <xf numFmtId="0" fontId="5" fillId="2" borderId="1" xfId="0" applyFont="1" applyFill="1" applyBorder="1"/>
    <xf numFmtId="0" fontId="1" fillId="2" borderId="1" xfId="0" applyFont="1" applyFill="1" applyBorder="1"/>
    <xf numFmtId="0" fontId="0" fillId="3" borderId="1" xfId="0" applyNumberFormat="1" applyFont="1" applyFill="1" applyBorder="1" applyAlignment="1" applyProtection="1"/>
    <xf numFmtId="0" fontId="6" fillId="5" borderId="1" xfId="0" applyFont="1" applyFill="1" applyBorder="1" applyAlignment="1"/>
    <xf numFmtId="0" fontId="6" fillId="2" borderId="1" xfId="0" applyFont="1" applyFill="1" applyBorder="1"/>
    <xf numFmtId="43" fontId="5" fillId="2" borderId="1" xfId="2" applyFont="1" applyFill="1" applyBorder="1"/>
    <xf numFmtId="43" fontId="1" fillId="2" borderId="1" xfId="0" applyNumberFormat="1" applyFont="1" applyFill="1" applyBorder="1"/>
    <xf numFmtId="43" fontId="0" fillId="2" borderId="0" xfId="0" applyNumberFormat="1" applyFont="1" applyFill="1"/>
    <xf numFmtId="43" fontId="0" fillId="3" borderId="1" xfId="0" applyNumberFormat="1" applyFont="1" applyFill="1" applyBorder="1" applyAlignment="1" applyProtection="1"/>
    <xf numFmtId="0" fontId="9" fillId="2" borderId="0" xfId="0" applyFont="1" applyFill="1"/>
    <xf numFmtId="179" fontId="0" fillId="2" borderId="7" xfId="0" applyNumberFormat="1" applyFont="1" applyFill="1" applyBorder="1"/>
    <xf numFmtId="0" fontId="15" fillId="4" borderId="0" xfId="0" applyFont="1" applyFill="1"/>
    <xf numFmtId="0" fontId="15" fillId="2" borderId="0" xfId="0" applyFont="1" applyFill="1"/>
    <xf numFmtId="0" fontId="0" fillId="6" borderId="0" xfId="0" applyFont="1" applyFill="1"/>
    <xf numFmtId="0" fontId="0" fillId="0" borderId="0" xfId="0" applyFont="1" applyFill="1"/>
    <xf numFmtId="0" fontId="1" fillId="0" borderId="0" xfId="0" applyFont="1"/>
    <xf numFmtId="0" fontId="12" fillId="4" borderId="0" xfId="0" applyFont="1" applyFill="1"/>
    <xf numFmtId="0" fontId="9" fillId="0" borderId="0" xfId="0" applyFont="1" applyAlignment="1">
      <alignment vertical="center"/>
    </xf>
    <xf numFmtId="0" fontId="1" fillId="2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Fill="1"/>
    <xf numFmtId="0" fontId="9" fillId="0" borderId="0" xfId="0" applyFont="1"/>
    <xf numFmtId="180" fontId="5" fillId="2" borderId="1" xfId="0" applyNumberFormat="1" applyFont="1" applyFill="1" applyBorder="1"/>
    <xf numFmtId="0" fontId="5" fillId="5" borderId="1" xfId="0" applyFont="1" applyFill="1" applyBorder="1"/>
    <xf numFmtId="179" fontId="5" fillId="5" borderId="1" xfId="0" applyNumberFormat="1" applyFont="1" applyFill="1" applyBorder="1"/>
    <xf numFmtId="0" fontId="16" fillId="5" borderId="1" xfId="0" applyFont="1" applyFill="1" applyBorder="1"/>
    <xf numFmtId="179" fontId="16" fillId="5" borderId="1" xfId="0" applyNumberFormat="1" applyFont="1" applyFill="1" applyBorder="1"/>
    <xf numFmtId="0" fontId="16" fillId="4" borderId="1" xfId="0" applyFont="1" applyFill="1" applyBorder="1"/>
    <xf numFmtId="179" fontId="16" fillId="4" borderId="1" xfId="0" applyNumberFormat="1" applyFont="1" applyFill="1" applyBorder="1"/>
    <xf numFmtId="0" fontId="16" fillId="2" borderId="1" xfId="0" applyFont="1" applyFill="1" applyBorder="1"/>
    <xf numFmtId="179" fontId="16" fillId="2" borderId="1" xfId="0" applyNumberFormat="1" applyFont="1" applyFill="1" applyBorder="1"/>
    <xf numFmtId="0" fontId="5" fillId="5" borderId="0" xfId="0" applyFont="1" applyFill="1"/>
    <xf numFmtId="0" fontId="3" fillId="5" borderId="9" xfId="0" applyFont="1" applyFill="1" applyBorder="1"/>
    <xf numFmtId="179" fontId="3" fillId="5" borderId="9" xfId="0" applyNumberFormat="1" applyFont="1" applyFill="1" applyBorder="1"/>
    <xf numFmtId="0" fontId="3" fillId="2" borderId="9" xfId="0" applyFont="1" applyFill="1" applyBorder="1"/>
    <xf numFmtId="179" fontId="3" fillId="2" borderId="9" xfId="0" applyNumberFormat="1" applyFont="1" applyFill="1" applyBorder="1"/>
    <xf numFmtId="0" fontId="3" fillId="0" borderId="10" xfId="0" applyFont="1" applyFill="1" applyBorder="1"/>
    <xf numFmtId="179" fontId="3" fillId="0" borderId="10" xfId="0" applyNumberFormat="1" applyFont="1" applyFill="1" applyBorder="1"/>
    <xf numFmtId="0" fontId="3" fillId="6" borderId="1" xfId="0" applyFont="1" applyFill="1" applyBorder="1"/>
    <xf numFmtId="0" fontId="3" fillId="0" borderId="1" xfId="0" applyFont="1" applyFill="1" applyBorder="1"/>
    <xf numFmtId="179" fontId="3" fillId="0" borderId="1" xfId="0" applyNumberFormat="1" applyFont="1" applyFill="1" applyBorder="1"/>
    <xf numFmtId="0" fontId="1" fillId="4" borderId="0" xfId="0" applyFont="1" applyFill="1" applyAlignment="1"/>
    <xf numFmtId="0" fontId="5" fillId="4" borderId="1" xfId="0" applyFont="1" applyFill="1" applyBorder="1"/>
    <xf numFmtId="179" fontId="5" fillId="4" borderId="1" xfId="0" applyNumberFormat="1" applyFont="1" applyFill="1" applyBorder="1"/>
    <xf numFmtId="0" fontId="5" fillId="0" borderId="1" xfId="0" applyFont="1" applyBorder="1"/>
    <xf numFmtId="179" fontId="5" fillId="0" borderId="1" xfId="0" applyNumberFormat="1" applyFont="1" applyBorder="1"/>
    <xf numFmtId="179" fontId="3" fillId="0" borderId="1" xfId="0" applyNumberFormat="1" applyFont="1" applyBorder="1"/>
    <xf numFmtId="0" fontId="5" fillId="6" borderId="1" xfId="0" applyFont="1" applyFill="1" applyBorder="1"/>
    <xf numFmtId="181" fontId="5" fillId="5" borderId="1" xfId="0" applyNumberFormat="1" applyFont="1" applyFill="1" applyBorder="1"/>
    <xf numFmtId="182" fontId="5" fillId="3" borderId="1" xfId="0" applyNumberFormat="1" applyFont="1" applyFill="1" applyBorder="1"/>
    <xf numFmtId="183" fontId="5" fillId="3" borderId="1" xfId="1" applyNumberFormat="1" applyFont="1" applyFill="1" applyBorder="1"/>
    <xf numFmtId="0" fontId="16" fillId="3" borderId="1" xfId="0" applyFont="1" applyFill="1" applyBorder="1"/>
    <xf numFmtId="183" fontId="17" fillId="3" borderId="1" xfId="1" applyNumberFormat="1" applyFont="1" applyFill="1" applyBorder="1"/>
    <xf numFmtId="0" fontId="6" fillId="5" borderId="1" xfId="0" applyFont="1" applyFill="1" applyBorder="1"/>
    <xf numFmtId="43" fontId="5" fillId="5" borderId="1" xfId="2" applyFont="1" applyFill="1" applyBorder="1"/>
    <xf numFmtId="0" fontId="18" fillId="5" borderId="1" xfId="0" applyFont="1" applyFill="1" applyBorder="1"/>
    <xf numFmtId="43" fontId="16" fillId="5" borderId="1" xfId="2" applyFont="1" applyFill="1" applyBorder="1"/>
    <xf numFmtId="0" fontId="18" fillId="4" borderId="1" xfId="0" applyFont="1" applyFill="1" applyBorder="1"/>
    <xf numFmtId="43" fontId="16" fillId="4" borderId="1" xfId="2" applyFont="1" applyFill="1" applyBorder="1"/>
    <xf numFmtId="0" fontId="18" fillId="2" borderId="1" xfId="0" applyFont="1" applyFill="1" applyBorder="1"/>
    <xf numFmtId="43" fontId="16" fillId="2" borderId="1" xfId="2" applyFont="1" applyFill="1" applyBorder="1"/>
    <xf numFmtId="0" fontId="4" fillId="5" borderId="9" xfId="0" applyFont="1" applyFill="1" applyBorder="1"/>
    <xf numFmtId="43" fontId="3" fillId="5" borderId="9" xfId="2" applyFont="1" applyFill="1" applyBorder="1"/>
    <xf numFmtId="0" fontId="4" fillId="2" borderId="9" xfId="0" applyFont="1" applyFill="1" applyBorder="1"/>
    <xf numFmtId="43" fontId="3" fillId="2" borderId="9" xfId="2" applyFont="1" applyFill="1" applyBorder="1"/>
    <xf numFmtId="43" fontId="3" fillId="2" borderId="1" xfId="0" applyNumberFormat="1" applyFont="1" applyFill="1" applyBorder="1"/>
    <xf numFmtId="43" fontId="0" fillId="2" borderId="1" xfId="0" applyNumberFormat="1" applyFont="1" applyFill="1" applyBorder="1"/>
    <xf numFmtId="0" fontId="4" fillId="0" borderId="10" xfId="0" applyFont="1" applyFill="1" applyBorder="1"/>
    <xf numFmtId="43" fontId="3" fillId="0" borderId="10" xfId="2" applyFont="1" applyFill="1" applyBorder="1"/>
    <xf numFmtId="0" fontId="4" fillId="0" borderId="1" xfId="0" applyFont="1" applyFill="1" applyBorder="1"/>
    <xf numFmtId="43" fontId="3" fillId="0" borderId="1" xfId="2" applyFont="1" applyFill="1" applyBorder="1"/>
    <xf numFmtId="0" fontId="6" fillId="4" borderId="1" xfId="0" applyFont="1" applyFill="1" applyBorder="1"/>
    <xf numFmtId="43" fontId="5" fillId="4" borderId="1" xfId="2" applyFont="1" applyFill="1" applyBorder="1"/>
    <xf numFmtId="181" fontId="5" fillId="0" borderId="1" xfId="0" applyNumberFormat="1" applyFont="1" applyBorder="1"/>
    <xf numFmtId="0" fontId="6" fillId="0" borderId="1" xfId="0" applyFont="1" applyBorder="1"/>
    <xf numFmtId="43" fontId="5" fillId="0" borderId="1" xfId="2" applyFont="1" applyBorder="1"/>
    <xf numFmtId="181" fontId="3" fillId="0" borderId="1" xfId="0" applyNumberFormat="1" applyFont="1" applyBorder="1"/>
    <xf numFmtId="177" fontId="5" fillId="3" borderId="1" xfId="1" applyFont="1" applyFill="1" applyBorder="1"/>
    <xf numFmtId="179" fontId="5" fillId="2" borderId="1" xfId="0" applyNumberFormat="1" applyFont="1" applyFill="1" applyBorder="1"/>
    <xf numFmtId="0" fontId="0" fillId="5" borderId="1" xfId="0" applyNumberFormat="1" applyFont="1" applyFill="1" applyBorder="1" applyAlignment="1" applyProtection="1"/>
    <xf numFmtId="181" fontId="0" fillId="5" borderId="1" xfId="0" applyNumberFormat="1" applyFont="1" applyFill="1" applyBorder="1" applyAlignment="1" applyProtection="1"/>
    <xf numFmtId="179" fontId="0" fillId="5" borderId="1" xfId="0" applyNumberFormat="1" applyFont="1" applyFill="1" applyBorder="1" applyAlignment="1" applyProtection="1"/>
    <xf numFmtId="0" fontId="0" fillId="5" borderId="1" xfId="0" applyFont="1" applyFill="1" applyBorder="1" applyAlignment="1"/>
    <xf numFmtId="0" fontId="1" fillId="5" borderId="0" xfId="0" applyFont="1" applyFill="1" applyAlignment="1"/>
    <xf numFmtId="0" fontId="0" fillId="6" borderId="0" xfId="0" applyFont="1" applyFill="1" applyBorder="1"/>
    <xf numFmtId="0" fontId="0" fillId="2" borderId="0" xfId="0" applyFont="1" applyFill="1" applyBorder="1"/>
    <xf numFmtId="0" fontId="0" fillId="2" borderId="7" xfId="0" applyFont="1" applyFill="1" applyBorder="1"/>
    <xf numFmtId="179" fontId="3" fillId="0" borderId="6" xfId="0" applyNumberFormat="1" applyFont="1" applyFill="1" applyBorder="1"/>
    <xf numFmtId="0" fontId="0" fillId="4" borderId="0" xfId="0" applyFont="1" applyFill="1" applyBorder="1"/>
    <xf numFmtId="43" fontId="0" fillId="5" borderId="1" xfId="0" applyNumberFormat="1" applyFont="1" applyFill="1" applyBorder="1" applyAlignment="1" applyProtection="1"/>
    <xf numFmtId="0" fontId="0" fillId="5" borderId="3" xfId="0" applyNumberFormat="1" applyFont="1" applyFill="1" applyBorder="1" applyAlignment="1" applyProtection="1"/>
    <xf numFmtId="183" fontId="5" fillId="3" borderId="1" xfId="0" applyNumberFormat="1" applyFont="1" applyFill="1" applyBorder="1"/>
    <xf numFmtId="0" fontId="13" fillId="6" borderId="1" xfId="0" applyFont="1" applyFill="1" applyBorder="1"/>
    <xf numFmtId="0" fontId="5" fillId="6" borderId="4" xfId="0" applyFont="1" applyFill="1" applyBorder="1"/>
    <xf numFmtId="179" fontId="5" fillId="6" borderId="4" xfId="0" applyNumberFormat="1" applyFont="1" applyFill="1" applyBorder="1"/>
    <xf numFmtId="0" fontId="3" fillId="0" borderId="3" xfId="0" applyFont="1" applyBorder="1"/>
    <xf numFmtId="180" fontId="3" fillId="0" borderId="1" xfId="0" applyNumberFormat="1" applyFont="1" applyBorder="1"/>
    <xf numFmtId="0" fontId="12" fillId="5" borderId="1" xfId="0" applyFont="1" applyFill="1" applyBorder="1"/>
    <xf numFmtId="179" fontId="12" fillId="5" borderId="1" xfId="0" applyNumberFormat="1" applyFont="1" applyFill="1" applyBorder="1"/>
    <xf numFmtId="181" fontId="12" fillId="5" borderId="1" xfId="0" applyNumberFormat="1" applyFont="1" applyFill="1" applyBorder="1"/>
    <xf numFmtId="0" fontId="5" fillId="5" borderId="7" xfId="0" applyFont="1" applyFill="1" applyBorder="1"/>
    <xf numFmtId="0" fontId="19" fillId="5" borderId="7" xfId="0" applyFont="1" applyFill="1" applyBorder="1"/>
    <xf numFmtId="0" fontId="19" fillId="5" borderId="1" xfId="0" applyFont="1" applyFill="1" applyBorder="1"/>
    <xf numFmtId="0" fontId="1" fillId="5" borderId="11" xfId="0" applyFont="1" applyFill="1" applyBorder="1"/>
    <xf numFmtId="0" fontId="1" fillId="5" borderId="10" xfId="0" applyFont="1" applyFill="1" applyBorder="1"/>
    <xf numFmtId="179" fontId="1" fillId="5" borderId="10" xfId="0" applyNumberFormat="1" applyFont="1" applyFill="1" applyBorder="1"/>
    <xf numFmtId="0" fontId="1" fillId="5" borderId="12" xfId="0" applyFont="1" applyFill="1" applyBorder="1" applyAlignment="1">
      <alignment vertical="center"/>
    </xf>
    <xf numFmtId="0" fontId="1" fillId="5" borderId="1" xfId="0" applyFont="1" applyFill="1" applyBorder="1" applyAlignment="1">
      <alignment vertical="center"/>
    </xf>
    <xf numFmtId="179" fontId="1" fillId="5" borderId="1" xfId="0" applyNumberFormat="1" applyFont="1" applyFill="1" applyBorder="1" applyAlignment="1">
      <alignment vertical="center"/>
    </xf>
    <xf numFmtId="0" fontId="1" fillId="5" borderId="12" xfId="0" applyFont="1" applyFill="1" applyBorder="1"/>
    <xf numFmtId="0" fontId="19" fillId="5" borderId="12" xfId="0" applyFont="1" applyFill="1" applyBorder="1"/>
    <xf numFmtId="0" fontId="20" fillId="0" borderId="13" xfId="0" applyFont="1" applyFill="1" applyBorder="1"/>
    <xf numFmtId="0" fontId="3" fillId="0" borderId="14" xfId="0" applyFont="1" applyFill="1" applyBorder="1"/>
    <xf numFmtId="0" fontId="20" fillId="0" borderId="14" xfId="0" applyFont="1" applyFill="1" applyBorder="1"/>
    <xf numFmtId="179" fontId="3" fillId="0" borderId="14" xfId="0" applyNumberFormat="1" applyFont="1" applyFill="1" applyBorder="1"/>
    <xf numFmtId="0" fontId="3" fillId="0" borderId="14" xfId="0" applyNumberFormat="1" applyFont="1" applyBorder="1"/>
    <xf numFmtId="0" fontId="6" fillId="6" borderId="4" xfId="0" applyFont="1" applyFill="1" applyBorder="1"/>
    <xf numFmtId="43" fontId="5" fillId="6" borderId="4" xfId="2" applyFont="1" applyFill="1" applyBorder="1"/>
    <xf numFmtId="180" fontId="12" fillId="5" borderId="1" xfId="0" applyNumberFormat="1" applyFont="1" applyFill="1" applyBorder="1"/>
    <xf numFmtId="43" fontId="19" fillId="5" borderId="1" xfId="2" applyFont="1" applyFill="1" applyBorder="1"/>
    <xf numFmtId="43" fontId="1" fillId="5" borderId="10" xfId="2" applyFont="1" applyFill="1" applyBorder="1"/>
    <xf numFmtId="43" fontId="1" fillId="5" borderId="1" xfId="2" applyFont="1" applyFill="1" applyBorder="1" applyAlignment="1">
      <alignment vertical="center"/>
    </xf>
    <xf numFmtId="43" fontId="1" fillId="5" borderId="1" xfId="2" applyFont="1" applyFill="1" applyBorder="1"/>
    <xf numFmtId="43" fontId="21" fillId="0" borderId="14" xfId="0" applyNumberFormat="1" applyFont="1" applyBorder="1"/>
    <xf numFmtId="0" fontId="22" fillId="0" borderId="14" xfId="0" applyFont="1" applyBorder="1"/>
    <xf numFmtId="43" fontId="21" fillId="0" borderId="14" xfId="2" applyFont="1" applyBorder="1"/>
    <xf numFmtId="43" fontId="20" fillId="0" borderId="14" xfId="2" applyFont="1" applyFill="1" applyBorder="1"/>
    <xf numFmtId="43" fontId="5" fillId="2" borderId="1" xfId="0" applyNumberFormat="1" applyFont="1" applyFill="1" applyBorder="1"/>
    <xf numFmtId="43" fontId="5" fillId="3" borderId="1" xfId="0" applyNumberFormat="1" applyFont="1" applyFill="1" applyBorder="1"/>
    <xf numFmtId="43" fontId="3" fillId="0" borderId="1" xfId="0" applyNumberFormat="1" applyFont="1" applyBorder="1"/>
    <xf numFmtId="179" fontId="5" fillId="6" borderId="1" xfId="0" applyNumberFormat="1" applyFont="1" applyFill="1" applyBorder="1"/>
    <xf numFmtId="0" fontId="23" fillId="5" borderId="1" xfId="0" applyFont="1" applyFill="1" applyBorder="1"/>
    <xf numFmtId="0" fontId="12" fillId="4" borderId="1" xfId="0" applyFont="1" applyFill="1" applyBorder="1"/>
    <xf numFmtId="43" fontId="12" fillId="4" borderId="1" xfId="2" applyFont="1" applyFill="1" applyBorder="1"/>
    <xf numFmtId="43" fontId="12" fillId="4" borderId="0" xfId="2" applyFont="1" applyFill="1"/>
    <xf numFmtId="179" fontId="5" fillId="5" borderId="3" xfId="0" applyNumberFormat="1" applyFont="1" applyFill="1" applyBorder="1"/>
    <xf numFmtId="179" fontId="19" fillId="5" borderId="15" xfId="0" applyNumberFormat="1" applyFont="1" applyFill="1" applyBorder="1"/>
    <xf numFmtId="179" fontId="1" fillId="5" borderId="16" xfId="0" applyNumberFormat="1" applyFont="1" applyFill="1" applyBorder="1"/>
    <xf numFmtId="179" fontId="1" fillId="5" borderId="15" xfId="0" applyNumberFormat="1" applyFont="1" applyFill="1" applyBorder="1" applyAlignment="1">
      <alignment vertical="center"/>
    </xf>
    <xf numFmtId="179" fontId="1" fillId="5" borderId="15" xfId="0" applyNumberFormat="1" applyFont="1" applyFill="1" applyBorder="1"/>
    <xf numFmtId="43" fontId="3" fillId="0" borderId="17" xfId="0" applyNumberFormat="1" applyFont="1" applyFill="1" applyBorder="1"/>
    <xf numFmtId="179" fontId="12" fillId="4" borderId="1" xfId="0" applyNumberFormat="1" applyFont="1" applyFill="1" applyBorder="1"/>
    <xf numFmtId="179" fontId="12" fillId="4" borderId="0" xfId="0" applyNumberFormat="1" applyFont="1" applyFill="1"/>
    <xf numFmtId="0" fontId="3" fillId="3" borderId="1" xfId="0" applyFont="1" applyFill="1" applyBorder="1"/>
    <xf numFmtId="179" fontId="3" fillId="3" borderId="1" xfId="0" applyNumberFormat="1" applyFont="1" applyFill="1" applyBorder="1"/>
    <xf numFmtId="0" fontId="0" fillId="6" borderId="1" xfId="0" applyNumberFormat="1" applyFont="1" applyFill="1" applyBorder="1" applyAlignment="1" applyProtection="1"/>
    <xf numFmtId="0" fontId="3" fillId="0" borderId="4" xfId="0" applyFont="1" applyBorder="1"/>
    <xf numFmtId="181" fontId="3" fillId="0" borderId="4" xfId="0" applyNumberFormat="1" applyFont="1" applyBorder="1"/>
    <xf numFmtId="179" fontId="3" fillId="0" borderId="4" xfId="0" applyNumberFormat="1" applyFont="1" applyBorder="1"/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5" fillId="3" borderId="9" xfId="0" applyFont="1" applyFill="1" applyBorder="1"/>
    <xf numFmtId="0" fontId="3" fillId="5" borderId="1" xfId="0" applyFont="1" applyFill="1" applyBorder="1"/>
    <xf numFmtId="0" fontId="0" fillId="5" borderId="1" xfId="0" applyFont="1" applyFill="1" applyBorder="1"/>
    <xf numFmtId="179" fontId="3" fillId="5" borderId="1" xfId="0" applyNumberFormat="1" applyFont="1" applyFill="1" applyBorder="1"/>
    <xf numFmtId="0" fontId="0" fillId="0" borderId="1" xfId="0" applyFont="1" applyBorder="1"/>
    <xf numFmtId="179" fontId="16" fillId="3" borderId="1" xfId="0" applyNumberFormat="1" applyFont="1" applyFill="1" applyBorder="1"/>
    <xf numFmtId="181" fontId="16" fillId="3" borderId="1" xfId="0" applyNumberFormat="1" applyFont="1" applyFill="1" applyBorder="1"/>
    <xf numFmtId="181" fontId="16" fillId="4" borderId="1" xfId="0" applyNumberFormat="1" applyFont="1" applyFill="1" applyBorder="1"/>
    <xf numFmtId="181" fontId="16" fillId="5" borderId="1" xfId="0" applyNumberFormat="1" applyFont="1" applyFill="1" applyBorder="1"/>
    <xf numFmtId="181" fontId="3" fillId="4" borderId="1" xfId="0" applyNumberFormat="1" applyFont="1" applyFill="1" applyBorder="1"/>
    <xf numFmtId="179" fontId="3" fillId="4" borderId="1" xfId="0" applyNumberFormat="1" applyFont="1" applyFill="1" applyBorder="1"/>
    <xf numFmtId="0" fontId="3" fillId="0" borderId="2" xfId="0" applyFont="1" applyBorder="1"/>
    <xf numFmtId="0" fontId="3" fillId="0" borderId="0" xfId="0" applyFont="1" applyBorder="1"/>
    <xf numFmtId="179" fontId="3" fillId="0" borderId="0" xfId="0" applyNumberFormat="1" applyFont="1" applyBorder="1"/>
    <xf numFmtId="0" fontId="4" fillId="3" borderId="1" xfId="0" applyFont="1" applyFill="1" applyBorder="1"/>
    <xf numFmtId="43" fontId="3" fillId="3" borderId="1" xfId="2" applyFont="1" applyFill="1" applyBorder="1"/>
    <xf numFmtId="43" fontId="3" fillId="0" borderId="4" xfId="0" applyNumberFormat="1" applyFont="1" applyBorder="1"/>
    <xf numFmtId="0" fontId="4" fillId="0" borderId="4" xfId="0" applyFont="1" applyBorder="1"/>
    <xf numFmtId="43" fontId="3" fillId="0" borderId="4" xfId="2" applyFont="1" applyBorder="1"/>
    <xf numFmtId="0" fontId="6" fillId="3" borderId="9" xfId="0" applyFont="1" applyFill="1" applyBorder="1"/>
    <xf numFmtId="43" fontId="5" fillId="3" borderId="9" xfId="2" applyFont="1" applyFill="1" applyBorder="1"/>
    <xf numFmtId="43" fontId="0" fillId="5" borderId="1" xfId="0" applyNumberFormat="1" applyFont="1" applyFill="1" applyBorder="1"/>
    <xf numFmtId="179" fontId="0" fillId="5" borderId="1" xfId="0" applyNumberFormat="1" applyFont="1" applyFill="1" applyBorder="1"/>
    <xf numFmtId="43" fontId="16" fillId="3" borderId="1" xfId="0" applyNumberFormat="1" applyFont="1" applyFill="1" applyBorder="1"/>
    <xf numFmtId="0" fontId="18" fillId="3" borderId="1" xfId="0" applyFont="1" applyFill="1" applyBorder="1"/>
    <xf numFmtId="43" fontId="16" fillId="3" borderId="1" xfId="2" applyFont="1" applyFill="1" applyBorder="1"/>
    <xf numFmtId="0" fontId="4" fillId="4" borderId="1" xfId="0" applyFont="1" applyFill="1" applyBorder="1"/>
    <xf numFmtId="43" fontId="3" fillId="4" borderId="1" xfId="2" applyFont="1" applyFill="1" applyBorder="1"/>
    <xf numFmtId="0" fontId="4" fillId="0" borderId="0" xfId="0" applyFont="1" applyBorder="1"/>
    <xf numFmtId="43" fontId="3" fillId="0" borderId="0" xfId="2" applyFont="1" applyBorder="1"/>
    <xf numFmtId="179" fontId="3" fillId="0" borderId="7" xfId="0" applyNumberFormat="1" applyFont="1" applyBorder="1"/>
    <xf numFmtId="0" fontId="3" fillId="0" borderId="7" xfId="0" applyFont="1" applyBorder="1" applyAlignment="1">
      <alignment horizontal="center"/>
    </xf>
    <xf numFmtId="0" fontId="0" fillId="4" borderId="0" xfId="0" applyFont="1" applyFill="1" applyAlignment="1"/>
    <xf numFmtId="0" fontId="8" fillId="2" borderId="0" xfId="0" applyFont="1" applyFill="1" applyAlignment="1"/>
    <xf numFmtId="0" fontId="8" fillId="4" borderId="0" xfId="0" applyFont="1" applyFill="1"/>
    <xf numFmtId="0" fontId="1" fillId="2" borderId="0" xfId="0" applyFont="1" applyFill="1" applyAlignment="1"/>
    <xf numFmtId="179" fontId="5" fillId="3" borderId="9" xfId="0" applyNumberFormat="1" applyFont="1" applyFill="1" applyBorder="1"/>
    <xf numFmtId="179" fontId="3" fillId="5" borderId="1" xfId="0" applyNumberFormat="1" applyFont="1" applyFill="1" applyBorder="1" applyAlignment="1"/>
    <xf numFmtId="0" fontId="0" fillId="2" borderId="0" xfId="0" applyFont="1" applyFill="1" applyAlignment="1"/>
    <xf numFmtId="179" fontId="0" fillId="0" borderId="1" xfId="0" applyNumberFormat="1" applyFont="1" applyBorder="1"/>
    <xf numFmtId="0" fontId="24" fillId="0" borderId="0" xfId="0" applyFont="1" applyFill="1" applyAlignment="1">
      <alignment vertical="center"/>
    </xf>
    <xf numFmtId="0" fontId="8" fillId="4" borderId="0" xfId="0" applyFont="1" applyFill="1" applyAlignment="1"/>
    <xf numFmtId="0" fontId="9" fillId="4" borderId="0" xfId="0" applyFont="1" applyFill="1" applyAlignment="1">
      <alignment vertical="center"/>
    </xf>
    <xf numFmtId="0" fontId="8" fillId="4" borderId="0" xfId="0" applyFont="1" applyFill="1" applyAlignment="1">
      <alignment vertical="center"/>
    </xf>
    <xf numFmtId="0" fontId="0" fillId="4" borderId="0" xfId="0" applyFont="1" applyFill="1" applyAlignment="1">
      <alignment vertical="center"/>
    </xf>
    <xf numFmtId="181" fontId="5" fillId="3" borderId="1" xfId="0" applyNumberFormat="1" applyFont="1" applyFill="1" applyBorder="1"/>
    <xf numFmtId="0" fontId="1" fillId="6" borderId="1" xfId="0" applyFont="1" applyFill="1" applyBorder="1"/>
    <xf numFmtId="0" fontId="7" fillId="0" borderId="9" xfId="0" applyFont="1" applyBorder="1"/>
    <xf numFmtId="0" fontId="0" fillId="0" borderId="0" xfId="5" applyFont="1" applyAlignment="1"/>
    <xf numFmtId="179" fontId="0" fillId="0" borderId="0" xfId="5" applyNumberFormat="1" applyFont="1" applyAlignment="1"/>
    <xf numFmtId="0" fontId="3" fillId="0" borderId="1" xfId="5" applyFont="1" applyBorder="1" applyAlignment="1"/>
    <xf numFmtId="179" fontId="3" fillId="0" borderId="1" xfId="5" applyNumberFormat="1" applyFont="1" applyBorder="1" applyAlignment="1"/>
    <xf numFmtId="0" fontId="3" fillId="0" borderId="1" xfId="5" applyFont="1" applyFill="1" applyBorder="1" applyAlignment="1"/>
    <xf numFmtId="179" fontId="3" fillId="0" borderId="1" xfId="5" applyNumberFormat="1" applyFont="1" applyFill="1" applyBorder="1" applyAlignment="1"/>
    <xf numFmtId="0" fontId="5" fillId="3" borderId="1" xfId="5" applyFont="1" applyFill="1" applyBorder="1" applyAlignment="1"/>
    <xf numFmtId="179" fontId="5" fillId="3" borderId="1" xfId="5" applyNumberFormat="1" applyFont="1" applyFill="1" applyBorder="1" applyAlignment="1"/>
    <xf numFmtId="0" fontId="5" fillId="3" borderId="1" xfId="5" applyFont="1" applyFill="1" applyBorder="1"/>
    <xf numFmtId="179" fontId="5" fillId="3" borderId="1" xfId="5" applyNumberFormat="1" applyFont="1" applyFill="1" applyBorder="1"/>
    <xf numFmtId="0" fontId="5" fillId="5" borderId="1" xfId="5" applyFont="1" applyFill="1" applyBorder="1"/>
    <xf numFmtId="179" fontId="5" fillId="5" borderId="1" xfId="5" applyNumberFormat="1" applyFont="1" applyFill="1" applyBorder="1"/>
    <xf numFmtId="0" fontId="0" fillId="5" borderId="1" xfId="5" applyFont="1" applyFill="1" applyBorder="1" applyAlignment="1"/>
    <xf numFmtId="0" fontId="1" fillId="5" borderId="1" xfId="5" applyFont="1" applyFill="1" applyBorder="1"/>
    <xf numFmtId="0" fontId="0" fillId="0" borderId="1" xfId="0" applyBorder="1" applyAlignment="1">
      <alignment vertical="center"/>
    </xf>
    <xf numFmtId="0" fontId="0" fillId="0" borderId="0" xfId="0" applyFont="1" applyAlignment="1"/>
    <xf numFmtId="179" fontId="0" fillId="0" borderId="0" xfId="0" applyNumberFormat="1" applyFont="1" applyAlignment="1"/>
    <xf numFmtId="0" fontId="3" fillId="2" borderId="1" xfId="0" applyFont="1" applyFill="1" applyBorder="1" applyAlignment="1"/>
    <xf numFmtId="0" fontId="3" fillId="0" borderId="1" xfId="0" applyFont="1" applyBorder="1" applyAlignment="1"/>
    <xf numFmtId="179" fontId="3" fillId="0" borderId="1" xfId="0" applyNumberFormat="1" applyFont="1" applyBorder="1" applyAlignment="1"/>
    <xf numFmtId="0" fontId="3" fillId="2" borderId="3" xfId="0" applyFont="1" applyFill="1" applyBorder="1" applyAlignment="1"/>
    <xf numFmtId="0" fontId="3" fillId="0" borderId="7" xfId="0" applyFont="1" applyBorder="1" applyAlignment="1"/>
    <xf numFmtId="0" fontId="5" fillId="5" borderId="3" xfId="0" applyFont="1" applyFill="1" applyBorder="1"/>
    <xf numFmtId="0" fontId="5" fillId="2" borderId="3" xfId="0" applyFont="1" applyFill="1" applyBorder="1"/>
    <xf numFmtId="180" fontId="5" fillId="5" borderId="1" xfId="0" applyNumberFormat="1" applyFont="1" applyFill="1" applyBorder="1"/>
    <xf numFmtId="0" fontId="5" fillId="4" borderId="3" xfId="0" applyFont="1" applyFill="1" applyBorder="1"/>
    <xf numFmtId="0" fontId="5" fillId="4" borderId="7" xfId="0" applyFont="1" applyFill="1" applyBorder="1"/>
    <xf numFmtId="180" fontId="5" fillId="4" borderId="1" xfId="0" applyNumberFormat="1" applyFont="1" applyFill="1" applyBorder="1"/>
    <xf numFmtId="0" fontId="1" fillId="6" borderId="1" xfId="0" applyFont="1" applyFill="1" applyBorder="1" applyAlignment="1"/>
    <xf numFmtId="181" fontId="5" fillId="6" borderId="1" xfId="0" applyNumberFormat="1" applyFont="1" applyFill="1" applyBorder="1"/>
    <xf numFmtId="0" fontId="6" fillId="6" borderId="1" xfId="0" applyFont="1" applyFill="1" applyBorder="1"/>
    <xf numFmtId="43" fontId="5" fillId="6" borderId="1" xfId="2" applyFont="1" applyFill="1" applyBorder="1"/>
    <xf numFmtId="181" fontId="3" fillId="0" borderId="0" xfId="0" applyNumberFormat="1" applyFont="1" applyBorder="1"/>
    <xf numFmtId="43" fontId="0" fillId="0" borderId="0" xfId="6" applyFont="1" applyAlignment="1"/>
    <xf numFmtId="0" fontId="4" fillId="0" borderId="1" xfId="5" applyFont="1" applyBorder="1" applyAlignment="1"/>
    <xf numFmtId="43" fontId="3" fillId="0" borderId="1" xfId="6" applyFont="1" applyBorder="1" applyAlignment="1"/>
    <xf numFmtId="0" fontId="4" fillId="0" borderId="1" xfId="5" applyFont="1" applyFill="1" applyBorder="1" applyAlignment="1"/>
    <xf numFmtId="43" fontId="3" fillId="0" borderId="1" xfId="6" applyFont="1" applyFill="1" applyBorder="1" applyAlignment="1"/>
    <xf numFmtId="0" fontId="6" fillId="3" borderId="1" xfId="5" applyFont="1" applyFill="1" applyBorder="1" applyAlignment="1"/>
    <xf numFmtId="43" fontId="5" fillId="3" borderId="1" xfId="6" applyFont="1" applyFill="1" applyBorder="1" applyAlignment="1"/>
    <xf numFmtId="0" fontId="6" fillId="3" borderId="1" xfId="5" applyFont="1" applyFill="1" applyBorder="1"/>
    <xf numFmtId="43" fontId="5" fillId="3" borderId="1" xfId="6" applyFont="1" applyFill="1" applyBorder="1"/>
    <xf numFmtId="0" fontId="6" fillId="5" borderId="1" xfId="5" applyFont="1" applyFill="1" applyBorder="1"/>
    <xf numFmtId="43" fontId="5" fillId="5" borderId="1" xfId="6" applyFont="1" applyFill="1" applyBorder="1"/>
    <xf numFmtId="43" fontId="0" fillId="0" borderId="0" xfId="2" applyFont="1" applyAlignment="1"/>
    <xf numFmtId="0" fontId="4" fillId="0" borderId="1" xfId="0" applyFont="1" applyBorder="1" applyAlignment="1"/>
    <xf numFmtId="43" fontId="3" fillId="0" borderId="1" xfId="2" applyFont="1" applyBorder="1" applyAlignment="1"/>
    <xf numFmtId="181" fontId="5" fillId="2" borderId="1" xfId="0" applyNumberFormat="1" applyFont="1" applyFill="1" applyBorder="1"/>
    <xf numFmtId="0" fontId="0" fillId="0" borderId="0" xfId="5" applyFont="1"/>
    <xf numFmtId="0" fontId="0" fillId="4" borderId="0" xfId="0" applyFill="1" applyAlignment="1">
      <alignment vertical="center"/>
    </xf>
    <xf numFmtId="179" fontId="5" fillId="2" borderId="0" xfId="5" applyNumberFormat="1" applyFont="1" applyFill="1" applyBorder="1" applyAlignment="1"/>
    <xf numFmtId="0" fontId="1" fillId="4" borderId="0" xfId="0" applyFont="1" applyFill="1" applyAlignment="1">
      <alignment vertical="center"/>
    </xf>
    <xf numFmtId="0" fontId="0" fillId="4" borderId="0" xfId="0" applyNumberFormat="1" applyFont="1" applyFill="1" applyAlignment="1" applyProtection="1"/>
    <xf numFmtId="0" fontId="0" fillId="4" borderId="1" xfId="0" applyNumberFormat="1" applyFont="1" applyFill="1" applyBorder="1" applyAlignment="1" applyProtection="1"/>
    <xf numFmtId="0" fontId="9" fillId="4" borderId="0" xfId="0" applyFont="1" applyFill="1"/>
    <xf numFmtId="0" fontId="1" fillId="4" borderId="1" xfId="0" applyFont="1" applyFill="1" applyBorder="1"/>
    <xf numFmtId="179" fontId="3" fillId="0" borderId="10" xfId="0" applyNumberFormat="1" applyFont="1" applyBorder="1"/>
    <xf numFmtId="0" fontId="0" fillId="0" borderId="1" xfId="0" applyFont="1" applyFill="1" applyBorder="1"/>
    <xf numFmtId="179" fontId="5" fillId="5" borderId="0" xfId="0" applyNumberFormat="1" applyFont="1" applyFill="1" applyBorder="1"/>
    <xf numFmtId="179" fontId="5" fillId="4" borderId="0" xfId="0" applyNumberFormat="1" applyFont="1" applyFill="1"/>
    <xf numFmtId="179" fontId="5" fillId="2" borderId="0" xfId="0" applyNumberFormat="1" applyFont="1" applyFill="1"/>
    <xf numFmtId="0" fontId="5" fillId="2" borderId="0" xfId="0" applyFont="1" applyFill="1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179" fontId="3" fillId="3" borderId="0" xfId="0" applyNumberFormat="1" applyFont="1" applyFill="1"/>
    <xf numFmtId="0" fontId="0" fillId="2" borderId="0" xfId="0" applyFont="1" applyFill="1" applyAlignment="1">
      <alignment horizontal="center"/>
    </xf>
    <xf numFmtId="4" fontId="25" fillId="2" borderId="1" xfId="0" applyNumberFormat="1" applyFont="1" applyFill="1" applyBorder="1" applyAlignment="1">
      <alignment vertical="center"/>
    </xf>
    <xf numFmtId="0" fontId="3" fillId="0" borderId="3" xfId="0" applyFont="1" applyFill="1" applyBorder="1"/>
    <xf numFmtId="0" fontId="0" fillId="6" borderId="1" xfId="0" applyFont="1" applyFill="1" applyBorder="1"/>
    <xf numFmtId="0" fontId="26" fillId="2" borderId="0" xfId="0" applyFont="1" applyFill="1"/>
    <xf numFmtId="0" fontId="0" fillId="7" borderId="0" xfId="0" applyFont="1" applyFill="1"/>
    <xf numFmtId="0" fontId="17" fillId="2" borderId="0" xfId="0" applyFont="1" applyFill="1"/>
    <xf numFmtId="0" fontId="27" fillId="4" borderId="0" xfId="0" applyFont="1" applyFill="1"/>
    <xf numFmtId="0" fontId="26" fillId="7" borderId="0" xfId="0" applyFont="1" applyFill="1"/>
    <xf numFmtId="0" fontId="1" fillId="6" borderId="0" xfId="0" applyFont="1" applyFill="1"/>
    <xf numFmtId="0" fontId="1" fillId="8" borderId="0" xfId="0" applyFont="1" applyFill="1"/>
    <xf numFmtId="0" fontId="12" fillId="6" borderId="0" xfId="0" applyFont="1" applyFill="1"/>
    <xf numFmtId="0" fontId="9" fillId="7" borderId="0" xfId="0" applyFont="1" applyFill="1"/>
    <xf numFmtId="179" fontId="0" fillId="0" borderId="0" xfId="0" applyNumberFormat="1" applyFont="1"/>
    <xf numFmtId="179" fontId="1" fillId="3" borderId="1" xfId="0" applyNumberFormat="1" applyFont="1" applyFill="1" applyBorder="1"/>
    <xf numFmtId="179" fontId="1" fillId="2" borderId="1" xfId="0" applyNumberFormat="1" applyFont="1" applyFill="1" applyBorder="1"/>
    <xf numFmtId="0" fontId="5" fillId="3" borderId="1" xfId="0" applyNumberFormat="1" applyFont="1" applyFill="1" applyBorder="1"/>
    <xf numFmtId="0" fontId="1" fillId="3" borderId="0" xfId="0" applyFont="1" applyFill="1" applyBorder="1"/>
    <xf numFmtId="179" fontId="5" fillId="3" borderId="0" xfId="0" applyNumberFormat="1" applyFont="1" applyFill="1" applyBorder="1"/>
    <xf numFmtId="0" fontId="0" fillId="2" borderId="0" xfId="0" applyFill="1"/>
    <xf numFmtId="43" fontId="5" fillId="3" borderId="2" xfId="2" applyFont="1" applyFill="1" applyBorder="1"/>
    <xf numFmtId="43" fontId="1" fillId="3" borderId="1" xfId="0" applyNumberFormat="1" applyFont="1" applyFill="1" applyBorder="1"/>
    <xf numFmtId="0" fontId="6" fillId="3" borderId="0" xfId="0" applyFont="1" applyFill="1" applyBorder="1"/>
    <xf numFmtId="43" fontId="5" fillId="3" borderId="0" xfId="2" applyFont="1" applyFill="1" applyBorder="1"/>
    <xf numFmtId="0" fontId="13" fillId="4" borderId="1" xfId="0" applyFont="1" applyFill="1" applyBorder="1"/>
    <xf numFmtId="0" fontId="5" fillId="3" borderId="10" xfId="0" applyFont="1" applyFill="1" applyBorder="1"/>
    <xf numFmtId="179" fontId="5" fillId="3" borderId="10" xfId="0" applyNumberFormat="1" applyFont="1" applyFill="1" applyBorder="1"/>
    <xf numFmtId="0" fontId="3" fillId="2" borderId="10" xfId="0" applyFont="1" applyFill="1" applyBorder="1"/>
    <xf numFmtId="179" fontId="3" fillId="2" borderId="10" xfId="0" applyNumberFormat="1" applyFont="1" applyFill="1" applyBorder="1"/>
    <xf numFmtId="0" fontId="8" fillId="2" borderId="1" xfId="0" applyNumberFormat="1" applyFont="1" applyFill="1" applyBorder="1" applyAlignment="1" applyProtection="1"/>
    <xf numFmtId="0" fontId="13" fillId="5" borderId="1" xfId="0" applyFont="1" applyFill="1" applyBorder="1"/>
    <xf numFmtId="0" fontId="17" fillId="3" borderId="1" xfId="0" applyFont="1" applyFill="1" applyBorder="1"/>
    <xf numFmtId="179" fontId="17" fillId="3" borderId="1" xfId="0" applyNumberFormat="1" applyFont="1" applyFill="1" applyBorder="1"/>
    <xf numFmtId="0" fontId="28" fillId="3" borderId="1" xfId="3" applyFont="1" applyFill="1" applyBorder="1" applyAlignment="1" applyProtection="1"/>
    <xf numFmtId="0" fontId="27" fillId="5" borderId="1" xfId="0" applyFont="1" applyFill="1" applyBorder="1"/>
    <xf numFmtId="0" fontId="27" fillId="5" borderId="0" xfId="0" applyFont="1" applyFill="1"/>
    <xf numFmtId="179" fontId="27" fillId="5" borderId="1" xfId="0" applyNumberFormat="1" applyFont="1" applyFill="1" applyBorder="1"/>
    <xf numFmtId="0" fontId="26" fillId="2" borderId="1" xfId="0" applyFont="1" applyFill="1" applyBorder="1"/>
    <xf numFmtId="0" fontId="29" fillId="2" borderId="1" xfId="0" applyFont="1" applyFill="1" applyBorder="1"/>
    <xf numFmtId="179" fontId="29" fillId="2" borderId="1" xfId="0" applyNumberFormat="1" applyFont="1" applyFill="1" applyBorder="1"/>
    <xf numFmtId="0" fontId="30" fillId="9" borderId="0" xfId="0" applyFont="1" applyFill="1" applyBorder="1"/>
    <xf numFmtId="0" fontId="0" fillId="0" borderId="0" xfId="0" applyFont="1" applyBorder="1"/>
    <xf numFmtId="0" fontId="6" fillId="3" borderId="10" xfId="0" applyFont="1" applyFill="1" applyBorder="1"/>
    <xf numFmtId="43" fontId="5" fillId="3" borderId="10" xfId="2" applyFont="1" applyFill="1" applyBorder="1"/>
    <xf numFmtId="0" fontId="4" fillId="2" borderId="10" xfId="0" applyFont="1" applyFill="1" applyBorder="1"/>
    <xf numFmtId="43" fontId="3" fillId="2" borderId="10" xfId="2" applyFont="1" applyFill="1" applyBorder="1"/>
    <xf numFmtId="0" fontId="4" fillId="5" borderId="1" xfId="0" applyFont="1" applyFill="1" applyBorder="1"/>
    <xf numFmtId="43" fontId="3" fillId="5" borderId="1" xfId="2" applyFont="1" applyFill="1" applyBorder="1"/>
    <xf numFmtId="43" fontId="17" fillId="3" borderId="1" xfId="2" applyFont="1" applyFill="1" applyBorder="1"/>
    <xf numFmtId="43" fontId="27" fillId="5" borderId="1" xfId="2" applyFont="1" applyFill="1" applyBorder="1"/>
    <xf numFmtId="0" fontId="31" fillId="2" borderId="1" xfId="0" applyFont="1" applyFill="1" applyBorder="1"/>
    <xf numFmtId="43" fontId="29" fillId="2" borderId="1" xfId="2" applyFont="1" applyFill="1" applyBorder="1"/>
    <xf numFmtId="43" fontId="16" fillId="5" borderId="1" xfId="0" applyNumberFormat="1" applyFont="1" applyFill="1" applyBorder="1"/>
    <xf numFmtId="0" fontId="0" fillId="4" borderId="1" xfId="0" applyFont="1" applyFill="1" applyBorder="1"/>
    <xf numFmtId="0" fontId="26" fillId="4" borderId="0" xfId="0" applyFont="1" applyFill="1"/>
    <xf numFmtId="179" fontId="30" fillId="9" borderId="10" xfId="0" applyNumberFormat="1" applyFont="1" applyFill="1" applyBorder="1"/>
    <xf numFmtId="0" fontId="16" fillId="4" borderId="1" xfId="0" applyFont="1" applyFill="1" applyBorder="1" applyAlignment="1"/>
    <xf numFmtId="179" fontId="16" fillId="4" borderId="1" xfId="0" applyNumberFormat="1" applyFont="1" applyFill="1" applyBorder="1" applyAlignment="1"/>
    <xf numFmtId="0" fontId="16" fillId="3" borderId="1" xfId="0" applyFont="1" applyFill="1" applyBorder="1" applyAlignment="1"/>
    <xf numFmtId="0" fontId="15" fillId="3" borderId="1" xfId="0" applyFont="1" applyFill="1" applyBorder="1" applyAlignment="1"/>
    <xf numFmtId="179" fontId="16" fillId="3" borderId="1" xfId="0" applyNumberFormat="1" applyFont="1" applyFill="1" applyBorder="1" applyAlignment="1"/>
    <xf numFmtId="0" fontId="16" fillId="5" borderId="1" xfId="0" applyFont="1" applyFill="1" applyBorder="1" applyAlignment="1"/>
    <xf numFmtId="179" fontId="16" fillId="5" borderId="1" xfId="0" applyNumberFormat="1" applyFont="1" applyFill="1" applyBorder="1" applyAlignment="1"/>
    <xf numFmtId="0" fontId="5" fillId="5" borderId="1" xfId="0" applyFont="1" applyFill="1" applyBorder="1" applyAlignment="1"/>
    <xf numFmtId="0" fontId="3" fillId="0" borderId="1" xfId="0" applyFont="1" applyFill="1" applyBorder="1" applyAlignment="1"/>
    <xf numFmtId="179" fontId="3" fillId="0" borderId="1" xfId="0" applyNumberFormat="1" applyFont="1" applyFill="1" applyBorder="1" applyAlignment="1"/>
    <xf numFmtId="0" fontId="0" fillId="8" borderId="1" xfId="0" applyFont="1" applyFill="1" applyBorder="1"/>
    <xf numFmtId="0" fontId="5" fillId="8" borderId="1" xfId="0" applyFont="1" applyFill="1" applyBorder="1"/>
    <xf numFmtId="179" fontId="5" fillId="8" borderId="1" xfId="0" applyNumberFormat="1" applyFont="1" applyFill="1" applyBorder="1"/>
    <xf numFmtId="0" fontId="5" fillId="5" borderId="2" xfId="0" applyFont="1" applyFill="1" applyBorder="1"/>
    <xf numFmtId="0" fontId="1" fillId="5" borderId="0" xfId="0" applyFont="1" applyFill="1" applyBorder="1"/>
    <xf numFmtId="0" fontId="5" fillId="5" borderId="0" xfId="0" applyFont="1" applyFill="1" applyBorder="1"/>
    <xf numFmtId="179" fontId="3" fillId="0" borderId="0" xfId="0" applyNumberFormat="1" applyFont="1" applyFill="1" applyBorder="1"/>
    <xf numFmtId="0" fontId="32" fillId="5" borderId="1" xfId="0" applyFont="1" applyFill="1" applyBorder="1"/>
    <xf numFmtId="0" fontId="17" fillId="5" borderId="1" xfId="0" applyFont="1" applyFill="1" applyBorder="1"/>
    <xf numFmtId="0" fontId="33" fillId="5" borderId="1" xfId="0" applyFont="1" applyFill="1" applyBorder="1"/>
    <xf numFmtId="180" fontId="33" fillId="5" borderId="1" xfId="0" applyNumberFormat="1" applyFont="1" applyFill="1" applyBorder="1"/>
    <xf numFmtId="0" fontId="0" fillId="5" borderId="0" xfId="0" applyFont="1" applyFill="1"/>
    <xf numFmtId="179" fontId="0" fillId="5" borderId="0" xfId="0" applyNumberFormat="1" applyFont="1" applyFill="1"/>
    <xf numFmtId="0" fontId="1" fillId="3" borderId="10" xfId="0" applyFont="1" applyFill="1" applyBorder="1"/>
    <xf numFmtId="0" fontId="18" fillId="4" borderId="1" xfId="0" applyFont="1" applyFill="1" applyBorder="1" applyAlignment="1"/>
    <xf numFmtId="0" fontId="18" fillId="3" borderId="1" xfId="0" applyFont="1" applyFill="1" applyBorder="1" applyAlignment="1"/>
    <xf numFmtId="43" fontId="1" fillId="3" borderId="1" xfId="0" applyNumberFormat="1" applyFont="1" applyFill="1" applyBorder="1" applyAlignment="1"/>
    <xf numFmtId="0" fontId="18" fillId="5" borderId="1" xfId="0" applyFont="1" applyFill="1" applyBorder="1" applyAlignment="1"/>
    <xf numFmtId="0" fontId="4" fillId="0" borderId="1" xfId="0" applyFont="1" applyFill="1" applyBorder="1" applyAlignment="1"/>
    <xf numFmtId="0" fontId="6" fillId="8" borderId="1" xfId="0" applyFont="1" applyFill="1" applyBorder="1"/>
    <xf numFmtId="43" fontId="5" fillId="8" borderId="1" xfId="2" applyFont="1" applyFill="1" applyBorder="1"/>
    <xf numFmtId="43" fontId="12" fillId="5" borderId="1" xfId="2" applyFont="1" applyFill="1" applyBorder="1"/>
    <xf numFmtId="0" fontId="6" fillId="5" borderId="0" xfId="0" applyFont="1" applyFill="1" applyBorder="1"/>
    <xf numFmtId="43" fontId="5" fillId="5" borderId="0" xfId="2" applyFont="1" applyFill="1" applyBorder="1"/>
    <xf numFmtId="43" fontId="3" fillId="0" borderId="0" xfId="0" applyNumberFormat="1" applyFont="1" applyBorder="1"/>
    <xf numFmtId="43" fontId="33" fillId="5" borderId="1" xfId="2" applyFont="1" applyFill="1" applyBorder="1"/>
    <xf numFmtId="179" fontId="33" fillId="5" borderId="1" xfId="0" applyNumberFormat="1" applyFont="1" applyFill="1" applyBorder="1"/>
    <xf numFmtId="0" fontId="5" fillId="2" borderId="0" xfId="0" applyFont="1" applyFill="1"/>
    <xf numFmtId="0" fontId="3" fillId="2" borderId="0" xfId="0" applyFont="1" applyFill="1"/>
    <xf numFmtId="0" fontId="0" fillId="0" borderId="10" xfId="0" applyFont="1" applyBorder="1"/>
    <xf numFmtId="0" fontId="3" fillId="0" borderId="10" xfId="0" applyFont="1" applyBorder="1"/>
    <xf numFmtId="183" fontId="3" fillId="0" borderId="10" xfId="1" applyNumberFormat="1" applyFont="1" applyBorder="1"/>
    <xf numFmtId="179" fontId="3" fillId="6" borderId="1" xfId="0" applyNumberFormat="1" applyFont="1" applyFill="1" applyBorder="1"/>
    <xf numFmtId="0" fontId="4" fillId="0" borderId="10" xfId="0" applyFont="1" applyBorder="1"/>
    <xf numFmtId="177" fontId="3" fillId="0" borderId="10" xfId="1" applyFont="1" applyBorder="1"/>
    <xf numFmtId="0" fontId="4" fillId="6" borderId="1" xfId="0" applyFont="1" applyFill="1" applyBorder="1"/>
    <xf numFmtId="43" fontId="3" fillId="6" borderId="1" xfId="2" applyFont="1" applyFill="1" applyBorder="1"/>
    <xf numFmtId="179" fontId="3" fillId="4" borderId="0" xfId="0" applyNumberFormat="1" applyFont="1" applyFill="1"/>
    <xf numFmtId="0" fontId="9" fillId="0" borderId="0" xfId="0" applyFont="1" applyFill="1"/>
    <xf numFmtId="0" fontId="26" fillId="0" borderId="0" xfId="0" applyFont="1"/>
    <xf numFmtId="0" fontId="9" fillId="6" borderId="0" xfId="0" applyFont="1" applyFill="1"/>
    <xf numFmtId="0" fontId="1" fillId="5" borderId="5" xfId="0" applyFont="1" applyFill="1" applyBorder="1" applyAlignment="1"/>
    <xf numFmtId="0" fontId="5" fillId="5" borderId="5" xfId="0" applyFont="1" applyFill="1" applyBorder="1" applyAlignment="1"/>
    <xf numFmtId="180" fontId="5" fillId="5" borderId="5" xfId="0" applyNumberFormat="1" applyFont="1" applyFill="1" applyBorder="1" applyAlignment="1"/>
    <xf numFmtId="0" fontId="0" fillId="0" borderId="3" xfId="0" applyBorder="1"/>
    <xf numFmtId="0" fontId="0" fillId="0" borderId="4" xfId="0" applyBorder="1"/>
    <xf numFmtId="0" fontId="0" fillId="0" borderId="4" xfId="0" applyFont="1" applyBorder="1"/>
    <xf numFmtId="0" fontId="3" fillId="5" borderId="10" xfId="0" applyNumberFormat="1" applyFont="1" applyFill="1" applyBorder="1" applyAlignment="1" applyProtection="1"/>
    <xf numFmtId="179" fontId="3" fillId="5" borderId="10" xfId="0" applyNumberFormat="1" applyFont="1" applyFill="1" applyBorder="1" applyAlignment="1" applyProtection="1"/>
    <xf numFmtId="0" fontId="34" fillId="5" borderId="0" xfId="0" applyNumberFormat="1" applyFont="1" applyFill="1" applyBorder="1" applyAlignment="1" applyProtection="1"/>
    <xf numFmtId="0" fontId="0" fillId="5" borderId="0" xfId="0" applyNumberFormat="1" applyFont="1" applyFill="1" applyBorder="1" applyAlignment="1" applyProtection="1"/>
    <xf numFmtId="179" fontId="0" fillId="5" borderId="0" xfId="0" applyNumberFormat="1" applyFont="1" applyFill="1" applyBorder="1" applyAlignment="1" applyProtection="1"/>
    <xf numFmtId="0" fontId="5" fillId="5" borderId="1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/>
    <xf numFmtId="179" fontId="5" fillId="5" borderId="1" xfId="0" applyNumberFormat="1" applyFont="1" applyFill="1" applyBorder="1" applyAlignment="1" applyProtection="1"/>
    <xf numFmtId="0" fontId="0" fillId="2" borderId="0" xfId="0" applyNumberFormat="1" applyFont="1" applyFill="1" applyBorder="1" applyAlignment="1" applyProtection="1"/>
    <xf numFmtId="0" fontId="0" fillId="2" borderId="1" xfId="0" applyNumberFormat="1" applyFont="1" applyFill="1" applyBorder="1" applyAlignment="1" applyProtection="1"/>
    <xf numFmtId="0" fontId="5" fillId="3" borderId="10" xfId="5" applyFont="1" applyFill="1" applyBorder="1" applyAlignment="1"/>
    <xf numFmtId="179" fontId="5" fillId="3" borderId="10" xfId="5" applyNumberFormat="1" applyFont="1" applyFill="1" applyBorder="1" applyAlignment="1"/>
    <xf numFmtId="0" fontId="6" fillId="5" borderId="5" xfId="0" applyFont="1" applyFill="1" applyBorder="1" applyAlignment="1"/>
    <xf numFmtId="43" fontId="5" fillId="5" borderId="5" xfId="2" applyFont="1" applyFill="1" applyBorder="1" applyAlignment="1"/>
    <xf numFmtId="0" fontId="4" fillId="0" borderId="4" xfId="0" applyFont="1" applyBorder="1" applyAlignment="1"/>
    <xf numFmtId="179" fontId="0" fillId="0" borderId="4" xfId="0" applyNumberFormat="1" applyFont="1" applyBorder="1"/>
    <xf numFmtId="0" fontId="4" fillId="5" borderId="10" xfId="0" applyNumberFormat="1" applyFont="1" applyFill="1" applyBorder="1" applyAlignment="1" applyProtection="1"/>
    <xf numFmtId="43" fontId="3" fillId="5" borderId="10" xfId="0" applyNumberFormat="1" applyFont="1" applyFill="1" applyBorder="1" applyAlignment="1" applyProtection="1"/>
    <xf numFmtId="0" fontId="6" fillId="5" borderId="1" xfId="0" applyNumberFormat="1" applyFont="1" applyFill="1" applyBorder="1" applyAlignment="1" applyProtection="1"/>
    <xf numFmtId="43" fontId="5" fillId="5" borderId="1" xfId="0" applyNumberFormat="1" applyFont="1" applyFill="1" applyBorder="1" applyAlignment="1" applyProtection="1"/>
    <xf numFmtId="43" fontId="0" fillId="2" borderId="0" xfId="0" applyNumberFormat="1" applyFont="1" applyFill="1" applyBorder="1" applyAlignment="1" applyProtection="1"/>
    <xf numFmtId="43" fontId="0" fillId="2" borderId="1" xfId="0" applyNumberFormat="1" applyFont="1" applyFill="1" applyBorder="1" applyAlignment="1" applyProtection="1"/>
    <xf numFmtId="0" fontId="6" fillId="3" borderId="10" xfId="5" applyFont="1" applyFill="1" applyBorder="1" applyAlignment="1"/>
    <xf numFmtId="43" fontId="5" fillId="3" borderId="10" xfId="6" applyFont="1" applyFill="1" applyBorder="1" applyAlignment="1"/>
    <xf numFmtId="0" fontId="5" fillId="5" borderId="0" xfId="0" applyFont="1" applyFill="1" applyBorder="1" applyAlignment="1"/>
    <xf numFmtId="179" fontId="5" fillId="5" borderId="0" xfId="0" applyNumberFormat="1" applyFont="1" applyFill="1" applyBorder="1" applyAlignment="1"/>
    <xf numFmtId="179" fontId="0" fillId="0" borderId="7" xfId="0" applyNumberFormat="1" applyFont="1" applyBorder="1"/>
    <xf numFmtId="179" fontId="0" fillId="5" borderId="1" xfId="0" applyNumberFormat="1" applyFont="1" applyFill="1" applyBorder="1" applyAlignment="1"/>
    <xf numFmtId="0" fontId="8" fillId="5" borderId="0" xfId="0" applyFont="1" applyFill="1"/>
    <xf numFmtId="181" fontId="1" fillId="3" borderId="1" xfId="0" applyNumberFormat="1" applyFont="1" applyFill="1" applyBorder="1"/>
    <xf numFmtId="0" fontId="1" fillId="3" borderId="2" xfId="0" applyFont="1" applyFill="1" applyBorder="1"/>
    <xf numFmtId="179" fontId="1" fillId="5" borderId="0" xfId="0" applyNumberFormat="1" applyFont="1" applyFill="1"/>
    <xf numFmtId="0" fontId="8" fillId="2" borderId="1" xfId="0" applyFont="1" applyFill="1" applyBorder="1"/>
    <xf numFmtId="0" fontId="35" fillId="2" borderId="1" xfId="0" applyFont="1" applyFill="1" applyBorder="1"/>
    <xf numFmtId="0" fontId="34" fillId="2" borderId="1" xfId="0" applyFont="1" applyFill="1" applyBorder="1"/>
    <xf numFmtId="0" fontId="0" fillId="3" borderId="1" xfId="0" applyFont="1" applyFill="1" applyBorder="1"/>
    <xf numFmtId="0" fontId="35" fillId="6" borderId="1" xfId="0" applyFont="1" applyFill="1" applyBorder="1"/>
    <xf numFmtId="178" fontId="5" fillId="3" borderId="1" xfId="0" applyNumberFormat="1" applyFont="1" applyFill="1" applyBorder="1"/>
    <xf numFmtId="0" fontId="5" fillId="5" borderId="9" xfId="0" applyFont="1" applyFill="1" applyBorder="1"/>
    <xf numFmtId="179" fontId="5" fillId="5" borderId="9" xfId="0" applyNumberFormat="1" applyFont="1" applyFill="1" applyBorder="1"/>
    <xf numFmtId="0" fontId="6" fillId="5" borderId="9" xfId="0" applyFont="1" applyFill="1" applyBorder="1"/>
    <xf numFmtId="43" fontId="5" fillId="5" borderId="9" xfId="2" applyFont="1" applyFill="1" applyBorder="1"/>
    <xf numFmtId="43" fontId="5" fillId="2" borderId="1" xfId="2" applyFont="1" applyFill="1" applyBorder="1" applyAlignment="1"/>
    <xf numFmtId="0" fontId="35" fillId="2" borderId="2" xfId="0" applyFont="1" applyFill="1" applyBorder="1"/>
    <xf numFmtId="179" fontId="0" fillId="2" borderId="0" xfId="0" applyNumberFormat="1" applyFont="1" applyFill="1"/>
    <xf numFmtId="179" fontId="1" fillId="2" borderId="0" xfId="0" applyNumberFormat="1" applyFont="1" applyFill="1"/>
    <xf numFmtId="0" fontId="8" fillId="6" borderId="1" xfId="0" applyFont="1" applyFill="1" applyBorder="1"/>
    <xf numFmtId="179" fontId="13" fillId="4" borderId="1" xfId="0" applyNumberFormat="1" applyFont="1" applyFill="1" applyBorder="1"/>
    <xf numFmtId="0" fontId="13" fillId="3" borderId="1" xfId="0" applyFont="1" applyFill="1" applyBorder="1"/>
    <xf numFmtId="0" fontId="5" fillId="3" borderId="0" xfId="0" applyFont="1" applyFill="1"/>
    <xf numFmtId="179" fontId="13" fillId="5" borderId="1" xfId="0" applyNumberFormat="1" applyFont="1" applyFill="1" applyBorder="1"/>
    <xf numFmtId="43" fontId="7" fillId="0" borderId="1" xfId="2" applyFont="1" applyBorder="1"/>
    <xf numFmtId="43" fontId="5" fillId="6" borderId="1" xfId="0" applyNumberFormat="1" applyFont="1" applyFill="1" applyBorder="1"/>
    <xf numFmtId="0" fontId="14" fillId="4" borderId="1" xfId="0" applyFont="1" applyFill="1" applyBorder="1"/>
    <xf numFmtId="43" fontId="13" fillId="4" borderId="1" xfId="2" applyFont="1" applyFill="1" applyBorder="1"/>
    <xf numFmtId="0" fontId="14" fillId="5" borderId="1" xfId="0" applyFont="1" applyFill="1" applyBorder="1"/>
    <xf numFmtId="43" fontId="13" fillId="5" borderId="1" xfId="2" applyFont="1" applyFill="1" applyBorder="1"/>
    <xf numFmtId="181" fontId="1" fillId="5" borderId="0" xfId="0" applyNumberFormat="1" applyFont="1" applyFill="1"/>
    <xf numFmtId="0" fontId="5" fillId="7" borderId="1" xfId="0" applyFont="1" applyFill="1" applyBorder="1" applyAlignment="1"/>
    <xf numFmtId="179" fontId="5" fillId="5" borderId="1" xfId="0" applyNumberFormat="1" applyFont="1" applyFill="1" applyBorder="1" applyAlignment="1"/>
    <xf numFmtId="0" fontId="5" fillId="2" borderId="1" xfId="0" applyFont="1" applyFill="1" applyBorder="1" applyAlignment="1"/>
    <xf numFmtId="179" fontId="5" fillId="2" borderId="1" xfId="0" applyNumberFormat="1" applyFont="1" applyFill="1" applyBorder="1" applyAlignment="1"/>
    <xf numFmtId="0" fontId="3" fillId="0" borderId="9" xfId="0" applyFont="1" applyBorder="1"/>
    <xf numFmtId="179" fontId="3" fillId="0" borderId="9" xfId="0" applyNumberFormat="1" applyFont="1" applyBorder="1"/>
    <xf numFmtId="0" fontId="3" fillId="5" borderId="1" xfId="0" applyFont="1" applyFill="1" applyBorder="1" applyAlignment="1"/>
    <xf numFmtId="43" fontId="5" fillId="5" borderId="1" xfId="0" applyNumberFormat="1" applyFont="1" applyFill="1" applyBorder="1"/>
    <xf numFmtId="43" fontId="5" fillId="5" borderId="1" xfId="2" applyFont="1" applyFill="1" applyBorder="1" applyAlignment="1"/>
    <xf numFmtId="0" fontId="6" fillId="2" borderId="1" xfId="0" applyFont="1" applyFill="1" applyBorder="1" applyAlignment="1"/>
    <xf numFmtId="0" fontId="4" fillId="0" borderId="9" xfId="0" applyFont="1" applyBorder="1"/>
    <xf numFmtId="43" fontId="3" fillId="0" borderId="9" xfId="2" applyFont="1" applyBorder="1"/>
    <xf numFmtId="180" fontId="3" fillId="4" borderId="1" xfId="0" applyNumberFormat="1" applyFont="1" applyFill="1" applyBorder="1"/>
    <xf numFmtId="184" fontId="5" fillId="2" borderId="1" xfId="0" applyNumberFormat="1" applyFont="1" applyFill="1" applyBorder="1"/>
    <xf numFmtId="184" fontId="3" fillId="0" borderId="1" xfId="0" applyNumberFormat="1" applyFont="1" applyBorder="1"/>
    <xf numFmtId="0" fontId="8" fillId="7" borderId="1" xfId="0" applyFont="1" applyFill="1" applyBorder="1"/>
    <xf numFmtId="0" fontId="8" fillId="0" borderId="1" xfId="0" applyFont="1" applyBorder="1"/>
    <xf numFmtId="180" fontId="8" fillId="0" borderId="1" xfId="0" applyNumberFormat="1" applyFont="1" applyBorder="1"/>
    <xf numFmtId="180" fontId="1" fillId="3" borderId="1" xfId="0" applyNumberFormat="1" applyFont="1" applyFill="1" applyBorder="1"/>
    <xf numFmtId="0" fontId="0" fillId="5" borderId="10" xfId="0" applyFont="1" applyFill="1" applyBorder="1"/>
    <xf numFmtId="0" fontId="8" fillId="5" borderId="1" xfId="0" applyFont="1" applyFill="1" applyBorder="1"/>
    <xf numFmtId="179" fontId="0" fillId="2" borderId="1" xfId="0" applyNumberFormat="1" applyFont="1" applyFill="1" applyBorder="1"/>
    <xf numFmtId="0" fontId="0" fillId="2" borderId="10" xfId="0" applyFont="1" applyFill="1" applyBorder="1"/>
    <xf numFmtId="179" fontId="0" fillId="2" borderId="10" xfId="0" applyNumberFormat="1" applyFont="1" applyFill="1" applyBorder="1"/>
    <xf numFmtId="0" fontId="34" fillId="6" borderId="0" xfId="0" applyFont="1" applyFill="1"/>
    <xf numFmtId="180" fontId="3" fillId="6" borderId="1" xfId="0" applyNumberFormat="1" applyFont="1" applyFill="1" applyBorder="1"/>
    <xf numFmtId="0" fontId="34" fillId="0" borderId="0" xfId="0" applyFont="1"/>
    <xf numFmtId="43" fontId="8" fillId="0" borderId="1" xfId="2" applyFont="1" applyBorder="1"/>
    <xf numFmtId="43" fontId="1" fillId="3" borderId="1" xfId="2" applyFont="1" applyFill="1" applyBorder="1"/>
    <xf numFmtId="43" fontId="1" fillId="2" borderId="1" xfId="2" applyFont="1" applyFill="1" applyBorder="1"/>
    <xf numFmtId="43" fontId="0" fillId="5" borderId="1" xfId="2" applyFont="1" applyFill="1" applyBorder="1"/>
    <xf numFmtId="43" fontId="0" fillId="2" borderId="1" xfId="2" applyFont="1" applyFill="1" applyBorder="1"/>
    <xf numFmtId="43" fontId="0" fillId="2" borderId="10" xfId="2" applyFont="1" applyFill="1" applyBorder="1"/>
    <xf numFmtId="0" fontId="38" fillId="2" borderId="0" xfId="0" applyFont="1" applyFill="1" applyAlignment="1">
      <alignment horizontal="center"/>
    </xf>
    <xf numFmtId="179" fontId="8" fillId="0" borderId="1" xfId="0" applyNumberFormat="1" applyFont="1" applyBorder="1"/>
    <xf numFmtId="179" fontId="39" fillId="2" borderId="1" xfId="0" applyNumberFormat="1" applyFont="1" applyFill="1" applyBorder="1"/>
    <xf numFmtId="179" fontId="19" fillId="2" borderId="1" xfId="0" applyNumberFormat="1" applyFont="1" applyFill="1" applyBorder="1"/>
    <xf numFmtId="179" fontId="40" fillId="2" borderId="1" xfId="0" applyNumberFormat="1" applyFont="1" applyFill="1" applyBorder="1"/>
    <xf numFmtId="0" fontId="24" fillId="5" borderId="1" xfId="0" applyFont="1" applyFill="1" applyBorder="1" applyAlignment="1">
      <alignment horizontal="center" vertical="center"/>
    </xf>
    <xf numFmtId="4" fontId="41" fillId="2" borderId="1" xfId="0" applyNumberFormat="1" applyFont="1" applyFill="1" applyBorder="1" applyAlignment="1">
      <alignment vertical="center"/>
    </xf>
    <xf numFmtId="0" fontId="1" fillId="0" borderId="1" xfId="0" applyFont="1" applyFill="1" applyBorder="1"/>
    <xf numFmtId="0" fontId="24" fillId="6" borderId="1" xfId="0" applyFont="1" applyFill="1" applyBorder="1" applyAlignment="1">
      <alignment vertical="center"/>
    </xf>
    <xf numFmtId="0" fontId="24" fillId="6" borderId="1" xfId="0" applyFont="1" applyFill="1" applyBorder="1" applyAlignment="1">
      <alignment horizontal="center" vertical="center"/>
    </xf>
    <xf numFmtId="0" fontId="1" fillId="0" borderId="10" xfId="0" applyFont="1" applyFill="1" applyBorder="1"/>
    <xf numFmtId="179" fontId="20" fillId="2" borderId="0" xfId="0" applyNumberFormat="1" applyFont="1" applyFill="1"/>
    <xf numFmtId="179" fontId="3" fillId="0" borderId="0" xfId="0" applyNumberFormat="1" applyFont="1"/>
    <xf numFmtId="179" fontId="3" fillId="2" borderId="0" xfId="0" applyNumberFormat="1" applyFont="1" applyFill="1"/>
    <xf numFmtId="179" fontId="5" fillId="3" borderId="0" xfId="0" applyNumberFormat="1" applyFont="1" applyFill="1"/>
    <xf numFmtId="180" fontId="8" fillId="2" borderId="1" xfId="0" applyNumberFormat="1" applyFont="1" applyFill="1" applyBorder="1"/>
    <xf numFmtId="180" fontId="1" fillId="2" borderId="1" xfId="0" applyNumberFormat="1" applyFont="1" applyFill="1" applyBorder="1"/>
    <xf numFmtId="180" fontId="1" fillId="0" borderId="1" xfId="0" applyNumberFormat="1" applyFont="1" applyFill="1" applyBorder="1"/>
    <xf numFmtId="179" fontId="1" fillId="0" borderId="1" xfId="0" applyNumberFormat="1" applyFont="1" applyFill="1" applyBorder="1"/>
    <xf numFmtId="179" fontId="1" fillId="0" borderId="10" xfId="0" applyNumberFormat="1" applyFont="1" applyFill="1" applyBorder="1"/>
    <xf numFmtId="43" fontId="8" fillId="2" borderId="1" xfId="2" applyFont="1" applyFill="1" applyBorder="1"/>
    <xf numFmtId="179" fontId="8" fillId="2" borderId="1" xfId="0" applyNumberFormat="1" applyFont="1" applyFill="1" applyBorder="1"/>
    <xf numFmtId="43" fontId="1" fillId="0" borderId="1" xfId="2" applyFont="1" applyFill="1" applyBorder="1"/>
    <xf numFmtId="43" fontId="1" fillId="0" borderId="10" xfId="2" applyFont="1" applyFill="1" applyBorder="1"/>
    <xf numFmtId="0" fontId="1" fillId="0" borderId="6" xfId="0" applyFont="1" applyFill="1" applyBorder="1"/>
    <xf numFmtId="0" fontId="26" fillId="4" borderId="0" xfId="0" applyFont="1" applyFill="1" applyBorder="1" applyAlignment="1"/>
    <xf numFmtId="0" fontId="3" fillId="0" borderId="1" xfId="0" applyNumberFormat="1" applyFont="1" applyBorder="1"/>
    <xf numFmtId="49" fontId="5" fillId="3" borderId="1" xfId="0" applyNumberFormat="1" applyFont="1" applyFill="1" applyBorder="1"/>
    <xf numFmtId="0" fontId="5" fillId="2" borderId="1" xfId="0" applyNumberFormat="1" applyFont="1" applyFill="1" applyBorder="1"/>
    <xf numFmtId="0" fontId="3" fillId="2" borderId="1" xfId="0" applyNumberFormat="1" applyFont="1" applyFill="1" applyBorder="1"/>
    <xf numFmtId="43" fontId="6" fillId="3" borderId="1" xfId="2" applyFont="1" applyFill="1" applyBorder="1"/>
    <xf numFmtId="43" fontId="4" fillId="0" borderId="1" xfId="2" applyFont="1" applyBorder="1"/>
    <xf numFmtId="41" fontId="5" fillId="3" borderId="1" xfId="0" applyNumberFormat="1" applyFont="1" applyFill="1" applyBorder="1"/>
    <xf numFmtId="0" fontId="44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44" fillId="0" borderId="1" xfId="0" applyFont="1" applyFill="1" applyBorder="1" applyAlignment="1">
      <alignment vertical="center"/>
    </xf>
    <xf numFmtId="0" fontId="24" fillId="0" borderId="1" xfId="0" applyFont="1" applyFill="1" applyBorder="1" applyAlignment="1">
      <alignment vertical="center"/>
    </xf>
    <xf numFmtId="4" fontId="24" fillId="0" borderId="1" xfId="0" applyNumberFormat="1" applyFont="1" applyFill="1" applyBorder="1" applyAlignment="1">
      <alignment vertical="center"/>
    </xf>
    <xf numFmtId="0" fontId="24" fillId="2" borderId="1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vertical="center"/>
    </xf>
    <xf numFmtId="0" fontId="44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/>
    <xf numFmtId="0" fontId="8" fillId="4" borderId="1" xfId="0" applyFont="1" applyFill="1" applyBorder="1" applyAlignment="1"/>
    <xf numFmtId="179" fontId="1" fillId="4" borderId="1" xfId="0" applyNumberFormat="1" applyFont="1" applyFill="1" applyBorder="1" applyAlignment="1"/>
    <xf numFmtId="0" fontId="1" fillId="4" borderId="1" xfId="0" applyNumberFormat="1" applyFont="1" applyFill="1" applyBorder="1" applyAlignment="1"/>
    <xf numFmtId="0" fontId="3" fillId="4" borderId="1" xfId="0" applyNumberFormat="1" applyFont="1" applyFill="1" applyBorder="1"/>
    <xf numFmtId="0" fontId="1" fillId="3" borderId="1" xfId="0" applyNumberFormat="1" applyFont="1" applyFill="1" applyBorder="1"/>
    <xf numFmtId="0" fontId="0" fillId="3" borderId="1" xfId="0" applyNumberFormat="1" applyFont="1" applyFill="1" applyBorder="1"/>
    <xf numFmtId="0" fontId="5" fillId="4" borderId="1" xfId="0" applyNumberFormat="1" applyFont="1" applyFill="1" applyBorder="1"/>
    <xf numFmtId="0" fontId="1" fillId="4" borderId="2" xfId="0" applyFont="1" applyFill="1" applyBorder="1"/>
    <xf numFmtId="181" fontId="1" fillId="4" borderId="1" xfId="0" applyNumberFormat="1" applyFont="1" applyFill="1" applyBorder="1"/>
    <xf numFmtId="179" fontId="1" fillId="4" borderId="1" xfId="0" applyNumberFormat="1" applyFont="1" applyFill="1" applyBorder="1"/>
    <xf numFmtId="180" fontId="1" fillId="4" borderId="1" xfId="0" applyNumberFormat="1" applyFont="1" applyFill="1" applyBorder="1"/>
    <xf numFmtId="0" fontId="5" fillId="4" borderId="2" xfId="0" applyFont="1" applyFill="1" applyBorder="1"/>
    <xf numFmtId="43" fontId="1" fillId="4" borderId="1" xfId="2" applyFont="1" applyFill="1" applyBorder="1"/>
    <xf numFmtId="179" fontId="0" fillId="3" borderId="1" xfId="0" applyNumberFormat="1" applyFont="1" applyFill="1" applyBorder="1"/>
    <xf numFmtId="43" fontId="1" fillId="4" borderId="0" xfId="0" applyNumberFormat="1" applyFont="1" applyFill="1"/>
    <xf numFmtId="0" fontId="40" fillId="6" borderId="1" xfId="0" applyFont="1" applyFill="1" applyBorder="1" applyAlignment="1">
      <alignment horizontal="center"/>
    </xf>
    <xf numFmtId="185" fontId="40" fillId="6" borderId="1" xfId="0" applyNumberFormat="1" applyFont="1" applyFill="1" applyBorder="1" applyAlignment="1">
      <alignment horizontal="center"/>
    </xf>
    <xf numFmtId="179" fontId="3" fillId="6" borderId="1" xfId="0" applyNumberFormat="1" applyFont="1" applyFill="1" applyBorder="1" applyAlignment="1">
      <alignment horizontal="center" vertical="center"/>
    </xf>
    <xf numFmtId="0" fontId="16" fillId="3" borderId="0" xfId="0" applyFont="1" applyFill="1"/>
    <xf numFmtId="0" fontId="15" fillId="3" borderId="0" xfId="0" applyFont="1" applyFill="1"/>
    <xf numFmtId="0" fontId="27" fillId="3" borderId="1" xfId="0" applyFont="1" applyFill="1" applyBorder="1"/>
    <xf numFmtId="0" fontId="33" fillId="0" borderId="1" xfId="0" applyFont="1" applyBorder="1"/>
    <xf numFmtId="0" fontId="0" fillId="0" borderId="0" xfId="0" applyFont="1" applyFill="1" applyBorder="1"/>
    <xf numFmtId="0" fontId="24" fillId="2" borderId="0" xfId="0" applyFont="1" applyFill="1" applyAlignment="1">
      <alignment vertical="center"/>
    </xf>
    <xf numFmtId="0" fontId="3" fillId="10" borderId="1" xfId="0" applyFont="1" applyFill="1" applyBorder="1"/>
    <xf numFmtId="179" fontId="3" fillId="10" borderId="1" xfId="0" applyNumberFormat="1" applyFont="1" applyFill="1" applyBorder="1"/>
    <xf numFmtId="0" fontId="0" fillId="2" borderId="6" xfId="0" applyNumberFormat="1" applyFont="1" applyFill="1" applyBorder="1" applyAlignment="1" applyProtection="1"/>
    <xf numFmtId="0" fontId="0" fillId="2" borderId="5" xfId="0" applyNumberFormat="1" applyFont="1" applyFill="1" applyBorder="1" applyAlignment="1" applyProtection="1"/>
    <xf numFmtId="181" fontId="0" fillId="2" borderId="5" xfId="0" applyNumberFormat="1" applyFont="1" applyFill="1" applyBorder="1" applyAlignment="1" applyProtection="1"/>
    <xf numFmtId="179" fontId="0" fillId="2" borderId="5" xfId="0" applyNumberFormat="1" applyFont="1" applyFill="1" applyBorder="1" applyAlignment="1" applyProtection="1"/>
    <xf numFmtId="0" fontId="1" fillId="5" borderId="1" xfId="0" applyFont="1" applyFill="1" applyBorder="1" applyAlignment="1"/>
    <xf numFmtId="0" fontId="5" fillId="5" borderId="1" xfId="0" applyNumberFormat="1" applyFont="1" applyFill="1" applyBorder="1" applyAlignment="1"/>
    <xf numFmtId="182" fontId="5" fillId="5" borderId="1" xfId="0" applyNumberFormat="1" applyFont="1" applyFill="1" applyBorder="1"/>
    <xf numFmtId="183" fontId="5" fillId="5" borderId="1" xfId="1" applyNumberFormat="1" applyFont="1" applyFill="1" applyBorder="1"/>
    <xf numFmtId="183" fontId="5" fillId="5" borderId="1" xfId="1" applyNumberFormat="1" applyFont="1" applyFill="1" applyBorder="1" applyAlignment="1"/>
    <xf numFmtId="0" fontId="15" fillId="5" borderId="9" xfId="0" applyFont="1" applyFill="1" applyBorder="1" applyAlignment="1"/>
    <xf numFmtId="0" fontId="16" fillId="5" borderId="9" xfId="0" applyFont="1" applyFill="1" applyBorder="1" applyAlignment="1"/>
    <xf numFmtId="0" fontId="15" fillId="5" borderId="0" xfId="0" applyFont="1" applyFill="1"/>
    <xf numFmtId="179" fontId="15" fillId="5" borderId="0" xfId="0" applyNumberFormat="1" applyFont="1" applyFill="1"/>
    <xf numFmtId="0" fontId="15" fillId="5" borderId="1" xfId="0" applyFont="1" applyFill="1" applyBorder="1" applyAlignment="1"/>
    <xf numFmtId="0" fontId="15" fillId="5" borderId="1" xfId="0" applyFont="1" applyFill="1" applyBorder="1"/>
    <xf numFmtId="179" fontId="15" fillId="5" borderId="1" xfId="0" applyNumberFormat="1" applyFont="1" applyFill="1" applyBorder="1"/>
    <xf numFmtId="0" fontId="4" fillId="10" borderId="1" xfId="0" applyFont="1" applyFill="1" applyBorder="1"/>
    <xf numFmtId="43" fontId="3" fillId="10" borderId="1" xfId="2" applyFont="1" applyFill="1" applyBorder="1"/>
    <xf numFmtId="0" fontId="5" fillId="5" borderId="1" xfId="0" applyFont="1" applyFill="1" applyBorder="1"/>
    <xf numFmtId="0" fontId="6" fillId="5" borderId="1" xfId="0" applyFont="1" applyFill="1" applyBorder="1"/>
    <xf numFmtId="43" fontId="5" fillId="5" borderId="1" xfId="2" applyFont="1" applyFill="1" applyBorder="1"/>
    <xf numFmtId="0" fontId="4" fillId="5" borderId="1" xfId="0" applyFont="1" applyFill="1" applyBorder="1" applyAlignment="1"/>
    <xf numFmtId="43" fontId="3" fillId="5" borderId="1" xfId="2" applyFont="1" applyFill="1" applyBorder="1" applyAlignment="1"/>
    <xf numFmtId="178" fontId="5" fillId="5" borderId="1" xfId="0" applyNumberFormat="1" applyFont="1" applyFill="1" applyBorder="1" applyAlignment="1"/>
    <xf numFmtId="177" fontId="5" fillId="5" borderId="1" xfId="1" applyFont="1" applyFill="1" applyBorder="1"/>
    <xf numFmtId="178" fontId="5" fillId="5" borderId="1" xfId="1" applyNumberFormat="1" applyFont="1" applyFill="1" applyBorder="1" applyAlignment="1"/>
    <xf numFmtId="178" fontId="16" fillId="5" borderId="1" xfId="0" applyNumberFormat="1" applyFont="1" applyFill="1" applyBorder="1"/>
    <xf numFmtId="179" fontId="5" fillId="5" borderId="1" xfId="0" applyNumberFormat="1" applyFont="1" applyFill="1" applyBorder="1"/>
    <xf numFmtId="0" fontId="26" fillId="3" borderId="0" xfId="0" applyFont="1" applyFill="1"/>
    <xf numFmtId="0" fontId="8" fillId="3" borderId="0" xfId="0" applyFont="1" applyFill="1"/>
    <xf numFmtId="0" fontId="30" fillId="3" borderId="1" xfId="0" applyFont="1" applyFill="1" applyBorder="1"/>
    <xf numFmtId="0" fontId="9" fillId="3" borderId="1" xfId="0" applyFont="1" applyFill="1" applyBorder="1"/>
    <xf numFmtId="0" fontId="0" fillId="3" borderId="9" xfId="0" applyFont="1" applyFill="1" applyBorder="1"/>
    <xf numFmtId="0" fontId="5" fillId="8" borderId="2" xfId="0" applyFont="1" applyFill="1" applyBorder="1"/>
    <xf numFmtId="0" fontId="15" fillId="3" borderId="1" xfId="0" applyFont="1" applyFill="1" applyBorder="1"/>
    <xf numFmtId="180" fontId="16" fillId="3" borderId="1" xfId="0" applyNumberFormat="1" applyFont="1" applyFill="1" applyBorder="1"/>
    <xf numFmtId="0" fontId="16" fillId="6" borderId="1" xfId="0" applyFont="1" applyFill="1" applyBorder="1"/>
    <xf numFmtId="0" fontId="15" fillId="6" borderId="1" xfId="0" applyFont="1" applyFill="1" applyBorder="1"/>
    <xf numFmtId="180" fontId="3" fillId="3" borderId="1" xfId="0" applyNumberFormat="1" applyFont="1" applyFill="1" applyBorder="1"/>
    <xf numFmtId="0" fontId="29" fillId="3" borderId="1" xfId="0" applyFont="1" applyFill="1" applyBorder="1"/>
    <xf numFmtId="180" fontId="29" fillId="3" borderId="1" xfId="0" applyNumberFormat="1" applyFont="1" applyFill="1" applyBorder="1"/>
    <xf numFmtId="180" fontId="3" fillId="2" borderId="1" xfId="0" applyNumberFormat="1" applyFont="1" applyFill="1" applyBorder="1"/>
    <xf numFmtId="0" fontId="15" fillId="2" borderId="1" xfId="0" applyFont="1" applyFill="1" applyBorder="1"/>
    <xf numFmtId="181" fontId="16" fillId="2" borderId="1" xfId="0" applyNumberFormat="1" applyFont="1" applyFill="1" applyBorder="1"/>
    <xf numFmtId="181" fontId="3" fillId="2" borderId="1" xfId="0" applyNumberFormat="1" applyFont="1" applyFill="1" applyBorder="1"/>
    <xf numFmtId="0" fontId="8" fillId="3" borderId="1" xfId="0" applyFont="1" applyFill="1" applyBorder="1"/>
    <xf numFmtId="180" fontId="13" fillId="3" borderId="1" xfId="0" applyNumberFormat="1" applyFont="1" applyFill="1" applyBorder="1"/>
    <xf numFmtId="179" fontId="13" fillId="3" borderId="1" xfId="0" applyNumberFormat="1" applyFont="1" applyFill="1" applyBorder="1"/>
    <xf numFmtId="0" fontId="26" fillId="0" borderId="1" xfId="0" applyFont="1" applyBorder="1"/>
    <xf numFmtId="0" fontId="29" fillId="0" borderId="1" xfId="0" applyFont="1" applyBorder="1"/>
    <xf numFmtId="58" fontId="3" fillId="3" borderId="1" xfId="0" applyNumberFormat="1" applyFont="1" applyFill="1" applyBorder="1"/>
    <xf numFmtId="183" fontId="16" fillId="3" borderId="1" xfId="1" applyNumberFormat="1" applyFont="1" applyFill="1" applyBorder="1"/>
    <xf numFmtId="0" fontId="3" fillId="3" borderId="2" xfId="0" applyFont="1" applyFill="1" applyBorder="1"/>
    <xf numFmtId="0" fontId="3" fillId="3" borderId="0" xfId="0" applyFont="1" applyFill="1" applyBorder="1"/>
    <xf numFmtId="0" fontId="0" fillId="3" borderId="0" xfId="0" applyFont="1" applyFill="1" applyBorder="1"/>
    <xf numFmtId="181" fontId="3" fillId="3" borderId="0" xfId="0" applyNumberFormat="1" applyFont="1" applyFill="1" applyBorder="1"/>
    <xf numFmtId="179" fontId="3" fillId="3" borderId="0" xfId="0" applyNumberFormat="1" applyFont="1" applyFill="1" applyBorder="1"/>
    <xf numFmtId="183" fontId="3" fillId="3" borderId="0" xfId="1" applyNumberFormat="1" applyFont="1" applyFill="1" applyBorder="1"/>
    <xf numFmtId="181" fontId="0" fillId="3" borderId="1" xfId="0" applyNumberFormat="1" applyFont="1" applyFill="1" applyBorder="1"/>
    <xf numFmtId="186" fontId="0" fillId="3" borderId="1" xfId="0" applyNumberFormat="1" applyFont="1" applyFill="1" applyBorder="1"/>
    <xf numFmtId="0" fontId="18" fillId="3" borderId="7" xfId="0" applyFont="1" applyFill="1" applyBorder="1"/>
    <xf numFmtId="0" fontId="18" fillId="6" borderId="1" xfId="0" applyFont="1" applyFill="1" applyBorder="1"/>
    <xf numFmtId="43" fontId="16" fillId="6" borderId="1" xfId="2" applyFont="1" applyFill="1" applyBorder="1"/>
    <xf numFmtId="0" fontId="31" fillId="3" borderId="1" xfId="0" applyFont="1" applyFill="1" applyBorder="1"/>
    <xf numFmtId="43" fontId="29" fillId="3" borderId="1" xfId="2" applyFont="1" applyFill="1" applyBorder="1"/>
    <xf numFmtId="0" fontId="16" fillId="3" borderId="1" xfId="0" applyNumberFormat="1" applyFont="1" applyFill="1" applyBorder="1"/>
    <xf numFmtId="0" fontId="14" fillId="3" borderId="1" xfId="0" applyFont="1" applyFill="1" applyBorder="1"/>
    <xf numFmtId="43" fontId="13" fillId="3" borderId="1" xfId="2" applyFont="1" applyFill="1" applyBorder="1"/>
    <xf numFmtId="0" fontId="31" fillId="0" borderId="1" xfId="0" applyFont="1" applyBorder="1"/>
    <xf numFmtId="43" fontId="29" fillId="0" borderId="1" xfId="2" applyFont="1" applyBorder="1"/>
    <xf numFmtId="177" fontId="16" fillId="3" borderId="1" xfId="1" applyFont="1" applyFill="1" applyBorder="1"/>
    <xf numFmtId="0" fontId="4" fillId="3" borderId="0" xfId="0" applyFont="1" applyFill="1" applyBorder="1"/>
    <xf numFmtId="179" fontId="1" fillId="8" borderId="0" xfId="0" applyNumberFormat="1" applyFont="1" applyFill="1"/>
    <xf numFmtId="179" fontId="16" fillId="6" borderId="1" xfId="0" applyNumberFormat="1" applyFont="1" applyFill="1" applyBorder="1"/>
    <xf numFmtId="179" fontId="29" fillId="3" borderId="1" xfId="0" applyNumberFormat="1" applyFont="1" applyFill="1" applyBorder="1"/>
    <xf numFmtId="0" fontId="45" fillId="2" borderId="0" xfId="0" applyFont="1" applyFill="1"/>
    <xf numFmtId="0" fontId="0" fillId="3" borderId="3" xfId="0" applyFont="1" applyFill="1" applyBorder="1"/>
    <xf numFmtId="0" fontId="30" fillId="3" borderId="0" xfId="0" applyFont="1" applyFill="1" applyBorder="1"/>
    <xf numFmtId="0" fontId="45" fillId="0" borderId="0" xfId="0" applyFont="1"/>
    <xf numFmtId="0" fontId="0" fillId="3" borderId="7" xfId="0" applyFont="1" applyFill="1" applyBorder="1"/>
    <xf numFmtId="0" fontId="30" fillId="3" borderId="7" xfId="0" applyFont="1" applyFill="1" applyBorder="1"/>
    <xf numFmtId="0" fontId="0" fillId="3" borderId="1" xfId="0" applyFont="1" applyFill="1" applyBorder="1" applyAlignment="1">
      <alignment horizontal="left"/>
    </xf>
    <xf numFmtId="0" fontId="16" fillId="2" borderId="0" xfId="0" applyFont="1" applyFill="1" applyBorder="1"/>
    <xf numFmtId="0" fontId="9" fillId="3" borderId="0" xfId="0" applyFont="1" applyFill="1" applyBorder="1"/>
    <xf numFmtId="0" fontId="0" fillId="3" borderId="18" xfId="0" applyFont="1" applyFill="1" applyBorder="1"/>
    <xf numFmtId="0" fontId="9" fillId="3" borderId="7" xfId="0" applyFont="1" applyFill="1" applyBorder="1"/>
    <xf numFmtId="0" fontId="0" fillId="3" borderId="20" xfId="0" applyFont="1" applyFill="1" applyBorder="1"/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42" fillId="0" borderId="5" xfId="0" applyFont="1" applyFill="1" applyBorder="1" applyAlignment="1">
      <alignment horizontal="center" vertical="center"/>
    </xf>
    <xf numFmtId="0" fontId="43" fillId="0" borderId="5" xfId="0" applyFont="1" applyFill="1" applyBorder="1" applyAlignment="1">
      <alignment horizontal="center" vertical="center"/>
    </xf>
    <xf numFmtId="0" fontId="24" fillId="2" borderId="3" xfId="0" applyFont="1" applyFill="1" applyBorder="1" applyAlignment="1">
      <alignment horizontal="center" vertical="center"/>
    </xf>
    <xf numFmtId="0" fontId="24" fillId="2" borderId="7" xfId="0" applyFont="1" applyFill="1" applyBorder="1" applyAlignment="1">
      <alignment horizontal="center" vertical="center"/>
    </xf>
    <xf numFmtId="0" fontId="10" fillId="0" borderId="18" xfId="0" applyFont="1" applyBorder="1" applyAlignment="1">
      <alignment horizontal="center"/>
    </xf>
    <xf numFmtId="0" fontId="10" fillId="0" borderId="19" xfId="0" applyFont="1" applyBorder="1" applyAlignment="1">
      <alignment horizontal="center"/>
    </xf>
    <xf numFmtId="0" fontId="10" fillId="0" borderId="20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24" fillId="5" borderId="9" xfId="0" applyFont="1" applyFill="1" applyBorder="1" applyAlignment="1">
      <alignment horizontal="center" vertical="center"/>
    </xf>
    <xf numFmtId="0" fontId="24" fillId="5" borderId="10" xfId="0" applyFont="1" applyFill="1" applyBorder="1" applyAlignment="1">
      <alignment horizontal="center" vertical="center"/>
    </xf>
    <xf numFmtId="0" fontId="24" fillId="6" borderId="9" xfId="0" applyFont="1" applyFill="1" applyBorder="1" applyAlignment="1">
      <alignment horizontal="center" vertical="center"/>
    </xf>
    <xf numFmtId="0" fontId="24" fillId="6" borderId="10" xfId="0" applyFont="1" applyFill="1" applyBorder="1" applyAlignment="1">
      <alignment horizontal="center" vertical="center"/>
    </xf>
    <xf numFmtId="0" fontId="37" fillId="5" borderId="3" xfId="0" applyFont="1" applyFill="1" applyBorder="1" applyAlignment="1">
      <alignment horizontal="center"/>
    </xf>
    <xf numFmtId="0" fontId="37" fillId="5" borderId="4" xfId="0" applyFont="1" applyFill="1" applyBorder="1" applyAlignment="1">
      <alignment horizontal="center"/>
    </xf>
    <xf numFmtId="0" fontId="37" fillId="5" borderId="7" xfId="0" applyFont="1" applyFill="1" applyBorder="1" applyAlignment="1">
      <alignment horizontal="center"/>
    </xf>
    <xf numFmtId="0" fontId="36" fillId="0" borderId="1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/>
    <xf numFmtId="0" fontId="36" fillId="3" borderId="1" xfId="0" applyFont="1" applyFill="1" applyBorder="1" applyAlignment="1"/>
    <xf numFmtId="0" fontId="36" fillId="4" borderId="1" xfId="0" applyFont="1" applyFill="1" applyBorder="1" applyAlignment="1"/>
    <xf numFmtId="0" fontId="10" fillId="2" borderId="3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10" fillId="2" borderId="7" xfId="0" applyFont="1" applyFill="1" applyBorder="1" applyAlignment="1">
      <alignment horizontal="center"/>
    </xf>
    <xf numFmtId="0" fontId="10" fillId="2" borderId="6" xfId="0" applyFont="1" applyFill="1" applyBorder="1" applyAlignment="1">
      <alignment horizontal="center"/>
    </xf>
    <xf numFmtId="0" fontId="10" fillId="2" borderId="5" xfId="0" applyFont="1" applyFill="1" applyBorder="1" applyAlignment="1">
      <alignment horizontal="center"/>
    </xf>
    <xf numFmtId="0" fontId="10" fillId="2" borderId="8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7">
    <cellStyle name="常规" xfId="0" builtinId="0"/>
    <cellStyle name="常规 2" xfId="5"/>
    <cellStyle name="常规 2 2" xfId="4"/>
    <cellStyle name="超链接" xfId="3" builtinId="8"/>
    <cellStyle name="货币" xfId="1" builtinId="4"/>
    <cellStyle name="千位分隔" xfId="2" builtinId="3"/>
    <cellStyle name="千位分隔 2" xfId="6"/>
  </cellStyles>
  <dxfs count="0"/>
  <tableStyles count="0" defaultTableStyle="TableStyleMedium9" defaultPivotStyle="PivotStyleLight16"/>
  <colors>
    <mruColors>
      <color rgb="FF0066CC"/>
      <color rgb="FF4F81BD"/>
      <color rgb="FF0070C0"/>
      <color rgb="FFFF0000"/>
      <color rgb="FF7030A0"/>
      <color rgb="FFFFFF00"/>
      <color rgb="FF92D050"/>
      <color rgb="FF000000"/>
      <color rgb="FFFFFFFF"/>
      <color rgb="FFC5D9F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295910</xdr:colOff>
      <xdr:row>91</xdr:row>
      <xdr:rowOff>22225</xdr:rowOff>
    </xdr:from>
    <xdr:to>
      <xdr:col>7</xdr:col>
      <xdr:colOff>372110</xdr:colOff>
      <xdr:row>92</xdr:row>
      <xdr:rowOff>79375</xdr:rowOff>
    </xdr:to>
    <xdr:sp macro="" textlink="">
      <xdr:nvSpPr>
        <xdr:cNvPr id="175693" name="Text Box 46"/>
        <xdr:cNvSpPr txBox="1"/>
      </xdr:nvSpPr>
      <xdr:spPr>
        <a:xfrm>
          <a:off x="4806315" y="17846675"/>
          <a:ext cx="76200" cy="2222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hyperlink" Target="mailto:2@-303B#&#21491;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3.xml"/><Relationship Id="rId1" Type="http://schemas.openxmlformats.org/officeDocument/2006/relationships/vmlDrawing" Target="../drawings/vmlDrawing13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BI162"/>
  <sheetViews>
    <sheetView topLeftCell="A18" workbookViewId="0">
      <selection activeCell="A38" sqref="A38:R38"/>
    </sheetView>
  </sheetViews>
  <sheetFormatPr defaultColWidth="9" defaultRowHeight="14.25"/>
  <cols>
    <col min="1" max="1" width="11.375" style="2" customWidth="1"/>
    <col min="2" max="2" width="6" style="2" customWidth="1"/>
    <col min="3" max="3" width="9.375" style="2" customWidth="1"/>
    <col min="4" max="4" width="9.25" style="2" customWidth="1"/>
    <col min="5" max="5" width="10.5" style="2" customWidth="1"/>
    <col min="6" max="6" width="6.5" style="2" customWidth="1"/>
    <col min="7" max="7" width="9.5" style="2" customWidth="1"/>
    <col min="8" max="8" width="10" style="2" customWidth="1"/>
    <col min="9" max="9" width="16.375" style="2" customWidth="1"/>
    <col min="10" max="10" width="10.5" style="2" customWidth="1"/>
    <col min="11" max="11" width="4.75" style="2" customWidth="1"/>
    <col min="12" max="12" width="10.375" style="2" customWidth="1"/>
    <col min="13" max="13" width="3.875" style="2" customWidth="1"/>
    <col min="14" max="14" width="14.375" style="2" customWidth="1"/>
    <col min="15" max="15" width="4.125" style="2" customWidth="1"/>
    <col min="16" max="16" width="12.25" style="2"/>
    <col min="17" max="17" width="3.75" style="2" customWidth="1"/>
    <col min="18" max="18" width="10.5" style="2"/>
    <col min="19" max="16384" width="9" style="2"/>
  </cols>
  <sheetData>
    <row r="1" spans="1:35">
      <c r="A1" s="6"/>
      <c r="R1" s="347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</row>
    <row r="2" spans="1:35" ht="25.5">
      <c r="A2" s="693" t="s">
        <v>0</v>
      </c>
      <c r="B2" s="694"/>
      <c r="C2" s="694"/>
      <c r="D2" s="694"/>
      <c r="E2" s="694"/>
      <c r="F2" s="694"/>
      <c r="G2" s="694"/>
      <c r="H2" s="694"/>
      <c r="I2" s="694"/>
      <c r="J2" s="694"/>
      <c r="K2" s="694"/>
      <c r="L2" s="694"/>
      <c r="M2" s="694"/>
      <c r="N2" s="694"/>
      <c r="O2" s="694"/>
      <c r="P2" s="694"/>
      <c r="Q2" s="694"/>
      <c r="R2" s="695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</row>
    <row r="3" spans="1:35" s="344" customFormat="1">
      <c r="A3" s="639">
        <v>11850000001</v>
      </c>
      <c r="R3" s="678"/>
    </row>
    <row r="4" spans="1:35" s="82" customFormat="1">
      <c r="A4" s="122" t="s">
        <v>1</v>
      </c>
      <c r="B4" s="640" t="s">
        <v>2</v>
      </c>
      <c r="C4" s="122"/>
      <c r="D4" s="122"/>
      <c r="E4" s="122"/>
      <c r="F4" s="641"/>
      <c r="G4" s="122"/>
      <c r="H4" s="122">
        <v>361263</v>
      </c>
      <c r="I4" s="122">
        <v>378404</v>
      </c>
      <c r="J4" s="122">
        <f t="shared" ref="J4:J9" si="0">I4-H4</f>
        <v>17141</v>
      </c>
      <c r="K4" s="122">
        <v>1</v>
      </c>
      <c r="L4" s="122">
        <f>J4*K4</f>
        <v>17141</v>
      </c>
      <c r="M4" s="246">
        <v>1.03</v>
      </c>
      <c r="N4" s="247">
        <f t="shared" ref="N4:N10" si="1">M4*L4</f>
        <v>17655.23</v>
      </c>
      <c r="O4" s="122"/>
      <c r="P4" s="247">
        <f t="shared" ref="P4:P10" si="2">G4+N4+O4</f>
        <v>17655.23</v>
      </c>
      <c r="Q4" s="122">
        <v>1</v>
      </c>
      <c r="R4" s="227">
        <f t="shared" ref="R4:R10" si="3">P4*Q4</f>
        <v>17655.23</v>
      </c>
    </row>
    <row r="5" spans="1:35" s="82" customFormat="1">
      <c r="A5" s="122" t="s">
        <v>3</v>
      </c>
      <c r="B5" s="640" t="s">
        <v>2</v>
      </c>
      <c r="C5" s="122" t="s">
        <v>4</v>
      </c>
      <c r="D5" s="122"/>
      <c r="E5" s="122"/>
      <c r="F5" s="641"/>
      <c r="G5" s="122"/>
      <c r="H5" s="122">
        <v>718</v>
      </c>
      <c r="I5" s="122">
        <v>876</v>
      </c>
      <c r="J5" s="122">
        <f t="shared" si="0"/>
        <v>158</v>
      </c>
      <c r="K5" s="122">
        <v>1</v>
      </c>
      <c r="L5" s="122">
        <f>J5*K5</f>
        <v>158</v>
      </c>
      <c r="M5" s="246">
        <v>1.03</v>
      </c>
      <c r="N5" s="247">
        <f t="shared" si="1"/>
        <v>162.74</v>
      </c>
      <c r="O5" s="122"/>
      <c r="P5" s="247">
        <f t="shared" si="2"/>
        <v>162.74</v>
      </c>
      <c r="Q5" s="122">
        <v>1</v>
      </c>
      <c r="R5" s="227">
        <f t="shared" si="3"/>
        <v>162.74</v>
      </c>
    </row>
    <row r="6" spans="1:35" s="82" customFormat="1">
      <c r="A6" s="122" t="s">
        <v>5</v>
      </c>
      <c r="B6" s="640" t="s">
        <v>2</v>
      </c>
      <c r="C6" s="122"/>
      <c r="D6" s="122"/>
      <c r="E6" s="122"/>
      <c r="F6" s="641"/>
      <c r="G6" s="122"/>
      <c r="H6" s="122">
        <v>310956</v>
      </c>
      <c r="I6" s="122">
        <v>324337</v>
      </c>
      <c r="J6" s="122">
        <f t="shared" si="0"/>
        <v>13381</v>
      </c>
      <c r="K6" s="122">
        <v>1</v>
      </c>
      <c r="L6" s="122">
        <f>J6*K6</f>
        <v>13381</v>
      </c>
      <c r="M6" s="246">
        <v>1.03</v>
      </c>
      <c r="N6" s="247">
        <f t="shared" si="1"/>
        <v>13782.43</v>
      </c>
      <c r="O6" s="122"/>
      <c r="P6" s="247">
        <f t="shared" si="2"/>
        <v>13782.43</v>
      </c>
      <c r="Q6" s="122">
        <v>1</v>
      </c>
      <c r="R6" s="227">
        <f t="shared" si="3"/>
        <v>13782.43</v>
      </c>
    </row>
    <row r="7" spans="1:35" s="82" customFormat="1">
      <c r="A7" s="122" t="s">
        <v>6</v>
      </c>
      <c r="B7" s="640" t="s">
        <v>2</v>
      </c>
      <c r="C7" s="122" t="s">
        <v>7</v>
      </c>
      <c r="D7" s="122"/>
      <c r="E7" s="122"/>
      <c r="F7" s="641"/>
      <c r="G7" s="122"/>
      <c r="H7" s="122">
        <v>5841</v>
      </c>
      <c r="I7" s="122">
        <v>6986</v>
      </c>
      <c r="J7" s="122">
        <f t="shared" si="0"/>
        <v>1145</v>
      </c>
      <c r="K7" s="122">
        <v>1</v>
      </c>
      <c r="L7" s="122">
        <f>K7*J7</f>
        <v>1145</v>
      </c>
      <c r="M7" s="246">
        <v>1.03</v>
      </c>
      <c r="N7" s="247">
        <f t="shared" si="1"/>
        <v>1179.3499999999999</v>
      </c>
      <c r="O7" s="122"/>
      <c r="P7" s="247">
        <f t="shared" si="2"/>
        <v>1179.3499999999999</v>
      </c>
      <c r="Q7" s="122">
        <v>1</v>
      </c>
      <c r="R7" s="227">
        <f t="shared" si="3"/>
        <v>1179.3499999999999</v>
      </c>
    </row>
    <row r="8" spans="1:35" s="82" customFormat="1">
      <c r="A8" s="122" t="s">
        <v>8</v>
      </c>
      <c r="B8" s="640" t="s">
        <v>2</v>
      </c>
      <c r="C8" s="122"/>
      <c r="D8" s="122"/>
      <c r="E8" s="122"/>
      <c r="F8" s="641"/>
      <c r="G8" s="122"/>
      <c r="H8" s="122">
        <v>7897</v>
      </c>
      <c r="I8" s="122">
        <v>8574</v>
      </c>
      <c r="J8" s="122">
        <f t="shared" si="0"/>
        <v>677</v>
      </c>
      <c r="K8" s="122">
        <v>40</v>
      </c>
      <c r="L8" s="122">
        <f>K8*J8</f>
        <v>27080</v>
      </c>
      <c r="M8" s="246">
        <v>1.03</v>
      </c>
      <c r="N8" s="247">
        <f t="shared" si="1"/>
        <v>27892.400000000001</v>
      </c>
      <c r="O8" s="122"/>
      <c r="P8" s="247">
        <f t="shared" si="2"/>
        <v>27892.400000000001</v>
      </c>
      <c r="Q8" s="122">
        <v>1</v>
      </c>
      <c r="R8" s="227">
        <f t="shared" si="3"/>
        <v>27892.400000000001</v>
      </c>
    </row>
    <row r="9" spans="1:35" s="82" customFormat="1">
      <c r="A9" s="122" t="s">
        <v>9</v>
      </c>
      <c r="B9" s="640" t="s">
        <v>2</v>
      </c>
      <c r="C9" s="122" t="s">
        <v>10</v>
      </c>
      <c r="D9" s="122"/>
      <c r="E9" s="122"/>
      <c r="F9" s="641"/>
      <c r="G9" s="122"/>
      <c r="H9" s="122">
        <v>17154</v>
      </c>
      <c r="I9" s="122">
        <v>17444</v>
      </c>
      <c r="J9" s="122">
        <f t="shared" si="0"/>
        <v>290</v>
      </c>
      <c r="K9" s="122">
        <v>50</v>
      </c>
      <c r="L9" s="122">
        <f>K9*J9</f>
        <v>14500</v>
      </c>
      <c r="M9" s="246">
        <v>1.03</v>
      </c>
      <c r="N9" s="247">
        <f t="shared" si="1"/>
        <v>14935</v>
      </c>
      <c r="O9" s="122"/>
      <c r="P9" s="247">
        <f t="shared" si="2"/>
        <v>14935</v>
      </c>
      <c r="Q9" s="122">
        <v>1</v>
      </c>
      <c r="R9" s="227">
        <f t="shared" si="3"/>
        <v>14935</v>
      </c>
    </row>
    <row r="10" spans="1:35" s="82" customFormat="1">
      <c r="A10" s="122" t="s">
        <v>11</v>
      </c>
      <c r="B10" s="640"/>
      <c r="C10" s="640"/>
      <c r="D10" s="640"/>
      <c r="E10" s="640"/>
      <c r="F10" s="640"/>
      <c r="G10" s="640"/>
      <c r="H10" s="640"/>
      <c r="I10" s="640"/>
      <c r="J10" s="640"/>
      <c r="K10" s="640"/>
      <c r="L10" s="122">
        <f>SUM(L4:L9)</f>
        <v>73405</v>
      </c>
      <c r="M10" s="666">
        <v>1.03</v>
      </c>
      <c r="N10" s="247">
        <f t="shared" si="1"/>
        <v>75607.149999999994</v>
      </c>
      <c r="O10" s="122"/>
      <c r="P10" s="247">
        <f t="shared" si="2"/>
        <v>75607.149999999994</v>
      </c>
      <c r="Q10" s="122">
        <v>1</v>
      </c>
      <c r="R10" s="227">
        <f t="shared" si="3"/>
        <v>75607.149999999994</v>
      </c>
    </row>
    <row r="11" spans="1:35" s="82" customFormat="1">
      <c r="A11" s="642" t="s">
        <v>12</v>
      </c>
      <c r="B11" s="642" t="s">
        <v>13</v>
      </c>
      <c r="C11" s="643" t="s">
        <v>14</v>
      </c>
      <c r="D11" s="643"/>
      <c r="E11" s="643"/>
      <c r="F11" s="643"/>
      <c r="G11" s="643"/>
      <c r="H11" s="643"/>
      <c r="I11" s="643"/>
      <c r="J11" s="643"/>
      <c r="K11" s="643"/>
      <c r="L11" s="642"/>
      <c r="M11" s="667"/>
      <c r="N11" s="668"/>
      <c r="O11" s="642"/>
      <c r="P11" s="668"/>
      <c r="Q11" s="642"/>
      <c r="R11" s="679">
        <v>44000</v>
      </c>
    </row>
    <row r="12" spans="1:35" s="82" customFormat="1">
      <c r="A12" s="642"/>
      <c r="B12" s="643"/>
      <c r="C12" s="643"/>
      <c r="D12" s="643"/>
      <c r="E12" s="643"/>
      <c r="F12" s="643"/>
      <c r="G12" s="643"/>
      <c r="H12" s="643"/>
      <c r="I12" s="643"/>
      <c r="J12" s="643"/>
      <c r="K12" s="643"/>
      <c r="L12" s="642"/>
      <c r="M12" s="667"/>
      <c r="N12" s="668"/>
      <c r="O12" s="642"/>
      <c r="P12" s="668"/>
      <c r="Q12" s="642"/>
      <c r="R12" s="679">
        <f>R10-R11</f>
        <v>31607.15</v>
      </c>
    </row>
    <row r="13" spans="1:35">
      <c r="A13" s="110"/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61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</row>
    <row r="14" spans="1:35" s="16" customFormat="1">
      <c r="A14" s="214" t="s">
        <v>15</v>
      </c>
      <c r="B14" s="214"/>
      <c r="C14" s="214" t="s">
        <v>16</v>
      </c>
      <c r="D14" s="214" t="s">
        <v>17</v>
      </c>
      <c r="E14" s="214" t="s">
        <v>18</v>
      </c>
      <c r="F14" s="644" t="s">
        <v>19</v>
      </c>
      <c r="G14" s="214" t="s">
        <v>20</v>
      </c>
      <c r="H14" s="214" t="s">
        <v>21</v>
      </c>
      <c r="I14" s="214" t="s">
        <v>22</v>
      </c>
      <c r="J14" s="214" t="s">
        <v>23</v>
      </c>
      <c r="K14" s="214" t="s">
        <v>24</v>
      </c>
      <c r="L14" s="214" t="s">
        <v>18</v>
      </c>
      <c r="M14" s="236"/>
      <c r="N14" s="237" t="s">
        <v>25</v>
      </c>
      <c r="O14" s="214" t="s">
        <v>26</v>
      </c>
      <c r="P14" s="237" t="s">
        <v>11</v>
      </c>
      <c r="Q14" s="214" t="s">
        <v>27</v>
      </c>
      <c r="R14" s="215" t="s">
        <v>28</v>
      </c>
    </row>
    <row r="15" spans="1:35" s="16" customFormat="1">
      <c r="A15" s="214">
        <v>1184065001</v>
      </c>
      <c r="B15" s="214"/>
      <c r="C15" s="214"/>
      <c r="D15" s="214"/>
      <c r="E15" s="214"/>
      <c r="F15" s="644"/>
      <c r="G15" s="214"/>
      <c r="H15" s="214"/>
      <c r="I15" s="214"/>
      <c r="J15" s="214"/>
      <c r="K15" s="214"/>
      <c r="L15" s="214"/>
      <c r="M15" s="236"/>
      <c r="N15" s="237"/>
      <c r="O15" s="214"/>
      <c r="P15" s="237"/>
      <c r="Q15" s="214"/>
      <c r="R15" s="215"/>
    </row>
    <row r="16" spans="1:35" s="599" customFormat="1">
      <c r="A16" s="122" t="s">
        <v>29</v>
      </c>
      <c r="B16" s="122"/>
      <c r="C16" s="122">
        <v>373</v>
      </c>
      <c r="D16" s="122">
        <v>9753</v>
      </c>
      <c r="E16" s="122">
        <f>SUM(D16-C16)</f>
        <v>9380</v>
      </c>
      <c r="F16" s="641">
        <v>5</v>
      </c>
      <c r="G16" s="122">
        <f t="shared" ref="G16:G22" si="4">E16*F16</f>
        <v>46900</v>
      </c>
      <c r="H16" s="122">
        <v>24406</v>
      </c>
      <c r="I16" s="122">
        <v>26434</v>
      </c>
      <c r="J16" s="122">
        <f>I16-H16</f>
        <v>2028</v>
      </c>
      <c r="K16" s="122">
        <v>120</v>
      </c>
      <c r="L16" s="122">
        <f>K16*J16</f>
        <v>243360</v>
      </c>
      <c r="M16" s="246">
        <v>0.48</v>
      </c>
      <c r="N16" s="247">
        <f>M16*L16</f>
        <v>116812.8</v>
      </c>
      <c r="O16" s="122"/>
      <c r="P16" s="247">
        <f>G16+N16+O16</f>
        <v>163712.79999999999</v>
      </c>
      <c r="Q16" s="122">
        <v>1</v>
      </c>
      <c r="R16" s="227">
        <f>P16*Q16</f>
        <v>163712.79999999999</v>
      </c>
    </row>
    <row r="17" spans="1:18" s="634" customFormat="1">
      <c r="A17" s="645"/>
      <c r="B17" s="645"/>
      <c r="C17" s="645">
        <v>0</v>
      </c>
      <c r="D17" s="645"/>
      <c r="E17" s="645"/>
      <c r="F17" s="646"/>
      <c r="G17" s="645"/>
      <c r="H17" s="645"/>
      <c r="I17" s="645"/>
      <c r="J17" s="645"/>
      <c r="K17" s="645"/>
      <c r="L17" s="645"/>
      <c r="M17" s="669"/>
      <c r="N17" s="670"/>
      <c r="O17" s="645"/>
      <c r="P17" s="670"/>
      <c r="Q17" s="645"/>
      <c r="R17" s="680"/>
    </row>
    <row r="18" spans="1:18" s="599" customFormat="1">
      <c r="A18" s="122" t="s">
        <v>30</v>
      </c>
      <c r="B18" s="122"/>
      <c r="C18" s="122">
        <v>3289</v>
      </c>
      <c r="D18" s="122">
        <v>8351</v>
      </c>
      <c r="E18" s="122">
        <f>SUM(D18-C18)</f>
        <v>5062</v>
      </c>
      <c r="F18" s="641">
        <v>5</v>
      </c>
      <c r="G18" s="122">
        <f t="shared" si="4"/>
        <v>25310</v>
      </c>
      <c r="H18" s="122">
        <v>17433</v>
      </c>
      <c r="I18" s="122">
        <v>20069</v>
      </c>
      <c r="J18" s="122">
        <f>I18-H18</f>
        <v>2636</v>
      </c>
      <c r="K18" s="122">
        <v>40</v>
      </c>
      <c r="L18" s="122">
        <f>K18*J18</f>
        <v>105440</v>
      </c>
      <c r="M18" s="246">
        <v>0.48</v>
      </c>
      <c r="N18" s="247">
        <f>M18*L18</f>
        <v>50611.199999999997</v>
      </c>
      <c r="O18" s="122"/>
      <c r="P18" s="247">
        <f>G19+N18+O18</f>
        <v>50611.199999999997</v>
      </c>
      <c r="Q18" s="122">
        <v>1</v>
      </c>
      <c r="R18" s="227">
        <f>P18*Q18</f>
        <v>50611.199999999997</v>
      </c>
    </row>
    <row r="19" spans="1:18" s="634" customFormat="1">
      <c r="A19" s="645"/>
      <c r="B19" s="645"/>
      <c r="C19" s="645">
        <v>0</v>
      </c>
      <c r="D19" s="645"/>
      <c r="E19" s="645"/>
      <c r="F19" s="646"/>
      <c r="G19" s="645"/>
    </row>
    <row r="20" spans="1:18" s="599" customFormat="1">
      <c r="A20" s="122" t="s">
        <v>31</v>
      </c>
      <c r="B20" s="122"/>
      <c r="C20" s="122">
        <v>149</v>
      </c>
      <c r="D20" s="122">
        <v>3638</v>
      </c>
      <c r="E20" s="122">
        <f>SUM(D20-C20)</f>
        <v>3489</v>
      </c>
      <c r="F20" s="641">
        <v>5</v>
      </c>
      <c r="G20" s="122">
        <f t="shared" si="4"/>
        <v>17445</v>
      </c>
      <c r="H20" s="122">
        <v>7555</v>
      </c>
      <c r="I20" s="122">
        <v>9594</v>
      </c>
      <c r="J20" s="122">
        <f>I20-H20</f>
        <v>2039</v>
      </c>
      <c r="K20" s="122">
        <v>50</v>
      </c>
      <c r="L20" s="122">
        <f>K20*J20</f>
        <v>101950</v>
      </c>
      <c r="M20" s="246">
        <v>0.48</v>
      </c>
      <c r="N20" s="247">
        <f>M20*L20</f>
        <v>48936</v>
      </c>
      <c r="O20" s="122"/>
      <c r="P20" s="247">
        <f>G20+N20+O20</f>
        <v>66381</v>
      </c>
      <c r="Q20" s="122">
        <v>1</v>
      </c>
      <c r="R20" s="227">
        <f>P20*Q20</f>
        <v>66381</v>
      </c>
    </row>
    <row r="21" spans="1:18" s="16" customFormat="1">
      <c r="A21" s="214"/>
      <c r="B21" s="214"/>
      <c r="C21" s="214">
        <v>0</v>
      </c>
      <c r="D21" s="214"/>
      <c r="E21" s="214"/>
      <c r="F21" s="644"/>
      <c r="G21" s="214"/>
      <c r="H21" s="214"/>
      <c r="I21" s="214"/>
      <c r="J21" s="214"/>
      <c r="K21" s="214"/>
      <c r="L21" s="214"/>
      <c r="M21" s="236"/>
      <c r="N21" s="237"/>
      <c r="O21" s="214"/>
      <c r="P21" s="237"/>
      <c r="Q21" s="214"/>
      <c r="R21" s="215"/>
    </row>
    <row r="22" spans="1:18" s="599" customFormat="1">
      <c r="A22" s="122" t="s">
        <v>11</v>
      </c>
      <c r="B22" s="122"/>
      <c r="C22" s="122"/>
      <c r="D22" s="122"/>
      <c r="E22" s="122">
        <f>SUM(E16:E21)</f>
        <v>17931</v>
      </c>
      <c r="F22" s="641">
        <v>5</v>
      </c>
      <c r="G22" s="122">
        <f t="shared" si="4"/>
        <v>89655</v>
      </c>
      <c r="H22" s="122"/>
      <c r="I22" s="122"/>
      <c r="J22" s="122"/>
      <c r="K22" s="122"/>
      <c r="L22" s="122">
        <f>SUM(L16:L21)</f>
        <v>450750</v>
      </c>
      <c r="M22" s="246">
        <v>0.48</v>
      </c>
      <c r="N22" s="247">
        <f>L22*M22</f>
        <v>216360</v>
      </c>
      <c r="O22" s="122"/>
      <c r="P22" s="247">
        <f>G22+N22+O22</f>
        <v>306015</v>
      </c>
      <c r="Q22" s="122">
        <v>1</v>
      </c>
      <c r="R22" s="227">
        <f>P22*Q22</f>
        <v>306015</v>
      </c>
    </row>
    <row r="23" spans="1:18" s="23" customFormat="1">
      <c r="A23" s="27"/>
      <c r="B23" s="27"/>
      <c r="C23" s="27"/>
      <c r="D23" s="27"/>
      <c r="E23" s="27"/>
      <c r="F23" s="647"/>
      <c r="G23" s="27"/>
      <c r="H23" s="27"/>
      <c r="I23" s="27"/>
      <c r="J23" s="27"/>
      <c r="K23" s="27"/>
      <c r="L23" s="27"/>
      <c r="M23" s="49"/>
      <c r="N23" s="50"/>
      <c r="O23" s="27"/>
      <c r="P23" s="50"/>
      <c r="Q23" s="27"/>
      <c r="R23" s="28"/>
    </row>
    <row r="24" spans="1:18" s="82" customFormat="1">
      <c r="A24" s="648" t="s">
        <v>32</v>
      </c>
      <c r="B24" s="648" t="s">
        <v>33</v>
      </c>
      <c r="C24" s="100">
        <v>39565</v>
      </c>
      <c r="D24" s="100">
        <v>39882</v>
      </c>
      <c r="E24" s="100">
        <f>SUM(D24-C24)</f>
        <v>317</v>
      </c>
      <c r="F24" s="101">
        <v>9.5</v>
      </c>
      <c r="G24" s="649">
        <f>E24*F24</f>
        <v>3011.5</v>
      </c>
      <c r="H24" s="100"/>
      <c r="I24" s="100"/>
      <c r="J24" s="100"/>
      <c r="K24" s="100"/>
      <c r="L24" s="100"/>
      <c r="M24" s="130"/>
      <c r="N24" s="131"/>
      <c r="O24" s="100"/>
      <c r="P24" s="131">
        <f>G24+N24+O24</f>
        <v>3011.5</v>
      </c>
      <c r="Q24" s="100">
        <v>1</v>
      </c>
      <c r="R24" s="101">
        <f>P24*Q24</f>
        <v>3011.5</v>
      </c>
    </row>
    <row r="25" spans="1:18" s="23" customFormat="1">
      <c r="A25" s="24"/>
      <c r="B25" s="24"/>
      <c r="C25" s="27"/>
      <c r="D25" s="27"/>
      <c r="E25" s="27"/>
      <c r="F25" s="28"/>
      <c r="G25" s="650"/>
      <c r="H25" s="27"/>
      <c r="I25" s="27"/>
      <c r="J25" s="27"/>
      <c r="K25" s="27"/>
      <c r="L25" s="27"/>
      <c r="M25" s="49"/>
      <c r="N25" s="50"/>
      <c r="O25" s="27"/>
      <c r="P25" s="50"/>
      <c r="Q25" s="27"/>
      <c r="R25" s="28"/>
    </row>
    <row r="26" spans="1:18" s="23" customFormat="1">
      <c r="A26" s="27" t="s">
        <v>15</v>
      </c>
      <c r="B26" s="27"/>
      <c r="C26" s="27" t="s">
        <v>16</v>
      </c>
      <c r="D26" s="27" t="s">
        <v>17</v>
      </c>
      <c r="E26" s="27" t="s">
        <v>18</v>
      </c>
      <c r="F26" s="647" t="s">
        <v>19</v>
      </c>
      <c r="G26" s="27" t="s">
        <v>20</v>
      </c>
      <c r="H26" s="27" t="s">
        <v>21</v>
      </c>
      <c r="I26" s="27" t="s">
        <v>22</v>
      </c>
      <c r="J26" s="27" t="s">
        <v>23</v>
      </c>
      <c r="K26" s="27" t="s">
        <v>24</v>
      </c>
      <c r="L26" s="27" t="s">
        <v>18</v>
      </c>
      <c r="M26" s="49"/>
      <c r="N26" s="50" t="s">
        <v>25</v>
      </c>
      <c r="O26" s="27" t="s">
        <v>26</v>
      </c>
      <c r="P26" s="50" t="s">
        <v>11</v>
      </c>
      <c r="Q26" s="27" t="s">
        <v>27</v>
      </c>
      <c r="R26" s="28" t="s">
        <v>28</v>
      </c>
    </row>
    <row r="27" spans="1:18" s="599" customFormat="1">
      <c r="A27" s="640" t="s">
        <v>34</v>
      </c>
      <c r="B27" s="640"/>
      <c r="C27" s="122">
        <v>1649</v>
      </c>
      <c r="D27" s="122">
        <v>1702</v>
      </c>
      <c r="E27" s="122">
        <f>SUM(D27-C27)</f>
        <v>53</v>
      </c>
      <c r="F27" s="641">
        <v>5</v>
      </c>
      <c r="G27" s="122">
        <f>E27*F27</f>
        <v>265</v>
      </c>
      <c r="H27" s="122">
        <v>35333</v>
      </c>
      <c r="I27" s="122">
        <v>42465</v>
      </c>
      <c r="J27" s="122">
        <f>I27-H27</f>
        <v>7132</v>
      </c>
      <c r="K27" s="122">
        <v>1</v>
      </c>
      <c r="L27" s="122">
        <f>K27*J27</f>
        <v>7132</v>
      </c>
      <c r="M27" s="246">
        <v>0.48</v>
      </c>
      <c r="N27" s="247">
        <f>M27*L27</f>
        <v>3423.36</v>
      </c>
      <c r="O27" s="122"/>
      <c r="P27" s="247">
        <f>G27+N27+O27</f>
        <v>3688.36</v>
      </c>
      <c r="Q27" s="122">
        <v>1</v>
      </c>
      <c r="R27" s="227">
        <f>P27*Q27</f>
        <v>3688.36</v>
      </c>
    </row>
    <row r="28" spans="1:18" s="599" customFormat="1">
      <c r="A28" s="640"/>
      <c r="B28" s="640"/>
      <c r="C28" s="122">
        <v>0</v>
      </c>
      <c r="D28" s="122"/>
      <c r="E28" s="122"/>
      <c r="F28" s="641"/>
      <c r="G28" s="122"/>
      <c r="H28" s="122"/>
      <c r="I28" s="122"/>
      <c r="J28" s="122"/>
      <c r="K28" s="122"/>
      <c r="L28" s="122"/>
      <c r="M28" s="246"/>
      <c r="N28" s="247"/>
      <c r="O28" s="122"/>
      <c r="P28" s="247"/>
      <c r="Q28" s="122"/>
      <c r="R28" s="227"/>
    </row>
    <row r="29" spans="1:18" s="599" customFormat="1">
      <c r="A29" s="640" t="s">
        <v>35</v>
      </c>
      <c r="B29" s="640"/>
      <c r="C29" s="640"/>
      <c r="D29" s="640"/>
      <c r="E29" s="122"/>
      <c r="F29" s="641"/>
      <c r="G29" s="122"/>
      <c r="H29" s="122">
        <v>57595</v>
      </c>
      <c r="I29" s="122">
        <v>64458</v>
      </c>
      <c r="J29" s="122">
        <f>I29-H29</f>
        <v>6863</v>
      </c>
      <c r="K29" s="122">
        <v>1</v>
      </c>
      <c r="L29" s="122">
        <f>K29*J29</f>
        <v>6863</v>
      </c>
      <c r="M29" s="246">
        <v>0.48</v>
      </c>
      <c r="N29" s="247">
        <f>M29*L29</f>
        <v>3294.24</v>
      </c>
      <c r="O29" s="122"/>
      <c r="P29" s="247">
        <f>G29+N29+O29</f>
        <v>3294.24</v>
      </c>
      <c r="Q29" s="122">
        <v>1</v>
      </c>
      <c r="R29" s="227">
        <f>P29*Q29</f>
        <v>3294.24</v>
      </c>
    </row>
    <row r="30" spans="1:18" s="599" customFormat="1">
      <c r="A30" s="640" t="s">
        <v>11</v>
      </c>
      <c r="B30" s="640"/>
      <c r="C30" s="640"/>
      <c r="D30" s="640"/>
      <c r="E30" s="122">
        <f>SUM(E27:E29)</f>
        <v>53</v>
      </c>
      <c r="F30" s="641"/>
      <c r="G30" s="122">
        <f>SUM(G27:G29)</f>
        <v>265</v>
      </c>
      <c r="H30" s="122"/>
      <c r="I30" s="122"/>
      <c r="J30" s="122">
        <f>L30*K30</f>
        <v>13995</v>
      </c>
      <c r="K30" s="122">
        <v>1</v>
      </c>
      <c r="L30" s="122">
        <f>SUM(L27:L29)</f>
        <v>13995</v>
      </c>
      <c r="M30" s="246">
        <v>0.48</v>
      </c>
      <c r="N30" s="247">
        <f>L30*M30</f>
        <v>6717.6</v>
      </c>
      <c r="O30" s="122"/>
      <c r="P30" s="247">
        <f>SUM(P27:P29)</f>
        <v>6982.6</v>
      </c>
      <c r="Q30" s="122">
        <v>0.33</v>
      </c>
      <c r="R30" s="227">
        <f>Q30*P30</f>
        <v>2304.2579999999998</v>
      </c>
    </row>
    <row r="31" spans="1:18" s="599" customFormat="1">
      <c r="A31" s="640" t="s">
        <v>36</v>
      </c>
      <c r="B31" s="640"/>
      <c r="C31" s="640"/>
      <c r="D31" s="640"/>
      <c r="E31" s="122"/>
      <c r="F31" s="641"/>
      <c r="G31" s="122"/>
      <c r="H31" s="122"/>
      <c r="I31" s="122"/>
      <c r="J31" s="122"/>
      <c r="K31" s="122">
        <v>0.5</v>
      </c>
      <c r="L31" s="671">
        <f>J30*K31</f>
        <v>6997.5</v>
      </c>
      <c r="M31" s="246"/>
      <c r="N31" s="247"/>
      <c r="O31" s="122"/>
      <c r="P31" s="247"/>
      <c r="Q31" s="122"/>
      <c r="R31" s="227"/>
    </row>
    <row r="32" spans="1:18" s="635" customFormat="1">
      <c r="B32" s="651"/>
      <c r="C32" s="651"/>
      <c r="D32" s="651"/>
      <c r="E32" s="495"/>
      <c r="F32" s="652"/>
      <c r="G32" s="495"/>
      <c r="H32" s="495"/>
      <c r="I32" s="495"/>
      <c r="J32" s="495"/>
      <c r="K32" s="495"/>
      <c r="L32" s="495"/>
      <c r="M32" s="672"/>
      <c r="N32" s="673"/>
      <c r="O32" s="495"/>
      <c r="P32" s="673"/>
      <c r="Q32" s="495"/>
      <c r="R32" s="653"/>
    </row>
    <row r="33" spans="1:36" s="599" customFormat="1">
      <c r="A33" s="640" t="s">
        <v>37</v>
      </c>
      <c r="B33" s="122"/>
      <c r="C33" s="122">
        <v>1100005007</v>
      </c>
      <c r="D33" s="640"/>
      <c r="E33" s="122">
        <f>E30*Q30</f>
        <v>17.489999999999998</v>
      </c>
      <c r="F33" s="641">
        <v>5</v>
      </c>
      <c r="G33" s="122">
        <f>E33*F33</f>
        <v>87.45</v>
      </c>
      <c r="H33" s="122"/>
      <c r="I33" s="122"/>
      <c r="J33" s="122"/>
      <c r="K33" s="122"/>
      <c r="L33" s="122">
        <f>L31</f>
        <v>6997.5</v>
      </c>
      <c r="M33" s="246">
        <v>0.48</v>
      </c>
      <c r="N33" s="247">
        <f>L33*M33</f>
        <v>3358.8</v>
      </c>
      <c r="O33" s="122"/>
      <c r="P33" s="247"/>
      <c r="Q33" s="122"/>
      <c r="R33" s="227">
        <f>N33+G33</f>
        <v>3446.25</v>
      </c>
    </row>
    <row r="34" spans="1:36" s="635" customFormat="1">
      <c r="A34" s="651"/>
      <c r="B34" s="651"/>
      <c r="C34" s="651"/>
      <c r="D34" s="651" t="s">
        <v>38</v>
      </c>
      <c r="E34" s="495"/>
      <c r="F34" s="653"/>
      <c r="G34" s="495"/>
      <c r="H34" s="495"/>
      <c r="I34" s="495"/>
      <c r="J34" s="495"/>
      <c r="K34" s="495"/>
      <c r="L34" s="495"/>
      <c r="M34" s="672"/>
      <c r="N34" s="673"/>
      <c r="O34" s="495"/>
      <c r="P34" s="673"/>
      <c r="Q34" s="495"/>
      <c r="R34" s="653"/>
    </row>
    <row r="35" spans="1:36" s="599" customFormat="1">
      <c r="A35" s="640" t="s">
        <v>39</v>
      </c>
      <c r="B35" s="640"/>
      <c r="C35" s="122">
        <v>1188020001</v>
      </c>
      <c r="D35" s="640"/>
      <c r="E35" s="122">
        <f>E30*Q30</f>
        <v>17.489999999999998</v>
      </c>
      <c r="F35" s="641">
        <v>5</v>
      </c>
      <c r="G35" s="122">
        <f>E35*F35</f>
        <v>87.45</v>
      </c>
      <c r="H35" s="122"/>
      <c r="I35" s="122"/>
      <c r="J35" s="122"/>
      <c r="K35" s="122"/>
      <c r="L35" s="122">
        <f>L31</f>
        <v>6997.5</v>
      </c>
      <c r="M35" s="246">
        <v>0.48</v>
      </c>
      <c r="N35" s="247">
        <f>L35*M35</f>
        <v>3358.8</v>
      </c>
      <c r="O35" s="122"/>
      <c r="P35" s="247"/>
      <c r="Q35" s="122"/>
      <c r="R35" s="227">
        <f>N35+G35</f>
        <v>3446.25</v>
      </c>
    </row>
    <row r="36" spans="1:36" s="635" customFormat="1"/>
    <row r="37" spans="1:36" s="599" customFormat="1">
      <c r="A37" s="640" t="s">
        <v>40</v>
      </c>
      <c r="B37" s="640"/>
      <c r="C37" s="640">
        <v>3729</v>
      </c>
      <c r="D37" s="640">
        <v>4030</v>
      </c>
      <c r="E37" s="122">
        <f>D37-C37</f>
        <v>301</v>
      </c>
      <c r="F37" s="641">
        <v>5</v>
      </c>
      <c r="G37" s="122">
        <f>E37*F37</f>
        <v>1505</v>
      </c>
      <c r="H37" s="122">
        <v>27354</v>
      </c>
      <c r="I37" s="122">
        <v>34479</v>
      </c>
      <c r="J37" s="122">
        <f>I37-H37</f>
        <v>7125</v>
      </c>
      <c r="K37" s="122">
        <v>1</v>
      </c>
      <c r="L37" s="122">
        <f>K37*J37</f>
        <v>7125</v>
      </c>
      <c r="M37" s="246">
        <v>0.48</v>
      </c>
      <c r="N37" s="247">
        <f>M37*L37</f>
        <v>3420</v>
      </c>
      <c r="O37" s="122"/>
      <c r="P37" s="247">
        <f>G37+N37+O37</f>
        <v>4925</v>
      </c>
      <c r="Q37" s="122">
        <v>1</v>
      </c>
      <c r="R37" s="227">
        <f>P37*Q37</f>
        <v>4925</v>
      </c>
    </row>
    <row r="38" spans="1:36" ht="25.5">
      <c r="A38" s="693" t="s">
        <v>41</v>
      </c>
      <c r="B38" s="694"/>
      <c r="C38" s="694"/>
      <c r="D38" s="694"/>
      <c r="E38" s="694"/>
      <c r="F38" s="694"/>
      <c r="G38" s="694"/>
      <c r="H38" s="694"/>
      <c r="I38" s="694"/>
      <c r="J38" s="694"/>
      <c r="K38" s="694"/>
      <c r="L38" s="694"/>
      <c r="M38" s="694"/>
      <c r="N38" s="694"/>
      <c r="O38" s="694"/>
      <c r="P38" s="694"/>
      <c r="Q38" s="694"/>
      <c r="R38" s="695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</row>
    <row r="39" spans="1:36" ht="15" customHeight="1">
      <c r="A39" s="3" t="s">
        <v>15</v>
      </c>
      <c r="B39" s="3"/>
      <c r="C39" s="3" t="s">
        <v>16</v>
      </c>
      <c r="D39" s="3" t="s">
        <v>17</v>
      </c>
      <c r="E39" s="3" t="s">
        <v>18</v>
      </c>
      <c r="F39" s="167" t="s">
        <v>19</v>
      </c>
      <c r="G39" s="3" t="s">
        <v>20</v>
      </c>
      <c r="H39" s="3" t="s">
        <v>21</v>
      </c>
      <c r="I39" s="3" t="s">
        <v>22</v>
      </c>
      <c r="J39" s="3" t="s">
        <v>23</v>
      </c>
      <c r="K39" s="3" t="s">
        <v>24</v>
      </c>
      <c r="L39" s="3" t="s">
        <v>18</v>
      </c>
      <c r="M39" s="4"/>
      <c r="N39" s="5" t="s">
        <v>25</v>
      </c>
      <c r="O39" s="3"/>
      <c r="P39" s="5"/>
      <c r="Q39" s="3"/>
      <c r="R39" s="117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</row>
    <row r="40" spans="1:36" s="82" customFormat="1">
      <c r="A40" s="640" t="s">
        <v>42</v>
      </c>
      <c r="B40" s="640" t="s">
        <v>43</v>
      </c>
      <c r="C40" s="122">
        <v>0</v>
      </c>
      <c r="D40" s="122">
        <v>3327</v>
      </c>
      <c r="E40" s="122">
        <f>SUM(D40-C40)</f>
        <v>3327</v>
      </c>
      <c r="F40" s="227">
        <v>9.5</v>
      </c>
      <c r="G40" s="228">
        <f>E40*F40</f>
        <v>31606.5</v>
      </c>
      <c r="H40" s="122">
        <v>2541291</v>
      </c>
      <c r="I40" s="122">
        <v>2707263</v>
      </c>
      <c r="J40" s="122">
        <f>I40-H40</f>
        <v>165972</v>
      </c>
      <c r="K40" s="122">
        <v>1</v>
      </c>
      <c r="L40" s="122">
        <f>K40*J40</f>
        <v>165972</v>
      </c>
      <c r="M40" s="246">
        <v>1.03</v>
      </c>
      <c r="N40" s="247">
        <f>M40*L40</f>
        <v>170951.16</v>
      </c>
      <c r="O40" s="122"/>
      <c r="P40" s="247">
        <f>N40+G40</f>
        <v>202557.66</v>
      </c>
      <c r="Q40" s="100"/>
      <c r="R40" s="101"/>
    </row>
    <row r="41" spans="1:36">
      <c r="A41" s="226"/>
      <c r="B41" s="226"/>
      <c r="C41" s="3"/>
      <c r="D41" s="3"/>
      <c r="E41" s="3"/>
      <c r="F41" s="117"/>
      <c r="G41" s="147"/>
      <c r="H41" s="3"/>
      <c r="I41" s="3"/>
      <c r="J41" s="3"/>
      <c r="K41" s="3"/>
      <c r="L41" s="3"/>
      <c r="M41" s="4"/>
      <c r="N41" s="5"/>
      <c r="O41" s="3"/>
      <c r="P41" s="5"/>
      <c r="Q41" s="3"/>
      <c r="R41" s="117"/>
      <c r="S41" s="681"/>
      <c r="T41" s="681"/>
      <c r="U41" s="681"/>
      <c r="V41" s="681"/>
      <c r="W41" s="681"/>
      <c r="X41" s="681"/>
      <c r="Y41" s="681"/>
      <c r="Z41" s="681"/>
      <c r="AA41" s="681"/>
      <c r="AB41" s="681"/>
      <c r="AC41" s="681"/>
      <c r="AD41" s="681"/>
      <c r="AE41" s="681"/>
      <c r="AF41" s="681"/>
      <c r="AG41" s="681"/>
      <c r="AH41" s="681"/>
      <c r="AI41" s="681"/>
      <c r="AJ41" s="684"/>
    </row>
    <row r="42" spans="1:36">
      <c r="A42" s="226"/>
      <c r="B42" s="226"/>
      <c r="C42" s="3"/>
      <c r="D42" s="3"/>
      <c r="E42" s="3"/>
      <c r="F42" s="117"/>
      <c r="G42" s="147"/>
      <c r="H42" s="3"/>
      <c r="I42" s="3"/>
      <c r="J42" s="3"/>
      <c r="K42" s="3"/>
      <c r="L42" s="3"/>
      <c r="M42" s="4"/>
      <c r="N42" s="5"/>
      <c r="O42" s="3" t="s">
        <v>26</v>
      </c>
      <c r="P42" s="5" t="s">
        <v>11</v>
      </c>
      <c r="Q42" s="3" t="s">
        <v>27</v>
      </c>
      <c r="R42" s="117" t="s">
        <v>28</v>
      </c>
      <c r="S42" s="681"/>
      <c r="T42" s="681"/>
      <c r="U42" s="681"/>
      <c r="V42" s="681"/>
      <c r="W42" s="681"/>
      <c r="X42" s="681"/>
      <c r="Y42" s="681"/>
      <c r="Z42" s="681"/>
      <c r="AA42" s="681"/>
      <c r="AB42" s="681"/>
      <c r="AC42" s="681"/>
      <c r="AD42" s="681"/>
      <c r="AE42" s="681"/>
      <c r="AF42" s="681"/>
      <c r="AG42" s="681"/>
      <c r="AH42" s="681"/>
      <c r="AI42" s="681"/>
      <c r="AJ42" s="684"/>
    </row>
    <row r="43" spans="1:36">
      <c r="A43" s="226"/>
      <c r="B43" s="226"/>
      <c r="C43" s="3"/>
      <c r="D43" s="3"/>
      <c r="E43" s="3"/>
      <c r="F43" s="117"/>
      <c r="G43" s="147"/>
      <c r="H43" s="3"/>
      <c r="I43" s="3"/>
      <c r="J43" s="3"/>
      <c r="K43" s="3"/>
      <c r="L43" s="3"/>
      <c r="M43" s="4"/>
      <c r="N43" s="5"/>
      <c r="O43" s="226"/>
      <c r="P43" s="226"/>
      <c r="Q43" s="226"/>
      <c r="R43" s="226"/>
      <c r="S43" s="681"/>
      <c r="T43" s="681"/>
      <c r="U43" s="681"/>
      <c r="V43" s="681"/>
      <c r="W43" s="681"/>
      <c r="X43" s="681"/>
      <c r="Y43" s="681"/>
      <c r="Z43" s="681"/>
      <c r="AA43" s="681"/>
      <c r="AB43" s="681"/>
      <c r="AC43" s="681"/>
      <c r="AD43" s="681"/>
      <c r="AE43" s="681"/>
      <c r="AF43" s="681"/>
      <c r="AG43" s="681"/>
      <c r="AH43" s="681"/>
      <c r="AI43" s="681"/>
      <c r="AJ43" s="684"/>
    </row>
    <row r="44" spans="1:36">
      <c r="A44" s="3" t="s">
        <v>15</v>
      </c>
      <c r="B44" s="3"/>
      <c r="C44" s="3" t="s">
        <v>16</v>
      </c>
      <c r="D44" s="3" t="s">
        <v>17</v>
      </c>
      <c r="E44" s="3" t="s">
        <v>18</v>
      </c>
      <c r="F44" s="167" t="s">
        <v>19</v>
      </c>
      <c r="G44" s="3" t="s">
        <v>20</v>
      </c>
      <c r="H44" s="3" t="s">
        <v>21</v>
      </c>
      <c r="I44" s="3" t="s">
        <v>22</v>
      </c>
      <c r="J44" s="3" t="s">
        <v>23</v>
      </c>
      <c r="K44" s="3" t="s">
        <v>24</v>
      </c>
      <c r="L44" s="3" t="s">
        <v>18</v>
      </c>
      <c r="M44" s="4"/>
      <c r="N44" s="5" t="s">
        <v>25</v>
      </c>
      <c r="O44" s="226"/>
      <c r="P44" s="226"/>
      <c r="Q44" s="226"/>
      <c r="R44" s="226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</row>
    <row r="45" spans="1:36" s="82" customFormat="1">
      <c r="A45" s="648" t="s">
        <v>44</v>
      </c>
      <c r="B45" s="648"/>
      <c r="C45" s="648"/>
      <c r="D45" s="648"/>
      <c r="E45" s="648"/>
      <c r="F45" s="648"/>
      <c r="G45" s="648"/>
      <c r="H45" s="100">
        <v>60119</v>
      </c>
      <c r="I45" s="100">
        <v>60119</v>
      </c>
      <c r="J45" s="100">
        <f>I45-H45</f>
        <v>0</v>
      </c>
      <c r="K45" s="100">
        <v>1</v>
      </c>
      <c r="L45" s="100">
        <f>K45*J45</f>
        <v>0</v>
      </c>
      <c r="M45" s="130">
        <v>1.03</v>
      </c>
      <c r="N45" s="131">
        <f>M45*L45</f>
        <v>0</v>
      </c>
      <c r="O45" s="648"/>
      <c r="P45" s="648"/>
      <c r="Q45" s="648"/>
      <c r="R45" s="648"/>
    </row>
    <row r="46" spans="1:36" s="82" customFormat="1">
      <c r="A46" s="648" t="s">
        <v>45</v>
      </c>
      <c r="B46" s="648"/>
      <c r="C46" s="648"/>
      <c r="D46" s="648"/>
      <c r="E46" s="648"/>
      <c r="F46" s="648"/>
      <c r="G46" s="648"/>
      <c r="H46" s="100"/>
      <c r="I46" s="100"/>
      <c r="J46" s="100">
        <f>SUM(J45:J45)</f>
        <v>0</v>
      </c>
      <c r="K46" s="100">
        <v>1</v>
      </c>
      <c r="L46" s="100">
        <f>K46*J46</f>
        <v>0</v>
      </c>
      <c r="M46" s="130">
        <v>1.03</v>
      </c>
      <c r="N46" s="131">
        <f>M46*L46</f>
        <v>0</v>
      </c>
      <c r="O46" s="648"/>
      <c r="P46" s="648"/>
      <c r="Q46" s="648"/>
      <c r="R46" s="648"/>
    </row>
    <row r="47" spans="1:36" s="82" customFormat="1">
      <c r="A47" s="648" t="s">
        <v>46</v>
      </c>
      <c r="B47" s="648"/>
      <c r="C47" s="648"/>
      <c r="D47" s="648"/>
      <c r="E47" s="648"/>
      <c r="F47" s="648"/>
      <c r="G47" s="648"/>
      <c r="H47" s="100">
        <v>1200</v>
      </c>
      <c r="I47" s="100">
        <v>1200</v>
      </c>
      <c r="J47" s="100">
        <f>I47-H47</f>
        <v>0</v>
      </c>
      <c r="K47" s="100">
        <v>6</v>
      </c>
      <c r="L47" s="100">
        <f>K47*J47</f>
        <v>0</v>
      </c>
      <c r="M47" s="130">
        <v>1.03</v>
      </c>
      <c r="N47" s="131">
        <f>M47*L47</f>
        <v>0</v>
      </c>
      <c r="O47" s="648"/>
      <c r="P47" s="648"/>
      <c r="Q47" s="648"/>
      <c r="R47" s="648"/>
    </row>
    <row r="48" spans="1:36" s="82" customFormat="1">
      <c r="A48" s="648" t="s">
        <v>28</v>
      </c>
      <c r="B48" s="648"/>
      <c r="C48" s="648"/>
      <c r="D48" s="648"/>
      <c r="E48" s="648"/>
      <c r="F48" s="648"/>
      <c r="G48" s="648"/>
      <c r="H48" s="100"/>
      <c r="I48" s="100"/>
      <c r="J48" s="100"/>
      <c r="K48" s="100"/>
      <c r="L48" s="100">
        <f>L46-L47</f>
        <v>0</v>
      </c>
      <c r="M48" s="130">
        <v>1.03</v>
      </c>
      <c r="N48" s="131">
        <f>M48*L48</f>
        <v>0</v>
      </c>
      <c r="O48" s="648"/>
      <c r="P48" s="648"/>
      <c r="Q48" s="648"/>
      <c r="R48" s="648"/>
    </row>
    <row r="49" spans="1:61" s="439" customFormat="1">
      <c r="A49" s="654"/>
      <c r="B49" s="654"/>
      <c r="C49" s="654"/>
      <c r="D49" s="654"/>
      <c r="E49" s="654"/>
      <c r="F49" s="654"/>
      <c r="G49" s="654"/>
      <c r="H49" s="655"/>
      <c r="I49" s="655"/>
      <c r="J49" s="655"/>
      <c r="K49" s="655"/>
      <c r="L49" s="655"/>
      <c r="M49" s="674"/>
      <c r="N49" s="675"/>
      <c r="O49" s="654"/>
      <c r="P49" s="654"/>
      <c r="Q49" s="654"/>
      <c r="R49" s="654"/>
      <c r="S49" s="338"/>
      <c r="T49" s="338"/>
      <c r="U49" s="338"/>
      <c r="V49" s="338"/>
      <c r="W49" s="338"/>
      <c r="X49" s="338"/>
      <c r="Y49" s="338"/>
      <c r="Z49" s="338"/>
      <c r="AA49" s="338"/>
      <c r="AB49" s="338"/>
      <c r="AC49" s="338"/>
      <c r="AD49" s="338"/>
      <c r="AE49" s="338"/>
      <c r="AF49" s="338"/>
      <c r="AG49" s="338"/>
      <c r="AH49" s="338"/>
      <c r="AI49" s="338"/>
    </row>
    <row r="50" spans="1:61" s="439" customFormat="1">
      <c r="A50" s="654"/>
      <c r="B50" s="654"/>
      <c r="C50" s="654"/>
      <c r="D50" s="654"/>
      <c r="E50" s="654"/>
      <c r="F50" s="654"/>
      <c r="G50" s="654"/>
      <c r="H50" s="655"/>
      <c r="I50" s="655"/>
      <c r="J50" s="655"/>
      <c r="K50" s="655"/>
      <c r="L50" s="655"/>
      <c r="M50" s="674"/>
      <c r="N50" s="675"/>
      <c r="O50" s="654"/>
      <c r="P50" s="654"/>
      <c r="Q50" s="654"/>
      <c r="R50" s="654"/>
      <c r="S50" s="338"/>
      <c r="T50" s="338"/>
      <c r="U50" s="338"/>
      <c r="V50" s="338"/>
      <c r="W50" s="338"/>
      <c r="X50" s="338"/>
      <c r="Y50" s="338"/>
      <c r="Z50" s="338"/>
      <c r="AA50" s="338"/>
      <c r="AB50" s="338"/>
      <c r="AC50" s="338"/>
      <c r="AD50" s="338"/>
      <c r="AE50" s="338"/>
      <c r="AF50" s="338"/>
      <c r="AG50" s="338"/>
      <c r="AH50" s="338"/>
      <c r="AI50" s="338"/>
    </row>
    <row r="51" spans="1:61">
      <c r="A51" s="226"/>
      <c r="B51" s="226"/>
      <c r="C51" s="226"/>
      <c r="D51" s="226"/>
      <c r="E51" s="226"/>
      <c r="F51" s="226"/>
      <c r="G51" s="226"/>
      <c r="H51" s="3"/>
      <c r="I51" s="3"/>
      <c r="J51" s="3"/>
      <c r="K51" s="3"/>
      <c r="L51" s="3"/>
      <c r="M51" s="4"/>
      <c r="N51" s="5"/>
      <c r="O51" s="3"/>
      <c r="P51" s="5"/>
      <c r="Q51" s="3"/>
      <c r="R51" s="117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</row>
    <row r="52" spans="1:61"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</row>
    <row r="53" spans="1:61" s="16" customFormat="1">
      <c r="A53" s="214" t="s">
        <v>15</v>
      </c>
      <c r="B53" s="214" t="s">
        <v>21</v>
      </c>
      <c r="C53" s="214" t="s">
        <v>22</v>
      </c>
      <c r="D53" s="214" t="s">
        <v>23</v>
      </c>
      <c r="E53" s="214" t="s">
        <v>24</v>
      </c>
      <c r="F53" s="214" t="s">
        <v>18</v>
      </c>
      <c r="G53" s="236"/>
      <c r="H53" s="237" t="s">
        <v>25</v>
      </c>
      <c r="I53" s="214" t="s">
        <v>26</v>
      </c>
      <c r="J53" s="237" t="s">
        <v>11</v>
      </c>
      <c r="K53" s="214" t="s">
        <v>27</v>
      </c>
      <c r="L53" s="215" t="s">
        <v>28</v>
      </c>
    </row>
    <row r="54" spans="1:61" s="16" customFormat="1">
      <c r="A54" s="214"/>
      <c r="B54" s="656" t="s">
        <v>47</v>
      </c>
      <c r="C54" s="656">
        <v>44713</v>
      </c>
      <c r="E54" s="214"/>
      <c r="F54" s="214"/>
      <c r="G54" s="236"/>
      <c r="H54" s="237"/>
      <c r="I54" s="214"/>
      <c r="J54" s="237"/>
      <c r="K54" s="214"/>
      <c r="L54" s="215"/>
    </row>
    <row r="55" spans="1:61" s="599" customFormat="1">
      <c r="A55" s="122" t="s">
        <v>48</v>
      </c>
      <c r="B55" s="122">
        <v>13040</v>
      </c>
      <c r="C55" s="122">
        <v>14240</v>
      </c>
      <c r="D55" s="122">
        <f>C55-B55</f>
        <v>1200</v>
      </c>
      <c r="E55" s="122">
        <v>20</v>
      </c>
      <c r="F55" s="122">
        <f>D55*E55</f>
        <v>24000</v>
      </c>
      <c r="G55" s="246">
        <v>1.03</v>
      </c>
      <c r="H55" s="657">
        <f>SUM(F55*G55)</f>
        <v>24720</v>
      </c>
      <c r="I55" s="676"/>
      <c r="J55" s="657">
        <f>SUM(H55)</f>
        <v>24720</v>
      </c>
      <c r="K55" s="122">
        <v>1</v>
      </c>
      <c r="L55" s="227">
        <f>J55</f>
        <v>24720</v>
      </c>
    </row>
    <row r="56" spans="1:61" s="16" customFormat="1">
      <c r="A56" s="658"/>
      <c r="B56" s="482"/>
      <c r="C56" s="482"/>
      <c r="D56" s="482"/>
      <c r="E56" s="214"/>
      <c r="F56" s="644"/>
      <c r="G56" s="214"/>
      <c r="H56" s="214"/>
      <c r="I56" s="214"/>
      <c r="J56" s="214"/>
      <c r="K56" s="214"/>
      <c r="L56" s="214"/>
      <c r="M56" s="236"/>
      <c r="N56" s="237"/>
    </row>
    <row r="57" spans="1:61" s="16" customFormat="1">
      <c r="A57" s="659"/>
      <c r="B57" s="660"/>
      <c r="C57" s="659"/>
      <c r="D57" s="659"/>
      <c r="E57" s="661"/>
      <c r="F57" s="662"/>
      <c r="G57" s="663"/>
      <c r="H57" s="659"/>
      <c r="I57" s="659"/>
      <c r="J57" s="659"/>
      <c r="K57" s="659"/>
      <c r="L57" s="659"/>
      <c r="M57" s="677"/>
      <c r="N57" s="663"/>
      <c r="S57" s="660"/>
      <c r="T57" s="660"/>
      <c r="U57" s="660"/>
      <c r="V57" s="660"/>
      <c r="W57" s="660"/>
      <c r="X57" s="660"/>
      <c r="Y57" s="660"/>
      <c r="Z57" s="660"/>
      <c r="AA57" s="660"/>
      <c r="AB57" s="660"/>
      <c r="AC57" s="660"/>
      <c r="AD57" s="660"/>
      <c r="AE57" s="660"/>
      <c r="AF57" s="660"/>
      <c r="AG57" s="660"/>
      <c r="AH57" s="660"/>
      <c r="AI57" s="660"/>
      <c r="AJ57" s="660"/>
      <c r="AK57" s="660"/>
      <c r="AL57" s="660"/>
      <c r="AM57" s="660"/>
      <c r="AN57" s="660"/>
      <c r="AO57" s="660"/>
      <c r="AP57" s="660"/>
      <c r="AQ57" s="660"/>
      <c r="AR57" s="660"/>
      <c r="AS57" s="660"/>
      <c r="AT57" s="660"/>
      <c r="AU57" s="660"/>
      <c r="AV57" s="660"/>
      <c r="AW57" s="660"/>
      <c r="AX57" s="660"/>
      <c r="AY57" s="660"/>
      <c r="AZ57" s="660"/>
      <c r="BA57" s="660"/>
      <c r="BB57" s="660"/>
      <c r="BC57" s="660"/>
      <c r="BD57" s="660"/>
      <c r="BE57" s="660"/>
      <c r="BF57" s="660"/>
      <c r="BG57" s="660"/>
      <c r="BH57" s="660"/>
    </row>
    <row r="58" spans="1:61" s="482" customFormat="1">
      <c r="A58" s="482" t="s">
        <v>49</v>
      </c>
      <c r="B58" s="482" t="s">
        <v>50</v>
      </c>
      <c r="C58" s="482" t="s">
        <v>15</v>
      </c>
      <c r="D58" s="482" t="s">
        <v>51</v>
      </c>
      <c r="E58" s="664" t="s">
        <v>28</v>
      </c>
      <c r="R58" s="682"/>
      <c r="S58" s="660"/>
      <c r="T58" s="660"/>
      <c r="U58" s="660"/>
      <c r="V58" s="660"/>
      <c r="W58" s="660"/>
      <c r="X58" s="660"/>
      <c r="Y58" s="660"/>
      <c r="Z58" s="660"/>
      <c r="AA58" s="660"/>
      <c r="AB58" s="660"/>
      <c r="AC58" s="660"/>
      <c r="AD58" s="660"/>
      <c r="AE58" s="660"/>
      <c r="AF58" s="660"/>
      <c r="AG58" s="660"/>
      <c r="AH58" s="660"/>
      <c r="AI58" s="660"/>
      <c r="AJ58" s="660"/>
      <c r="AK58" s="660"/>
      <c r="AL58" s="660"/>
      <c r="AM58" s="660"/>
      <c r="AN58" s="660"/>
      <c r="AO58" s="660"/>
      <c r="AP58" s="660"/>
      <c r="AQ58" s="660"/>
      <c r="AR58" s="660"/>
      <c r="AS58" s="660"/>
      <c r="AT58" s="660"/>
      <c r="AU58" s="660"/>
      <c r="AV58" s="660"/>
      <c r="AW58" s="660"/>
      <c r="AX58" s="660"/>
      <c r="AY58" s="660"/>
      <c r="AZ58" s="660"/>
      <c r="BA58" s="660"/>
      <c r="BB58" s="660"/>
      <c r="BC58" s="660"/>
      <c r="BD58" s="660"/>
      <c r="BE58" s="660"/>
      <c r="BF58" s="660"/>
      <c r="BG58" s="660"/>
      <c r="BH58" s="660"/>
      <c r="BI58" s="685"/>
    </row>
    <row r="59" spans="1:61" s="482" customFormat="1">
      <c r="A59" s="482" t="s">
        <v>52</v>
      </c>
      <c r="B59" s="482" t="s">
        <v>53</v>
      </c>
      <c r="C59" s="482" t="s">
        <v>11</v>
      </c>
      <c r="D59" s="482">
        <v>419</v>
      </c>
      <c r="E59" s="664"/>
      <c r="R59" s="682"/>
      <c r="S59" s="660"/>
      <c r="T59" s="660"/>
      <c r="U59" s="660"/>
      <c r="V59" s="660"/>
      <c r="W59" s="660"/>
      <c r="X59" s="660"/>
      <c r="Y59" s="660"/>
      <c r="Z59" s="660"/>
      <c r="AA59" s="660"/>
      <c r="AB59" s="660"/>
      <c r="AC59" s="660"/>
      <c r="AD59" s="660"/>
      <c r="AE59" s="660"/>
      <c r="AF59" s="660"/>
      <c r="AG59" s="660"/>
      <c r="AH59" s="660"/>
      <c r="AI59" s="660"/>
      <c r="AJ59" s="660"/>
      <c r="AK59" s="660"/>
      <c r="AL59" s="660"/>
      <c r="AM59" s="660"/>
      <c r="AN59" s="660"/>
      <c r="AO59" s="660"/>
      <c r="AP59" s="660"/>
      <c r="AQ59" s="660"/>
      <c r="AR59" s="660"/>
      <c r="AS59" s="660"/>
      <c r="AT59" s="660"/>
      <c r="AU59" s="660"/>
      <c r="AV59" s="660"/>
      <c r="AW59" s="660"/>
      <c r="AX59" s="660"/>
      <c r="AY59" s="660"/>
      <c r="AZ59" s="660"/>
      <c r="BA59" s="660"/>
      <c r="BB59" s="660"/>
      <c r="BC59" s="660"/>
      <c r="BD59" s="660"/>
      <c r="BE59" s="660"/>
      <c r="BF59" s="660"/>
      <c r="BG59" s="660"/>
      <c r="BH59" s="660"/>
      <c r="BI59" s="685"/>
    </row>
    <row r="60" spans="1:61" s="482" customFormat="1">
      <c r="E60" s="664"/>
      <c r="R60" s="682"/>
      <c r="S60" s="660"/>
      <c r="T60" s="660"/>
      <c r="U60" s="660"/>
      <c r="V60" s="660"/>
      <c r="W60" s="660"/>
      <c r="X60" s="660"/>
      <c r="Y60" s="660"/>
      <c r="Z60" s="660"/>
      <c r="AA60" s="660"/>
      <c r="AB60" s="660"/>
      <c r="AC60" s="660"/>
      <c r="AD60" s="660"/>
      <c r="AE60" s="660"/>
      <c r="AF60" s="660"/>
      <c r="AG60" s="660"/>
      <c r="AH60" s="660"/>
      <c r="AI60" s="660"/>
      <c r="AJ60" s="660"/>
      <c r="AK60" s="660"/>
      <c r="AL60" s="660"/>
      <c r="AM60" s="660"/>
      <c r="AN60" s="660"/>
      <c r="AO60" s="660"/>
      <c r="AP60" s="660"/>
      <c r="AQ60" s="660"/>
      <c r="AR60" s="660"/>
      <c r="AS60" s="660"/>
      <c r="AT60" s="660"/>
      <c r="AU60" s="660"/>
      <c r="AV60" s="660"/>
      <c r="AW60" s="660"/>
      <c r="AX60" s="660"/>
      <c r="AY60" s="660"/>
      <c r="AZ60" s="660"/>
      <c r="BA60" s="660"/>
      <c r="BB60" s="660"/>
      <c r="BC60" s="660"/>
      <c r="BD60" s="660"/>
      <c r="BE60" s="660"/>
      <c r="BF60" s="660"/>
      <c r="BG60" s="660"/>
      <c r="BH60" s="660"/>
      <c r="BI60" s="685"/>
    </row>
    <row r="61" spans="1:61" s="482" customFormat="1">
      <c r="E61" s="664"/>
      <c r="R61" s="682"/>
      <c r="S61" s="660"/>
      <c r="T61" s="660"/>
      <c r="U61" s="660"/>
      <c r="V61" s="660"/>
      <c r="W61" s="660"/>
      <c r="X61" s="660"/>
      <c r="Y61" s="660"/>
      <c r="Z61" s="660"/>
      <c r="AA61" s="660"/>
      <c r="AB61" s="660"/>
      <c r="AC61" s="660"/>
      <c r="AD61" s="660"/>
      <c r="AE61" s="660"/>
      <c r="AF61" s="660"/>
      <c r="AG61" s="660"/>
      <c r="AH61" s="660"/>
      <c r="AI61" s="660"/>
      <c r="AJ61" s="660"/>
      <c r="AK61" s="660"/>
      <c r="AL61" s="660"/>
      <c r="AM61" s="660"/>
      <c r="AN61" s="660"/>
      <c r="AO61" s="660"/>
      <c r="AP61" s="660"/>
      <c r="AQ61" s="660"/>
      <c r="AR61" s="660"/>
      <c r="AS61" s="660"/>
      <c r="AT61" s="660"/>
      <c r="AU61" s="660"/>
      <c r="AV61" s="660"/>
      <c r="AW61" s="660"/>
      <c r="AX61" s="660"/>
      <c r="AY61" s="660"/>
      <c r="AZ61" s="660"/>
      <c r="BA61" s="660"/>
      <c r="BB61" s="660"/>
      <c r="BC61" s="660"/>
      <c r="BD61" s="660"/>
      <c r="BE61" s="660"/>
      <c r="BF61" s="660"/>
      <c r="BG61" s="660"/>
      <c r="BH61" s="660"/>
      <c r="BI61" s="685"/>
    </row>
    <row r="62" spans="1:61" s="482" customFormat="1">
      <c r="A62" s="664" t="s">
        <v>54</v>
      </c>
      <c r="B62" s="482" t="s">
        <v>55</v>
      </c>
      <c r="C62" s="482" t="s">
        <v>56</v>
      </c>
      <c r="D62" s="482">
        <v>24</v>
      </c>
      <c r="E62" s="664"/>
      <c r="R62" s="682"/>
      <c r="S62" s="660"/>
      <c r="T62" s="660"/>
      <c r="U62" s="660"/>
      <c r="V62" s="660"/>
      <c r="W62" s="660"/>
      <c r="X62" s="660"/>
      <c r="Y62" s="660"/>
      <c r="Z62" s="660"/>
      <c r="AA62" s="660"/>
      <c r="AB62" s="660"/>
      <c r="AC62" s="660"/>
      <c r="AD62" s="660"/>
      <c r="AE62" s="660"/>
      <c r="AF62" s="660"/>
      <c r="AG62" s="660"/>
      <c r="AH62" s="660"/>
      <c r="AI62" s="660"/>
      <c r="AJ62" s="660"/>
      <c r="AK62" s="660"/>
      <c r="AL62" s="660"/>
      <c r="AM62" s="660"/>
      <c r="AN62" s="660"/>
      <c r="AO62" s="660"/>
      <c r="AP62" s="660"/>
      <c r="AQ62" s="660"/>
      <c r="AR62" s="660"/>
      <c r="AS62" s="660"/>
      <c r="AT62" s="660"/>
      <c r="AU62" s="660"/>
      <c r="AV62" s="660"/>
      <c r="AW62" s="660"/>
      <c r="AX62" s="660"/>
      <c r="AY62" s="660"/>
      <c r="AZ62" s="660"/>
      <c r="BA62" s="660"/>
      <c r="BB62" s="660"/>
      <c r="BC62" s="660"/>
      <c r="BD62" s="660"/>
      <c r="BE62" s="660"/>
      <c r="BF62" s="660"/>
      <c r="BG62" s="660"/>
      <c r="BH62" s="660"/>
      <c r="BI62" s="685"/>
    </row>
    <row r="63" spans="1:61" s="636" customFormat="1">
      <c r="A63" s="482"/>
      <c r="B63" s="482"/>
      <c r="C63" s="482" t="s">
        <v>11</v>
      </c>
      <c r="D63" s="482">
        <v>24</v>
      </c>
      <c r="E63" s="664"/>
      <c r="F63" s="482"/>
      <c r="G63" s="482"/>
      <c r="H63" s="482"/>
      <c r="I63" s="482"/>
      <c r="J63" s="482"/>
      <c r="K63" s="482"/>
      <c r="L63" s="482"/>
      <c r="M63" s="482"/>
      <c r="N63" s="482"/>
      <c r="O63" s="482"/>
      <c r="P63" s="482"/>
      <c r="Q63" s="482"/>
      <c r="R63" s="682"/>
      <c r="S63" s="683"/>
      <c r="T63" s="683"/>
      <c r="U63" s="683"/>
      <c r="V63" s="683"/>
      <c r="W63" s="683"/>
      <c r="X63" s="683"/>
      <c r="Y63" s="683"/>
      <c r="Z63" s="683"/>
      <c r="AA63" s="683"/>
      <c r="AB63" s="683"/>
      <c r="AC63" s="683"/>
      <c r="AD63" s="683"/>
      <c r="AE63" s="683"/>
      <c r="AF63" s="683"/>
      <c r="AG63" s="683"/>
      <c r="AH63" s="683"/>
      <c r="AI63" s="683"/>
      <c r="AJ63" s="683"/>
      <c r="AK63" s="683"/>
      <c r="AL63" s="683"/>
      <c r="AM63" s="683"/>
      <c r="AN63" s="683"/>
      <c r="AO63" s="683"/>
      <c r="AP63" s="683"/>
      <c r="AQ63" s="683"/>
      <c r="AR63" s="683"/>
      <c r="AS63" s="683"/>
      <c r="AT63" s="683"/>
      <c r="AU63" s="683"/>
      <c r="AV63" s="683"/>
      <c r="AW63" s="683"/>
      <c r="AX63" s="683"/>
      <c r="AY63" s="683"/>
      <c r="AZ63" s="683"/>
      <c r="BA63" s="683"/>
      <c r="BB63" s="683"/>
      <c r="BC63" s="683"/>
      <c r="BD63" s="683"/>
      <c r="BE63" s="683"/>
      <c r="BF63" s="683"/>
      <c r="BG63" s="683"/>
      <c r="BH63" s="683"/>
      <c r="BI63" s="686"/>
    </row>
    <row r="64" spans="1:61" s="636" customFormat="1">
      <c r="A64" s="482"/>
      <c r="B64" s="482"/>
      <c r="C64" s="482" t="s">
        <v>57</v>
      </c>
      <c r="D64" s="665">
        <f>D63/D59</f>
        <v>5.7279236276849603E-2</v>
      </c>
      <c r="E64" s="664">
        <f>L55*D64</f>
        <v>1415.94272076372</v>
      </c>
      <c r="F64" s="482">
        <f>F55*D64</f>
        <v>1374.7016706443901</v>
      </c>
      <c r="G64" s="482"/>
      <c r="H64" s="482">
        <f>L55*D64</f>
        <v>1415.94272076372</v>
      </c>
      <c r="I64" s="482"/>
      <c r="J64" s="482"/>
      <c r="K64" s="482"/>
      <c r="L64" s="482"/>
      <c r="M64" s="482"/>
      <c r="N64" s="482"/>
      <c r="O64" s="482"/>
      <c r="P64" s="482"/>
      <c r="Q64" s="482"/>
      <c r="R64" s="682"/>
      <c r="S64" s="683"/>
      <c r="T64" s="683"/>
      <c r="U64" s="683"/>
      <c r="V64" s="683"/>
      <c r="W64" s="683"/>
      <c r="X64" s="683"/>
      <c r="Y64" s="683"/>
      <c r="Z64" s="683"/>
      <c r="AA64" s="683"/>
      <c r="AB64" s="683"/>
      <c r="AC64" s="683"/>
      <c r="AD64" s="683"/>
      <c r="AE64" s="683"/>
      <c r="AF64" s="683"/>
      <c r="AG64" s="683"/>
      <c r="AH64" s="683"/>
      <c r="AI64" s="683"/>
      <c r="AJ64" s="683"/>
      <c r="AK64" s="683"/>
      <c r="AL64" s="683"/>
      <c r="AM64" s="683"/>
      <c r="AN64" s="683"/>
      <c r="AO64" s="683"/>
      <c r="AP64" s="683"/>
      <c r="AQ64" s="683"/>
      <c r="AR64" s="683"/>
      <c r="AS64" s="683"/>
      <c r="AT64" s="683"/>
      <c r="AU64" s="683"/>
      <c r="AV64" s="683"/>
      <c r="AW64" s="683"/>
      <c r="AX64" s="683"/>
      <c r="AY64" s="683"/>
      <c r="AZ64" s="683"/>
      <c r="BA64" s="683"/>
      <c r="BB64" s="683"/>
      <c r="BC64" s="683"/>
      <c r="BD64" s="683"/>
      <c r="BE64" s="683"/>
      <c r="BF64" s="683"/>
      <c r="BG64" s="683"/>
      <c r="BH64" s="683"/>
      <c r="BI64" s="686"/>
    </row>
    <row r="65" spans="1:61" s="636" customFormat="1">
      <c r="A65" s="482"/>
      <c r="B65" s="482"/>
      <c r="C65" s="482"/>
      <c r="D65" s="665"/>
      <c r="E65" s="664"/>
      <c r="F65" s="482"/>
      <c r="G65" s="482"/>
      <c r="H65" s="482"/>
      <c r="I65" s="482"/>
      <c r="J65" s="482"/>
      <c r="K65" s="482"/>
      <c r="L65" s="482"/>
      <c r="M65" s="482"/>
      <c r="N65" s="482"/>
      <c r="O65" s="482"/>
      <c r="P65" s="482"/>
      <c r="Q65" s="482"/>
      <c r="R65" s="682"/>
      <c r="S65" s="683"/>
      <c r="T65" s="683"/>
      <c r="U65" s="683"/>
      <c r="V65" s="683"/>
      <c r="W65" s="683"/>
      <c r="X65" s="683"/>
      <c r="Y65" s="683"/>
      <c r="Z65" s="683"/>
      <c r="AA65" s="683"/>
      <c r="AB65" s="683"/>
      <c r="AC65" s="683"/>
      <c r="AD65" s="683"/>
      <c r="AE65" s="683"/>
      <c r="AF65" s="683"/>
      <c r="AG65" s="683"/>
      <c r="AH65" s="683"/>
      <c r="AI65" s="683"/>
      <c r="AJ65" s="683"/>
      <c r="AK65" s="683"/>
      <c r="AL65" s="683"/>
      <c r="AM65" s="683"/>
      <c r="AN65" s="683"/>
      <c r="AO65" s="683"/>
      <c r="AP65" s="683"/>
      <c r="AQ65" s="683"/>
      <c r="AR65" s="683"/>
      <c r="AS65" s="683"/>
      <c r="AT65" s="683"/>
      <c r="AU65" s="683"/>
      <c r="AV65" s="683"/>
      <c r="AW65" s="683"/>
      <c r="AX65" s="683"/>
      <c r="AY65" s="683"/>
      <c r="AZ65" s="683"/>
      <c r="BA65" s="683"/>
      <c r="BB65" s="683"/>
      <c r="BC65" s="683"/>
      <c r="BD65" s="683"/>
      <c r="BE65" s="683"/>
      <c r="BF65" s="683"/>
      <c r="BG65" s="683"/>
      <c r="BH65" s="683"/>
      <c r="BI65" s="686"/>
    </row>
    <row r="66" spans="1:61" s="482" customFormat="1">
      <c r="A66" s="664" t="s">
        <v>58</v>
      </c>
      <c r="B66" s="482" t="s">
        <v>59</v>
      </c>
      <c r="C66" s="482" t="s">
        <v>60</v>
      </c>
      <c r="D66" s="482">
        <v>24</v>
      </c>
      <c r="E66" s="664"/>
      <c r="R66" s="682"/>
      <c r="S66" s="660"/>
      <c r="T66" s="660"/>
      <c r="U66" s="660"/>
      <c r="V66" s="660"/>
      <c r="W66" s="660"/>
      <c r="X66" s="660"/>
      <c r="Y66" s="660"/>
      <c r="Z66" s="660"/>
      <c r="AA66" s="660"/>
      <c r="AB66" s="660"/>
      <c r="AC66" s="660"/>
      <c r="AD66" s="660"/>
      <c r="AE66" s="660"/>
      <c r="AF66" s="660"/>
      <c r="AG66" s="660"/>
      <c r="AH66" s="660"/>
      <c r="AI66" s="660"/>
      <c r="AJ66" s="660"/>
      <c r="AK66" s="660"/>
      <c r="AL66" s="660"/>
      <c r="AM66" s="660"/>
      <c r="AN66" s="660"/>
      <c r="AO66" s="660"/>
      <c r="AP66" s="660"/>
      <c r="AQ66" s="660"/>
      <c r="AR66" s="660"/>
      <c r="AS66" s="660"/>
      <c r="AT66" s="660"/>
      <c r="AU66" s="660"/>
      <c r="AV66" s="660"/>
      <c r="AW66" s="660"/>
      <c r="AX66" s="660"/>
      <c r="AY66" s="660"/>
      <c r="AZ66" s="660"/>
      <c r="BA66" s="660"/>
      <c r="BB66" s="660"/>
      <c r="BC66" s="660"/>
      <c r="BD66" s="660"/>
      <c r="BE66" s="660"/>
      <c r="BF66" s="660"/>
      <c r="BG66" s="660"/>
      <c r="BH66" s="660"/>
      <c r="BI66" s="685"/>
    </row>
    <row r="67" spans="1:61" s="636" customFormat="1">
      <c r="A67" s="482"/>
      <c r="B67" s="482"/>
      <c r="C67" s="482" t="s">
        <v>11</v>
      </c>
      <c r="D67" s="482">
        <v>24</v>
      </c>
      <c r="E67" s="664"/>
      <c r="F67" s="482"/>
      <c r="G67" s="482"/>
      <c r="H67" s="482"/>
      <c r="I67" s="482"/>
      <c r="J67" s="482"/>
      <c r="K67" s="482"/>
      <c r="L67" s="482"/>
      <c r="M67" s="482"/>
      <c r="N67" s="482"/>
      <c r="O67" s="482"/>
      <c r="P67" s="482"/>
      <c r="Q67" s="482"/>
      <c r="R67" s="682"/>
      <c r="S67" s="683"/>
      <c r="T67" s="683"/>
      <c r="U67" s="683"/>
      <c r="V67" s="683"/>
      <c r="W67" s="683"/>
      <c r="X67" s="683"/>
      <c r="Y67" s="683"/>
      <c r="Z67" s="683"/>
      <c r="AA67" s="683"/>
      <c r="AB67" s="683"/>
      <c r="AC67" s="683"/>
      <c r="AD67" s="683"/>
      <c r="AE67" s="683"/>
      <c r="AF67" s="683"/>
      <c r="AG67" s="683"/>
      <c r="AH67" s="683"/>
      <c r="AI67" s="683"/>
      <c r="AJ67" s="683"/>
      <c r="AK67" s="683"/>
      <c r="AL67" s="683"/>
      <c r="AM67" s="683"/>
      <c r="AN67" s="683"/>
      <c r="AO67" s="683"/>
      <c r="AP67" s="683"/>
      <c r="AQ67" s="683"/>
      <c r="AR67" s="683"/>
      <c r="AS67" s="683"/>
      <c r="AT67" s="683"/>
      <c r="AU67" s="683"/>
      <c r="AV67" s="683"/>
      <c r="AW67" s="683"/>
      <c r="AX67" s="683"/>
      <c r="AY67" s="683"/>
      <c r="AZ67" s="683"/>
      <c r="BA67" s="683"/>
      <c r="BB67" s="683"/>
      <c r="BC67" s="683"/>
      <c r="BD67" s="683"/>
      <c r="BE67" s="683"/>
      <c r="BF67" s="683"/>
      <c r="BG67" s="683"/>
      <c r="BH67" s="683"/>
      <c r="BI67" s="686"/>
    </row>
    <row r="68" spans="1:61" s="636" customFormat="1">
      <c r="A68" s="482"/>
      <c r="B68" s="482"/>
      <c r="C68" s="482" t="s">
        <v>57</v>
      </c>
      <c r="D68" s="665">
        <f>D67/D59</f>
        <v>5.7279236276849603E-2</v>
      </c>
      <c r="E68" s="664">
        <f>J55*D68</f>
        <v>1415.94272076372</v>
      </c>
      <c r="F68" s="482">
        <f>F55*D68</f>
        <v>1374.7016706443901</v>
      </c>
      <c r="G68" s="482"/>
      <c r="H68" s="482">
        <f>L55*D68</f>
        <v>1415.94272076372</v>
      </c>
      <c r="I68" s="482"/>
      <c r="J68" s="482"/>
      <c r="K68" s="482"/>
      <c r="L68" s="482"/>
      <c r="M68" s="482"/>
      <c r="N68" s="482"/>
      <c r="O68" s="482"/>
      <c r="P68" s="482"/>
      <c r="Q68" s="482"/>
      <c r="R68" s="682"/>
      <c r="S68" s="683"/>
      <c r="T68" s="683"/>
      <c r="U68" s="683"/>
      <c r="V68" s="683"/>
      <c r="W68" s="683"/>
      <c r="X68" s="683"/>
      <c r="Y68" s="683"/>
      <c r="Z68" s="683"/>
      <c r="AA68" s="683"/>
      <c r="AB68" s="683"/>
      <c r="AC68" s="683"/>
      <c r="AD68" s="683"/>
      <c r="AE68" s="683"/>
      <c r="AF68" s="683"/>
      <c r="AG68" s="683"/>
      <c r="AH68" s="683"/>
      <c r="AI68" s="683"/>
      <c r="AJ68" s="683"/>
      <c r="AK68" s="683"/>
      <c r="AL68" s="683"/>
      <c r="AM68" s="683"/>
      <c r="AN68" s="683"/>
      <c r="AO68" s="683"/>
      <c r="AP68" s="683"/>
      <c r="AQ68" s="683"/>
      <c r="AR68" s="683"/>
      <c r="AS68" s="683"/>
      <c r="AT68" s="683"/>
      <c r="AU68" s="683"/>
      <c r="AV68" s="683"/>
      <c r="AW68" s="683"/>
      <c r="AX68" s="683"/>
      <c r="AY68" s="683"/>
      <c r="AZ68" s="683"/>
      <c r="BA68" s="683"/>
      <c r="BB68" s="683"/>
      <c r="BC68" s="683"/>
      <c r="BD68" s="683"/>
      <c r="BE68" s="683"/>
      <c r="BF68" s="683"/>
      <c r="BG68" s="683"/>
      <c r="BH68" s="683"/>
      <c r="BI68" s="686"/>
    </row>
    <row r="69" spans="1:61" s="482" customFormat="1">
      <c r="E69" s="664"/>
      <c r="R69" s="682"/>
      <c r="S69" s="660"/>
      <c r="T69" s="660"/>
      <c r="U69" s="660"/>
      <c r="V69" s="660"/>
      <c r="W69" s="660"/>
      <c r="X69" s="660"/>
      <c r="Y69" s="660"/>
      <c r="Z69" s="660"/>
      <c r="AA69" s="660"/>
      <c r="AB69" s="660"/>
      <c r="AC69" s="660"/>
      <c r="AD69" s="660"/>
      <c r="AE69" s="660"/>
      <c r="AF69" s="660"/>
      <c r="AG69" s="660"/>
      <c r="AH69" s="660"/>
      <c r="AI69" s="660"/>
      <c r="AJ69" s="660"/>
      <c r="AK69" s="660"/>
      <c r="AL69" s="660"/>
      <c r="AM69" s="660"/>
      <c r="AN69" s="660"/>
      <c r="AO69" s="660"/>
      <c r="AP69" s="660"/>
      <c r="AQ69" s="660"/>
      <c r="AR69" s="660"/>
      <c r="AS69" s="660"/>
      <c r="AT69" s="660"/>
      <c r="AU69" s="660"/>
      <c r="AV69" s="660"/>
      <c r="AW69" s="660"/>
      <c r="AX69" s="660"/>
      <c r="AY69" s="660"/>
      <c r="AZ69" s="660"/>
      <c r="BA69" s="660"/>
      <c r="BB69" s="660"/>
      <c r="BC69" s="660"/>
      <c r="BD69" s="660"/>
      <c r="BE69" s="660"/>
      <c r="BF69" s="660"/>
      <c r="BG69" s="660"/>
      <c r="BH69" s="660"/>
      <c r="BI69" s="685"/>
    </row>
    <row r="70" spans="1:61" s="482" customFormat="1">
      <c r="A70" s="664" t="s">
        <v>61</v>
      </c>
      <c r="B70" s="482" t="s">
        <v>62</v>
      </c>
      <c r="C70" s="482" t="s">
        <v>63</v>
      </c>
      <c r="D70" s="482">
        <v>33</v>
      </c>
      <c r="E70" s="664"/>
      <c r="R70" s="682"/>
      <c r="S70" s="660"/>
      <c r="T70" s="660"/>
      <c r="U70" s="660"/>
      <c r="V70" s="660"/>
      <c r="W70" s="660"/>
      <c r="X70" s="660"/>
      <c r="Y70" s="660"/>
      <c r="Z70" s="660"/>
      <c r="AA70" s="660"/>
      <c r="AB70" s="660"/>
      <c r="AC70" s="660"/>
      <c r="AD70" s="660"/>
      <c r="AE70" s="660"/>
      <c r="AF70" s="660"/>
      <c r="AG70" s="660"/>
      <c r="AH70" s="660"/>
      <c r="AI70" s="660"/>
      <c r="AJ70" s="660"/>
      <c r="AK70" s="660"/>
      <c r="AL70" s="660"/>
      <c r="AM70" s="660"/>
      <c r="AN70" s="660"/>
      <c r="AO70" s="660"/>
      <c r="AP70" s="660"/>
      <c r="AQ70" s="660"/>
      <c r="AR70" s="660"/>
      <c r="AS70" s="660"/>
      <c r="AT70" s="660"/>
      <c r="AU70" s="660"/>
      <c r="AV70" s="660"/>
      <c r="AW70" s="660"/>
      <c r="AX70" s="660"/>
      <c r="AY70" s="660"/>
      <c r="AZ70" s="660"/>
      <c r="BA70" s="660"/>
      <c r="BB70" s="660"/>
      <c r="BC70" s="660"/>
      <c r="BD70" s="660"/>
      <c r="BE70" s="660"/>
      <c r="BF70" s="660"/>
      <c r="BG70" s="660"/>
      <c r="BH70" s="660"/>
      <c r="BI70" s="685"/>
    </row>
    <row r="71" spans="1:61" s="636" customFormat="1">
      <c r="A71" s="482"/>
      <c r="B71" s="482"/>
      <c r="C71" s="482" t="s">
        <v>11</v>
      </c>
      <c r="D71" s="482">
        <f>D70</f>
        <v>33</v>
      </c>
      <c r="E71" s="664"/>
      <c r="F71" s="482"/>
      <c r="G71" s="482"/>
      <c r="H71" s="482"/>
      <c r="I71" s="482"/>
      <c r="J71" s="482"/>
      <c r="K71" s="482"/>
      <c r="L71" s="482"/>
      <c r="M71" s="482"/>
      <c r="N71" s="482"/>
      <c r="O71" s="482"/>
      <c r="P71" s="482"/>
      <c r="Q71" s="482"/>
      <c r="R71" s="682"/>
      <c r="S71" s="683"/>
      <c r="T71" s="683"/>
      <c r="U71" s="683"/>
      <c r="V71" s="683"/>
      <c r="W71" s="683"/>
      <c r="X71" s="683"/>
      <c r="Y71" s="683"/>
      <c r="Z71" s="683"/>
      <c r="AA71" s="683"/>
      <c r="AB71" s="683"/>
      <c r="AC71" s="683"/>
      <c r="AD71" s="683"/>
      <c r="AE71" s="683"/>
      <c r="AF71" s="683"/>
      <c r="AG71" s="683"/>
      <c r="AH71" s="683"/>
      <c r="AI71" s="683"/>
      <c r="AJ71" s="683"/>
      <c r="AK71" s="683"/>
      <c r="AL71" s="683"/>
      <c r="AM71" s="683"/>
      <c r="AN71" s="683"/>
      <c r="AO71" s="683"/>
      <c r="AP71" s="683"/>
      <c r="AQ71" s="683"/>
      <c r="AR71" s="683"/>
      <c r="AS71" s="683"/>
      <c r="AT71" s="683"/>
      <c r="AU71" s="683"/>
      <c r="AV71" s="683"/>
      <c r="AW71" s="683"/>
      <c r="AX71" s="683"/>
      <c r="AY71" s="683"/>
      <c r="AZ71" s="683"/>
      <c r="BA71" s="683"/>
      <c r="BB71" s="683"/>
      <c r="BC71" s="683"/>
      <c r="BD71" s="683"/>
      <c r="BE71" s="683"/>
      <c r="BF71" s="683"/>
      <c r="BG71" s="683"/>
      <c r="BH71" s="683"/>
      <c r="BI71" s="686"/>
    </row>
    <row r="72" spans="1:61" s="636" customFormat="1">
      <c r="A72" s="482"/>
      <c r="B72" s="482"/>
      <c r="C72" s="482" t="s">
        <v>57</v>
      </c>
      <c r="D72" s="665">
        <v>7.8799999999999995E-2</v>
      </c>
      <c r="E72" s="664">
        <f>H55*D72</f>
        <v>1947.9359999999999</v>
      </c>
      <c r="F72" s="482">
        <f>F55*D72</f>
        <v>1891.2</v>
      </c>
      <c r="G72" s="482"/>
      <c r="H72" s="482">
        <f>L55*D72</f>
        <v>1947.9359999999999</v>
      </c>
      <c r="I72" s="482"/>
      <c r="J72" s="482"/>
      <c r="K72" s="482"/>
      <c r="L72" s="482"/>
      <c r="M72" s="482"/>
      <c r="N72" s="482"/>
      <c r="O72" s="482"/>
      <c r="P72" s="482"/>
      <c r="Q72" s="482"/>
      <c r="R72" s="682"/>
      <c r="S72" s="683"/>
      <c r="T72" s="683"/>
      <c r="U72" s="683"/>
      <c r="V72" s="683"/>
      <c r="W72" s="683"/>
      <c r="X72" s="683"/>
      <c r="Y72" s="683"/>
      <c r="Z72" s="683"/>
      <c r="AA72" s="683"/>
      <c r="AB72" s="683"/>
      <c r="AC72" s="683"/>
      <c r="AD72" s="683"/>
      <c r="AE72" s="683"/>
      <c r="AF72" s="683"/>
      <c r="AG72" s="683"/>
      <c r="AH72" s="683"/>
      <c r="AI72" s="683"/>
      <c r="AJ72" s="683"/>
      <c r="AK72" s="683"/>
      <c r="AL72" s="683"/>
      <c r="AM72" s="683"/>
      <c r="AN72" s="683"/>
      <c r="AO72" s="683"/>
      <c r="AP72" s="683"/>
      <c r="AQ72" s="683"/>
      <c r="AR72" s="683"/>
      <c r="AS72" s="683"/>
      <c r="AT72" s="683"/>
      <c r="AU72" s="683"/>
      <c r="AV72" s="683"/>
      <c r="AW72" s="683"/>
      <c r="AX72" s="683"/>
      <c r="AY72" s="683"/>
      <c r="AZ72" s="683"/>
      <c r="BA72" s="683"/>
      <c r="BB72" s="683"/>
      <c r="BC72" s="683"/>
      <c r="BD72" s="683"/>
      <c r="BE72" s="683"/>
      <c r="BF72" s="683"/>
      <c r="BG72" s="683"/>
      <c r="BH72" s="683"/>
      <c r="BI72" s="686"/>
    </row>
    <row r="73" spans="1:61" s="636" customFormat="1">
      <c r="A73" s="482"/>
      <c r="B73" s="482"/>
      <c r="C73" s="482"/>
      <c r="D73" s="665"/>
      <c r="E73" s="664"/>
      <c r="F73" s="482"/>
      <c r="G73" s="482"/>
      <c r="H73" s="482"/>
      <c r="I73" s="482"/>
      <c r="J73" s="482"/>
      <c r="K73" s="482"/>
      <c r="L73" s="482"/>
      <c r="M73" s="482"/>
      <c r="N73" s="482"/>
      <c r="O73" s="482"/>
      <c r="P73" s="482"/>
      <c r="Q73" s="482"/>
      <c r="R73" s="682"/>
      <c r="S73" s="683"/>
      <c r="T73" s="683"/>
      <c r="U73" s="683"/>
      <c r="V73" s="683"/>
      <c r="W73" s="683"/>
      <c r="X73" s="683"/>
      <c r="Y73" s="683"/>
      <c r="Z73" s="683"/>
      <c r="AA73" s="683"/>
      <c r="AB73" s="683"/>
      <c r="AC73" s="683"/>
      <c r="AD73" s="683"/>
      <c r="AE73" s="683"/>
      <c r="AF73" s="683"/>
      <c r="AG73" s="683"/>
      <c r="AH73" s="683"/>
      <c r="AI73" s="683"/>
      <c r="AJ73" s="683"/>
      <c r="AK73" s="683"/>
      <c r="AL73" s="683"/>
      <c r="AM73" s="683"/>
      <c r="AN73" s="683"/>
      <c r="AO73" s="683"/>
      <c r="AP73" s="683"/>
      <c r="AQ73" s="683"/>
      <c r="AR73" s="683"/>
      <c r="AS73" s="683"/>
      <c r="AT73" s="683"/>
      <c r="AU73" s="683"/>
      <c r="AV73" s="683"/>
      <c r="AW73" s="683"/>
      <c r="AX73" s="683"/>
      <c r="AY73" s="683"/>
      <c r="AZ73" s="683"/>
      <c r="BA73" s="683"/>
      <c r="BB73" s="683"/>
      <c r="BC73" s="683"/>
      <c r="BD73" s="683"/>
      <c r="BE73" s="683"/>
      <c r="BF73" s="683"/>
      <c r="BG73" s="683"/>
      <c r="BH73" s="683"/>
      <c r="BI73" s="686"/>
    </row>
    <row r="74" spans="1:61" s="636" customFormat="1">
      <c r="A74" s="482"/>
      <c r="B74" s="482"/>
      <c r="C74" s="482"/>
      <c r="D74" s="482"/>
      <c r="E74" s="664"/>
      <c r="F74" s="482"/>
      <c r="G74" s="482"/>
      <c r="H74" s="482"/>
      <c r="I74" s="482"/>
      <c r="J74" s="482"/>
      <c r="K74" s="482"/>
      <c r="L74" s="482"/>
      <c r="M74" s="482"/>
      <c r="N74" s="482"/>
      <c r="O74" s="482"/>
      <c r="P74" s="482"/>
      <c r="Q74" s="482"/>
      <c r="R74" s="682"/>
      <c r="S74" s="683"/>
      <c r="T74" s="683"/>
      <c r="U74" s="683"/>
      <c r="V74" s="683"/>
      <c r="W74" s="683"/>
      <c r="X74" s="683"/>
      <c r="Y74" s="683"/>
      <c r="Z74" s="683"/>
      <c r="AA74" s="683"/>
      <c r="AB74" s="683"/>
      <c r="AC74" s="683"/>
      <c r="AD74" s="683"/>
      <c r="AE74" s="683"/>
      <c r="AF74" s="683"/>
      <c r="AG74" s="683"/>
      <c r="AH74" s="683"/>
      <c r="AI74" s="683"/>
      <c r="AJ74" s="683"/>
      <c r="AK74" s="683"/>
      <c r="AL74" s="683"/>
      <c r="AM74" s="683"/>
      <c r="AN74" s="683"/>
      <c r="AO74" s="683"/>
      <c r="AP74" s="683"/>
      <c r="AQ74" s="683"/>
      <c r="AR74" s="683"/>
      <c r="AS74" s="683"/>
      <c r="AT74" s="683"/>
      <c r="AU74" s="683"/>
      <c r="AV74" s="683"/>
      <c r="AW74" s="683"/>
      <c r="AX74" s="683"/>
      <c r="AY74" s="683"/>
      <c r="AZ74" s="683"/>
      <c r="BA74" s="683"/>
      <c r="BB74" s="683"/>
      <c r="BC74" s="683"/>
      <c r="BD74" s="683"/>
      <c r="BE74" s="683"/>
      <c r="BF74" s="683"/>
      <c r="BG74" s="683"/>
      <c r="BH74" s="683"/>
      <c r="BI74" s="686"/>
    </row>
    <row r="75" spans="1:61" s="637" customFormat="1">
      <c r="A75" s="482" t="s">
        <v>64</v>
      </c>
      <c r="B75" s="482" t="s">
        <v>65</v>
      </c>
      <c r="C75" s="482" t="s">
        <v>66</v>
      </c>
      <c r="D75" s="482">
        <v>33</v>
      </c>
      <c r="E75" s="664"/>
      <c r="F75" s="482"/>
      <c r="G75" s="482"/>
      <c r="H75" s="482"/>
      <c r="I75" s="482"/>
      <c r="J75" s="482"/>
      <c r="K75" s="482"/>
      <c r="L75" s="482"/>
      <c r="M75" s="482"/>
      <c r="N75" s="482"/>
      <c r="O75" s="482"/>
      <c r="P75" s="482"/>
      <c r="Q75" s="482"/>
      <c r="R75" s="682"/>
      <c r="S75" s="689"/>
      <c r="T75" s="689"/>
      <c r="U75" s="689"/>
      <c r="V75" s="689"/>
      <c r="W75" s="689"/>
      <c r="X75" s="689"/>
      <c r="Y75" s="689"/>
      <c r="Z75" s="689"/>
      <c r="AA75" s="689"/>
      <c r="AB75" s="689"/>
      <c r="AC75" s="689"/>
      <c r="AD75" s="689"/>
      <c r="AE75" s="689"/>
      <c r="AF75" s="689"/>
      <c r="AG75" s="689"/>
      <c r="AH75" s="689"/>
      <c r="AI75" s="689"/>
      <c r="AJ75" s="689"/>
      <c r="AK75" s="689"/>
      <c r="AL75" s="689"/>
      <c r="AM75" s="689"/>
      <c r="AN75" s="689"/>
      <c r="AO75" s="689"/>
      <c r="AP75" s="689"/>
      <c r="AQ75" s="689"/>
      <c r="AR75" s="689"/>
      <c r="AS75" s="689"/>
      <c r="AT75" s="689"/>
      <c r="AU75" s="689"/>
      <c r="AV75" s="689"/>
      <c r="AW75" s="689"/>
      <c r="AX75" s="689"/>
      <c r="AY75" s="689"/>
      <c r="AZ75" s="689"/>
      <c r="BA75" s="689"/>
      <c r="BB75" s="689"/>
      <c r="BC75" s="689"/>
      <c r="BD75" s="689"/>
      <c r="BE75" s="689"/>
      <c r="BF75" s="689"/>
      <c r="BG75" s="689"/>
      <c r="BH75" s="689"/>
      <c r="BI75" s="691"/>
    </row>
    <row r="76" spans="1:61" s="637" customFormat="1">
      <c r="A76" s="482"/>
      <c r="B76" s="482"/>
      <c r="C76" s="482" t="s">
        <v>11</v>
      </c>
      <c r="D76" s="482">
        <f>SUM(D75:D75)</f>
        <v>33</v>
      </c>
      <c r="E76" s="664"/>
      <c r="F76" s="482"/>
      <c r="G76" s="482"/>
      <c r="H76" s="482"/>
      <c r="I76" s="482"/>
      <c r="J76" s="482"/>
      <c r="K76" s="482"/>
      <c r="L76" s="482"/>
      <c r="M76" s="482"/>
      <c r="N76" s="482"/>
      <c r="O76" s="482"/>
      <c r="P76" s="482"/>
      <c r="Q76" s="482"/>
      <c r="R76" s="682"/>
      <c r="S76" s="689"/>
      <c r="T76" s="689"/>
      <c r="U76" s="689"/>
      <c r="V76" s="689"/>
      <c r="W76" s="689"/>
      <c r="X76" s="689"/>
      <c r="Y76" s="689"/>
      <c r="Z76" s="689"/>
      <c r="AA76" s="689"/>
      <c r="AB76" s="689"/>
      <c r="AC76" s="689"/>
      <c r="AD76" s="689"/>
      <c r="AE76" s="689"/>
      <c r="AF76" s="689"/>
      <c r="AG76" s="689"/>
      <c r="AH76" s="689"/>
      <c r="AI76" s="689"/>
      <c r="AJ76" s="689"/>
      <c r="AK76" s="689"/>
      <c r="AL76" s="689"/>
      <c r="AM76" s="689"/>
      <c r="AN76" s="689"/>
      <c r="AO76" s="689"/>
      <c r="AP76" s="689"/>
      <c r="AQ76" s="689"/>
      <c r="AR76" s="689"/>
      <c r="AS76" s="689"/>
      <c r="AT76" s="689"/>
      <c r="AU76" s="689"/>
      <c r="AV76" s="689"/>
      <c r="AW76" s="689"/>
      <c r="AX76" s="689"/>
      <c r="AY76" s="689"/>
      <c r="AZ76" s="689"/>
      <c r="BA76" s="689"/>
      <c r="BB76" s="689"/>
      <c r="BC76" s="689"/>
      <c r="BD76" s="689"/>
      <c r="BE76" s="689"/>
      <c r="BF76" s="689"/>
      <c r="BG76" s="689"/>
      <c r="BH76" s="689"/>
      <c r="BI76" s="691"/>
    </row>
    <row r="77" spans="1:61" s="637" customFormat="1">
      <c r="A77" s="482"/>
      <c r="B77" s="482"/>
      <c r="C77" s="482" t="s">
        <v>57</v>
      </c>
      <c r="D77" s="665">
        <v>7.8799999999999995E-2</v>
      </c>
      <c r="E77" s="664">
        <f>J55*D77</f>
        <v>1947.9359999999999</v>
      </c>
      <c r="F77" s="482">
        <f>F55*D77</f>
        <v>1891.2</v>
      </c>
      <c r="G77" s="482"/>
      <c r="H77" s="482">
        <f>H55*D77</f>
        <v>1947.9359999999999</v>
      </c>
      <c r="I77" s="482"/>
      <c r="J77" s="482"/>
      <c r="K77" s="482"/>
      <c r="L77" s="482"/>
      <c r="M77" s="482"/>
      <c r="N77" s="482"/>
      <c r="O77" s="482"/>
      <c r="P77" s="482"/>
      <c r="Q77" s="482"/>
      <c r="R77" s="682"/>
      <c r="S77" s="689"/>
      <c r="T77" s="689"/>
      <c r="U77" s="689"/>
      <c r="V77" s="689"/>
      <c r="W77" s="689"/>
      <c r="X77" s="689"/>
      <c r="Y77" s="689"/>
      <c r="Z77" s="689"/>
      <c r="AA77" s="689"/>
      <c r="AB77" s="689"/>
      <c r="AC77" s="689"/>
      <c r="AD77" s="689"/>
      <c r="AE77" s="689"/>
      <c r="AF77" s="689"/>
      <c r="AG77" s="689"/>
      <c r="AH77" s="689"/>
      <c r="AI77" s="689"/>
      <c r="AJ77" s="689"/>
      <c r="AK77" s="689"/>
      <c r="AL77" s="689"/>
      <c r="AM77" s="689"/>
      <c r="AN77" s="689"/>
      <c r="AO77" s="689"/>
      <c r="AP77" s="689"/>
      <c r="AQ77" s="689"/>
      <c r="AR77" s="689"/>
      <c r="AS77" s="689"/>
      <c r="AT77" s="689"/>
      <c r="AU77" s="689"/>
      <c r="AV77" s="689"/>
      <c r="AW77" s="689"/>
      <c r="AX77" s="689"/>
      <c r="AY77" s="689"/>
      <c r="AZ77" s="689"/>
      <c r="BA77" s="689"/>
      <c r="BB77" s="689"/>
      <c r="BC77" s="689"/>
      <c r="BD77" s="689"/>
      <c r="BE77" s="689"/>
      <c r="BF77" s="689"/>
      <c r="BG77" s="689"/>
      <c r="BH77" s="689"/>
      <c r="BI77" s="691"/>
    </row>
    <row r="78" spans="1:61" s="637" customFormat="1">
      <c r="A78" s="482"/>
      <c r="B78" s="482"/>
      <c r="C78" s="482"/>
      <c r="D78" s="665"/>
      <c r="E78" s="664"/>
      <c r="F78" s="482"/>
      <c r="G78" s="482"/>
      <c r="H78" s="482"/>
      <c r="I78" s="482"/>
      <c r="J78" s="482"/>
      <c r="K78" s="482"/>
      <c r="L78" s="482"/>
      <c r="M78" s="482"/>
      <c r="N78" s="482"/>
      <c r="O78" s="482"/>
      <c r="P78" s="482"/>
      <c r="Q78" s="482"/>
      <c r="R78" s="682"/>
      <c r="S78" s="689"/>
      <c r="T78" s="689"/>
      <c r="U78" s="689"/>
      <c r="V78" s="689"/>
      <c r="W78" s="689"/>
      <c r="X78" s="689"/>
      <c r="Y78" s="689"/>
      <c r="Z78" s="689"/>
      <c r="AA78" s="689"/>
      <c r="AB78" s="689"/>
      <c r="AC78" s="689"/>
      <c r="AD78" s="689"/>
      <c r="AE78" s="689"/>
      <c r="AF78" s="689"/>
      <c r="AG78" s="689"/>
      <c r="AH78" s="689"/>
      <c r="AI78" s="689"/>
      <c r="AJ78" s="689"/>
      <c r="AK78" s="689"/>
      <c r="AL78" s="689"/>
      <c r="AM78" s="689"/>
      <c r="AN78" s="689"/>
      <c r="AO78" s="689"/>
      <c r="AP78" s="689"/>
      <c r="AQ78" s="689"/>
      <c r="AR78" s="689"/>
      <c r="AS78" s="689"/>
      <c r="AT78" s="689"/>
      <c r="AU78" s="689"/>
      <c r="AV78" s="689"/>
      <c r="AW78" s="689"/>
      <c r="AX78" s="689"/>
      <c r="AY78" s="689"/>
      <c r="AZ78" s="689"/>
      <c r="BA78" s="689"/>
      <c r="BB78" s="689"/>
      <c r="BC78" s="689"/>
      <c r="BD78" s="689"/>
      <c r="BE78" s="689"/>
      <c r="BF78" s="689"/>
      <c r="BG78" s="689"/>
      <c r="BH78" s="689"/>
      <c r="BI78" s="691"/>
    </row>
    <row r="79" spans="1:61" s="636" customFormat="1">
      <c r="A79" s="482"/>
      <c r="B79" s="482"/>
      <c r="C79" s="482"/>
      <c r="D79" s="482"/>
      <c r="E79" s="664"/>
      <c r="F79" s="482"/>
      <c r="G79" s="482"/>
      <c r="H79" s="482"/>
      <c r="I79" s="482"/>
      <c r="J79" s="482"/>
      <c r="K79" s="482"/>
      <c r="L79" s="482"/>
      <c r="M79" s="482"/>
      <c r="N79" s="482"/>
      <c r="O79" s="482"/>
      <c r="P79" s="482"/>
      <c r="Q79" s="482"/>
      <c r="R79" s="682"/>
      <c r="S79" s="683"/>
      <c r="T79" s="683"/>
      <c r="U79" s="683"/>
      <c r="V79" s="683"/>
      <c r="W79" s="683"/>
      <c r="X79" s="683"/>
      <c r="Y79" s="683"/>
      <c r="Z79" s="683"/>
      <c r="AA79" s="683"/>
      <c r="AB79" s="683"/>
      <c r="AC79" s="683"/>
      <c r="AD79" s="683"/>
      <c r="AE79" s="683"/>
      <c r="AF79" s="683"/>
      <c r="AG79" s="683"/>
      <c r="AH79" s="683"/>
      <c r="AI79" s="683"/>
      <c r="AJ79" s="683"/>
      <c r="AK79" s="683"/>
      <c r="AL79" s="683"/>
      <c r="AM79" s="683"/>
      <c r="AN79" s="683"/>
      <c r="AO79" s="683"/>
      <c r="AP79" s="683"/>
      <c r="AQ79" s="683"/>
      <c r="AR79" s="683"/>
      <c r="AS79" s="683"/>
      <c r="AT79" s="683"/>
      <c r="AU79" s="683"/>
      <c r="AV79" s="683"/>
      <c r="AW79" s="683"/>
      <c r="AX79" s="683"/>
      <c r="AY79" s="683"/>
      <c r="AZ79" s="683"/>
      <c r="BA79" s="683"/>
      <c r="BB79" s="683"/>
      <c r="BC79" s="683"/>
      <c r="BD79" s="683"/>
      <c r="BE79" s="683"/>
      <c r="BF79" s="683"/>
      <c r="BG79" s="683"/>
      <c r="BH79" s="683"/>
      <c r="BI79" s="686"/>
    </row>
    <row r="80" spans="1:61" s="482" customFormat="1">
      <c r="A80" s="482" t="s">
        <v>67</v>
      </c>
      <c r="B80" s="482" t="s">
        <v>68</v>
      </c>
      <c r="C80" s="482" t="s">
        <v>69</v>
      </c>
      <c r="D80" s="482">
        <v>24</v>
      </c>
      <c r="E80" s="664"/>
      <c r="R80" s="682"/>
      <c r="S80" s="660"/>
      <c r="T80" s="660"/>
      <c r="U80" s="660"/>
      <c r="V80" s="660"/>
      <c r="W80" s="660"/>
      <c r="X80" s="660"/>
      <c r="Y80" s="660"/>
      <c r="Z80" s="660"/>
      <c r="AA80" s="660"/>
      <c r="AB80" s="660"/>
      <c r="AC80" s="660"/>
      <c r="AD80" s="660"/>
      <c r="AE80" s="660"/>
      <c r="AF80" s="660"/>
      <c r="AG80" s="660"/>
      <c r="AH80" s="660"/>
      <c r="AI80" s="660"/>
      <c r="AJ80" s="660"/>
      <c r="AK80" s="660"/>
      <c r="AL80" s="660"/>
      <c r="AM80" s="660"/>
      <c r="AN80" s="660"/>
      <c r="AO80" s="660"/>
      <c r="AP80" s="660"/>
      <c r="AQ80" s="660"/>
      <c r="AR80" s="660"/>
      <c r="AS80" s="660"/>
      <c r="AT80" s="660"/>
      <c r="AU80" s="660"/>
      <c r="AV80" s="660"/>
      <c r="AW80" s="660"/>
      <c r="AX80" s="660"/>
      <c r="AY80" s="660"/>
      <c r="AZ80" s="660"/>
      <c r="BA80" s="660"/>
      <c r="BB80" s="660"/>
      <c r="BC80" s="660"/>
      <c r="BD80" s="660"/>
      <c r="BE80" s="660"/>
      <c r="BF80" s="660"/>
      <c r="BG80" s="660"/>
      <c r="BH80" s="660"/>
      <c r="BI80" s="685"/>
    </row>
    <row r="81" spans="1:61" s="636" customFormat="1">
      <c r="A81" s="482" t="s">
        <v>70</v>
      </c>
      <c r="B81" s="482">
        <v>4236</v>
      </c>
      <c r="C81" s="482" t="s">
        <v>71</v>
      </c>
      <c r="D81" s="482">
        <v>24</v>
      </c>
      <c r="E81" s="664"/>
      <c r="F81" s="482"/>
      <c r="G81" s="482"/>
      <c r="H81" s="482"/>
      <c r="I81" s="482"/>
      <c r="J81" s="482"/>
      <c r="K81" s="482"/>
      <c r="L81" s="482"/>
      <c r="M81" s="482"/>
      <c r="N81" s="482"/>
      <c r="O81" s="482"/>
      <c r="P81" s="482"/>
      <c r="Q81" s="482"/>
      <c r="R81" s="682"/>
      <c r="S81" s="683"/>
      <c r="T81" s="683"/>
      <c r="U81" s="683"/>
      <c r="V81" s="683"/>
      <c r="W81" s="683"/>
      <c r="X81" s="683"/>
      <c r="Y81" s="683"/>
      <c r="Z81" s="683"/>
      <c r="AA81" s="683"/>
      <c r="AB81" s="683"/>
      <c r="AC81" s="683"/>
      <c r="AD81" s="683"/>
      <c r="AE81" s="683"/>
      <c r="AF81" s="683"/>
      <c r="AG81" s="683"/>
      <c r="AH81" s="683"/>
      <c r="AI81" s="683"/>
      <c r="AJ81" s="683"/>
      <c r="AK81" s="683"/>
      <c r="AL81" s="683"/>
      <c r="AM81" s="683"/>
      <c r="AN81" s="683"/>
      <c r="AO81" s="683"/>
      <c r="AP81" s="683"/>
      <c r="AQ81" s="683"/>
      <c r="AR81" s="683"/>
      <c r="AS81" s="683"/>
      <c r="AT81" s="683"/>
      <c r="AU81" s="683"/>
      <c r="AV81" s="683"/>
      <c r="AW81" s="683"/>
      <c r="AX81" s="683"/>
      <c r="AY81" s="683"/>
      <c r="AZ81" s="683"/>
      <c r="BA81" s="683"/>
      <c r="BB81" s="683"/>
      <c r="BC81" s="683"/>
      <c r="BD81" s="683"/>
      <c r="BE81" s="683"/>
      <c r="BF81" s="683"/>
      <c r="BG81" s="683"/>
      <c r="BH81" s="683"/>
      <c r="BI81" s="686"/>
    </row>
    <row r="82" spans="1:61" s="636" customFormat="1">
      <c r="A82" s="482"/>
      <c r="B82" s="482"/>
      <c r="C82" s="482" t="s">
        <v>11</v>
      </c>
      <c r="D82" s="482">
        <f>SUM(D80:D81)</f>
        <v>48</v>
      </c>
      <c r="E82" s="664"/>
      <c r="F82" s="482"/>
      <c r="G82" s="482"/>
      <c r="H82" s="482"/>
      <c r="I82" s="482"/>
      <c r="J82" s="482"/>
      <c r="K82" s="482"/>
      <c r="L82" s="482"/>
      <c r="M82" s="482"/>
      <c r="N82" s="482"/>
      <c r="O82" s="482"/>
      <c r="P82" s="482"/>
      <c r="Q82" s="482"/>
      <c r="R82" s="682"/>
      <c r="S82" s="683"/>
      <c r="T82" s="683"/>
      <c r="U82" s="683"/>
      <c r="V82" s="683"/>
      <c r="W82" s="683"/>
      <c r="X82" s="683"/>
      <c r="Y82" s="683"/>
      <c r="Z82" s="683"/>
      <c r="AA82" s="683"/>
      <c r="AB82" s="683"/>
      <c r="AC82" s="683"/>
      <c r="AD82" s="683"/>
      <c r="AE82" s="683"/>
      <c r="AF82" s="683"/>
      <c r="AG82" s="683"/>
      <c r="AH82" s="683"/>
      <c r="AI82" s="683"/>
      <c r="AJ82" s="683"/>
      <c r="AK82" s="683"/>
      <c r="AL82" s="683"/>
      <c r="AM82" s="683"/>
      <c r="AN82" s="683"/>
      <c r="AO82" s="683"/>
      <c r="AP82" s="683"/>
      <c r="AQ82" s="683"/>
      <c r="AR82" s="683"/>
      <c r="AS82" s="683"/>
      <c r="AT82" s="683"/>
      <c r="AU82" s="683"/>
      <c r="AV82" s="683"/>
      <c r="AW82" s="683"/>
      <c r="AX82" s="683"/>
      <c r="AY82" s="683"/>
      <c r="AZ82" s="683"/>
      <c r="BA82" s="683"/>
      <c r="BB82" s="683"/>
      <c r="BC82" s="683"/>
      <c r="BD82" s="683"/>
      <c r="BE82" s="683"/>
      <c r="BF82" s="683"/>
      <c r="BG82" s="683"/>
      <c r="BH82" s="683"/>
      <c r="BI82" s="686"/>
    </row>
    <row r="83" spans="1:61" s="636" customFormat="1">
      <c r="A83" s="482"/>
      <c r="B83" s="482"/>
      <c r="C83" s="482" t="s">
        <v>57</v>
      </c>
      <c r="D83" s="665">
        <f>D82/D59</f>
        <v>0.114558472553699</v>
      </c>
      <c r="E83" s="664">
        <f>D83*J55</f>
        <v>2831.88544152744</v>
      </c>
      <c r="F83" s="482">
        <f>D83*F55</f>
        <v>2749.4033412887802</v>
      </c>
      <c r="G83" s="482"/>
      <c r="H83" s="482">
        <f>D83*H55</f>
        <v>2831.88544152744</v>
      </c>
      <c r="I83" s="482"/>
      <c r="J83" s="482"/>
      <c r="K83" s="482"/>
      <c r="L83" s="482"/>
      <c r="M83" s="482"/>
      <c r="N83" s="482"/>
      <c r="O83" s="482"/>
      <c r="P83" s="482"/>
      <c r="Q83" s="482"/>
      <c r="R83" s="682"/>
      <c r="S83" s="683"/>
      <c r="T83" s="683"/>
      <c r="U83" s="683"/>
      <c r="V83" s="683"/>
      <c r="W83" s="683"/>
      <c r="X83" s="683"/>
      <c r="Y83" s="683"/>
      <c r="Z83" s="683"/>
      <c r="AA83" s="683"/>
      <c r="AB83" s="683"/>
      <c r="AC83" s="683"/>
      <c r="AD83" s="683"/>
      <c r="AE83" s="683"/>
      <c r="AF83" s="683"/>
      <c r="AG83" s="683"/>
      <c r="AH83" s="683"/>
      <c r="AI83" s="683"/>
      <c r="AJ83" s="683"/>
      <c r="AK83" s="683"/>
      <c r="AL83" s="683"/>
      <c r="AM83" s="683"/>
      <c r="AN83" s="683"/>
      <c r="AO83" s="683"/>
      <c r="AP83" s="683"/>
      <c r="AQ83" s="683"/>
      <c r="AR83" s="683"/>
      <c r="AS83" s="683"/>
      <c r="AT83" s="683"/>
      <c r="AU83" s="683"/>
      <c r="AV83" s="683"/>
      <c r="AW83" s="683"/>
      <c r="AX83" s="683"/>
      <c r="AY83" s="683"/>
      <c r="AZ83" s="683"/>
      <c r="BA83" s="683"/>
      <c r="BB83" s="683"/>
      <c r="BC83" s="683"/>
      <c r="BD83" s="683"/>
      <c r="BE83" s="683"/>
      <c r="BF83" s="683"/>
      <c r="BG83" s="683"/>
      <c r="BH83" s="683"/>
      <c r="BI83" s="686"/>
    </row>
    <row r="84" spans="1:61" s="636" customFormat="1">
      <c r="A84" s="482"/>
      <c r="B84" s="482"/>
      <c r="C84" s="482"/>
      <c r="D84" s="482"/>
      <c r="E84" s="664"/>
      <c r="F84" s="482"/>
      <c r="G84" s="482"/>
      <c r="H84" s="482"/>
      <c r="I84" s="482"/>
      <c r="J84" s="482"/>
      <c r="K84" s="482"/>
      <c r="L84" s="482"/>
      <c r="M84" s="482"/>
      <c r="N84" s="482"/>
      <c r="O84" s="482"/>
      <c r="P84" s="482"/>
      <c r="Q84" s="482"/>
      <c r="R84" s="682"/>
      <c r="S84" s="683"/>
      <c r="T84" s="683"/>
      <c r="U84" s="683"/>
      <c r="V84" s="683"/>
      <c r="W84" s="683"/>
      <c r="X84" s="683"/>
      <c r="Y84" s="683"/>
      <c r="Z84" s="683"/>
      <c r="AA84" s="683"/>
      <c r="AB84" s="683"/>
      <c r="AC84" s="683"/>
      <c r="AD84" s="683"/>
      <c r="AE84" s="683"/>
      <c r="AF84" s="683"/>
      <c r="AG84" s="683"/>
      <c r="AH84" s="683"/>
      <c r="AI84" s="683"/>
      <c r="AJ84" s="683"/>
      <c r="AK84" s="683"/>
      <c r="AL84" s="683"/>
      <c r="AM84" s="683"/>
      <c r="AN84" s="683"/>
      <c r="AO84" s="683"/>
      <c r="AP84" s="683"/>
      <c r="AQ84" s="683"/>
      <c r="AR84" s="683"/>
      <c r="AS84" s="683"/>
      <c r="AT84" s="683"/>
      <c r="AU84" s="683"/>
      <c r="AV84" s="683"/>
      <c r="AW84" s="683"/>
      <c r="AX84" s="683"/>
      <c r="AY84" s="683"/>
      <c r="AZ84" s="683"/>
      <c r="BA84" s="683"/>
      <c r="BB84" s="683"/>
      <c r="BC84" s="683"/>
      <c r="BD84" s="683"/>
      <c r="BE84" s="683"/>
      <c r="BF84" s="683"/>
      <c r="BG84" s="683"/>
      <c r="BH84" s="683"/>
      <c r="BI84" s="686"/>
    </row>
    <row r="85" spans="1:61" s="482" customFormat="1">
      <c r="A85" s="482" t="s">
        <v>72</v>
      </c>
      <c r="B85" s="482" t="s">
        <v>73</v>
      </c>
      <c r="C85" s="482" t="s">
        <v>74</v>
      </c>
      <c r="D85" s="482">
        <v>33</v>
      </c>
      <c r="E85" s="664"/>
      <c r="R85" s="682"/>
      <c r="S85" s="660"/>
      <c r="T85" s="660"/>
      <c r="U85" s="660"/>
      <c r="V85" s="660"/>
      <c r="W85" s="660"/>
      <c r="X85" s="660"/>
      <c r="Y85" s="660"/>
      <c r="Z85" s="660"/>
      <c r="AA85" s="660"/>
      <c r="AB85" s="660"/>
      <c r="AC85" s="660"/>
      <c r="AD85" s="660"/>
      <c r="AE85" s="660"/>
      <c r="AF85" s="660"/>
      <c r="AG85" s="660"/>
      <c r="AH85" s="660"/>
      <c r="AI85" s="660"/>
      <c r="AJ85" s="660"/>
      <c r="AK85" s="660"/>
      <c r="AL85" s="660"/>
      <c r="AM85" s="660"/>
      <c r="AN85" s="660"/>
      <c r="AO85" s="660"/>
      <c r="AP85" s="660"/>
      <c r="AQ85" s="660"/>
      <c r="AR85" s="660"/>
      <c r="AS85" s="660"/>
      <c r="AT85" s="660"/>
      <c r="AU85" s="660"/>
      <c r="AV85" s="660"/>
      <c r="AW85" s="660"/>
      <c r="AX85" s="660"/>
      <c r="AY85" s="660"/>
      <c r="AZ85" s="660"/>
      <c r="BA85" s="660"/>
      <c r="BB85" s="660"/>
      <c r="BC85" s="660"/>
      <c r="BD85" s="660"/>
      <c r="BE85" s="660"/>
      <c r="BF85" s="660"/>
      <c r="BG85" s="660"/>
      <c r="BH85" s="660"/>
      <c r="BI85" s="685"/>
    </row>
    <row r="86" spans="1:61" s="636" customFormat="1">
      <c r="A86" s="482" t="s">
        <v>75</v>
      </c>
      <c r="B86" s="482">
        <v>4211</v>
      </c>
      <c r="C86" s="482" t="s">
        <v>76</v>
      </c>
      <c r="D86" s="482">
        <v>27</v>
      </c>
      <c r="E86" s="664"/>
      <c r="F86" s="482"/>
      <c r="G86" s="482"/>
      <c r="H86" s="482"/>
      <c r="I86" s="482"/>
      <c r="J86" s="482"/>
      <c r="K86" s="482"/>
      <c r="L86" s="482"/>
      <c r="M86" s="482"/>
      <c r="N86" s="482"/>
      <c r="O86" s="482"/>
      <c r="P86" s="482"/>
      <c r="Q86" s="482"/>
      <c r="R86" s="682"/>
      <c r="S86" s="683"/>
      <c r="T86" s="683"/>
      <c r="U86" s="683"/>
      <c r="V86" s="683"/>
      <c r="W86" s="683"/>
      <c r="X86" s="683"/>
      <c r="Y86" s="683"/>
      <c r="Z86" s="683"/>
      <c r="AA86" s="683"/>
      <c r="AB86" s="683"/>
      <c r="AC86" s="683"/>
      <c r="AD86" s="683"/>
      <c r="AE86" s="683"/>
      <c r="AF86" s="683"/>
      <c r="AG86" s="683"/>
      <c r="AH86" s="683"/>
      <c r="AI86" s="683"/>
      <c r="AJ86" s="683"/>
      <c r="AK86" s="683"/>
      <c r="AL86" s="683"/>
      <c r="AM86" s="683"/>
      <c r="AN86" s="683"/>
      <c r="AO86" s="683"/>
      <c r="AP86" s="683"/>
      <c r="AQ86" s="683"/>
      <c r="AR86" s="683"/>
      <c r="AS86" s="683"/>
      <c r="AT86" s="683"/>
      <c r="AU86" s="683"/>
      <c r="AV86" s="683"/>
      <c r="AW86" s="683"/>
      <c r="AX86" s="683"/>
      <c r="AY86" s="683"/>
      <c r="AZ86" s="683"/>
      <c r="BA86" s="683"/>
      <c r="BB86" s="683"/>
      <c r="BC86" s="683"/>
      <c r="BD86" s="683"/>
      <c r="BE86" s="683"/>
      <c r="BF86" s="683"/>
      <c r="BG86" s="683"/>
      <c r="BH86" s="683"/>
      <c r="BI86" s="686"/>
    </row>
    <row r="87" spans="1:61" s="636" customFormat="1">
      <c r="A87" s="482"/>
      <c r="B87" s="482"/>
      <c r="C87" s="482" t="s">
        <v>77</v>
      </c>
      <c r="D87" s="482">
        <v>33</v>
      </c>
      <c r="E87" s="664"/>
      <c r="F87" s="482"/>
      <c r="G87" s="482"/>
      <c r="H87" s="482"/>
      <c r="I87" s="482"/>
      <c r="J87" s="482"/>
      <c r="K87" s="482"/>
      <c r="L87" s="482"/>
      <c r="M87" s="482"/>
      <c r="N87" s="482"/>
      <c r="O87" s="482"/>
      <c r="P87" s="482"/>
      <c r="Q87" s="482"/>
      <c r="R87" s="682"/>
      <c r="S87" s="683"/>
      <c r="T87" s="683"/>
      <c r="U87" s="683"/>
      <c r="V87" s="683"/>
      <c r="W87" s="683"/>
      <c r="X87" s="683"/>
      <c r="Y87" s="683"/>
      <c r="Z87" s="683"/>
      <c r="AA87" s="683"/>
      <c r="AB87" s="683"/>
      <c r="AC87" s="683"/>
      <c r="AD87" s="683"/>
      <c r="AE87" s="683"/>
      <c r="AF87" s="683"/>
      <c r="AG87" s="683"/>
      <c r="AH87" s="683"/>
      <c r="AI87" s="683"/>
      <c r="AJ87" s="683"/>
      <c r="AK87" s="683"/>
      <c r="AL87" s="683"/>
      <c r="AM87" s="683"/>
      <c r="AN87" s="683"/>
      <c r="AO87" s="683"/>
      <c r="AP87" s="683"/>
      <c r="AQ87" s="683"/>
      <c r="AR87" s="683"/>
      <c r="AS87" s="683"/>
      <c r="AT87" s="683"/>
      <c r="AU87" s="683"/>
      <c r="AV87" s="683"/>
      <c r="AW87" s="683"/>
      <c r="AX87" s="683"/>
      <c r="AY87" s="683"/>
      <c r="AZ87" s="683"/>
      <c r="BA87" s="683"/>
      <c r="BB87" s="683"/>
      <c r="BC87" s="683"/>
      <c r="BD87" s="683"/>
      <c r="BE87" s="683"/>
      <c r="BF87" s="683"/>
      <c r="BG87" s="683"/>
      <c r="BH87" s="683"/>
      <c r="BI87" s="686"/>
    </row>
    <row r="88" spans="1:61" s="636" customFormat="1">
      <c r="A88" s="482"/>
      <c r="B88" s="482" t="s">
        <v>78</v>
      </c>
      <c r="C88" s="482" t="s">
        <v>11</v>
      </c>
      <c r="D88" s="482">
        <f>D85+D86+D87</f>
        <v>93</v>
      </c>
      <c r="E88" s="664"/>
      <c r="F88" s="482"/>
      <c r="G88" s="482"/>
      <c r="H88" s="482"/>
      <c r="I88" s="482"/>
      <c r="J88" s="482"/>
      <c r="K88" s="482"/>
      <c r="L88" s="482"/>
      <c r="M88" s="482"/>
      <c r="N88" s="482"/>
      <c r="O88" s="482"/>
      <c r="P88" s="482"/>
      <c r="Q88" s="482"/>
      <c r="R88" s="682"/>
      <c r="S88" s="683"/>
      <c r="T88" s="683"/>
      <c r="U88" s="683"/>
      <c r="V88" s="683"/>
      <c r="W88" s="683"/>
      <c r="X88" s="683"/>
      <c r="Y88" s="683"/>
      <c r="Z88" s="683"/>
      <c r="AA88" s="683"/>
      <c r="AB88" s="683"/>
      <c r="AC88" s="683"/>
      <c r="AD88" s="683"/>
      <c r="AE88" s="683"/>
      <c r="AF88" s="683"/>
      <c r="AG88" s="683"/>
      <c r="AH88" s="683"/>
      <c r="AI88" s="683"/>
      <c r="AJ88" s="683"/>
      <c r="AK88" s="683"/>
      <c r="AL88" s="683"/>
      <c r="AM88" s="683"/>
      <c r="AN88" s="683"/>
      <c r="AO88" s="683"/>
      <c r="AP88" s="683"/>
      <c r="AQ88" s="683"/>
      <c r="AR88" s="683"/>
      <c r="AS88" s="683"/>
      <c r="AT88" s="683"/>
      <c r="AU88" s="683"/>
      <c r="AV88" s="683"/>
      <c r="AW88" s="683"/>
      <c r="AX88" s="683"/>
      <c r="AY88" s="683"/>
      <c r="AZ88" s="683"/>
      <c r="BA88" s="683"/>
      <c r="BB88" s="683"/>
      <c r="BC88" s="683"/>
      <c r="BD88" s="683"/>
      <c r="BE88" s="683"/>
      <c r="BF88" s="683"/>
      <c r="BG88" s="683"/>
      <c r="BH88" s="683"/>
      <c r="BI88" s="686"/>
    </row>
    <row r="89" spans="1:61" s="636" customFormat="1">
      <c r="A89" s="482"/>
      <c r="B89" s="482"/>
      <c r="C89" s="482" t="s">
        <v>57</v>
      </c>
      <c r="D89" s="665">
        <v>0.222</v>
      </c>
      <c r="E89" s="664">
        <f>L55*D89</f>
        <v>5487.84</v>
      </c>
      <c r="F89" s="482">
        <f>D89*F55</f>
        <v>5328</v>
      </c>
      <c r="G89" s="482"/>
      <c r="H89" s="482">
        <f>D89*H55</f>
        <v>5487.84</v>
      </c>
      <c r="I89" s="482"/>
      <c r="J89" s="482"/>
      <c r="K89" s="482"/>
      <c r="L89" s="482"/>
      <c r="M89" s="482"/>
      <c r="N89" s="482"/>
      <c r="O89" s="482"/>
      <c r="P89" s="482"/>
      <c r="Q89" s="482"/>
      <c r="R89" s="682"/>
      <c r="S89" s="683"/>
      <c r="T89" s="683"/>
      <c r="U89" s="683"/>
      <c r="V89" s="683"/>
      <c r="W89" s="683"/>
      <c r="X89" s="683"/>
      <c r="Y89" s="683"/>
      <c r="Z89" s="683"/>
      <c r="AA89" s="683"/>
      <c r="AB89" s="683"/>
      <c r="AC89" s="683"/>
      <c r="AD89" s="683"/>
      <c r="AE89" s="683"/>
      <c r="AF89" s="683"/>
      <c r="AG89" s="683"/>
      <c r="AH89" s="683"/>
      <c r="AI89" s="683"/>
      <c r="AJ89" s="683"/>
      <c r="AK89" s="683"/>
      <c r="AL89" s="683"/>
      <c r="AM89" s="683"/>
      <c r="AN89" s="683"/>
      <c r="AO89" s="683"/>
      <c r="AP89" s="683"/>
      <c r="AQ89" s="683"/>
      <c r="AR89" s="683"/>
      <c r="AS89" s="683"/>
      <c r="AT89" s="683"/>
      <c r="AU89" s="683"/>
      <c r="AV89" s="683"/>
      <c r="AW89" s="683"/>
      <c r="AX89" s="683"/>
      <c r="AY89" s="683"/>
      <c r="AZ89" s="683"/>
      <c r="BA89" s="683"/>
      <c r="BB89" s="683"/>
      <c r="BC89" s="683"/>
      <c r="BD89" s="683"/>
      <c r="BE89" s="683"/>
      <c r="BF89" s="683"/>
      <c r="BG89" s="683"/>
      <c r="BH89" s="683"/>
      <c r="BI89" s="686"/>
    </row>
    <row r="90" spans="1:61" s="636" customFormat="1">
      <c r="A90" s="482"/>
      <c r="B90" s="482"/>
      <c r="C90" s="482"/>
      <c r="D90" s="482"/>
      <c r="E90" s="664"/>
      <c r="F90" s="482"/>
      <c r="G90" s="482"/>
      <c r="H90" s="482"/>
      <c r="I90" s="482"/>
      <c r="J90" s="482"/>
      <c r="K90" s="482"/>
      <c r="L90" s="482"/>
      <c r="M90" s="482"/>
      <c r="N90" s="482"/>
      <c r="O90" s="482"/>
      <c r="P90" s="482"/>
      <c r="Q90" s="482"/>
      <c r="R90" s="682"/>
      <c r="S90" s="683"/>
      <c r="T90" s="683"/>
      <c r="U90" s="683"/>
      <c r="V90" s="683"/>
      <c r="W90" s="683"/>
      <c r="X90" s="683"/>
      <c r="Y90" s="683"/>
      <c r="Z90" s="683"/>
      <c r="AA90" s="683"/>
      <c r="AB90" s="683"/>
      <c r="AC90" s="683"/>
      <c r="AD90" s="683"/>
      <c r="AE90" s="683"/>
      <c r="AF90" s="683"/>
      <c r="AG90" s="683"/>
      <c r="AH90" s="683"/>
      <c r="AI90" s="683"/>
      <c r="AJ90" s="683"/>
      <c r="AK90" s="683"/>
      <c r="AL90" s="683"/>
      <c r="AM90" s="683"/>
      <c r="AN90" s="683"/>
      <c r="AO90" s="683"/>
      <c r="AP90" s="683"/>
      <c r="AQ90" s="683"/>
      <c r="AR90" s="683"/>
      <c r="AS90" s="683"/>
      <c r="AT90" s="683"/>
      <c r="AU90" s="683"/>
      <c r="AV90" s="683"/>
      <c r="AW90" s="683"/>
      <c r="AX90" s="683"/>
      <c r="AY90" s="683"/>
      <c r="AZ90" s="683"/>
      <c r="BA90" s="683"/>
      <c r="BB90" s="683"/>
      <c r="BC90" s="683"/>
      <c r="BD90" s="683"/>
      <c r="BE90" s="683"/>
      <c r="BF90" s="683"/>
      <c r="BG90" s="683"/>
      <c r="BH90" s="683"/>
      <c r="BI90" s="686"/>
    </row>
    <row r="91" spans="1:61" s="636" customFormat="1">
      <c r="A91" s="482" t="s">
        <v>79</v>
      </c>
      <c r="B91" s="482" t="s">
        <v>80</v>
      </c>
      <c r="C91" s="482" t="s">
        <v>81</v>
      </c>
      <c r="D91" s="482">
        <v>33</v>
      </c>
      <c r="E91" s="664"/>
      <c r="F91" s="482"/>
      <c r="G91" s="482"/>
      <c r="H91" s="482"/>
      <c r="I91" s="482"/>
      <c r="J91" s="482"/>
      <c r="K91" s="482"/>
      <c r="L91" s="482"/>
      <c r="M91" s="482"/>
      <c r="N91" s="482"/>
      <c r="O91" s="482"/>
      <c r="P91" s="482"/>
      <c r="Q91" s="482"/>
      <c r="R91" s="682"/>
      <c r="S91" s="683"/>
      <c r="T91" s="683"/>
      <c r="U91" s="683"/>
      <c r="V91" s="683"/>
      <c r="W91" s="683"/>
      <c r="X91" s="683"/>
      <c r="Y91" s="683"/>
      <c r="Z91" s="683"/>
      <c r="AA91" s="683"/>
      <c r="AB91" s="683"/>
      <c r="AC91" s="683"/>
      <c r="AD91" s="683"/>
      <c r="AE91" s="683"/>
      <c r="AF91" s="683"/>
      <c r="AG91" s="683"/>
      <c r="AH91" s="683"/>
      <c r="AI91" s="683"/>
      <c r="AJ91" s="683"/>
      <c r="AK91" s="683"/>
      <c r="AL91" s="683"/>
      <c r="AM91" s="683"/>
      <c r="AN91" s="683"/>
      <c r="AO91" s="683"/>
      <c r="AP91" s="683"/>
      <c r="AQ91" s="683"/>
      <c r="AR91" s="683"/>
      <c r="AS91" s="683"/>
      <c r="AT91" s="683"/>
      <c r="AU91" s="683"/>
      <c r="AV91" s="683"/>
      <c r="AW91" s="683"/>
      <c r="AX91" s="683"/>
      <c r="AY91" s="683"/>
      <c r="AZ91" s="683"/>
      <c r="BA91" s="683"/>
      <c r="BB91" s="683"/>
      <c r="BC91" s="683"/>
      <c r="BD91" s="683"/>
      <c r="BE91" s="683"/>
      <c r="BF91" s="683"/>
      <c r="BG91" s="683"/>
      <c r="BH91" s="683"/>
      <c r="BI91" s="686"/>
    </row>
    <row r="92" spans="1:61" s="636" customFormat="1">
      <c r="A92" s="687" t="s">
        <v>82</v>
      </c>
      <c r="B92" s="482">
        <v>4339</v>
      </c>
      <c r="C92" s="482" t="s">
        <v>11</v>
      </c>
      <c r="D92" s="482">
        <f>D91</f>
        <v>33</v>
      </c>
      <c r="E92" s="664"/>
      <c r="F92" s="482"/>
      <c r="G92" s="482"/>
      <c r="H92" s="482"/>
      <c r="I92" s="482">
        <v>15001022577</v>
      </c>
      <c r="J92" s="482"/>
      <c r="K92" s="482"/>
      <c r="L92" s="482"/>
      <c r="M92" s="482"/>
      <c r="N92" s="482"/>
      <c r="O92" s="482"/>
      <c r="P92" s="482"/>
      <c r="Q92" s="482"/>
      <c r="R92" s="682"/>
      <c r="S92" s="683"/>
      <c r="T92" s="683"/>
      <c r="U92" s="683"/>
      <c r="V92" s="683"/>
      <c r="W92" s="683"/>
      <c r="X92" s="683"/>
      <c r="Y92" s="683"/>
      <c r="Z92" s="683"/>
      <c r="AA92" s="683"/>
      <c r="AB92" s="683"/>
      <c r="AC92" s="683"/>
      <c r="AD92" s="683"/>
      <c r="AE92" s="683"/>
      <c r="AF92" s="683"/>
      <c r="AG92" s="683"/>
      <c r="AH92" s="683"/>
      <c r="AI92" s="683"/>
      <c r="AJ92" s="683"/>
      <c r="AK92" s="683"/>
      <c r="AL92" s="683"/>
      <c r="AM92" s="683"/>
      <c r="AN92" s="683"/>
      <c r="AO92" s="683"/>
      <c r="AP92" s="683"/>
      <c r="AQ92" s="683"/>
      <c r="AR92" s="683"/>
      <c r="AS92" s="683"/>
      <c r="AT92" s="683"/>
      <c r="AU92" s="683"/>
      <c r="AV92" s="683"/>
      <c r="AW92" s="683"/>
      <c r="AX92" s="683"/>
      <c r="AY92" s="683"/>
      <c r="AZ92" s="683"/>
      <c r="BA92" s="683"/>
      <c r="BB92" s="683"/>
      <c r="BC92" s="683"/>
      <c r="BD92" s="683"/>
      <c r="BE92" s="683"/>
      <c r="BF92" s="683"/>
      <c r="BG92" s="683"/>
      <c r="BH92" s="683"/>
      <c r="BI92" s="686"/>
    </row>
    <row r="93" spans="1:61" s="482" customFormat="1">
      <c r="C93" s="482" t="s">
        <v>57</v>
      </c>
      <c r="D93" s="665">
        <v>7.8799999999999995E-2</v>
      </c>
      <c r="E93" s="664">
        <f>L55*D93</f>
        <v>1947.9359999999999</v>
      </c>
      <c r="F93" s="482">
        <f>D93*F55</f>
        <v>1891.2</v>
      </c>
      <c r="H93" s="482">
        <f>H55*D93</f>
        <v>1947.9359999999999</v>
      </c>
      <c r="R93" s="682"/>
      <c r="S93" s="660"/>
      <c r="T93" s="660"/>
      <c r="U93" s="660"/>
      <c r="V93" s="660"/>
      <c r="W93" s="660"/>
      <c r="X93" s="660"/>
      <c r="Y93" s="660"/>
      <c r="Z93" s="660"/>
      <c r="AA93" s="660"/>
      <c r="AB93" s="660"/>
      <c r="AC93" s="660"/>
      <c r="AD93" s="660"/>
      <c r="AE93" s="660"/>
      <c r="AF93" s="660"/>
      <c r="AG93" s="660"/>
      <c r="AH93" s="660"/>
      <c r="AI93" s="660"/>
      <c r="AJ93" s="660"/>
      <c r="AK93" s="660"/>
      <c r="AL93" s="660"/>
      <c r="AM93" s="660"/>
      <c r="AN93" s="660"/>
      <c r="AO93" s="660"/>
      <c r="AP93" s="660"/>
      <c r="AQ93" s="660"/>
      <c r="AR93" s="660"/>
      <c r="AS93" s="660"/>
      <c r="AT93" s="660"/>
      <c r="AU93" s="660"/>
      <c r="AV93" s="660"/>
      <c r="AW93" s="660"/>
      <c r="AX93" s="660"/>
      <c r="AY93" s="660"/>
      <c r="AZ93" s="660"/>
      <c r="BA93" s="660"/>
      <c r="BB93" s="660"/>
      <c r="BC93" s="660"/>
      <c r="BD93" s="660"/>
      <c r="BE93" s="660"/>
      <c r="BF93" s="660"/>
      <c r="BG93" s="660"/>
      <c r="BH93" s="660"/>
      <c r="BI93" s="685"/>
    </row>
    <row r="94" spans="1:61" s="482" customFormat="1">
      <c r="A94" s="482" t="s">
        <v>83</v>
      </c>
      <c r="D94" s="665"/>
      <c r="E94" s="664"/>
      <c r="R94" s="682"/>
      <c r="S94" s="660"/>
      <c r="T94" s="660"/>
      <c r="U94" s="660"/>
      <c r="V94" s="660"/>
      <c r="W94" s="660"/>
      <c r="X94" s="660"/>
      <c r="Y94" s="660"/>
      <c r="Z94" s="660"/>
      <c r="AA94" s="660"/>
      <c r="AB94" s="660"/>
      <c r="AC94" s="660"/>
      <c r="AD94" s="660"/>
      <c r="AE94" s="660"/>
      <c r="AF94" s="660"/>
      <c r="AG94" s="660"/>
      <c r="AH94" s="660"/>
      <c r="AI94" s="660"/>
      <c r="AJ94" s="660"/>
      <c r="AK94" s="660"/>
      <c r="AL94" s="660"/>
      <c r="AM94" s="660"/>
      <c r="AN94" s="660"/>
      <c r="AO94" s="660"/>
      <c r="AP94" s="660"/>
      <c r="AQ94" s="660"/>
      <c r="AR94" s="660"/>
      <c r="AS94" s="660"/>
      <c r="AT94" s="660"/>
      <c r="AU94" s="660"/>
      <c r="AV94" s="660"/>
      <c r="AW94" s="660"/>
      <c r="AX94" s="660"/>
      <c r="AY94" s="660"/>
      <c r="AZ94" s="660"/>
      <c r="BA94" s="660"/>
      <c r="BB94" s="660"/>
      <c r="BC94" s="660"/>
      <c r="BD94" s="660"/>
      <c r="BE94" s="660"/>
      <c r="BF94" s="660"/>
      <c r="BG94" s="660"/>
      <c r="BH94" s="660"/>
      <c r="BI94" s="685"/>
    </row>
    <row r="95" spans="1:61" s="482" customFormat="1">
      <c r="A95" s="482" t="s">
        <v>70</v>
      </c>
      <c r="B95" s="482" t="s">
        <v>84</v>
      </c>
      <c r="C95" s="482" t="s">
        <v>85</v>
      </c>
      <c r="D95" s="482">
        <v>24</v>
      </c>
      <c r="E95" s="664"/>
      <c r="R95" s="682"/>
      <c r="S95" s="660"/>
      <c r="T95" s="660"/>
      <c r="U95" s="660"/>
      <c r="V95" s="660"/>
      <c r="W95" s="660"/>
      <c r="X95" s="660"/>
      <c r="Y95" s="660"/>
      <c r="Z95" s="660"/>
      <c r="AA95" s="660"/>
      <c r="AB95" s="660"/>
      <c r="AC95" s="660"/>
      <c r="AD95" s="660"/>
      <c r="AE95" s="660"/>
      <c r="AF95" s="660"/>
      <c r="AG95" s="660"/>
      <c r="AH95" s="660"/>
      <c r="AI95" s="660"/>
      <c r="AJ95" s="660"/>
      <c r="AK95" s="660"/>
      <c r="AL95" s="660"/>
      <c r="AM95" s="660"/>
      <c r="AN95" s="660"/>
      <c r="AO95" s="660"/>
      <c r="AP95" s="660"/>
      <c r="AQ95" s="660"/>
      <c r="AR95" s="660"/>
      <c r="AS95" s="660"/>
      <c r="AT95" s="660"/>
      <c r="AU95" s="660"/>
      <c r="AV95" s="660"/>
      <c r="AW95" s="660"/>
      <c r="AX95" s="660"/>
      <c r="AY95" s="660"/>
      <c r="AZ95" s="660"/>
      <c r="BA95" s="660"/>
      <c r="BB95" s="660"/>
      <c r="BC95" s="660"/>
      <c r="BD95" s="660"/>
      <c r="BE95" s="660"/>
      <c r="BF95" s="660"/>
      <c r="BG95" s="660"/>
      <c r="BH95" s="660"/>
      <c r="BI95" s="685"/>
    </row>
    <row r="96" spans="1:61" s="482" customFormat="1">
      <c r="C96" s="482" t="s">
        <v>11</v>
      </c>
      <c r="D96" s="482">
        <f>SUM(D95)</f>
        <v>24</v>
      </c>
      <c r="E96" s="664"/>
      <c r="R96" s="682"/>
      <c r="S96" s="660"/>
      <c r="T96" s="660"/>
      <c r="U96" s="660"/>
      <c r="V96" s="660"/>
      <c r="W96" s="660"/>
      <c r="X96" s="660"/>
      <c r="Y96" s="660"/>
      <c r="Z96" s="660"/>
      <c r="AA96" s="660"/>
      <c r="AB96" s="660"/>
      <c r="AC96" s="660"/>
      <c r="AD96" s="660"/>
      <c r="AE96" s="660"/>
      <c r="AF96" s="660"/>
      <c r="AG96" s="660"/>
      <c r="AH96" s="660"/>
      <c r="AI96" s="660"/>
      <c r="AJ96" s="660"/>
      <c r="AK96" s="660"/>
      <c r="AL96" s="660"/>
      <c r="AM96" s="660"/>
      <c r="AN96" s="660"/>
      <c r="AO96" s="660"/>
      <c r="AP96" s="660"/>
      <c r="AQ96" s="660"/>
      <c r="AR96" s="660"/>
      <c r="AS96" s="660"/>
      <c r="AT96" s="660"/>
      <c r="AU96" s="660"/>
      <c r="AV96" s="660"/>
      <c r="AW96" s="660"/>
      <c r="AX96" s="660"/>
      <c r="AY96" s="660"/>
      <c r="AZ96" s="660"/>
      <c r="BA96" s="660"/>
      <c r="BB96" s="660"/>
      <c r="BC96" s="660"/>
      <c r="BD96" s="660"/>
      <c r="BE96" s="660"/>
      <c r="BF96" s="660"/>
      <c r="BG96" s="660"/>
      <c r="BH96" s="660"/>
      <c r="BI96" s="685"/>
    </row>
    <row r="97" spans="1:61" s="636" customFormat="1">
      <c r="A97" s="482"/>
      <c r="B97" s="482"/>
      <c r="C97" s="482" t="s">
        <v>57</v>
      </c>
      <c r="D97" s="665">
        <f>D96/D59</f>
        <v>5.7279236276849603E-2</v>
      </c>
      <c r="E97" s="664">
        <f>D97*J55</f>
        <v>1415.94272076372</v>
      </c>
      <c r="F97" s="482">
        <f>D97*F55</f>
        <v>1374.7016706443901</v>
      </c>
      <c r="G97" s="482"/>
      <c r="H97" s="482">
        <f>J55*D97</f>
        <v>1415.94272076372</v>
      </c>
      <c r="I97" s="482"/>
      <c r="J97" s="482"/>
      <c r="K97" s="482"/>
      <c r="L97" s="482"/>
      <c r="M97" s="482"/>
      <c r="N97" s="482"/>
      <c r="O97" s="482"/>
      <c r="P97" s="482"/>
      <c r="Q97" s="482"/>
      <c r="R97" s="682"/>
      <c r="S97" s="683"/>
      <c r="T97" s="683"/>
      <c r="U97" s="683"/>
      <c r="V97" s="683"/>
      <c r="W97" s="683"/>
      <c r="X97" s="683"/>
      <c r="Y97" s="683"/>
      <c r="Z97" s="683"/>
      <c r="AA97" s="683"/>
      <c r="AB97" s="683"/>
      <c r="AC97" s="683"/>
      <c r="AD97" s="683"/>
      <c r="AE97" s="683"/>
      <c r="AF97" s="683"/>
      <c r="AG97" s="683"/>
      <c r="AH97" s="683"/>
      <c r="AI97" s="683"/>
      <c r="AJ97" s="683"/>
      <c r="AK97" s="683"/>
      <c r="AL97" s="683"/>
      <c r="AM97" s="683"/>
      <c r="AN97" s="683"/>
      <c r="AO97" s="683"/>
      <c r="AP97" s="683"/>
      <c r="AQ97" s="683"/>
      <c r="AR97" s="683"/>
      <c r="AS97" s="683"/>
      <c r="AT97" s="683"/>
      <c r="AU97" s="683"/>
      <c r="AV97" s="683"/>
      <c r="AW97" s="683"/>
      <c r="AX97" s="683"/>
      <c r="AY97" s="683"/>
      <c r="AZ97" s="683"/>
      <c r="BA97" s="683"/>
      <c r="BB97" s="683"/>
      <c r="BC97" s="683"/>
      <c r="BD97" s="683"/>
      <c r="BE97" s="683"/>
      <c r="BF97" s="683"/>
      <c r="BG97" s="683"/>
      <c r="BH97" s="683"/>
      <c r="BI97" s="686"/>
    </row>
    <row r="98" spans="1:61" s="636" customFormat="1">
      <c r="A98" s="482"/>
      <c r="B98" s="482"/>
      <c r="C98" s="482"/>
      <c r="D98" s="482"/>
      <c r="E98" s="482"/>
      <c r="F98" s="482"/>
      <c r="G98" s="482"/>
      <c r="H98" s="482"/>
      <c r="I98" s="482"/>
      <c r="J98" s="482"/>
      <c r="K98" s="482"/>
      <c r="L98" s="482"/>
      <c r="M98" s="482"/>
      <c r="N98" s="482"/>
      <c r="O98" s="482"/>
      <c r="P98" s="482"/>
      <c r="Q98" s="482"/>
      <c r="R98" s="682"/>
      <c r="S98" s="683"/>
      <c r="T98" s="683"/>
      <c r="U98" s="683"/>
      <c r="V98" s="683"/>
      <c r="W98" s="683"/>
      <c r="X98" s="683"/>
      <c r="Y98" s="683"/>
      <c r="Z98" s="683"/>
      <c r="AA98" s="683"/>
      <c r="AB98" s="683"/>
      <c r="AC98" s="683"/>
      <c r="AD98" s="683"/>
      <c r="AE98" s="683"/>
      <c r="AF98" s="683"/>
      <c r="AG98" s="683"/>
      <c r="AH98" s="683"/>
      <c r="AI98" s="683"/>
      <c r="AJ98" s="683"/>
      <c r="AK98" s="683"/>
      <c r="AL98" s="683"/>
      <c r="AM98" s="683"/>
      <c r="AN98" s="683"/>
      <c r="AO98" s="683"/>
      <c r="AP98" s="683"/>
      <c r="AQ98" s="683"/>
      <c r="AR98" s="683"/>
      <c r="AS98" s="683"/>
      <c r="AT98" s="683"/>
      <c r="AU98" s="683"/>
      <c r="AV98" s="683"/>
      <c r="AW98" s="683"/>
      <c r="AX98" s="683"/>
      <c r="AY98" s="683"/>
      <c r="AZ98" s="683"/>
      <c r="BA98" s="683"/>
      <c r="BB98" s="683"/>
      <c r="BC98" s="683"/>
      <c r="BD98" s="683"/>
      <c r="BE98" s="683"/>
      <c r="BF98" s="683"/>
      <c r="BG98" s="683"/>
      <c r="BH98" s="683"/>
      <c r="BI98" s="686"/>
    </row>
    <row r="99" spans="1:61" s="636" customFormat="1">
      <c r="A99" s="482"/>
      <c r="B99" s="482"/>
      <c r="C99" s="482"/>
      <c r="D99" s="482"/>
      <c r="E99" s="664"/>
      <c r="F99" s="482"/>
      <c r="G99" s="482"/>
      <c r="H99" s="482"/>
      <c r="I99" s="482"/>
      <c r="J99" s="482"/>
      <c r="K99" s="482"/>
      <c r="L99" s="482"/>
      <c r="M99" s="482"/>
      <c r="N99" s="482"/>
      <c r="O99" s="482"/>
      <c r="P99" s="482"/>
      <c r="Q99" s="482"/>
      <c r="R99" s="682"/>
      <c r="S99" s="683"/>
      <c r="T99" s="683"/>
      <c r="U99" s="683"/>
      <c r="V99" s="683"/>
      <c r="W99" s="683"/>
      <c r="X99" s="683"/>
      <c r="Y99" s="683"/>
      <c r="Z99" s="683"/>
      <c r="AA99" s="683"/>
      <c r="AB99" s="683"/>
      <c r="AC99" s="683"/>
      <c r="AD99" s="683"/>
      <c r="AE99" s="683"/>
      <c r="AF99" s="683"/>
      <c r="AG99" s="683"/>
      <c r="AH99" s="683"/>
      <c r="AI99" s="683"/>
      <c r="AJ99" s="683"/>
      <c r="AK99" s="683"/>
      <c r="AL99" s="683"/>
      <c r="AM99" s="683"/>
      <c r="AN99" s="683"/>
      <c r="AO99" s="683"/>
      <c r="AP99" s="683"/>
      <c r="AQ99" s="683"/>
      <c r="AR99" s="683"/>
      <c r="AS99" s="683"/>
      <c r="AT99" s="683"/>
      <c r="AU99" s="683"/>
      <c r="AV99" s="683"/>
      <c r="AW99" s="683"/>
      <c r="AX99" s="683"/>
      <c r="AY99" s="683"/>
      <c r="AZ99" s="683"/>
      <c r="BA99" s="683"/>
      <c r="BB99" s="683"/>
      <c r="BC99" s="683"/>
      <c r="BD99" s="683"/>
      <c r="BE99" s="683"/>
      <c r="BF99" s="683"/>
      <c r="BG99" s="683"/>
      <c r="BH99" s="683"/>
      <c r="BI99" s="686"/>
    </row>
    <row r="100" spans="1:61" s="636" customFormat="1">
      <c r="A100" s="482" t="s">
        <v>86</v>
      </c>
      <c r="B100" s="482" t="s">
        <v>87</v>
      </c>
      <c r="C100" s="482" t="s">
        <v>88</v>
      </c>
      <c r="D100" s="482">
        <v>24</v>
      </c>
      <c r="E100" s="664"/>
      <c r="F100" s="482"/>
      <c r="G100" s="482"/>
      <c r="H100" s="482"/>
      <c r="I100" s="482"/>
      <c r="J100" s="482"/>
      <c r="K100" s="482"/>
      <c r="L100" s="482"/>
      <c r="M100" s="482"/>
      <c r="N100" s="482"/>
      <c r="O100" s="482"/>
      <c r="P100" s="482"/>
      <c r="Q100" s="482"/>
      <c r="R100" s="682"/>
      <c r="S100" s="683"/>
      <c r="T100" s="683"/>
      <c r="U100" s="683"/>
      <c r="V100" s="683"/>
      <c r="W100" s="683"/>
      <c r="X100" s="683"/>
      <c r="Y100" s="683"/>
      <c r="Z100" s="683"/>
      <c r="AA100" s="683"/>
      <c r="AB100" s="683"/>
      <c r="AC100" s="683"/>
      <c r="AD100" s="683"/>
      <c r="AE100" s="683"/>
      <c r="AF100" s="683"/>
      <c r="AG100" s="683"/>
      <c r="AH100" s="683"/>
      <c r="AI100" s="683"/>
      <c r="AJ100" s="683"/>
      <c r="AK100" s="683"/>
      <c r="AL100" s="683"/>
      <c r="AM100" s="683"/>
      <c r="AN100" s="683"/>
      <c r="AO100" s="683"/>
      <c r="AP100" s="683"/>
      <c r="AQ100" s="683"/>
      <c r="AR100" s="683"/>
      <c r="AS100" s="683"/>
      <c r="AT100" s="683"/>
      <c r="AU100" s="683"/>
      <c r="AV100" s="683"/>
      <c r="AW100" s="683"/>
      <c r="AX100" s="683"/>
      <c r="AY100" s="683"/>
      <c r="AZ100" s="683"/>
      <c r="BA100" s="683"/>
      <c r="BB100" s="683"/>
      <c r="BC100" s="683"/>
      <c r="BD100" s="683"/>
      <c r="BE100" s="683"/>
      <c r="BF100" s="683"/>
      <c r="BG100" s="683"/>
      <c r="BH100" s="683"/>
      <c r="BI100" s="686"/>
    </row>
    <row r="101" spans="1:61" s="482" customFormat="1">
      <c r="C101" s="482" t="s">
        <v>11</v>
      </c>
      <c r="D101" s="482">
        <f>SUM(D100:D100)</f>
        <v>24</v>
      </c>
      <c r="R101" s="682"/>
      <c r="S101" s="660"/>
      <c r="T101" s="660"/>
      <c r="U101" s="660"/>
      <c r="V101" s="660"/>
      <c r="W101" s="660"/>
      <c r="X101" s="660"/>
      <c r="Y101" s="660"/>
      <c r="Z101" s="660"/>
      <c r="AA101" s="660"/>
      <c r="AB101" s="660"/>
      <c r="AC101" s="660"/>
      <c r="AD101" s="660"/>
      <c r="AE101" s="660"/>
      <c r="AF101" s="660"/>
      <c r="AG101" s="660"/>
      <c r="AH101" s="660"/>
      <c r="AI101" s="660"/>
      <c r="AJ101" s="660"/>
      <c r="AK101" s="660"/>
      <c r="AL101" s="660"/>
      <c r="AM101" s="660"/>
      <c r="AN101" s="660"/>
      <c r="AO101" s="660"/>
      <c r="AP101" s="660"/>
      <c r="AQ101" s="660"/>
      <c r="AR101" s="660"/>
      <c r="AS101" s="660"/>
      <c r="AT101" s="660"/>
      <c r="AU101" s="660"/>
      <c r="AV101" s="660"/>
      <c r="AW101" s="660"/>
      <c r="AX101" s="660"/>
      <c r="AY101" s="660"/>
      <c r="AZ101" s="660"/>
      <c r="BA101" s="660"/>
      <c r="BB101" s="660"/>
      <c r="BC101" s="660"/>
      <c r="BD101" s="660"/>
      <c r="BE101" s="660"/>
      <c r="BF101" s="660"/>
      <c r="BG101" s="660"/>
      <c r="BH101" s="660"/>
      <c r="BI101" s="685"/>
    </row>
    <row r="102" spans="1:61" s="638" customFormat="1">
      <c r="C102" s="638" t="s">
        <v>57</v>
      </c>
      <c r="D102" s="638">
        <f>D101/D59</f>
        <v>5.7279236276849603E-2</v>
      </c>
      <c r="F102" s="638">
        <f>D102*F55</f>
        <v>1374.7016706443901</v>
      </c>
      <c r="H102" s="638">
        <f>D102*H55</f>
        <v>1415.94272076372</v>
      </c>
      <c r="R102" s="690"/>
      <c r="S102" s="660"/>
      <c r="T102" s="660"/>
      <c r="U102" s="660"/>
      <c r="V102" s="660"/>
      <c r="W102" s="660"/>
      <c r="X102" s="660"/>
      <c r="Y102" s="660"/>
      <c r="Z102" s="660"/>
      <c r="AA102" s="660"/>
      <c r="AB102" s="660"/>
      <c r="AC102" s="660"/>
      <c r="AD102" s="660"/>
      <c r="AE102" s="660"/>
      <c r="AF102" s="660"/>
      <c r="AG102" s="660"/>
      <c r="AH102" s="660"/>
      <c r="AI102" s="660"/>
      <c r="AJ102" s="660"/>
      <c r="AK102" s="660"/>
      <c r="AL102" s="660"/>
      <c r="AM102" s="660"/>
      <c r="AN102" s="660"/>
      <c r="AO102" s="660"/>
      <c r="AP102" s="660"/>
      <c r="AQ102" s="660"/>
      <c r="AR102" s="660"/>
      <c r="AS102" s="660"/>
      <c r="AT102" s="660"/>
      <c r="AU102" s="660"/>
      <c r="AV102" s="660"/>
      <c r="AW102" s="660"/>
      <c r="AX102" s="660"/>
      <c r="AY102" s="660"/>
      <c r="AZ102" s="660"/>
      <c r="BA102" s="660"/>
      <c r="BB102" s="660"/>
      <c r="BC102" s="660"/>
      <c r="BD102" s="660"/>
      <c r="BE102" s="660"/>
      <c r="BF102" s="660"/>
      <c r="BG102" s="660"/>
      <c r="BH102" s="660"/>
      <c r="BI102" s="692"/>
    </row>
    <row r="103" spans="1:61" s="482" customFormat="1"/>
    <row r="104" spans="1:61" s="482" customFormat="1">
      <c r="A104" s="482" t="s">
        <v>89</v>
      </c>
      <c r="B104" s="482" t="s">
        <v>90</v>
      </c>
      <c r="C104" s="482" t="s">
        <v>91</v>
      </c>
      <c r="D104" s="482">
        <v>25</v>
      </c>
    </row>
    <row r="105" spans="1:61" s="482" customFormat="1">
      <c r="C105" s="482" t="s">
        <v>92</v>
      </c>
      <c r="D105" s="482">
        <v>25</v>
      </c>
    </row>
    <row r="106" spans="1:61" s="482" customFormat="1">
      <c r="C106" s="482" t="s">
        <v>11</v>
      </c>
      <c r="D106" s="482">
        <f>D104+D105</f>
        <v>50</v>
      </c>
    </row>
    <row r="107" spans="1:61" s="482" customFormat="1">
      <c r="C107" s="638" t="s">
        <v>57</v>
      </c>
      <c r="D107" s="482">
        <f>D106/D59</f>
        <v>0.119331742243437</v>
      </c>
      <c r="E107" s="482">
        <f>H55*D107</f>
        <v>2949.8806682577601</v>
      </c>
      <c r="F107" s="482">
        <f>F55*D107</f>
        <v>2863.9618138424898</v>
      </c>
      <c r="H107" s="482">
        <f>L55*D107</f>
        <v>2949.8806682577601</v>
      </c>
    </row>
    <row r="108" spans="1:61" s="482" customFormat="1"/>
    <row r="109" spans="1:61" s="23" customFormat="1">
      <c r="S109" s="156"/>
      <c r="T109" s="156"/>
      <c r="U109" s="156"/>
      <c r="V109" s="156"/>
      <c r="W109" s="156"/>
      <c r="X109" s="156"/>
      <c r="Y109" s="156"/>
      <c r="Z109" s="156"/>
      <c r="AA109" s="156"/>
      <c r="AB109" s="156"/>
      <c r="AC109" s="156"/>
      <c r="AD109" s="156"/>
      <c r="AE109" s="156"/>
      <c r="AF109" s="156"/>
      <c r="AG109" s="156"/>
      <c r="AH109" s="156"/>
      <c r="AI109" s="156"/>
      <c r="AJ109" s="156"/>
      <c r="AK109" s="156"/>
      <c r="AL109" s="156"/>
      <c r="AM109" s="156"/>
      <c r="AN109" s="156"/>
      <c r="AO109" s="156"/>
      <c r="AP109" s="156"/>
      <c r="AQ109" s="156"/>
      <c r="AR109" s="156"/>
      <c r="AS109" s="156"/>
      <c r="AT109" s="156"/>
      <c r="AU109" s="156"/>
      <c r="AV109" s="156"/>
      <c r="AW109" s="156"/>
      <c r="AX109" s="156"/>
      <c r="AY109" s="156"/>
      <c r="AZ109" s="156"/>
      <c r="BA109" s="156"/>
      <c r="BB109" s="156"/>
      <c r="BC109" s="156"/>
      <c r="BD109" s="156"/>
      <c r="BE109" s="156"/>
      <c r="BF109" s="156"/>
      <c r="BG109" s="156"/>
      <c r="BH109" s="156"/>
    </row>
    <row r="110" spans="1:61" s="23" customFormat="1">
      <c r="S110" s="156"/>
      <c r="T110" s="156"/>
      <c r="U110" s="156"/>
      <c r="V110" s="156"/>
      <c r="W110" s="156"/>
      <c r="X110" s="156"/>
      <c r="Y110" s="156"/>
      <c r="Z110" s="156"/>
      <c r="AA110" s="156"/>
      <c r="AB110" s="156"/>
      <c r="AC110" s="156"/>
      <c r="AD110" s="156"/>
      <c r="AE110" s="156"/>
      <c r="AF110" s="156"/>
      <c r="AG110" s="156"/>
      <c r="AH110" s="156"/>
      <c r="AI110" s="156"/>
      <c r="AJ110" s="156"/>
      <c r="AK110" s="156"/>
      <c r="AL110" s="156"/>
      <c r="AM110" s="156"/>
      <c r="AN110" s="156"/>
      <c r="AO110" s="156"/>
      <c r="AP110" s="156"/>
      <c r="AQ110" s="156"/>
      <c r="AR110" s="156"/>
      <c r="AS110" s="156"/>
      <c r="AT110" s="156"/>
      <c r="AU110" s="156"/>
      <c r="AV110" s="156"/>
      <c r="AW110" s="156"/>
      <c r="AX110" s="156"/>
      <c r="AY110" s="156"/>
      <c r="AZ110" s="156"/>
      <c r="BA110" s="156"/>
      <c r="BB110" s="156"/>
      <c r="BC110" s="156"/>
      <c r="BD110" s="156"/>
      <c r="BE110" s="156"/>
      <c r="BF110" s="156"/>
      <c r="BG110" s="156"/>
      <c r="BH110" s="156"/>
    </row>
    <row r="111" spans="1:61" s="23" customFormat="1">
      <c r="S111" s="156"/>
      <c r="T111" s="156"/>
      <c r="U111" s="156"/>
      <c r="V111" s="156"/>
      <c r="W111" s="156"/>
      <c r="X111" s="156"/>
      <c r="Y111" s="156"/>
      <c r="Z111" s="156"/>
      <c r="AA111" s="156"/>
      <c r="AB111" s="156"/>
      <c r="AC111" s="156"/>
      <c r="AD111" s="156"/>
      <c r="AE111" s="156"/>
      <c r="AF111" s="156"/>
      <c r="AG111" s="156"/>
      <c r="AH111" s="156"/>
      <c r="AI111" s="156"/>
      <c r="AJ111" s="156"/>
      <c r="AK111" s="156"/>
      <c r="AL111" s="156"/>
      <c r="AM111" s="156"/>
      <c r="AN111" s="156"/>
      <c r="AO111" s="156"/>
      <c r="AP111" s="156"/>
      <c r="AQ111" s="156"/>
      <c r="AR111" s="156"/>
      <c r="AS111" s="156"/>
      <c r="AT111" s="156"/>
      <c r="AU111" s="156"/>
      <c r="AV111" s="156"/>
      <c r="AW111" s="156"/>
      <c r="AX111" s="156"/>
      <c r="AY111" s="156"/>
      <c r="AZ111" s="156"/>
      <c r="BA111" s="156"/>
      <c r="BB111" s="156"/>
      <c r="BC111" s="156"/>
      <c r="BD111" s="156"/>
      <c r="BE111" s="156"/>
      <c r="BF111" s="156"/>
      <c r="BG111" s="156"/>
      <c r="BH111" s="156"/>
    </row>
    <row r="112" spans="1:61" s="23" customFormat="1">
      <c r="S112" s="156"/>
      <c r="T112" s="156"/>
      <c r="U112" s="156"/>
      <c r="V112" s="156"/>
      <c r="W112" s="156"/>
      <c r="X112" s="156"/>
      <c r="Y112" s="156"/>
      <c r="Z112" s="156"/>
      <c r="AA112" s="156"/>
      <c r="AB112" s="156"/>
      <c r="AC112" s="156"/>
      <c r="AD112" s="156"/>
      <c r="AE112" s="156"/>
      <c r="AF112" s="156"/>
      <c r="AG112" s="156"/>
      <c r="AH112" s="156"/>
      <c r="AI112" s="156"/>
      <c r="AJ112" s="156"/>
      <c r="AK112" s="156"/>
      <c r="AL112" s="156"/>
      <c r="AM112" s="156"/>
      <c r="AN112" s="156"/>
      <c r="AO112" s="156"/>
      <c r="AP112" s="156"/>
      <c r="AQ112" s="156"/>
      <c r="AR112" s="156"/>
      <c r="AS112" s="156"/>
      <c r="AT112" s="156"/>
      <c r="AU112" s="156"/>
      <c r="AV112" s="156"/>
      <c r="AW112" s="156"/>
      <c r="AX112" s="156"/>
      <c r="AY112" s="156"/>
      <c r="AZ112" s="156"/>
      <c r="BA112" s="156"/>
      <c r="BB112" s="156"/>
      <c r="BC112" s="156"/>
      <c r="BD112" s="156"/>
      <c r="BE112" s="156"/>
      <c r="BF112" s="156"/>
      <c r="BG112" s="156"/>
      <c r="BH112" s="156"/>
    </row>
    <row r="113" spans="1:60">
      <c r="S113" s="156"/>
      <c r="T113" s="156"/>
      <c r="U113" s="156"/>
      <c r="V113" s="156"/>
      <c r="W113" s="156"/>
      <c r="X113" s="156"/>
      <c r="Y113" s="156"/>
      <c r="Z113" s="156"/>
      <c r="AA113" s="156"/>
      <c r="AB113" s="156"/>
      <c r="AC113" s="156"/>
      <c r="AD113" s="156"/>
      <c r="AE113" s="156"/>
      <c r="AF113" s="156"/>
      <c r="AG113" s="156"/>
      <c r="AH113" s="156"/>
      <c r="AI113" s="156"/>
      <c r="AJ113" s="156"/>
      <c r="AK113" s="156"/>
      <c r="AL113" s="156"/>
      <c r="AM113" s="156"/>
      <c r="AN113" s="156"/>
      <c r="AO113" s="156"/>
      <c r="AP113" s="156"/>
      <c r="AQ113" s="156"/>
      <c r="AR113" s="156"/>
      <c r="AS113" s="156"/>
      <c r="AT113" s="156"/>
      <c r="AU113" s="156"/>
      <c r="AV113" s="156"/>
      <c r="AW113" s="156"/>
      <c r="AX113" s="156"/>
      <c r="AY113" s="156"/>
      <c r="AZ113" s="156"/>
      <c r="BA113" s="156"/>
      <c r="BB113" s="156"/>
      <c r="BC113" s="156"/>
      <c r="BD113" s="156"/>
      <c r="BE113" s="156"/>
      <c r="BF113" s="156"/>
      <c r="BG113" s="156"/>
      <c r="BH113" s="156"/>
    </row>
    <row r="114" spans="1:60">
      <c r="A114" s="602" t="s">
        <v>93</v>
      </c>
      <c r="S114" s="156"/>
      <c r="T114" s="156"/>
      <c r="U114" s="156"/>
      <c r="V114" s="156"/>
      <c r="W114" s="156"/>
      <c r="X114" s="156"/>
      <c r="Y114" s="156"/>
      <c r="Z114" s="156"/>
      <c r="AA114" s="156"/>
      <c r="AB114" s="156"/>
      <c r="AC114" s="156"/>
      <c r="AD114" s="156"/>
      <c r="AE114" s="156"/>
      <c r="AF114" s="156"/>
      <c r="AG114" s="156"/>
      <c r="AH114" s="156"/>
      <c r="AI114" s="156"/>
      <c r="AJ114" s="156"/>
      <c r="AK114" s="156"/>
      <c r="AL114" s="156"/>
      <c r="AM114" s="156"/>
      <c r="AN114" s="156"/>
      <c r="AO114" s="156"/>
      <c r="AP114" s="156"/>
      <c r="AQ114" s="156"/>
      <c r="AR114" s="156"/>
      <c r="AS114" s="156"/>
      <c r="AT114" s="156"/>
      <c r="AU114" s="156"/>
      <c r="AV114" s="156"/>
      <c r="AW114" s="156"/>
      <c r="AX114" s="156"/>
      <c r="AY114" s="156"/>
      <c r="AZ114" s="156"/>
      <c r="BA114" s="156"/>
      <c r="BB114" s="156"/>
      <c r="BC114" s="156"/>
      <c r="BD114" s="156"/>
      <c r="BE114" s="156"/>
      <c r="BF114" s="156"/>
      <c r="BG114" s="156"/>
      <c r="BH114" s="156"/>
    </row>
    <row r="115" spans="1:60">
      <c r="A115" s="214" t="s">
        <v>15</v>
      </c>
      <c r="B115" s="214"/>
      <c r="C115" s="214" t="s">
        <v>16</v>
      </c>
      <c r="D115" s="214" t="s">
        <v>17</v>
      </c>
      <c r="E115" s="214" t="s">
        <v>18</v>
      </c>
      <c r="F115" s="644" t="s">
        <v>19</v>
      </c>
      <c r="G115" s="214" t="s">
        <v>20</v>
      </c>
      <c r="H115" s="214" t="s">
        <v>21</v>
      </c>
      <c r="I115" s="214" t="s">
        <v>22</v>
      </c>
      <c r="J115" s="214" t="s">
        <v>23</v>
      </c>
      <c r="K115" s="214" t="s">
        <v>24</v>
      </c>
      <c r="L115" s="214" t="s">
        <v>18</v>
      </c>
      <c r="M115" s="236"/>
      <c r="N115" s="237" t="s">
        <v>25</v>
      </c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</row>
    <row r="116" spans="1:60" s="82" customFormat="1">
      <c r="A116" s="640" t="s">
        <v>88</v>
      </c>
      <c r="B116" s="640" t="s">
        <v>94</v>
      </c>
      <c r="C116" s="640"/>
      <c r="D116" s="640"/>
      <c r="E116" s="640"/>
      <c r="F116" s="640"/>
      <c r="G116" s="640"/>
      <c r="H116" s="122">
        <v>28178</v>
      </c>
      <c r="I116" s="122">
        <v>31186</v>
      </c>
      <c r="J116" s="122">
        <f t="shared" ref="J116:J122" si="5">I116-H116</f>
        <v>3008</v>
      </c>
      <c r="K116" s="122">
        <v>1</v>
      </c>
      <c r="L116" s="122">
        <f t="shared" ref="L116:L123" si="6">K116*J116</f>
        <v>3008</v>
      </c>
      <c r="M116" s="246">
        <v>1.03</v>
      </c>
      <c r="N116" s="247">
        <f t="shared" ref="N116:N123" si="7">M116*L116</f>
        <v>3098.24</v>
      </c>
    </row>
    <row r="117" spans="1:60" s="82" customFormat="1">
      <c r="A117" s="640" t="s">
        <v>56</v>
      </c>
      <c r="B117" s="640" t="s">
        <v>94</v>
      </c>
      <c r="C117" s="640"/>
      <c r="D117" s="640"/>
      <c r="E117" s="640"/>
      <c r="F117" s="640"/>
      <c r="G117" s="640"/>
      <c r="H117" s="122">
        <v>20971</v>
      </c>
      <c r="I117" s="122">
        <v>25377</v>
      </c>
      <c r="J117" s="122">
        <f t="shared" si="5"/>
        <v>4406</v>
      </c>
      <c r="K117" s="122">
        <v>1</v>
      </c>
      <c r="L117" s="122">
        <f t="shared" si="6"/>
        <v>4406</v>
      </c>
      <c r="M117" s="246">
        <v>1.03</v>
      </c>
      <c r="N117" s="247">
        <f t="shared" si="7"/>
        <v>4538.18</v>
      </c>
    </row>
    <row r="118" spans="1:60" s="82" customFormat="1">
      <c r="A118" s="640" t="s">
        <v>60</v>
      </c>
      <c r="B118" s="640" t="s">
        <v>94</v>
      </c>
      <c r="C118" s="640"/>
      <c r="D118" s="640"/>
      <c r="E118" s="640"/>
      <c r="F118" s="640"/>
      <c r="G118" s="640"/>
      <c r="H118" s="122">
        <v>11372</v>
      </c>
      <c r="I118" s="122">
        <v>12216</v>
      </c>
      <c r="J118" s="122">
        <f t="shared" si="5"/>
        <v>844</v>
      </c>
      <c r="K118" s="122">
        <v>1</v>
      </c>
      <c r="L118" s="122">
        <f t="shared" si="6"/>
        <v>844</v>
      </c>
      <c r="M118" s="246">
        <v>1.03</v>
      </c>
      <c r="N118" s="247">
        <f t="shared" si="7"/>
        <v>869.32</v>
      </c>
    </row>
    <row r="119" spans="1:60" s="82" customFormat="1">
      <c r="A119" s="640" t="s">
        <v>95</v>
      </c>
      <c r="B119" s="640" t="s">
        <v>96</v>
      </c>
      <c r="C119" s="640"/>
      <c r="D119" s="640"/>
      <c r="E119" s="640"/>
      <c r="F119" s="640"/>
      <c r="G119" s="640"/>
      <c r="H119" s="122">
        <v>15778</v>
      </c>
      <c r="I119" s="122">
        <v>17819</v>
      </c>
      <c r="J119" s="122">
        <f t="shared" si="5"/>
        <v>2041</v>
      </c>
      <c r="K119" s="122">
        <v>1</v>
      </c>
      <c r="L119" s="122">
        <f t="shared" si="6"/>
        <v>2041</v>
      </c>
      <c r="M119" s="246">
        <v>1.03</v>
      </c>
      <c r="N119" s="247">
        <f t="shared" si="7"/>
        <v>2102.23</v>
      </c>
      <c r="O119" s="82" t="s">
        <v>97</v>
      </c>
    </row>
    <row r="120" spans="1:60" s="82" customFormat="1">
      <c r="A120" s="640" t="s">
        <v>98</v>
      </c>
      <c r="B120" s="640" t="s">
        <v>99</v>
      </c>
      <c r="C120" s="640"/>
      <c r="D120" s="640"/>
      <c r="E120" s="640"/>
      <c r="F120" s="640"/>
      <c r="G120" s="640"/>
      <c r="H120" s="122">
        <v>72860</v>
      </c>
      <c r="I120" s="122">
        <v>73317</v>
      </c>
      <c r="J120" s="122">
        <f t="shared" si="5"/>
        <v>457</v>
      </c>
      <c r="K120" s="122">
        <v>1</v>
      </c>
      <c r="L120" s="122">
        <f t="shared" si="6"/>
        <v>457</v>
      </c>
      <c r="M120" s="246">
        <v>1.03</v>
      </c>
      <c r="N120" s="247">
        <f t="shared" si="7"/>
        <v>470.71</v>
      </c>
      <c r="O120" s="648"/>
    </row>
    <row r="121" spans="1:60" s="82" customFormat="1">
      <c r="A121" s="640" t="s">
        <v>100</v>
      </c>
      <c r="B121" s="640" t="s">
        <v>101</v>
      </c>
      <c r="C121" s="640"/>
      <c r="D121" s="640"/>
      <c r="E121" s="640"/>
      <c r="F121" s="640"/>
      <c r="G121" s="640"/>
      <c r="H121" s="122">
        <v>137084</v>
      </c>
      <c r="I121" s="122">
        <v>185341</v>
      </c>
      <c r="J121" s="122">
        <f t="shared" si="5"/>
        <v>48257</v>
      </c>
      <c r="K121" s="122">
        <v>1</v>
      </c>
      <c r="L121" s="122">
        <f t="shared" si="6"/>
        <v>48257</v>
      </c>
      <c r="M121" s="246">
        <v>1.03</v>
      </c>
      <c r="N121" s="247">
        <f t="shared" si="7"/>
        <v>49704.71</v>
      </c>
      <c r="O121" s="648"/>
    </row>
    <row r="122" spans="1:60" s="82" customFormat="1">
      <c r="A122" s="640" t="s">
        <v>102</v>
      </c>
      <c r="B122" s="640" t="s">
        <v>103</v>
      </c>
      <c r="C122" s="640"/>
      <c r="D122" s="640"/>
      <c r="E122" s="640"/>
      <c r="F122" s="640"/>
      <c r="G122" s="640"/>
      <c r="H122" s="122">
        <v>12541</v>
      </c>
      <c r="I122" s="122">
        <v>16856</v>
      </c>
      <c r="J122" s="122">
        <f t="shared" si="5"/>
        <v>4315</v>
      </c>
      <c r="K122" s="122">
        <v>1</v>
      </c>
      <c r="L122" s="122">
        <f t="shared" si="6"/>
        <v>4315</v>
      </c>
      <c r="M122" s="246">
        <v>1.03</v>
      </c>
      <c r="N122" s="247">
        <f t="shared" si="7"/>
        <v>4444.45</v>
      </c>
    </row>
    <row r="123" spans="1:60" s="82" customFormat="1">
      <c r="A123" s="640" t="s">
        <v>11</v>
      </c>
      <c r="B123" s="640"/>
      <c r="C123" s="640"/>
      <c r="D123" s="640"/>
      <c r="E123" s="640"/>
      <c r="F123" s="640"/>
      <c r="G123" s="640"/>
      <c r="H123" s="122"/>
      <c r="I123" s="122"/>
      <c r="J123" s="122">
        <f>SUM(J117:J121)</f>
        <v>56005</v>
      </c>
      <c r="K123" s="122">
        <v>1</v>
      </c>
      <c r="L123" s="122">
        <f t="shared" si="6"/>
        <v>56005</v>
      </c>
      <c r="M123" s="246">
        <v>1.03</v>
      </c>
      <c r="N123" s="247">
        <f t="shared" si="7"/>
        <v>57685.15</v>
      </c>
      <c r="O123" s="688"/>
    </row>
    <row r="124" spans="1:60">
      <c r="O124" s="234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23"/>
      <c r="AI124" s="23"/>
      <c r="AJ124" s="23"/>
      <c r="AK124" s="23"/>
    </row>
    <row r="125" spans="1:60">
      <c r="O125" s="234"/>
      <c r="P125" s="251"/>
      <c r="Q125" s="234"/>
      <c r="R125" s="235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  <c r="AD125" s="23"/>
      <c r="AE125" s="23"/>
      <c r="AF125" s="23"/>
      <c r="AG125" s="23"/>
      <c r="AH125" s="23"/>
      <c r="AI125" s="23"/>
      <c r="AJ125" s="23"/>
      <c r="AK125" s="23"/>
    </row>
    <row r="126" spans="1:60">
      <c r="O126" s="234"/>
      <c r="P126" s="251"/>
      <c r="Q126" s="234"/>
      <c r="R126" s="235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23"/>
      <c r="AI126" s="23"/>
      <c r="AJ126" s="23"/>
      <c r="AK126" s="23"/>
    </row>
    <row r="127" spans="1:60">
      <c r="O127" s="234"/>
      <c r="P127" s="251"/>
      <c r="Q127" s="234"/>
      <c r="R127" s="235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  <c r="AD127" s="23"/>
      <c r="AE127" s="23"/>
      <c r="AF127" s="23"/>
      <c r="AG127" s="23"/>
      <c r="AH127" s="23"/>
      <c r="AI127" s="23"/>
      <c r="AJ127" s="23"/>
      <c r="AK127" s="23"/>
    </row>
    <row r="128" spans="1:60">
      <c r="O128" s="234"/>
      <c r="P128" s="251"/>
      <c r="Q128" s="234"/>
      <c r="R128" s="235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23"/>
      <c r="AI128" s="23"/>
      <c r="AJ128" s="23"/>
      <c r="AK128" s="23"/>
    </row>
    <row r="129" spans="1:37">
      <c r="O129" s="234"/>
      <c r="P129" s="251"/>
      <c r="Q129" s="234"/>
      <c r="R129" s="235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  <c r="AD129" s="23"/>
      <c r="AE129" s="23"/>
      <c r="AF129" s="23"/>
      <c r="AG129" s="23"/>
      <c r="AH129" s="23"/>
      <c r="AI129" s="23"/>
      <c r="AJ129" s="23"/>
      <c r="AK129" s="23"/>
    </row>
    <row r="130" spans="1:37" ht="25.5">
      <c r="A130" s="693" t="s">
        <v>41</v>
      </c>
      <c r="B130" s="694"/>
      <c r="C130" s="694"/>
      <c r="D130" s="694"/>
      <c r="E130" s="694"/>
      <c r="F130" s="694"/>
      <c r="G130" s="694"/>
      <c r="H130" s="694"/>
      <c r="I130" s="694"/>
      <c r="J130" s="694"/>
      <c r="K130" s="694"/>
      <c r="L130" s="694"/>
      <c r="M130" s="694"/>
      <c r="N130" s="694"/>
      <c r="O130" s="694"/>
      <c r="P130" s="694"/>
      <c r="Q130" s="694"/>
      <c r="R130" s="695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23"/>
      <c r="AI130" s="23"/>
      <c r="AJ130" s="23"/>
      <c r="AK130" s="23"/>
    </row>
    <row r="131" spans="1:37">
      <c r="A131" s="3" t="s">
        <v>15</v>
      </c>
      <c r="B131" s="3"/>
      <c r="C131" s="3" t="s">
        <v>16</v>
      </c>
      <c r="D131" s="3" t="s">
        <v>17</v>
      </c>
      <c r="E131" s="3" t="s">
        <v>18</v>
      </c>
      <c r="F131" s="167" t="s">
        <v>19</v>
      </c>
      <c r="G131" s="3" t="s">
        <v>20</v>
      </c>
      <c r="H131" s="3" t="s">
        <v>21</v>
      </c>
      <c r="I131" s="3" t="s">
        <v>22</v>
      </c>
      <c r="J131" s="3" t="s">
        <v>23</v>
      </c>
      <c r="K131" s="3" t="s">
        <v>24</v>
      </c>
      <c r="L131" s="3" t="s">
        <v>18</v>
      </c>
      <c r="M131" s="4"/>
      <c r="N131" s="5" t="s">
        <v>25</v>
      </c>
      <c r="O131" s="3"/>
      <c r="P131" s="5"/>
      <c r="Q131" s="3"/>
      <c r="R131" s="117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  <c r="AD131" s="23"/>
      <c r="AE131" s="23"/>
      <c r="AF131" s="23"/>
      <c r="AG131" s="23"/>
      <c r="AH131" s="23"/>
      <c r="AI131" s="23"/>
      <c r="AJ131" s="23"/>
      <c r="AK131" s="23"/>
    </row>
    <row r="132" spans="1:37" s="82" customFormat="1">
      <c r="A132" s="648" t="s">
        <v>42</v>
      </c>
      <c r="B132" s="648" t="s">
        <v>43</v>
      </c>
      <c r="C132" s="100">
        <v>0</v>
      </c>
      <c r="D132" s="100">
        <v>3327</v>
      </c>
      <c r="E132" s="100">
        <f>SUM(D132-C132)</f>
        <v>3327</v>
      </c>
      <c r="F132" s="101">
        <v>9.5</v>
      </c>
      <c r="G132" s="649">
        <f>E132*F132</f>
        <v>31606.5</v>
      </c>
      <c r="H132" s="100">
        <v>2541291</v>
      </c>
      <c r="I132" s="100">
        <v>2707263</v>
      </c>
      <c r="J132" s="100">
        <f>I132-H132</f>
        <v>165972</v>
      </c>
      <c r="K132" s="100">
        <v>1</v>
      </c>
      <c r="L132" s="100">
        <f>K132*J132</f>
        <v>165972</v>
      </c>
      <c r="M132" s="130">
        <v>1.03</v>
      </c>
      <c r="N132" s="131">
        <f>M132*L132</f>
        <v>170951.16</v>
      </c>
      <c r="O132" s="100"/>
      <c r="P132" s="131"/>
      <c r="Q132" s="100"/>
      <c r="R132" s="101"/>
    </row>
    <row r="133" spans="1:37">
      <c r="A133" s="375"/>
      <c r="B133" s="375"/>
      <c r="C133" s="234">
        <v>0</v>
      </c>
      <c r="D133" s="234">
        <v>824</v>
      </c>
      <c r="E133" s="234">
        <f>D133-C133</f>
        <v>824</v>
      </c>
      <c r="F133" s="235">
        <v>9.5</v>
      </c>
      <c r="G133" s="302">
        <f>E133*F133</f>
        <v>7828</v>
      </c>
      <c r="H133" s="234"/>
      <c r="I133" s="234"/>
      <c r="J133" s="234"/>
      <c r="K133" s="234"/>
      <c r="L133" s="234"/>
      <c r="M133" s="250"/>
      <c r="N133" s="251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  <c r="AD133" s="23"/>
      <c r="AE133" s="23"/>
      <c r="AF133" s="23"/>
      <c r="AG133" s="23"/>
      <c r="AH133" s="23"/>
      <c r="AI133" s="23"/>
      <c r="AJ133" s="23"/>
      <c r="AK133" s="23"/>
    </row>
    <row r="134" spans="1:37">
      <c r="A134" s="2" t="s">
        <v>11</v>
      </c>
      <c r="E134" s="2">
        <f>E132+E133</f>
        <v>4151</v>
      </c>
      <c r="G134" s="2">
        <f>G132+G133</f>
        <v>39434.5</v>
      </c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23"/>
      <c r="AI134" s="23"/>
      <c r="AJ134" s="23"/>
      <c r="AK134" s="23"/>
    </row>
    <row r="135" spans="1:37"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  <c r="AD135" s="23"/>
      <c r="AE135" s="23"/>
      <c r="AF135" s="23"/>
      <c r="AG135" s="23"/>
      <c r="AH135" s="23"/>
      <c r="AI135" s="23"/>
      <c r="AJ135" s="23"/>
      <c r="AK135" s="23"/>
    </row>
    <row r="136" spans="1:37"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23"/>
      <c r="AI136" s="23"/>
      <c r="AJ136" s="23"/>
      <c r="AK136" s="23"/>
    </row>
    <row r="137" spans="1:37"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  <c r="AD137" s="23"/>
      <c r="AE137" s="23"/>
      <c r="AF137" s="23"/>
      <c r="AG137" s="23"/>
      <c r="AH137" s="23"/>
      <c r="AI137" s="23"/>
      <c r="AJ137" s="23"/>
      <c r="AK137" s="23"/>
    </row>
    <row r="138" spans="1:37"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23"/>
      <c r="AI138" s="23"/>
      <c r="AJ138" s="23"/>
      <c r="AK138" s="23"/>
    </row>
    <row r="139" spans="1:37"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23"/>
    </row>
    <row r="140" spans="1:37"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23"/>
      <c r="AI140" s="23"/>
      <c r="AJ140" s="23"/>
      <c r="AK140" s="23"/>
    </row>
    <row r="141" spans="1:37"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  <c r="AD141" s="23"/>
      <c r="AE141" s="23"/>
      <c r="AF141" s="23"/>
      <c r="AG141" s="23"/>
      <c r="AH141" s="23"/>
      <c r="AI141" s="23"/>
      <c r="AJ141" s="23"/>
      <c r="AK141" s="23"/>
    </row>
    <row r="142" spans="1:37"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23"/>
      <c r="AI142" s="23"/>
      <c r="AJ142" s="23"/>
      <c r="AK142" s="23"/>
    </row>
    <row r="143" spans="1:37"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  <c r="AD143" s="23"/>
      <c r="AE143" s="23"/>
      <c r="AF143" s="23"/>
      <c r="AG143" s="23"/>
      <c r="AH143" s="23"/>
      <c r="AI143" s="23"/>
      <c r="AJ143" s="23"/>
      <c r="AK143" s="23"/>
    </row>
    <row r="144" spans="1:37"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23"/>
      <c r="AI144" s="23"/>
      <c r="AJ144" s="23"/>
      <c r="AK144" s="23"/>
    </row>
    <row r="145" spans="19:37"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  <c r="AD145" s="23"/>
      <c r="AE145" s="23"/>
      <c r="AF145" s="23"/>
      <c r="AG145" s="23"/>
      <c r="AH145" s="23"/>
      <c r="AI145" s="23"/>
      <c r="AJ145" s="23"/>
      <c r="AK145" s="23"/>
    </row>
    <row r="146" spans="19:37"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</row>
    <row r="147" spans="19:37"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  <c r="AD147" s="23"/>
      <c r="AE147" s="23"/>
      <c r="AF147" s="23"/>
      <c r="AG147" s="23"/>
      <c r="AH147" s="23"/>
      <c r="AI147" s="23"/>
      <c r="AJ147" s="23"/>
      <c r="AK147" s="23"/>
    </row>
    <row r="148" spans="19:37"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23"/>
      <c r="AI148" s="23"/>
      <c r="AJ148" s="23"/>
      <c r="AK148" s="23"/>
    </row>
    <row r="149" spans="19:37"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</row>
    <row r="150" spans="19:37"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23"/>
      <c r="AI150" s="23"/>
      <c r="AJ150" s="23"/>
      <c r="AK150" s="23"/>
    </row>
    <row r="151" spans="19:37"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  <c r="AD151" s="23"/>
      <c r="AE151" s="23"/>
      <c r="AF151" s="23"/>
      <c r="AG151" s="23"/>
      <c r="AH151" s="23"/>
      <c r="AI151" s="23"/>
      <c r="AJ151" s="23"/>
      <c r="AK151" s="23"/>
    </row>
    <row r="152" spans="19:37"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23"/>
      <c r="AI152" s="23"/>
      <c r="AJ152" s="23"/>
      <c r="AK152" s="23"/>
    </row>
    <row r="153" spans="19:37"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  <c r="AD153" s="23"/>
      <c r="AE153" s="23"/>
      <c r="AF153" s="23"/>
      <c r="AG153" s="23"/>
      <c r="AH153" s="23"/>
      <c r="AI153" s="23"/>
      <c r="AJ153" s="23"/>
      <c r="AK153" s="23"/>
    </row>
    <row r="154" spans="19:37"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  <c r="AD154" s="23"/>
      <c r="AE154" s="23"/>
      <c r="AF154" s="23"/>
      <c r="AG154" s="23"/>
      <c r="AH154" s="23"/>
      <c r="AI154" s="23"/>
      <c r="AJ154" s="23"/>
      <c r="AK154" s="23"/>
    </row>
    <row r="155" spans="19:37"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  <c r="AD155" s="23"/>
      <c r="AE155" s="23"/>
      <c r="AF155" s="23"/>
      <c r="AG155" s="23"/>
      <c r="AH155" s="23"/>
      <c r="AI155" s="23"/>
      <c r="AJ155" s="23"/>
      <c r="AK155" s="23"/>
    </row>
    <row r="156" spans="19:37"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  <c r="AD156" s="23"/>
      <c r="AE156" s="23"/>
      <c r="AF156" s="23"/>
      <c r="AG156" s="23"/>
      <c r="AH156" s="23"/>
      <c r="AI156" s="23"/>
      <c r="AJ156" s="23"/>
      <c r="AK156" s="23"/>
    </row>
    <row r="157" spans="19:37"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  <c r="AD157" s="23"/>
      <c r="AE157" s="23"/>
      <c r="AF157" s="23"/>
      <c r="AG157" s="23"/>
      <c r="AH157" s="23"/>
      <c r="AI157" s="23"/>
      <c r="AJ157" s="23"/>
      <c r="AK157" s="23"/>
    </row>
    <row r="158" spans="19:37"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</row>
    <row r="159" spans="19:37"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</row>
    <row r="160" spans="19:37"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  <c r="AD160" s="23"/>
      <c r="AE160" s="23"/>
      <c r="AF160" s="23"/>
      <c r="AG160" s="23"/>
      <c r="AH160" s="23"/>
      <c r="AI160" s="23"/>
      <c r="AJ160" s="23"/>
      <c r="AK160" s="23"/>
    </row>
    <row r="161" spans="19:37"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  <c r="AD161" s="23"/>
      <c r="AE161" s="23"/>
      <c r="AF161" s="23"/>
      <c r="AG161" s="23"/>
      <c r="AH161" s="23"/>
      <c r="AI161" s="23"/>
      <c r="AJ161" s="23"/>
      <c r="AK161" s="23"/>
    </row>
    <row r="162" spans="19:37"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  <c r="AD162" s="23"/>
      <c r="AE162" s="23"/>
      <c r="AF162" s="23"/>
      <c r="AG162" s="23"/>
      <c r="AH162" s="23"/>
      <c r="AI162" s="23"/>
      <c r="AJ162" s="23"/>
      <c r="AK162" s="23"/>
    </row>
  </sheetData>
  <mergeCells count="3">
    <mergeCell ref="A2:R2"/>
    <mergeCell ref="A38:R38"/>
    <mergeCell ref="A130:R130"/>
  </mergeCells>
  <phoneticPr fontId="33" type="noConversion"/>
  <pageMargins left="0.2" right="0.2" top="0.75" bottom="0.75" header="0.3" footer="0.3"/>
  <pageSetup paperSize="9" orientation="landscape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XEL188"/>
  <sheetViews>
    <sheetView workbookViewId="0">
      <selection activeCell="R28" sqref="A1:R28"/>
    </sheetView>
  </sheetViews>
  <sheetFormatPr defaultColWidth="9" defaultRowHeight="14.25"/>
  <cols>
    <col min="1" max="1" width="15.625" style="2" customWidth="1"/>
    <col min="2" max="2" width="7.25" style="2" customWidth="1"/>
    <col min="3" max="3" width="6.5" style="2" customWidth="1"/>
    <col min="4" max="4" width="11.875" style="2" customWidth="1"/>
    <col min="5" max="5" width="4.875" style="2" customWidth="1"/>
    <col min="6" max="6" width="5.375" style="347" customWidth="1"/>
    <col min="7" max="7" width="6.875" style="2" customWidth="1"/>
    <col min="8" max="8" width="14.625" style="2" customWidth="1"/>
    <col min="9" max="9" width="8.5" style="2" customWidth="1"/>
    <col min="10" max="10" width="13.75" style="2" customWidth="1"/>
    <col min="11" max="11" width="3.75" style="2" customWidth="1"/>
    <col min="12" max="12" width="11.875" style="2" customWidth="1"/>
    <col min="13" max="13" width="5.75" style="2" customWidth="1"/>
    <col min="14" max="14" width="12.75" style="2" customWidth="1"/>
    <col min="15" max="15" width="5.625" style="2" customWidth="1"/>
    <col min="16" max="16" width="15.125" style="2" customWidth="1"/>
    <col min="17" max="17" width="8.125" style="2" customWidth="1"/>
    <col min="18" max="18" width="12.875" style="2" customWidth="1"/>
    <col min="19" max="19" width="9.375" style="2"/>
    <col min="20" max="16365" width="9" style="2"/>
    <col min="16366" max="16366" width="10.375" style="2"/>
    <col min="16367" max="16384" width="9" style="2"/>
  </cols>
  <sheetData>
    <row r="1" spans="1:41" ht="25.5">
      <c r="A1" s="693" t="s">
        <v>41</v>
      </c>
      <c r="B1" s="694"/>
      <c r="C1" s="694"/>
      <c r="D1" s="694"/>
      <c r="E1" s="694"/>
      <c r="F1" s="694"/>
      <c r="G1" s="694"/>
      <c r="H1" s="694"/>
      <c r="I1" s="694"/>
      <c r="J1" s="694"/>
      <c r="K1" s="694"/>
      <c r="L1" s="694"/>
      <c r="M1" s="694"/>
      <c r="N1" s="694"/>
      <c r="O1" s="694"/>
      <c r="P1" s="694"/>
      <c r="Q1" s="694"/>
      <c r="R1" s="695"/>
    </row>
    <row r="2" spans="1:41">
      <c r="A2" s="3" t="s">
        <v>15</v>
      </c>
      <c r="B2" s="3" t="s">
        <v>50</v>
      </c>
      <c r="C2" s="3" t="s">
        <v>16</v>
      </c>
      <c r="D2" s="3" t="s">
        <v>17</v>
      </c>
      <c r="E2" s="3" t="s">
        <v>18</v>
      </c>
      <c r="F2" s="117" t="s">
        <v>19</v>
      </c>
      <c r="G2" s="3" t="s">
        <v>20</v>
      </c>
      <c r="H2" s="3" t="s">
        <v>21</v>
      </c>
      <c r="I2" s="3" t="s">
        <v>22</v>
      </c>
      <c r="J2" s="3" t="s">
        <v>23</v>
      </c>
      <c r="K2" s="3" t="s">
        <v>24</v>
      </c>
      <c r="L2" s="3" t="s">
        <v>18</v>
      </c>
      <c r="M2" s="4"/>
      <c r="N2" s="5" t="s">
        <v>25</v>
      </c>
      <c r="O2" s="3" t="s">
        <v>26</v>
      </c>
      <c r="P2" s="5" t="s">
        <v>11</v>
      </c>
      <c r="Q2" s="3" t="s">
        <v>27</v>
      </c>
      <c r="R2" s="117" t="s">
        <v>28</v>
      </c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</row>
    <row r="3" spans="1:41" s="25" customFormat="1">
      <c r="A3" s="163" t="s">
        <v>594</v>
      </c>
      <c r="B3" s="268" t="s">
        <v>311</v>
      </c>
      <c r="C3" s="118"/>
      <c r="D3" s="118"/>
      <c r="E3" s="118"/>
      <c r="F3" s="201"/>
      <c r="G3" s="118"/>
      <c r="H3" s="118"/>
      <c r="I3" s="118"/>
      <c r="J3" s="118"/>
      <c r="K3" s="118"/>
      <c r="L3" s="118"/>
      <c r="M3" s="300"/>
      <c r="N3" s="301"/>
      <c r="O3" s="118"/>
      <c r="P3" s="301"/>
      <c r="Q3" s="118" t="s">
        <v>595</v>
      </c>
      <c r="R3" s="201"/>
    </row>
    <row r="4" spans="1:41" s="1" customFormat="1">
      <c r="A4" s="9" t="s">
        <v>596</v>
      </c>
      <c r="B4" s="33" t="s">
        <v>311</v>
      </c>
      <c r="C4" s="9"/>
      <c r="D4" s="9"/>
      <c r="E4" s="9"/>
      <c r="F4" s="34"/>
      <c r="G4" s="9"/>
      <c r="H4" s="9">
        <v>3968</v>
      </c>
      <c r="I4" s="9">
        <v>3968</v>
      </c>
      <c r="J4" s="9">
        <f t="shared" ref="J4:J15" si="0">I4-H4</f>
        <v>0</v>
      </c>
      <c r="K4" s="9">
        <v>1</v>
      </c>
      <c r="L4" s="9">
        <f t="shared" ref="L4:L9" si="1">K4*J4</f>
        <v>0</v>
      </c>
      <c r="M4" s="10">
        <v>1.03</v>
      </c>
      <c r="N4" s="11">
        <f t="shared" ref="N4:N9" si="2">M4*L4</f>
        <v>0</v>
      </c>
      <c r="O4" s="9">
        <v>40</v>
      </c>
      <c r="P4" s="11">
        <f>G4+N4+O4</f>
        <v>40</v>
      </c>
      <c r="Q4" s="9">
        <v>1</v>
      </c>
      <c r="R4" s="34">
        <f t="shared" ref="R4:R11" si="3">P4*Q4</f>
        <v>40</v>
      </c>
    </row>
    <row r="5" spans="1:41" s="1" customFormat="1">
      <c r="A5" s="9" t="s">
        <v>597</v>
      </c>
      <c r="B5" s="33" t="s">
        <v>311</v>
      </c>
      <c r="C5" s="9">
        <v>13</v>
      </c>
      <c r="D5" s="9">
        <v>15</v>
      </c>
      <c r="E5" s="9">
        <f>SUM(D5-C5)</f>
        <v>2</v>
      </c>
      <c r="F5" s="34">
        <v>9.5</v>
      </c>
      <c r="G5" s="9">
        <f>E5*F5</f>
        <v>19</v>
      </c>
      <c r="H5" s="9">
        <v>54883</v>
      </c>
      <c r="I5" s="9">
        <v>55680</v>
      </c>
      <c r="J5" s="9">
        <f t="shared" si="0"/>
        <v>797</v>
      </c>
      <c r="K5" s="9">
        <v>1</v>
      </c>
      <c r="L5" s="9">
        <f t="shared" si="1"/>
        <v>797</v>
      </c>
      <c r="M5" s="10">
        <v>1.03</v>
      </c>
      <c r="N5" s="11">
        <f t="shared" si="2"/>
        <v>820.91</v>
      </c>
      <c r="O5" s="9">
        <v>80</v>
      </c>
      <c r="P5" s="11">
        <f>N5+O5</f>
        <v>900.91</v>
      </c>
      <c r="Q5" s="9">
        <v>1</v>
      </c>
      <c r="R5" s="34">
        <f t="shared" si="3"/>
        <v>900.91</v>
      </c>
    </row>
    <row r="6" spans="1:41" s="1" customFormat="1">
      <c r="A6" s="9" t="s">
        <v>598</v>
      </c>
      <c r="B6" s="33" t="s">
        <v>311</v>
      </c>
      <c r="C6" s="9">
        <v>173</v>
      </c>
      <c r="D6" s="9">
        <v>173</v>
      </c>
      <c r="E6" s="9">
        <f>SUM(D6-C6)</f>
        <v>0</v>
      </c>
      <c r="F6" s="34">
        <v>9.5</v>
      </c>
      <c r="G6" s="9">
        <f>E6*F6</f>
        <v>0</v>
      </c>
      <c r="H6" s="9">
        <v>8388</v>
      </c>
      <c r="I6" s="9">
        <v>8707</v>
      </c>
      <c r="J6" s="9">
        <f t="shared" si="0"/>
        <v>319</v>
      </c>
      <c r="K6" s="9">
        <v>1</v>
      </c>
      <c r="L6" s="9">
        <f t="shared" si="1"/>
        <v>319</v>
      </c>
      <c r="M6" s="10">
        <v>1.03</v>
      </c>
      <c r="N6" s="11">
        <f t="shared" si="2"/>
        <v>328.57</v>
      </c>
      <c r="O6" s="9">
        <v>40</v>
      </c>
      <c r="P6" s="11">
        <f>G6+N6+O6</f>
        <v>368.57</v>
      </c>
      <c r="Q6" s="9">
        <v>1</v>
      </c>
      <c r="R6" s="34">
        <f t="shared" si="3"/>
        <v>368.57</v>
      </c>
    </row>
    <row r="7" spans="1:41" s="1" customFormat="1">
      <c r="A7" s="9" t="s">
        <v>599</v>
      </c>
      <c r="B7" s="33" t="s">
        <v>311</v>
      </c>
      <c r="C7" s="9"/>
      <c r="D7" s="9"/>
      <c r="E7" s="9"/>
      <c r="F7" s="34"/>
      <c r="G7" s="9"/>
      <c r="H7" s="9">
        <v>24138</v>
      </c>
      <c r="I7" s="9">
        <v>24481</v>
      </c>
      <c r="J7" s="9">
        <f t="shared" si="0"/>
        <v>343</v>
      </c>
      <c r="K7" s="9">
        <v>50</v>
      </c>
      <c r="L7" s="9">
        <f t="shared" si="1"/>
        <v>17150</v>
      </c>
      <c r="M7" s="10">
        <v>1.03</v>
      </c>
      <c r="N7" s="11">
        <f t="shared" si="2"/>
        <v>17664.5</v>
      </c>
      <c r="O7" s="9"/>
      <c r="P7" s="11">
        <f>G7+N7+O7</f>
        <v>17664.5</v>
      </c>
      <c r="Q7" s="9">
        <v>1</v>
      </c>
      <c r="R7" s="34">
        <f t="shared" si="3"/>
        <v>17664.5</v>
      </c>
    </row>
    <row r="8" spans="1:41" s="1" customFormat="1">
      <c r="A8" s="9" t="s">
        <v>600</v>
      </c>
      <c r="B8" s="33" t="s">
        <v>311</v>
      </c>
      <c r="C8" s="9">
        <v>13</v>
      </c>
      <c r="D8" s="9">
        <v>13</v>
      </c>
      <c r="E8" s="9">
        <f>SUM(D8-C8)</f>
        <v>0</v>
      </c>
      <c r="F8" s="34">
        <v>9.5</v>
      </c>
      <c r="G8" s="9">
        <f>E8*F8</f>
        <v>0</v>
      </c>
      <c r="H8" s="9">
        <v>2852</v>
      </c>
      <c r="I8" s="9">
        <v>2907</v>
      </c>
      <c r="J8" s="9">
        <f t="shared" si="0"/>
        <v>55</v>
      </c>
      <c r="K8" s="9">
        <v>30</v>
      </c>
      <c r="L8" s="9">
        <f t="shared" si="1"/>
        <v>1650</v>
      </c>
      <c r="M8" s="10">
        <v>1.03</v>
      </c>
      <c r="N8" s="11">
        <f t="shared" si="2"/>
        <v>1699.5</v>
      </c>
      <c r="O8" s="9"/>
      <c r="P8" s="11">
        <f>G8+N8+O8</f>
        <v>1699.5</v>
      </c>
      <c r="Q8" s="9">
        <v>1</v>
      </c>
      <c r="R8" s="34">
        <f t="shared" si="3"/>
        <v>1699.5</v>
      </c>
    </row>
    <row r="9" spans="1:41" s="1" customFormat="1">
      <c r="A9" s="9" t="s">
        <v>601</v>
      </c>
      <c r="B9" s="33" t="s">
        <v>311</v>
      </c>
      <c r="C9" s="9">
        <v>88</v>
      </c>
      <c r="D9" s="9">
        <v>88</v>
      </c>
      <c r="E9" s="9">
        <f>D9-C9</f>
        <v>0</v>
      </c>
      <c r="F9" s="34">
        <v>9.5</v>
      </c>
      <c r="G9" s="9">
        <f>E9*F9</f>
        <v>0</v>
      </c>
      <c r="H9" s="9">
        <v>5658</v>
      </c>
      <c r="I9" s="9">
        <v>6210</v>
      </c>
      <c r="J9" s="9">
        <f t="shared" si="0"/>
        <v>552</v>
      </c>
      <c r="K9" s="9">
        <v>1</v>
      </c>
      <c r="L9" s="9">
        <f t="shared" si="1"/>
        <v>552</v>
      </c>
      <c r="M9" s="10">
        <v>1.03</v>
      </c>
      <c r="N9" s="11">
        <f t="shared" si="2"/>
        <v>568.55999999999995</v>
      </c>
      <c r="O9" s="9">
        <v>40</v>
      </c>
      <c r="P9" s="11">
        <f>G9+N9+O9</f>
        <v>608.55999999999995</v>
      </c>
      <c r="Q9" s="9">
        <v>1</v>
      </c>
      <c r="R9" s="34">
        <f t="shared" si="3"/>
        <v>608.55999999999995</v>
      </c>
    </row>
    <row r="10" spans="1:41" s="1" customFormat="1">
      <c r="A10" s="9" t="s">
        <v>602</v>
      </c>
      <c r="B10" s="33" t="s">
        <v>311</v>
      </c>
      <c r="C10" s="9" t="s">
        <v>603</v>
      </c>
      <c r="D10" s="9"/>
      <c r="E10" s="9"/>
      <c r="F10" s="34"/>
      <c r="G10" s="9"/>
      <c r="H10" s="9">
        <v>15488</v>
      </c>
      <c r="I10" s="9">
        <v>47085</v>
      </c>
      <c r="J10" s="9">
        <f t="shared" si="0"/>
        <v>31597</v>
      </c>
      <c r="K10" s="9">
        <v>1</v>
      </c>
      <c r="L10" s="9">
        <f>J10*K10</f>
        <v>31597</v>
      </c>
      <c r="M10" s="10">
        <v>1.03</v>
      </c>
      <c r="N10" s="11">
        <f>L10*M10</f>
        <v>32544.91</v>
      </c>
      <c r="O10" s="9"/>
      <c r="P10" s="11">
        <f>N10</f>
        <v>32544.91</v>
      </c>
      <c r="Q10" s="9">
        <v>1</v>
      </c>
      <c r="R10" s="34">
        <f t="shared" si="3"/>
        <v>32544.91</v>
      </c>
    </row>
    <row r="11" spans="1:41" s="1" customFormat="1">
      <c r="A11" s="9" t="s">
        <v>602</v>
      </c>
      <c r="B11" s="33" t="s">
        <v>311</v>
      </c>
      <c r="C11" s="9" t="s">
        <v>604</v>
      </c>
      <c r="D11" s="9"/>
      <c r="E11" s="9"/>
      <c r="F11" s="34"/>
      <c r="G11" s="9"/>
      <c r="H11" s="9">
        <v>31060</v>
      </c>
      <c r="I11" s="9">
        <v>51196</v>
      </c>
      <c r="J11" s="9">
        <f t="shared" si="0"/>
        <v>20136</v>
      </c>
      <c r="K11" s="9">
        <v>1</v>
      </c>
      <c r="L11" s="9">
        <f>J11*K11</f>
        <v>20136</v>
      </c>
      <c r="M11" s="10">
        <v>1.03</v>
      </c>
      <c r="N11" s="11">
        <f>L11*M11</f>
        <v>20740.080000000002</v>
      </c>
      <c r="O11" s="9"/>
      <c r="P11" s="11">
        <f>N11</f>
        <v>20740.080000000002</v>
      </c>
      <c r="Q11" s="9">
        <v>1</v>
      </c>
      <c r="R11" s="34">
        <f t="shared" si="3"/>
        <v>20740.080000000002</v>
      </c>
    </row>
    <row r="12" spans="1:41" s="1" customFormat="1">
      <c r="A12" s="9" t="s">
        <v>310</v>
      </c>
      <c r="B12" s="33" t="s">
        <v>311</v>
      </c>
      <c r="C12" s="9"/>
      <c r="D12" s="9"/>
      <c r="E12" s="9"/>
      <c r="F12" s="34"/>
      <c r="G12" s="9"/>
      <c r="H12" s="9">
        <v>21513</v>
      </c>
      <c r="I12" s="9">
        <v>21878</v>
      </c>
      <c r="J12" s="9">
        <f t="shared" si="0"/>
        <v>365</v>
      </c>
      <c r="K12" s="9">
        <v>40</v>
      </c>
      <c r="L12" s="9">
        <f>K12*J12</f>
        <v>14600</v>
      </c>
      <c r="M12" s="10">
        <v>1.03</v>
      </c>
      <c r="N12" s="11">
        <f>M12*L12</f>
        <v>15038</v>
      </c>
      <c r="O12" s="9"/>
      <c r="P12" s="11">
        <f t="shared" ref="P12:P17" si="4">G12+N12+O12</f>
        <v>15038</v>
      </c>
      <c r="Q12" s="9">
        <v>1</v>
      </c>
      <c r="R12" s="34">
        <f t="shared" ref="R12:R18" si="5">P12*Q12</f>
        <v>15038</v>
      </c>
    </row>
    <row r="13" spans="1:41" s="1" customFormat="1">
      <c r="A13" s="9" t="s">
        <v>605</v>
      </c>
      <c r="B13" s="33" t="s">
        <v>311</v>
      </c>
      <c r="C13" s="9">
        <v>30</v>
      </c>
      <c r="D13" s="9">
        <v>30</v>
      </c>
      <c r="E13" s="9">
        <f>SUM(D13-C13)</f>
        <v>0</v>
      </c>
      <c r="F13" s="34">
        <v>9.5</v>
      </c>
      <c r="G13" s="9">
        <f>E13*F13</f>
        <v>0</v>
      </c>
      <c r="H13" s="9">
        <v>37859</v>
      </c>
      <c r="I13" s="9">
        <v>37859</v>
      </c>
      <c r="J13" s="9">
        <f t="shared" si="0"/>
        <v>0</v>
      </c>
      <c r="K13" s="9">
        <v>1</v>
      </c>
      <c r="L13" s="9">
        <f>K13*J13</f>
        <v>0</v>
      </c>
      <c r="M13" s="10">
        <v>1.03</v>
      </c>
      <c r="N13" s="11">
        <f>M13*L13</f>
        <v>0</v>
      </c>
      <c r="O13" s="9">
        <v>120</v>
      </c>
      <c r="P13" s="11">
        <f t="shared" si="4"/>
        <v>120</v>
      </c>
      <c r="Q13" s="9">
        <v>1</v>
      </c>
      <c r="R13" s="34">
        <f t="shared" si="5"/>
        <v>120</v>
      </c>
    </row>
    <row r="14" spans="1:41" s="1" customFormat="1">
      <c r="A14" s="9" t="s">
        <v>606</v>
      </c>
      <c r="B14" s="33" t="s">
        <v>311</v>
      </c>
      <c r="C14" s="9">
        <v>54</v>
      </c>
      <c r="D14" s="9">
        <v>54</v>
      </c>
      <c r="E14" s="9">
        <f>SUM(D14-C14)</f>
        <v>0</v>
      </c>
      <c r="F14" s="34">
        <v>9.5</v>
      </c>
      <c r="G14" s="9">
        <f>E14*F14</f>
        <v>0</v>
      </c>
      <c r="H14" s="9">
        <v>12927</v>
      </c>
      <c r="I14" s="9">
        <v>12927</v>
      </c>
      <c r="J14" s="9">
        <f t="shared" si="0"/>
        <v>0</v>
      </c>
      <c r="K14" s="9">
        <v>1</v>
      </c>
      <c r="L14" s="9">
        <f>K14*J14</f>
        <v>0</v>
      </c>
      <c r="M14" s="10">
        <v>1.03</v>
      </c>
      <c r="N14" s="11">
        <f>M14*L14</f>
        <v>0</v>
      </c>
      <c r="O14" s="9">
        <v>120</v>
      </c>
      <c r="P14" s="11">
        <f t="shared" si="4"/>
        <v>120</v>
      </c>
      <c r="Q14" s="9">
        <v>1</v>
      </c>
      <c r="R14" s="34">
        <f t="shared" si="5"/>
        <v>120</v>
      </c>
    </row>
    <row r="15" spans="1:41" s="1" customFormat="1">
      <c r="A15" s="9" t="s">
        <v>607</v>
      </c>
      <c r="B15" s="33" t="s">
        <v>311</v>
      </c>
      <c r="C15" s="9">
        <v>14</v>
      </c>
      <c r="D15" s="9">
        <v>14</v>
      </c>
      <c r="E15" s="9">
        <f>SUM(D15-C15)</f>
        <v>0</v>
      </c>
      <c r="F15" s="34">
        <v>9.5</v>
      </c>
      <c r="G15" s="9">
        <f>E15*F15</f>
        <v>0</v>
      </c>
      <c r="H15" s="9">
        <v>10931</v>
      </c>
      <c r="I15" s="9">
        <v>10931</v>
      </c>
      <c r="J15" s="9">
        <f t="shared" si="0"/>
        <v>0</v>
      </c>
      <c r="K15" s="9">
        <v>1</v>
      </c>
      <c r="L15" s="9">
        <f>K15*J15</f>
        <v>0</v>
      </c>
      <c r="M15" s="10">
        <v>1.03</v>
      </c>
      <c r="N15" s="11">
        <f>M15*L15</f>
        <v>0</v>
      </c>
      <c r="O15" s="9">
        <v>60</v>
      </c>
      <c r="P15" s="11">
        <f t="shared" si="4"/>
        <v>60</v>
      </c>
      <c r="Q15" s="9">
        <v>1</v>
      </c>
      <c r="R15" s="34">
        <f t="shared" si="5"/>
        <v>60</v>
      </c>
    </row>
    <row r="16" spans="1:41" s="1" customFormat="1">
      <c r="A16" s="12" t="s">
        <v>11</v>
      </c>
      <c r="B16" s="13"/>
      <c r="C16" s="13"/>
      <c r="D16" s="13"/>
      <c r="E16" s="13">
        <f>SUM(E4:E12)</f>
        <v>2</v>
      </c>
      <c r="F16" s="34">
        <v>9.5</v>
      </c>
      <c r="G16" s="13">
        <f>E16*F16</f>
        <v>19</v>
      </c>
      <c r="H16" s="13"/>
      <c r="I16" s="13"/>
      <c r="J16" s="13"/>
      <c r="K16" s="13"/>
      <c r="L16" s="12">
        <f>SUM(L4:L15)</f>
        <v>86801</v>
      </c>
      <c r="M16" s="10">
        <v>1.03</v>
      </c>
      <c r="N16" s="354">
        <f>L16*M16</f>
        <v>89405.03</v>
      </c>
      <c r="O16" s="13">
        <f>SUM(O4:O15)</f>
        <v>500</v>
      </c>
      <c r="P16" s="15">
        <f>SUM(P4:P15)</f>
        <v>89905.03</v>
      </c>
      <c r="Q16" s="9">
        <v>1</v>
      </c>
      <c r="R16" s="15">
        <f t="shared" si="5"/>
        <v>89905.03</v>
      </c>
    </row>
    <row r="17" spans="1:41" s="1" customFormat="1">
      <c r="A17" s="9" t="s">
        <v>608</v>
      </c>
      <c r="B17" s="33" t="s">
        <v>311</v>
      </c>
      <c r="C17" s="9"/>
      <c r="D17" s="9"/>
      <c r="E17" s="9"/>
      <c r="F17" s="34"/>
      <c r="G17" s="9"/>
      <c r="H17" s="9">
        <v>52929</v>
      </c>
      <c r="I17" s="9">
        <v>54104</v>
      </c>
      <c r="J17" s="9">
        <f>I17-H17</f>
        <v>1175</v>
      </c>
      <c r="K17" s="9">
        <v>1</v>
      </c>
      <c r="L17" s="9">
        <f>K17*J17</f>
        <v>1175</v>
      </c>
      <c r="M17" s="10">
        <v>1.03</v>
      </c>
      <c r="N17" s="11">
        <f>M17*L17</f>
        <v>1210.25</v>
      </c>
      <c r="O17" s="9"/>
      <c r="P17" s="11">
        <f t="shared" si="4"/>
        <v>1210.25</v>
      </c>
      <c r="Q17" s="9">
        <v>1</v>
      </c>
      <c r="R17" s="34">
        <f t="shared" si="5"/>
        <v>1210.25</v>
      </c>
    </row>
    <row r="18" spans="1:41" s="1" customFormat="1">
      <c r="A18" s="9" t="s">
        <v>609</v>
      </c>
      <c r="B18" s="33" t="s">
        <v>11</v>
      </c>
      <c r="C18" s="33"/>
      <c r="D18" s="33"/>
      <c r="E18" s="33">
        <f>G18/F16</f>
        <v>0</v>
      </c>
      <c r="F18" s="348"/>
      <c r="G18" s="33">
        <v>0</v>
      </c>
      <c r="H18" s="33"/>
      <c r="I18" s="33"/>
      <c r="J18" s="33"/>
      <c r="K18" s="33"/>
      <c r="L18" s="355">
        <f>L16-L17</f>
        <v>85626</v>
      </c>
      <c r="M18" s="33"/>
      <c r="N18" s="355">
        <f>N16-N17</f>
        <v>88194.78</v>
      </c>
      <c r="O18" s="33"/>
      <c r="P18" s="11">
        <f>P16-P17</f>
        <v>88694.78</v>
      </c>
      <c r="Q18" s="9">
        <v>1</v>
      </c>
      <c r="R18" s="355">
        <f t="shared" si="5"/>
        <v>88694.78</v>
      </c>
    </row>
    <row r="19" spans="1:41" s="1" customFormat="1">
      <c r="A19" s="70"/>
      <c r="B19" s="71"/>
      <c r="C19" s="71"/>
      <c r="D19" s="71"/>
      <c r="E19" s="71"/>
      <c r="F19" s="349"/>
      <c r="G19" s="71"/>
      <c r="H19" s="71"/>
      <c r="I19" s="71"/>
      <c r="J19" s="71"/>
      <c r="K19" s="71"/>
      <c r="L19" s="76"/>
      <c r="M19" s="71"/>
      <c r="N19" s="76"/>
      <c r="O19" s="71"/>
      <c r="P19" s="75"/>
      <c r="Q19" s="70"/>
      <c r="R19" s="76"/>
    </row>
    <row r="20" spans="1:41" s="25" customFormat="1">
      <c r="A20" s="113" t="s">
        <v>15</v>
      </c>
      <c r="B20" s="113"/>
      <c r="C20" s="113" t="s">
        <v>16</v>
      </c>
      <c r="D20" s="113" t="s">
        <v>17</v>
      </c>
      <c r="E20" s="113" t="s">
        <v>18</v>
      </c>
      <c r="F20" s="114" t="s">
        <v>19</v>
      </c>
      <c r="G20" s="113" t="s">
        <v>20</v>
      </c>
      <c r="H20" s="113" t="s">
        <v>21</v>
      </c>
      <c r="I20" s="113" t="s">
        <v>22</v>
      </c>
      <c r="J20" s="113" t="s">
        <v>23</v>
      </c>
      <c r="K20" s="113" t="s">
        <v>24</v>
      </c>
      <c r="L20" s="113" t="s">
        <v>18</v>
      </c>
      <c r="M20" s="142"/>
      <c r="N20" s="143" t="s">
        <v>25</v>
      </c>
      <c r="O20" s="113" t="s">
        <v>26</v>
      </c>
      <c r="P20" s="143" t="s">
        <v>11</v>
      </c>
      <c r="Q20" s="113" t="s">
        <v>27</v>
      </c>
      <c r="R20" s="114" t="s">
        <v>28</v>
      </c>
    </row>
    <row r="21" spans="1:41" s="25" customFormat="1">
      <c r="A21" s="163" t="s">
        <v>594</v>
      </c>
      <c r="B21" s="325" t="s">
        <v>610</v>
      </c>
      <c r="C21" s="113">
        <v>4254</v>
      </c>
      <c r="D21" s="113"/>
      <c r="E21" s="113"/>
      <c r="F21" s="114"/>
      <c r="G21" s="113"/>
      <c r="H21" s="113"/>
      <c r="I21" s="113"/>
      <c r="J21" s="113"/>
      <c r="K21" s="113"/>
      <c r="L21" s="113"/>
      <c r="M21" s="142"/>
      <c r="N21" s="143"/>
      <c r="O21" s="113"/>
      <c r="P21" s="143"/>
      <c r="Q21" s="113"/>
      <c r="R21" s="114"/>
    </row>
    <row r="22" spans="1:41" s="1" customFormat="1">
      <c r="A22" s="9" t="s">
        <v>611</v>
      </c>
      <c r="B22" s="33" t="s">
        <v>610</v>
      </c>
      <c r="C22" s="9"/>
      <c r="D22" s="9"/>
      <c r="E22" s="9"/>
      <c r="F22" s="34"/>
      <c r="G22" s="9"/>
      <c r="H22" s="9">
        <v>10087</v>
      </c>
      <c r="I22" s="9">
        <v>10454</v>
      </c>
      <c r="J22" s="9">
        <f>I22-H22</f>
        <v>367</v>
      </c>
      <c r="K22" s="9">
        <v>40</v>
      </c>
      <c r="L22" s="9">
        <f>K22*J22</f>
        <v>14680</v>
      </c>
      <c r="M22" s="10">
        <v>1.03</v>
      </c>
      <c r="N22" s="11">
        <f>M22*L22</f>
        <v>15120.4</v>
      </c>
      <c r="O22" s="9"/>
      <c r="P22" s="11">
        <f t="shared" ref="P22:P27" si="6">G22+N22+O22</f>
        <v>15120.4</v>
      </c>
      <c r="Q22" s="9">
        <v>1</v>
      </c>
      <c r="R22" s="34">
        <f>P22*Q22</f>
        <v>15120.4</v>
      </c>
    </row>
    <row r="23" spans="1:41" s="1" customFormat="1">
      <c r="A23" s="9" t="s">
        <v>612</v>
      </c>
      <c r="B23" s="33" t="s">
        <v>610</v>
      </c>
      <c r="C23" s="9"/>
      <c r="D23" s="9"/>
      <c r="E23" s="9"/>
      <c r="F23" s="34"/>
      <c r="G23" s="9"/>
      <c r="H23" s="9">
        <v>1510</v>
      </c>
      <c r="I23" s="9">
        <v>1542</v>
      </c>
      <c r="J23" s="9">
        <f>I23-H23</f>
        <v>32</v>
      </c>
      <c r="K23" s="9">
        <v>30</v>
      </c>
      <c r="L23" s="9">
        <f>K23*J23</f>
        <v>960</v>
      </c>
      <c r="M23" s="10">
        <v>1.03</v>
      </c>
      <c r="N23" s="11">
        <f>M23*L23</f>
        <v>988.8</v>
      </c>
      <c r="O23" s="9">
        <v>80</v>
      </c>
      <c r="P23" s="11">
        <f t="shared" si="6"/>
        <v>1068.8</v>
      </c>
      <c r="Q23" s="9">
        <v>1</v>
      </c>
      <c r="R23" s="34">
        <f>P23*Q23</f>
        <v>1068.8</v>
      </c>
    </row>
    <row r="24" spans="1:41" s="1" customFormat="1">
      <c r="A24" s="9" t="s">
        <v>613</v>
      </c>
      <c r="B24" s="33" t="s">
        <v>610</v>
      </c>
      <c r="C24" s="9">
        <v>5633</v>
      </c>
      <c r="D24" s="9">
        <v>5649</v>
      </c>
      <c r="E24" s="9">
        <f>SUM(D24-C24)</f>
        <v>16</v>
      </c>
      <c r="F24" s="34">
        <v>9.5</v>
      </c>
      <c r="G24" s="9">
        <f>E24*F24</f>
        <v>152</v>
      </c>
      <c r="H24" s="9">
        <v>36334</v>
      </c>
      <c r="I24" s="9">
        <v>37141</v>
      </c>
      <c r="J24" s="9">
        <f>I24-H24</f>
        <v>807</v>
      </c>
      <c r="K24" s="9">
        <v>1</v>
      </c>
      <c r="L24" s="9">
        <f>K24*J24</f>
        <v>807</v>
      </c>
      <c r="M24" s="10">
        <v>1.03</v>
      </c>
      <c r="N24" s="11">
        <f>M24*L24</f>
        <v>831.21</v>
      </c>
      <c r="O24" s="9">
        <v>70</v>
      </c>
      <c r="P24" s="11">
        <f t="shared" si="6"/>
        <v>1053.21</v>
      </c>
      <c r="Q24" s="9">
        <v>1</v>
      </c>
      <c r="R24" s="34">
        <f>P24*Q24</f>
        <v>1053.21</v>
      </c>
    </row>
    <row r="25" spans="1:41" s="1" customFormat="1">
      <c r="A25" s="9" t="s">
        <v>614</v>
      </c>
      <c r="B25" s="33" t="s">
        <v>610</v>
      </c>
      <c r="C25" s="9">
        <v>33</v>
      </c>
      <c r="D25" s="9">
        <v>34</v>
      </c>
      <c r="E25" s="9">
        <f>SUM(D25-C25)</f>
        <v>1</v>
      </c>
      <c r="F25" s="34">
        <v>9.5</v>
      </c>
      <c r="G25" s="9">
        <f>E25*F25</f>
        <v>9.5</v>
      </c>
      <c r="H25" s="9">
        <v>37437</v>
      </c>
      <c r="I25" s="9">
        <v>38356</v>
      </c>
      <c r="J25" s="9">
        <f>I25-H25</f>
        <v>919</v>
      </c>
      <c r="K25" s="9">
        <v>1</v>
      </c>
      <c r="L25" s="9">
        <f>K25*J25</f>
        <v>919</v>
      </c>
      <c r="M25" s="10">
        <v>1.03</v>
      </c>
      <c r="N25" s="11">
        <f>M25*L25</f>
        <v>946.57</v>
      </c>
      <c r="O25" s="9">
        <v>40</v>
      </c>
      <c r="P25" s="11">
        <f t="shared" si="6"/>
        <v>996.07</v>
      </c>
      <c r="Q25" s="9">
        <v>1</v>
      </c>
      <c r="R25" s="34">
        <f>P25*Q25</f>
        <v>996.07</v>
      </c>
    </row>
    <row r="26" spans="1:41" s="1" customFormat="1">
      <c r="A26" s="9" t="s">
        <v>615</v>
      </c>
      <c r="B26" s="33" t="s">
        <v>610</v>
      </c>
      <c r="C26" s="9">
        <v>39</v>
      </c>
      <c r="D26" s="9">
        <v>39</v>
      </c>
      <c r="E26" s="9">
        <f>SUM(D26-C26)</f>
        <v>0</v>
      </c>
      <c r="F26" s="34">
        <v>9.5</v>
      </c>
      <c r="G26" s="9">
        <f>E26*F26</f>
        <v>0</v>
      </c>
      <c r="H26" s="9">
        <v>12194</v>
      </c>
      <c r="I26" s="9">
        <v>12263</v>
      </c>
      <c r="J26" s="9">
        <f>I26-H26</f>
        <v>69</v>
      </c>
      <c r="K26" s="9">
        <v>50</v>
      </c>
      <c r="L26" s="9">
        <f>K26*J26</f>
        <v>3450</v>
      </c>
      <c r="M26" s="10">
        <v>1.03</v>
      </c>
      <c r="N26" s="11">
        <f>M26*L26</f>
        <v>3553.5</v>
      </c>
      <c r="O26" s="9"/>
      <c r="P26" s="11">
        <f t="shared" si="6"/>
        <v>3553.5</v>
      </c>
      <c r="Q26" s="9">
        <v>1</v>
      </c>
      <c r="R26" s="34">
        <f>P26*Q26</f>
        <v>3553.5</v>
      </c>
    </row>
    <row r="27" spans="1:41" s="1" customFormat="1">
      <c r="A27" s="9" t="s">
        <v>11</v>
      </c>
      <c r="B27" s="33" t="s">
        <v>610</v>
      </c>
      <c r="C27" s="9"/>
      <c r="D27" s="9"/>
      <c r="E27" s="9">
        <f>SUM(E22:E26)</f>
        <v>17</v>
      </c>
      <c r="F27" s="34">
        <v>9.5</v>
      </c>
      <c r="G27" s="9">
        <f>E27*F27</f>
        <v>161.5</v>
      </c>
      <c r="H27" s="9"/>
      <c r="I27" s="9"/>
      <c r="J27" s="9"/>
      <c r="K27" s="9"/>
      <c r="L27" s="9">
        <f>SUM(L22:L26)</f>
        <v>20816</v>
      </c>
      <c r="M27" s="10">
        <v>1.03</v>
      </c>
      <c r="N27" s="11">
        <f>L27*M27</f>
        <v>21440.48</v>
      </c>
      <c r="O27" s="9">
        <f>SUM(O22:O26)</f>
        <v>190</v>
      </c>
      <c r="P27" s="11">
        <f t="shared" si="6"/>
        <v>21791.98</v>
      </c>
      <c r="Q27" s="9">
        <v>1</v>
      </c>
      <c r="R27" s="34">
        <f>P27+G27</f>
        <v>21953.48</v>
      </c>
    </row>
    <row r="28" spans="1:41" s="1" customFormat="1">
      <c r="A28" s="70"/>
      <c r="B28" s="70"/>
      <c r="C28" s="70"/>
      <c r="D28" s="70"/>
      <c r="E28" s="70"/>
      <c r="F28" s="149"/>
      <c r="G28" s="70"/>
      <c r="H28" s="70"/>
      <c r="I28" s="70"/>
      <c r="J28" s="70"/>
      <c r="K28" s="70"/>
      <c r="L28" s="198">
        <f>N28/M27</f>
        <v>21000.466019417501</v>
      </c>
      <c r="M28" s="74"/>
      <c r="N28" s="75">
        <f>N27+O27</f>
        <v>21630.48</v>
      </c>
      <c r="O28" s="70"/>
      <c r="P28" s="75"/>
      <c r="Q28" s="70"/>
      <c r="R28" s="149"/>
    </row>
    <row r="29" spans="1:41" s="23" customFormat="1" ht="34.5" customHeight="1">
      <c r="A29" s="715" t="s">
        <v>41</v>
      </c>
      <c r="B29" s="716"/>
      <c r="C29" s="716"/>
      <c r="D29" s="716"/>
      <c r="E29" s="716"/>
      <c r="F29" s="716"/>
      <c r="G29" s="716"/>
      <c r="H29" s="716"/>
      <c r="I29" s="716"/>
      <c r="J29" s="716"/>
      <c r="K29" s="716"/>
      <c r="L29" s="716"/>
      <c r="M29" s="716"/>
      <c r="N29" s="716"/>
      <c r="O29" s="716"/>
      <c r="P29" s="716"/>
      <c r="Q29" s="716"/>
      <c r="R29" s="717"/>
    </row>
    <row r="30" spans="1:41">
      <c r="A30" s="3"/>
      <c r="B30" s="3"/>
      <c r="C30" s="3"/>
      <c r="D30" s="3"/>
      <c r="E30" s="3"/>
      <c r="F30" s="117"/>
      <c r="G30" s="3"/>
      <c r="H30" s="3"/>
      <c r="I30" s="3"/>
      <c r="J30" s="3"/>
      <c r="K30" s="3"/>
      <c r="L30" s="200">
        <f>N30/M9</f>
        <v>590.83495145631105</v>
      </c>
      <c r="M30" s="4"/>
      <c r="N30" s="5">
        <f>N9+O9</f>
        <v>608.55999999999995</v>
      </c>
      <c r="O30" s="3"/>
      <c r="P30" s="5"/>
      <c r="Q30" s="166"/>
      <c r="R30" s="1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</row>
    <row r="31" spans="1:41" s="92" customFormat="1">
      <c r="A31" s="27" t="s">
        <v>15</v>
      </c>
      <c r="B31" s="3"/>
      <c r="C31" s="3" t="s">
        <v>16</v>
      </c>
      <c r="D31" s="3" t="s">
        <v>17</v>
      </c>
      <c r="E31" s="3" t="s">
        <v>18</v>
      </c>
      <c r="F31" s="117" t="s">
        <v>19</v>
      </c>
      <c r="G31" s="3" t="s">
        <v>20</v>
      </c>
      <c r="H31" s="3" t="s">
        <v>21</v>
      </c>
      <c r="I31" s="3" t="s">
        <v>22</v>
      </c>
      <c r="J31" s="3" t="s">
        <v>23</v>
      </c>
      <c r="K31" s="3" t="s">
        <v>24</v>
      </c>
      <c r="L31" s="3" t="s">
        <v>18</v>
      </c>
      <c r="M31" s="4"/>
      <c r="N31" s="5" t="s">
        <v>25</v>
      </c>
      <c r="O31" s="3" t="s">
        <v>26</v>
      </c>
      <c r="P31" s="5" t="s">
        <v>11</v>
      </c>
      <c r="Q31" s="3" t="s">
        <v>27</v>
      </c>
      <c r="R31" s="117" t="s">
        <v>28</v>
      </c>
      <c r="S31" s="324"/>
      <c r="T31" s="324"/>
      <c r="U31" s="324"/>
      <c r="V31" s="324"/>
      <c r="W31" s="324"/>
      <c r="X31" s="324"/>
      <c r="Y31" s="324"/>
      <c r="Z31" s="324"/>
      <c r="AA31" s="324"/>
      <c r="AB31" s="324"/>
      <c r="AC31" s="324"/>
      <c r="AD31" s="324"/>
      <c r="AE31" s="324"/>
      <c r="AF31" s="324"/>
      <c r="AG31" s="324"/>
      <c r="AH31" s="324"/>
      <c r="AI31" s="324"/>
      <c r="AJ31" s="324"/>
      <c r="AK31" s="324"/>
      <c r="AL31" s="324"/>
      <c r="AM31" s="324"/>
      <c r="AN31" s="324"/>
      <c r="AO31" s="324"/>
    </row>
    <row r="32" spans="1:41" s="1" customFormat="1">
      <c r="A32" s="9" t="s">
        <v>616</v>
      </c>
      <c r="B32" s="33" t="s">
        <v>99</v>
      </c>
      <c r="C32" s="9"/>
      <c r="D32" s="9"/>
      <c r="E32" s="9"/>
      <c r="F32" s="34"/>
      <c r="G32" s="9"/>
      <c r="H32" s="9">
        <v>7164</v>
      </c>
      <c r="I32" s="9">
        <v>8357</v>
      </c>
      <c r="J32" s="9">
        <f t="shared" ref="J32:J43" si="7">I32-H32</f>
        <v>1193</v>
      </c>
      <c r="K32" s="9">
        <v>40</v>
      </c>
      <c r="L32" s="9">
        <f>K32*J32</f>
        <v>47720</v>
      </c>
      <c r="M32" s="10">
        <v>1.03</v>
      </c>
      <c r="N32" s="11">
        <f t="shared" ref="N32:N43" si="8">M32*L32</f>
        <v>49151.6</v>
      </c>
      <c r="O32" s="9"/>
      <c r="P32" s="11">
        <f t="shared" ref="P32:P42" si="9">G32+N32+O32</f>
        <v>49151.6</v>
      </c>
      <c r="Q32" s="9">
        <v>1</v>
      </c>
      <c r="R32" s="34">
        <f t="shared" ref="R32:R43" si="10">P32*Q32</f>
        <v>49151.6</v>
      </c>
    </row>
    <row r="33" spans="1:18" s="1" customFormat="1">
      <c r="A33" s="9" t="s">
        <v>617</v>
      </c>
      <c r="B33" s="33" t="s">
        <v>99</v>
      </c>
      <c r="C33" s="9">
        <v>4268</v>
      </c>
      <c r="D33" s="9"/>
      <c r="E33" s="9"/>
      <c r="F33" s="34"/>
      <c r="G33" s="9"/>
      <c r="H33" s="350">
        <v>851</v>
      </c>
      <c r="I33" s="350">
        <v>885</v>
      </c>
      <c r="J33" s="9">
        <f t="shared" si="7"/>
        <v>34</v>
      </c>
      <c r="K33" s="9">
        <v>40</v>
      </c>
      <c r="L33" s="9">
        <f>K33*J33</f>
        <v>1360</v>
      </c>
      <c r="M33" s="10">
        <v>1.03</v>
      </c>
      <c r="N33" s="11">
        <f t="shared" si="8"/>
        <v>1400.8</v>
      </c>
      <c r="O33" s="9"/>
      <c r="P33" s="11">
        <f t="shared" si="9"/>
        <v>1400.8</v>
      </c>
      <c r="Q33" s="9">
        <v>1</v>
      </c>
      <c r="R33" s="34">
        <f t="shared" si="10"/>
        <v>1400.8</v>
      </c>
    </row>
    <row r="34" spans="1:18" s="1" customFormat="1">
      <c r="A34" s="9" t="s">
        <v>618</v>
      </c>
      <c r="B34" s="33" t="s">
        <v>99</v>
      </c>
      <c r="C34" s="9"/>
      <c r="D34" s="9"/>
      <c r="E34" s="9"/>
      <c r="F34" s="34"/>
      <c r="G34" s="9"/>
      <c r="H34" s="9">
        <v>96550</v>
      </c>
      <c r="I34" s="9">
        <v>99992</v>
      </c>
      <c r="J34" s="9">
        <f t="shared" si="7"/>
        <v>3442</v>
      </c>
      <c r="K34" s="9">
        <v>30</v>
      </c>
      <c r="L34" s="9">
        <f>K34*J34</f>
        <v>103260</v>
      </c>
      <c r="M34" s="10">
        <v>1.03</v>
      </c>
      <c r="N34" s="11">
        <f t="shared" si="8"/>
        <v>106357.8</v>
      </c>
      <c r="O34" s="9"/>
      <c r="P34" s="11">
        <f t="shared" si="9"/>
        <v>106357.8</v>
      </c>
      <c r="Q34" s="9">
        <v>1</v>
      </c>
      <c r="R34" s="34">
        <f t="shared" si="10"/>
        <v>106357.8</v>
      </c>
    </row>
    <row r="35" spans="1:18" s="1" customFormat="1">
      <c r="A35" s="9" t="s">
        <v>619</v>
      </c>
      <c r="B35" s="33" t="s">
        <v>99</v>
      </c>
      <c r="C35" s="9" t="s">
        <v>620</v>
      </c>
      <c r="D35" s="9"/>
      <c r="E35" s="9"/>
      <c r="F35" s="34"/>
      <c r="G35" s="9"/>
      <c r="H35" s="9">
        <v>58374</v>
      </c>
      <c r="I35" s="9">
        <v>70725</v>
      </c>
      <c r="J35" s="9">
        <f t="shared" si="7"/>
        <v>12351</v>
      </c>
      <c r="K35" s="9">
        <v>1</v>
      </c>
      <c r="L35" s="9">
        <f>J35*K35</f>
        <v>12351</v>
      </c>
      <c r="M35" s="10">
        <v>1.03</v>
      </c>
      <c r="N35" s="11">
        <f t="shared" si="8"/>
        <v>12721.53</v>
      </c>
      <c r="O35" s="9"/>
      <c r="P35" s="11">
        <f t="shared" si="9"/>
        <v>12721.53</v>
      </c>
      <c r="Q35" s="9">
        <v>0.5</v>
      </c>
      <c r="R35" s="34">
        <f t="shared" si="10"/>
        <v>6360.7650000000003</v>
      </c>
    </row>
    <row r="36" spans="1:18" s="1" customFormat="1">
      <c r="A36" s="9" t="s">
        <v>621</v>
      </c>
      <c r="B36" s="33" t="s">
        <v>99</v>
      </c>
      <c r="C36" s="9"/>
      <c r="D36" s="9"/>
      <c r="E36" s="9"/>
      <c r="F36" s="34"/>
      <c r="G36" s="9"/>
      <c r="H36" s="9">
        <v>748906</v>
      </c>
      <c r="I36" s="9">
        <v>804804</v>
      </c>
      <c r="J36" s="9">
        <f t="shared" si="7"/>
        <v>55898</v>
      </c>
      <c r="K36" s="9">
        <v>1</v>
      </c>
      <c r="L36" s="9">
        <f t="shared" ref="L36:L43" si="11">K36*J36</f>
        <v>55898</v>
      </c>
      <c r="M36" s="10">
        <v>1.03</v>
      </c>
      <c r="N36" s="11">
        <f t="shared" si="8"/>
        <v>57574.94</v>
      </c>
      <c r="O36" s="9">
        <v>40</v>
      </c>
      <c r="P36" s="11">
        <f t="shared" si="9"/>
        <v>57614.94</v>
      </c>
      <c r="Q36" s="9">
        <v>1</v>
      </c>
      <c r="R36" s="34">
        <f t="shared" si="10"/>
        <v>57614.94</v>
      </c>
    </row>
    <row r="37" spans="1:18" s="1" customFormat="1">
      <c r="A37" s="9" t="s">
        <v>622</v>
      </c>
      <c r="B37" s="33" t="s">
        <v>99</v>
      </c>
      <c r="C37" s="9">
        <v>132</v>
      </c>
      <c r="D37" s="9">
        <v>132</v>
      </c>
      <c r="E37" s="9">
        <f>SUM(D37-C37)</f>
        <v>0</v>
      </c>
      <c r="F37" s="34">
        <v>9.5</v>
      </c>
      <c r="G37" s="9">
        <f>E37*F37</f>
        <v>0</v>
      </c>
      <c r="H37" s="9">
        <v>282</v>
      </c>
      <c r="I37" s="9">
        <v>282</v>
      </c>
      <c r="J37" s="9">
        <f t="shared" si="7"/>
        <v>0</v>
      </c>
      <c r="K37" s="9">
        <v>30</v>
      </c>
      <c r="L37" s="9">
        <f t="shared" si="11"/>
        <v>0</v>
      </c>
      <c r="M37" s="10">
        <v>1.03</v>
      </c>
      <c r="N37" s="11">
        <f t="shared" si="8"/>
        <v>0</v>
      </c>
      <c r="O37" s="9"/>
      <c r="P37" s="11">
        <f>G37+N37+O38</f>
        <v>0</v>
      </c>
      <c r="Q37" s="9">
        <v>1</v>
      </c>
      <c r="R37" s="34">
        <f t="shared" si="10"/>
        <v>0</v>
      </c>
    </row>
    <row r="38" spans="1:18" s="1" customFormat="1">
      <c r="A38" s="9" t="s">
        <v>623</v>
      </c>
      <c r="B38" s="33" t="s">
        <v>99</v>
      </c>
      <c r="C38" s="9"/>
      <c r="D38" s="9" t="s">
        <v>624</v>
      </c>
      <c r="E38" s="9"/>
      <c r="F38" s="34"/>
      <c r="G38" s="9"/>
      <c r="H38" s="9">
        <v>11448</v>
      </c>
      <c r="I38" s="9">
        <v>11448</v>
      </c>
      <c r="J38" s="9">
        <f t="shared" si="7"/>
        <v>0</v>
      </c>
      <c r="K38" s="9">
        <v>1</v>
      </c>
      <c r="L38" s="9">
        <f t="shared" si="11"/>
        <v>0</v>
      </c>
      <c r="M38" s="10">
        <v>1.03</v>
      </c>
      <c r="N38" s="11">
        <f t="shared" si="8"/>
        <v>0</v>
      </c>
      <c r="O38" s="9"/>
      <c r="P38" s="11">
        <f>G38+N38+O38</f>
        <v>0</v>
      </c>
      <c r="Q38" s="9">
        <v>1</v>
      </c>
      <c r="R38" s="34">
        <f t="shared" si="10"/>
        <v>0</v>
      </c>
    </row>
    <row r="39" spans="1:18" s="1" customFormat="1">
      <c r="A39" s="9" t="s">
        <v>625</v>
      </c>
      <c r="B39" s="33" t="s">
        <v>99</v>
      </c>
      <c r="C39" s="9">
        <v>63</v>
      </c>
      <c r="D39" s="9">
        <v>63</v>
      </c>
      <c r="E39" s="9">
        <f>SUM(D39-C39)</f>
        <v>0</v>
      </c>
      <c r="F39" s="34">
        <v>9.5</v>
      </c>
      <c r="G39" s="9">
        <f>E39*F39</f>
        <v>0</v>
      </c>
      <c r="H39" s="9">
        <v>22179</v>
      </c>
      <c r="I39" s="9">
        <v>22179</v>
      </c>
      <c r="J39" s="9">
        <f t="shared" si="7"/>
        <v>0</v>
      </c>
      <c r="K39" s="9">
        <v>1</v>
      </c>
      <c r="L39" s="9">
        <f t="shared" si="11"/>
        <v>0</v>
      </c>
      <c r="M39" s="10">
        <v>1.03</v>
      </c>
      <c r="N39" s="11">
        <f t="shared" si="8"/>
        <v>0</v>
      </c>
      <c r="O39" s="9">
        <v>40</v>
      </c>
      <c r="P39" s="11">
        <f t="shared" si="9"/>
        <v>40</v>
      </c>
      <c r="Q39" s="9">
        <v>0.5</v>
      </c>
      <c r="R39" s="34">
        <f t="shared" si="10"/>
        <v>20</v>
      </c>
    </row>
    <row r="40" spans="1:18" s="1" customFormat="1">
      <c r="A40" s="9" t="s">
        <v>626</v>
      </c>
      <c r="B40" s="33" t="s">
        <v>99</v>
      </c>
      <c r="C40" s="9">
        <v>80</v>
      </c>
      <c r="D40" s="9">
        <v>80</v>
      </c>
      <c r="E40" s="9">
        <f>SUM(D40-C40)</f>
        <v>0</v>
      </c>
      <c r="F40" s="34">
        <v>9.5</v>
      </c>
      <c r="G40" s="9">
        <f>E40*F40</f>
        <v>0</v>
      </c>
      <c r="H40" s="9">
        <v>21070</v>
      </c>
      <c r="I40" s="9">
        <v>21768</v>
      </c>
      <c r="J40" s="9">
        <f t="shared" si="7"/>
        <v>698</v>
      </c>
      <c r="K40" s="9">
        <v>1</v>
      </c>
      <c r="L40" s="9">
        <f t="shared" si="11"/>
        <v>698</v>
      </c>
      <c r="M40" s="10">
        <v>1.03</v>
      </c>
      <c r="N40" s="11">
        <f t="shared" si="8"/>
        <v>718.94</v>
      </c>
      <c r="O40" s="9">
        <v>40</v>
      </c>
      <c r="P40" s="11">
        <f t="shared" si="9"/>
        <v>758.94</v>
      </c>
      <c r="Q40" s="9">
        <v>1</v>
      </c>
      <c r="R40" s="34">
        <f t="shared" si="10"/>
        <v>758.94</v>
      </c>
    </row>
    <row r="41" spans="1:18" s="1" customFormat="1">
      <c r="A41" s="9" t="s">
        <v>627</v>
      </c>
      <c r="B41" s="33" t="s">
        <v>99</v>
      </c>
      <c r="C41" s="9"/>
      <c r="D41" s="9"/>
      <c r="E41" s="9"/>
      <c r="F41" s="34"/>
      <c r="G41" s="9"/>
      <c r="H41" s="9">
        <v>33532</v>
      </c>
      <c r="I41" s="9">
        <v>38455</v>
      </c>
      <c r="J41" s="9">
        <f t="shared" si="7"/>
        <v>4923</v>
      </c>
      <c r="K41" s="9">
        <v>1</v>
      </c>
      <c r="L41" s="9">
        <f t="shared" si="11"/>
        <v>4923</v>
      </c>
      <c r="M41" s="10">
        <v>1.03</v>
      </c>
      <c r="N41" s="11">
        <f t="shared" si="8"/>
        <v>5070.6899999999996</v>
      </c>
      <c r="O41" s="9"/>
      <c r="P41" s="11">
        <f t="shared" si="9"/>
        <v>5070.6899999999996</v>
      </c>
      <c r="Q41" s="9">
        <v>1</v>
      </c>
      <c r="R41" s="34">
        <f t="shared" si="10"/>
        <v>5070.6899999999996</v>
      </c>
    </row>
    <row r="42" spans="1:18" s="1" customFormat="1">
      <c r="A42" s="9" t="s">
        <v>628</v>
      </c>
      <c r="B42" s="33" t="s">
        <v>99</v>
      </c>
      <c r="C42" s="9">
        <v>4</v>
      </c>
      <c r="D42" s="9">
        <v>4</v>
      </c>
      <c r="E42" s="9">
        <f>SUM(D42-C42)</f>
        <v>0</v>
      </c>
      <c r="F42" s="34">
        <v>9.5</v>
      </c>
      <c r="G42" s="9">
        <f>E42*F42</f>
        <v>0</v>
      </c>
      <c r="H42" s="9">
        <v>2728</v>
      </c>
      <c r="I42" s="9">
        <v>2728</v>
      </c>
      <c r="J42" s="9">
        <f t="shared" si="7"/>
        <v>0</v>
      </c>
      <c r="K42" s="9">
        <v>1</v>
      </c>
      <c r="L42" s="9">
        <f t="shared" si="11"/>
        <v>0</v>
      </c>
      <c r="M42" s="10">
        <v>1.03</v>
      </c>
      <c r="N42" s="11">
        <f t="shared" si="8"/>
        <v>0</v>
      </c>
      <c r="O42" s="9">
        <v>40</v>
      </c>
      <c r="P42" s="11">
        <f t="shared" si="9"/>
        <v>40</v>
      </c>
      <c r="Q42" s="9">
        <v>1</v>
      </c>
      <c r="R42" s="34">
        <f t="shared" si="10"/>
        <v>40</v>
      </c>
    </row>
    <row r="43" spans="1:18" s="1" customFormat="1">
      <c r="A43" s="33" t="s">
        <v>629</v>
      </c>
      <c r="B43" s="33" t="s">
        <v>99</v>
      </c>
      <c r="C43" s="33"/>
      <c r="D43" s="33"/>
      <c r="E43" s="33"/>
      <c r="F43" s="34">
        <v>9.5</v>
      </c>
      <c r="G43" s="33"/>
      <c r="H43" s="9">
        <v>72860</v>
      </c>
      <c r="I43" s="9">
        <v>73317</v>
      </c>
      <c r="J43" s="9">
        <f t="shared" si="7"/>
        <v>457</v>
      </c>
      <c r="K43" s="9">
        <v>1</v>
      </c>
      <c r="L43" s="9">
        <f t="shared" si="11"/>
        <v>457</v>
      </c>
      <c r="M43" s="10">
        <v>1.03</v>
      </c>
      <c r="N43" s="11">
        <f t="shared" si="8"/>
        <v>470.71</v>
      </c>
      <c r="O43" s="33"/>
      <c r="P43" s="355">
        <f>N43</f>
        <v>470.71</v>
      </c>
      <c r="Q43" s="9">
        <v>1</v>
      </c>
      <c r="R43" s="355">
        <f t="shared" si="10"/>
        <v>470.71</v>
      </c>
    </row>
    <row r="44" spans="1:18" s="1" customFormat="1">
      <c r="A44" s="9" t="s">
        <v>11</v>
      </c>
      <c r="B44" s="33" t="s">
        <v>99</v>
      </c>
      <c r="C44" s="9"/>
      <c r="D44" s="9"/>
      <c r="E44" s="9">
        <f ca="1">SUM(E32:E58)</f>
        <v>2</v>
      </c>
      <c r="F44" s="34">
        <v>9.5</v>
      </c>
      <c r="G44" s="9">
        <f ca="1">E44*F44</f>
        <v>19</v>
      </c>
      <c r="H44" s="9"/>
      <c r="I44" s="9"/>
      <c r="J44" s="9"/>
      <c r="K44" s="9"/>
      <c r="L44" s="9">
        <f>SUM(L32:L43)</f>
        <v>226667</v>
      </c>
      <c r="M44" s="10">
        <v>1.03</v>
      </c>
      <c r="N44" s="11">
        <f>L44*M44</f>
        <v>233467.01</v>
      </c>
      <c r="O44" s="9">
        <f>SUM(O32:O43)</f>
        <v>160</v>
      </c>
      <c r="P44" s="11">
        <f ca="1">G44+' 超晶格'!S8N45+O44</f>
        <v>0</v>
      </c>
      <c r="Q44" s="9">
        <v>1</v>
      </c>
      <c r="R44" s="34">
        <f>SUM(R32:R43)</f>
        <v>227246.245</v>
      </c>
    </row>
    <row r="45" spans="1:18" s="1" customFormat="1">
      <c r="A45" s="9" t="s">
        <v>630</v>
      </c>
      <c r="B45" s="33" t="s">
        <v>631</v>
      </c>
      <c r="C45" s="9">
        <v>1</v>
      </c>
      <c r="D45" s="9">
        <v>1</v>
      </c>
      <c r="E45" s="9">
        <f>SUM(D45-C45)</f>
        <v>0</v>
      </c>
      <c r="F45" s="34">
        <v>9.5</v>
      </c>
      <c r="G45" s="9">
        <f>E45*F45</f>
        <v>0</v>
      </c>
      <c r="H45" s="9">
        <v>7009</v>
      </c>
      <c r="I45" s="9">
        <v>8425</v>
      </c>
      <c r="J45" s="9">
        <f t="shared" ref="J45:J49" si="12">I45-H45</f>
        <v>1416</v>
      </c>
      <c r="K45" s="9">
        <v>80</v>
      </c>
      <c r="L45" s="9">
        <f t="shared" ref="L45:L49" si="13">K45*J45</f>
        <v>113280</v>
      </c>
      <c r="M45" s="10">
        <v>1.03</v>
      </c>
      <c r="N45" s="11">
        <f t="shared" ref="N45:N49" si="14">M45*L45</f>
        <v>116678.39999999999</v>
      </c>
      <c r="O45" s="9"/>
      <c r="P45" s="11">
        <f t="shared" ref="P45:P49" si="15">G45+N45+O45</f>
        <v>116678.39999999999</v>
      </c>
      <c r="Q45" s="9">
        <v>1</v>
      </c>
      <c r="R45" s="34">
        <f t="shared" ref="R45:R49" si="16">P45*Q45</f>
        <v>116678.39999999999</v>
      </c>
    </row>
    <row r="46" spans="1:18" s="1" customFormat="1">
      <c r="A46" s="9" t="s">
        <v>632</v>
      </c>
      <c r="B46" s="33" t="s">
        <v>631</v>
      </c>
      <c r="C46" s="9"/>
      <c r="D46" s="9"/>
      <c r="E46" s="9"/>
      <c r="F46" s="34"/>
      <c r="G46" s="9"/>
      <c r="H46" s="9">
        <v>12025</v>
      </c>
      <c r="I46" s="9">
        <v>13571</v>
      </c>
      <c r="J46" s="9">
        <f t="shared" si="12"/>
        <v>1546</v>
      </c>
      <c r="K46" s="9">
        <v>50</v>
      </c>
      <c r="L46" s="9">
        <f t="shared" si="13"/>
        <v>77300</v>
      </c>
      <c r="M46" s="10">
        <v>1.03</v>
      </c>
      <c r="N46" s="11">
        <f t="shared" si="14"/>
        <v>79619</v>
      </c>
      <c r="O46" s="9"/>
      <c r="P46" s="11">
        <f t="shared" si="15"/>
        <v>79619</v>
      </c>
      <c r="Q46" s="9">
        <v>1</v>
      </c>
      <c r="R46" s="34">
        <f t="shared" si="16"/>
        <v>79619</v>
      </c>
    </row>
    <row r="47" spans="1:18" s="1" customFormat="1">
      <c r="A47" s="9" t="s">
        <v>11</v>
      </c>
      <c r="B47" s="33" t="s">
        <v>631</v>
      </c>
      <c r="C47" s="9"/>
      <c r="D47" s="9"/>
      <c r="E47" s="9"/>
      <c r="F47" s="34"/>
      <c r="G47" s="9"/>
      <c r="H47" s="9"/>
      <c r="I47" s="9"/>
      <c r="J47" s="9"/>
      <c r="K47" s="9"/>
      <c r="L47" s="9">
        <f>SUM(L45:L46)</f>
        <v>190580</v>
      </c>
      <c r="M47" s="10">
        <v>1.03</v>
      </c>
      <c r="N47" s="11">
        <f t="shared" si="14"/>
        <v>196297.4</v>
      </c>
      <c r="O47" s="9"/>
      <c r="P47" s="11">
        <f t="shared" si="15"/>
        <v>196297.4</v>
      </c>
      <c r="Q47" s="9">
        <v>1</v>
      </c>
      <c r="R47" s="34">
        <f t="shared" si="16"/>
        <v>196297.4</v>
      </c>
    </row>
    <row r="48" spans="1:18" s="1" customFormat="1">
      <c r="A48" s="14" t="s">
        <v>633</v>
      </c>
      <c r="B48" s="351"/>
      <c r="C48" s="14"/>
      <c r="D48" s="14"/>
      <c r="E48" s="14"/>
      <c r="F48" s="352"/>
      <c r="G48" s="14"/>
      <c r="H48" s="14"/>
      <c r="I48" s="14"/>
      <c r="J48" s="14"/>
      <c r="K48" s="14"/>
      <c r="L48" s="14"/>
      <c r="M48" s="356"/>
      <c r="N48" s="357"/>
      <c r="O48" s="14"/>
      <c r="P48" s="357"/>
      <c r="Q48" s="14"/>
      <c r="R48" s="352">
        <f>R44+R47</f>
        <v>423543.64500000002</v>
      </c>
    </row>
    <row r="49" spans="1:41 16366:16366" s="1" customFormat="1">
      <c r="A49" s="9" t="s">
        <v>634</v>
      </c>
      <c r="B49" s="9" t="s">
        <v>99</v>
      </c>
      <c r="C49" s="9"/>
      <c r="D49" s="9"/>
      <c r="E49" s="9"/>
      <c r="F49" s="34">
        <v>9.5</v>
      </c>
      <c r="G49" s="9"/>
      <c r="H49" s="9">
        <v>56692</v>
      </c>
      <c r="I49" s="9">
        <v>57571</v>
      </c>
      <c r="J49" s="9">
        <f t="shared" si="12"/>
        <v>879</v>
      </c>
      <c r="K49" s="9">
        <v>1</v>
      </c>
      <c r="L49" s="9">
        <f t="shared" si="13"/>
        <v>879</v>
      </c>
      <c r="M49" s="10">
        <v>1.03</v>
      </c>
      <c r="N49" s="11">
        <f t="shared" si="14"/>
        <v>905.37</v>
      </c>
      <c r="O49" s="9"/>
      <c r="P49" s="11">
        <f t="shared" si="15"/>
        <v>905.37</v>
      </c>
      <c r="Q49" s="9">
        <v>1</v>
      </c>
      <c r="R49" s="34">
        <f t="shared" si="16"/>
        <v>905.37</v>
      </c>
      <c r="S49" s="257" t="s">
        <v>635</v>
      </c>
      <c r="XEL49" s="1">
        <f>SUM(C49:XEK49)</f>
        <v>118749.64</v>
      </c>
    </row>
    <row r="50" spans="1:41 16366:16366" s="1" customFormat="1">
      <c r="A50" s="38"/>
      <c r="B50" s="37"/>
      <c r="C50" s="38"/>
      <c r="D50" s="38"/>
      <c r="E50" s="38"/>
      <c r="F50" s="39"/>
      <c r="G50" s="38"/>
      <c r="H50" s="38"/>
      <c r="I50" s="38"/>
      <c r="J50" s="38"/>
      <c r="K50" s="38"/>
      <c r="L50" s="38"/>
      <c r="M50" s="53"/>
      <c r="N50" s="54"/>
      <c r="O50" s="38"/>
      <c r="P50" s="54"/>
      <c r="Q50" s="38"/>
      <c r="R50" s="39"/>
    </row>
    <row r="51" spans="1:41 16366:16366">
      <c r="A51" s="3"/>
      <c r="B51" s="226"/>
      <c r="C51" s="3"/>
      <c r="D51" s="3"/>
      <c r="E51" s="3"/>
      <c r="F51" s="111"/>
      <c r="G51" s="3"/>
      <c r="H51" s="3"/>
      <c r="I51" s="3"/>
      <c r="J51" s="3"/>
      <c r="K51" s="3"/>
      <c r="L51" s="3"/>
      <c r="M51" s="4"/>
      <c r="N51" s="5"/>
      <c r="O51" s="3"/>
      <c r="P51" s="5"/>
      <c r="Q51" s="3"/>
      <c r="R51" s="1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</row>
    <row r="52" spans="1:41 16366:16366">
      <c r="A52" s="3" t="s">
        <v>15</v>
      </c>
      <c r="B52" s="3"/>
      <c r="C52" s="3" t="s">
        <v>16</v>
      </c>
      <c r="D52" s="3" t="s">
        <v>17</v>
      </c>
      <c r="E52" s="3" t="s">
        <v>18</v>
      </c>
      <c r="F52" s="117" t="s">
        <v>19</v>
      </c>
      <c r="G52" s="3" t="s">
        <v>20</v>
      </c>
      <c r="H52" s="3" t="s">
        <v>21</v>
      </c>
      <c r="I52" s="3" t="s">
        <v>22</v>
      </c>
      <c r="J52" s="3" t="s">
        <v>23</v>
      </c>
      <c r="K52" s="3" t="s">
        <v>24</v>
      </c>
      <c r="L52" s="3" t="s">
        <v>18</v>
      </c>
      <c r="M52" s="4"/>
      <c r="N52" s="5" t="s">
        <v>25</v>
      </c>
      <c r="O52" s="3" t="s">
        <v>26</v>
      </c>
      <c r="P52" s="5" t="s">
        <v>11</v>
      </c>
      <c r="Q52" s="3" t="s">
        <v>27</v>
      </c>
      <c r="R52" s="117" t="s">
        <v>28</v>
      </c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</row>
    <row r="53" spans="1:41 16366:16366" s="92" customFormat="1">
      <c r="A53" s="353"/>
      <c r="B53" s="3"/>
      <c r="C53" s="3"/>
      <c r="D53" s="3"/>
      <c r="E53" s="3"/>
      <c r="F53" s="117"/>
      <c r="G53" s="3"/>
      <c r="H53" s="3"/>
      <c r="I53" s="3"/>
      <c r="J53" s="3"/>
      <c r="K53" s="3"/>
      <c r="L53" s="3"/>
      <c r="M53" s="4"/>
      <c r="N53" s="5"/>
      <c r="O53" s="3"/>
      <c r="P53" s="5"/>
      <c r="Q53" s="3"/>
      <c r="R53" s="117"/>
      <c r="S53" s="324"/>
      <c r="T53" s="324"/>
      <c r="U53" s="324"/>
      <c r="V53" s="324"/>
      <c r="W53" s="324"/>
      <c r="X53" s="324"/>
      <c r="Y53" s="324"/>
      <c r="Z53" s="324"/>
      <c r="AA53" s="324"/>
      <c r="AB53" s="324"/>
      <c r="AC53" s="324"/>
      <c r="AD53" s="324"/>
      <c r="AE53" s="324"/>
      <c r="AF53" s="324"/>
      <c r="AG53" s="324"/>
      <c r="AH53" s="324"/>
      <c r="AI53" s="324"/>
      <c r="AJ53" s="324"/>
      <c r="AK53" s="324"/>
      <c r="AL53" s="324"/>
      <c r="AM53" s="324"/>
      <c r="AN53" s="324"/>
      <c r="AO53" s="324"/>
    </row>
    <row r="54" spans="1:41 16366:16366" s="13" customFormat="1">
      <c r="A54" s="9" t="s">
        <v>636</v>
      </c>
      <c r="B54" s="9" t="s">
        <v>637</v>
      </c>
      <c r="C54" s="9">
        <v>4019</v>
      </c>
      <c r="D54" s="9"/>
      <c r="E54" s="9"/>
      <c r="F54" s="34"/>
      <c r="G54" s="9"/>
      <c r="H54" s="9">
        <v>5071</v>
      </c>
      <c r="I54" s="9">
        <v>5071</v>
      </c>
      <c r="J54" s="9">
        <f t="shared" ref="J54:J61" si="17">I54-H54</f>
        <v>0</v>
      </c>
      <c r="K54" s="9">
        <v>1</v>
      </c>
      <c r="L54" s="9">
        <f t="shared" ref="L54:L61" si="18">K54*J54</f>
        <v>0</v>
      </c>
      <c r="M54" s="10">
        <v>1.03</v>
      </c>
      <c r="N54" s="11">
        <f t="shared" ref="N54:N62" si="19">M54*L54</f>
        <v>0</v>
      </c>
      <c r="O54" s="9">
        <v>40</v>
      </c>
      <c r="P54" s="11">
        <f t="shared" ref="P54:P62" si="20">G54+N54+O54</f>
        <v>40</v>
      </c>
      <c r="Q54" s="9">
        <v>1</v>
      </c>
      <c r="R54" s="34">
        <f t="shared" ref="R54:R62" si="21">P54*Q54</f>
        <v>40</v>
      </c>
    </row>
    <row r="55" spans="1:41 16366:16366" s="13" customFormat="1">
      <c r="A55" s="9" t="s">
        <v>638</v>
      </c>
      <c r="B55" s="9" t="s">
        <v>637</v>
      </c>
      <c r="C55" s="9"/>
      <c r="D55" s="9">
        <v>4326</v>
      </c>
      <c r="E55" s="9"/>
      <c r="F55" s="34"/>
      <c r="G55" s="9"/>
      <c r="H55" s="9">
        <v>165952</v>
      </c>
      <c r="I55" s="9">
        <v>165952</v>
      </c>
      <c r="J55" s="9">
        <f t="shared" si="17"/>
        <v>0</v>
      </c>
      <c r="K55" s="9">
        <v>1</v>
      </c>
      <c r="L55" s="9">
        <f t="shared" si="18"/>
        <v>0</v>
      </c>
      <c r="M55" s="10">
        <v>1.03</v>
      </c>
      <c r="N55" s="11">
        <f t="shared" si="19"/>
        <v>0</v>
      </c>
      <c r="O55" s="9">
        <v>20</v>
      </c>
      <c r="P55" s="11">
        <f t="shared" si="20"/>
        <v>20</v>
      </c>
      <c r="Q55" s="9">
        <v>1</v>
      </c>
      <c r="R55" s="34">
        <f t="shared" si="21"/>
        <v>20</v>
      </c>
    </row>
    <row r="56" spans="1:41 16366:16366" s="13" customFormat="1">
      <c r="A56" s="9" t="s">
        <v>639</v>
      </c>
      <c r="B56" s="9" t="s">
        <v>637</v>
      </c>
      <c r="C56" s="9">
        <v>5237</v>
      </c>
      <c r="D56" s="9">
        <v>5237</v>
      </c>
      <c r="E56" s="9">
        <f>SUM(D56-C56)</f>
        <v>0</v>
      </c>
      <c r="F56" s="34">
        <v>9.5</v>
      </c>
      <c r="G56" s="9">
        <f>E56*F56</f>
        <v>0</v>
      </c>
      <c r="H56" s="9">
        <v>31716</v>
      </c>
      <c r="I56" s="9">
        <v>32284</v>
      </c>
      <c r="J56" s="9">
        <f t="shared" si="17"/>
        <v>568</v>
      </c>
      <c r="K56" s="9">
        <v>1</v>
      </c>
      <c r="L56" s="9">
        <f t="shared" si="18"/>
        <v>568</v>
      </c>
      <c r="M56" s="10">
        <v>1.03</v>
      </c>
      <c r="N56" s="11">
        <f t="shared" si="19"/>
        <v>585.04</v>
      </c>
      <c r="O56" s="9"/>
      <c r="P56" s="11">
        <f t="shared" si="20"/>
        <v>585.04</v>
      </c>
      <c r="Q56" s="9">
        <v>1</v>
      </c>
      <c r="R56" s="34">
        <f t="shared" si="21"/>
        <v>585.04</v>
      </c>
    </row>
    <row r="57" spans="1:41 16366:16366" s="13" customFormat="1">
      <c r="A57" s="9" t="s">
        <v>640</v>
      </c>
      <c r="B57" s="9" t="s">
        <v>637</v>
      </c>
      <c r="C57" s="9"/>
      <c r="D57" s="9"/>
      <c r="E57" s="9"/>
      <c r="F57" s="34"/>
      <c r="G57" s="9"/>
      <c r="H57" s="9">
        <v>1605</v>
      </c>
      <c r="I57" s="9">
        <v>1899</v>
      </c>
      <c r="J57" s="9">
        <f t="shared" si="17"/>
        <v>294</v>
      </c>
      <c r="K57" s="9">
        <v>40</v>
      </c>
      <c r="L57" s="9">
        <f t="shared" si="18"/>
        <v>11760</v>
      </c>
      <c r="M57" s="10">
        <v>1.03</v>
      </c>
      <c r="N57" s="11">
        <f t="shared" si="19"/>
        <v>12112.8</v>
      </c>
      <c r="O57" s="9"/>
      <c r="P57" s="11">
        <f t="shared" si="20"/>
        <v>12112.8</v>
      </c>
      <c r="Q57" s="9">
        <v>1</v>
      </c>
      <c r="R57" s="34">
        <f t="shared" si="21"/>
        <v>12112.8</v>
      </c>
    </row>
    <row r="58" spans="1:41 16366:16366" s="13" customFormat="1">
      <c r="A58" s="9" t="s">
        <v>641</v>
      </c>
      <c r="B58" s="9" t="s">
        <v>637</v>
      </c>
      <c r="C58" s="9"/>
      <c r="D58" s="9"/>
      <c r="E58" s="9"/>
      <c r="F58" s="34"/>
      <c r="G58" s="9"/>
      <c r="H58" s="9">
        <v>0</v>
      </c>
      <c r="I58" s="9">
        <v>0</v>
      </c>
      <c r="J58" s="9">
        <f t="shared" si="17"/>
        <v>0</v>
      </c>
      <c r="K58" s="9">
        <v>1</v>
      </c>
      <c r="L58" s="9">
        <f t="shared" si="18"/>
        <v>0</v>
      </c>
      <c r="M58" s="10">
        <v>1.03</v>
      </c>
      <c r="N58" s="11">
        <f t="shared" si="19"/>
        <v>0</v>
      </c>
      <c r="O58" s="9"/>
      <c r="P58" s="11">
        <f t="shared" si="20"/>
        <v>0</v>
      </c>
      <c r="Q58" s="9">
        <v>1</v>
      </c>
      <c r="R58" s="34">
        <f t="shared" si="21"/>
        <v>0</v>
      </c>
    </row>
    <row r="59" spans="1:41 16366:16366" s="13" customFormat="1">
      <c r="A59" s="9" t="s">
        <v>642</v>
      </c>
      <c r="B59" s="9" t="s">
        <v>637</v>
      </c>
      <c r="C59" s="9"/>
      <c r="D59" s="9"/>
      <c r="E59" s="9"/>
      <c r="F59" s="34"/>
      <c r="G59" s="9"/>
      <c r="H59" s="9">
        <v>62706</v>
      </c>
      <c r="I59" s="9">
        <v>65596</v>
      </c>
      <c r="J59" s="9">
        <f t="shared" si="17"/>
        <v>2890</v>
      </c>
      <c r="K59" s="9">
        <v>1</v>
      </c>
      <c r="L59" s="9">
        <f t="shared" si="18"/>
        <v>2890</v>
      </c>
      <c r="M59" s="10">
        <v>1.03</v>
      </c>
      <c r="N59" s="11">
        <f t="shared" si="19"/>
        <v>2976.7</v>
      </c>
      <c r="O59" s="9"/>
      <c r="P59" s="11">
        <f t="shared" si="20"/>
        <v>2976.7</v>
      </c>
      <c r="Q59" s="9">
        <v>1</v>
      </c>
      <c r="R59" s="34">
        <f t="shared" si="21"/>
        <v>2976.7</v>
      </c>
    </row>
    <row r="60" spans="1:41 16366:16366" s="13" customFormat="1">
      <c r="A60" s="9" t="s">
        <v>643</v>
      </c>
      <c r="B60" s="9" t="s">
        <v>637</v>
      </c>
      <c r="C60" s="9"/>
      <c r="D60" s="9"/>
      <c r="E60" s="9"/>
      <c r="F60" s="34"/>
      <c r="G60" s="9"/>
      <c r="H60" s="120">
        <v>6038</v>
      </c>
      <c r="I60" s="120">
        <v>9406</v>
      </c>
      <c r="J60" s="9">
        <f t="shared" si="17"/>
        <v>3368</v>
      </c>
      <c r="K60" s="9">
        <v>80</v>
      </c>
      <c r="L60" s="9">
        <f t="shared" si="18"/>
        <v>269440</v>
      </c>
      <c r="M60" s="10">
        <v>1.03</v>
      </c>
      <c r="N60" s="11">
        <f t="shared" si="19"/>
        <v>277523.20000000001</v>
      </c>
      <c r="O60" s="9"/>
      <c r="P60" s="11">
        <f t="shared" si="20"/>
        <v>277523.20000000001</v>
      </c>
      <c r="Q60" s="9">
        <v>1</v>
      </c>
      <c r="R60" s="34">
        <f t="shared" si="21"/>
        <v>277523.20000000001</v>
      </c>
    </row>
    <row r="61" spans="1:41 16366:16366" s="13" customFormat="1">
      <c r="A61" s="9" t="s">
        <v>644</v>
      </c>
      <c r="B61" s="9" t="s">
        <v>637</v>
      </c>
      <c r="C61" s="9"/>
      <c r="D61" s="9"/>
      <c r="E61" s="9"/>
      <c r="F61" s="34"/>
      <c r="G61" s="9"/>
      <c r="H61" s="9">
        <v>0</v>
      </c>
      <c r="I61" s="9">
        <v>205</v>
      </c>
      <c r="J61" s="9">
        <f t="shared" si="17"/>
        <v>205</v>
      </c>
      <c r="K61" s="9">
        <v>20</v>
      </c>
      <c r="L61" s="9">
        <f t="shared" si="18"/>
        <v>4100</v>
      </c>
      <c r="M61" s="10">
        <v>1.03</v>
      </c>
      <c r="N61" s="11">
        <f t="shared" si="19"/>
        <v>4223</v>
      </c>
      <c r="O61" s="9"/>
      <c r="P61" s="11">
        <f t="shared" si="20"/>
        <v>4223</v>
      </c>
      <c r="Q61" s="9">
        <v>1</v>
      </c>
      <c r="R61" s="34">
        <f t="shared" si="21"/>
        <v>4223</v>
      </c>
    </row>
    <row r="62" spans="1:41 16366:16366" s="13" customFormat="1">
      <c r="A62" s="222" t="s">
        <v>11</v>
      </c>
      <c r="B62" s="222" t="s">
        <v>637</v>
      </c>
      <c r="C62" s="222">
        <v>4019</v>
      </c>
      <c r="D62" s="222"/>
      <c r="E62" s="222">
        <f>SUM(E54:E60)</f>
        <v>0</v>
      </c>
      <c r="F62" s="258">
        <v>9.5</v>
      </c>
      <c r="G62" s="222">
        <f>E62*F62</f>
        <v>0</v>
      </c>
      <c r="H62" s="222"/>
      <c r="I62" s="222"/>
      <c r="J62" s="222"/>
      <c r="K62" s="222"/>
      <c r="L62" s="222">
        <f>SUM(L54:L60)</f>
        <v>284658</v>
      </c>
      <c r="M62" s="241">
        <v>1.03</v>
      </c>
      <c r="N62" s="242">
        <f t="shared" si="19"/>
        <v>293197.74</v>
      </c>
      <c r="O62" s="222">
        <f>SUM(O54:O60)</f>
        <v>60</v>
      </c>
      <c r="P62" s="242">
        <f t="shared" si="20"/>
        <v>293257.74</v>
      </c>
      <c r="Q62" s="222">
        <v>1</v>
      </c>
      <c r="R62" s="258">
        <f t="shared" si="21"/>
        <v>293257.74</v>
      </c>
    </row>
    <row r="63" spans="1:41 16366:16366" s="71" customFormat="1">
      <c r="A63" s="94" t="s">
        <v>645</v>
      </c>
      <c r="B63" s="94" t="s">
        <v>109</v>
      </c>
      <c r="C63" s="94"/>
      <c r="D63" s="94"/>
      <c r="E63" s="94"/>
      <c r="F63" s="95"/>
      <c r="G63" s="94"/>
      <c r="H63" s="94"/>
      <c r="I63" s="94"/>
      <c r="J63" s="94"/>
      <c r="K63" s="94"/>
      <c r="L63" s="94"/>
      <c r="M63" s="124"/>
      <c r="N63" s="125"/>
      <c r="O63" s="94"/>
      <c r="P63" s="125"/>
      <c r="Q63" s="94"/>
      <c r="R63" s="95">
        <v>252064.69</v>
      </c>
    </row>
    <row r="64" spans="1:41 16366:16366" s="268" customFormat="1">
      <c r="A64" s="94" t="s">
        <v>646</v>
      </c>
      <c r="B64" s="94" t="s">
        <v>397</v>
      </c>
      <c r="C64" s="94"/>
      <c r="D64" s="94"/>
      <c r="E64" s="94"/>
      <c r="F64" s="95"/>
      <c r="G64" s="94"/>
      <c r="H64" s="94"/>
      <c r="I64" s="94"/>
      <c r="J64" s="94"/>
      <c r="K64" s="94"/>
      <c r="L64" s="94"/>
      <c r="M64" s="124"/>
      <c r="N64" s="125"/>
      <c r="O64" s="94"/>
      <c r="P64" s="125"/>
      <c r="Q64" s="94"/>
      <c r="R64" s="95">
        <f>R63-R62</f>
        <v>-41193.050000000003</v>
      </c>
    </row>
    <row r="65" spans="1:41" s="325" customFormat="1">
      <c r="A65" s="358"/>
      <c r="B65" s="113"/>
      <c r="C65" s="113"/>
      <c r="D65" s="113"/>
      <c r="E65" s="113"/>
      <c r="F65" s="114"/>
      <c r="G65" s="113"/>
      <c r="H65" s="113"/>
      <c r="I65" s="113"/>
      <c r="J65" s="113"/>
      <c r="K65" s="113"/>
      <c r="L65" s="113"/>
      <c r="M65" s="142"/>
      <c r="N65" s="143"/>
      <c r="O65" s="113"/>
      <c r="P65" s="143"/>
      <c r="Q65" s="113"/>
      <c r="R65" s="114"/>
    </row>
    <row r="66" spans="1:41" s="337" customFormat="1">
      <c r="A66" s="27" t="s">
        <v>15</v>
      </c>
      <c r="B66" s="226"/>
      <c r="C66" s="110"/>
      <c r="D66" s="110"/>
      <c r="E66" s="110"/>
      <c r="F66" s="111"/>
      <c r="G66" s="110"/>
      <c r="H66" s="110"/>
      <c r="I66" s="110"/>
      <c r="J66" s="110"/>
      <c r="K66" s="110"/>
      <c r="L66" s="110"/>
      <c r="M66" s="4"/>
      <c r="N66" s="141"/>
      <c r="O66" s="110"/>
      <c r="P66" s="226"/>
      <c r="Q66" s="110"/>
      <c r="R66" s="111"/>
      <c r="S66" s="387"/>
      <c r="T66" s="387"/>
      <c r="U66" s="387"/>
      <c r="V66" s="387"/>
      <c r="W66" s="387"/>
      <c r="X66" s="387"/>
      <c r="Y66" s="387"/>
      <c r="Z66" s="387"/>
      <c r="AA66" s="387"/>
      <c r="AB66" s="387"/>
      <c r="AC66" s="387"/>
      <c r="AD66" s="387"/>
      <c r="AE66" s="387"/>
      <c r="AF66" s="387"/>
      <c r="AG66" s="387"/>
      <c r="AH66" s="387"/>
      <c r="AI66" s="387"/>
      <c r="AJ66" s="387"/>
      <c r="AK66" s="387"/>
      <c r="AL66" s="387"/>
      <c r="AM66" s="387"/>
      <c r="AN66" s="387"/>
      <c r="AO66" s="387"/>
    </row>
    <row r="67" spans="1:41" s="1" customFormat="1">
      <c r="A67" s="359" t="s">
        <v>647</v>
      </c>
      <c r="B67" s="16" t="s">
        <v>648</v>
      </c>
      <c r="C67" s="359">
        <v>4998</v>
      </c>
      <c r="D67" s="359"/>
      <c r="E67" s="359"/>
      <c r="F67" s="360"/>
      <c r="G67" s="359"/>
      <c r="H67" s="359">
        <v>32398</v>
      </c>
      <c r="I67" s="359">
        <v>32867</v>
      </c>
      <c r="J67" s="359">
        <f t="shared" ref="J67:J75" si="22">I67-H67</f>
        <v>469</v>
      </c>
      <c r="K67" s="359">
        <v>40</v>
      </c>
      <c r="L67" s="359">
        <f>J67*K67</f>
        <v>18760</v>
      </c>
      <c r="M67" s="376">
        <v>1.03</v>
      </c>
      <c r="N67" s="377">
        <f t="shared" ref="N67:N75" si="23">M67*L67</f>
        <v>19322.8</v>
      </c>
      <c r="O67" s="359"/>
      <c r="P67" s="377">
        <f t="shared" ref="P67:P75" si="24">G67+N67+O67</f>
        <v>19322.8</v>
      </c>
      <c r="Q67" s="359">
        <v>1</v>
      </c>
      <c r="R67" s="360">
        <f t="shared" ref="R67:R75" si="25">P67*Q67</f>
        <v>19322.8</v>
      </c>
    </row>
    <row r="68" spans="1:41" s="1" customFormat="1">
      <c r="A68" s="9" t="s">
        <v>619</v>
      </c>
      <c r="B68" s="16" t="s">
        <v>648</v>
      </c>
      <c r="C68" s="9" t="s">
        <v>620</v>
      </c>
      <c r="D68" s="9"/>
      <c r="E68" s="9"/>
      <c r="F68" s="34"/>
      <c r="G68" s="9"/>
      <c r="H68" s="9">
        <v>58374</v>
      </c>
      <c r="I68" s="9">
        <v>70725</v>
      </c>
      <c r="J68" s="9">
        <f t="shared" si="22"/>
        <v>12351</v>
      </c>
      <c r="K68" s="9">
        <v>1</v>
      </c>
      <c r="L68" s="9">
        <f>J68*K68</f>
        <v>12351</v>
      </c>
      <c r="M68" s="10">
        <v>1.03</v>
      </c>
      <c r="N68" s="11">
        <f t="shared" si="23"/>
        <v>12721.53</v>
      </c>
      <c r="O68" s="9"/>
      <c r="P68" s="11">
        <f t="shared" si="24"/>
        <v>12721.53</v>
      </c>
      <c r="Q68" s="9">
        <v>0.5</v>
      </c>
      <c r="R68" s="34">
        <f t="shared" si="25"/>
        <v>6360.7650000000003</v>
      </c>
    </row>
    <row r="69" spans="1:41" s="1" customFormat="1">
      <c r="A69" s="9" t="s">
        <v>649</v>
      </c>
      <c r="B69" s="16" t="s">
        <v>648</v>
      </c>
      <c r="C69" s="9"/>
      <c r="D69" s="9"/>
      <c r="E69" s="9"/>
      <c r="F69" s="34"/>
      <c r="G69" s="9"/>
      <c r="H69" s="9">
        <v>99658</v>
      </c>
      <c r="I69" s="9">
        <v>101094</v>
      </c>
      <c r="J69" s="9">
        <f t="shared" si="22"/>
        <v>1436</v>
      </c>
      <c r="K69" s="9">
        <v>1</v>
      </c>
      <c r="L69" s="9">
        <f>J69*K69</f>
        <v>1436</v>
      </c>
      <c r="M69" s="10">
        <v>1.03</v>
      </c>
      <c r="N69" s="11">
        <f t="shared" si="23"/>
        <v>1479.08</v>
      </c>
      <c r="O69" s="9"/>
      <c r="P69" s="11">
        <f t="shared" si="24"/>
        <v>1479.08</v>
      </c>
      <c r="Q69" s="9">
        <v>1</v>
      </c>
      <c r="R69" s="34">
        <f t="shared" si="25"/>
        <v>1479.08</v>
      </c>
    </row>
    <row r="70" spans="1:41" s="1" customFormat="1">
      <c r="A70" s="9" t="s">
        <v>650</v>
      </c>
      <c r="B70" s="16" t="s">
        <v>648</v>
      </c>
      <c r="C70" s="9"/>
      <c r="D70" s="9"/>
      <c r="E70" s="9"/>
      <c r="F70" s="34"/>
      <c r="G70" s="9"/>
      <c r="H70" s="9">
        <v>92406</v>
      </c>
      <c r="I70" s="9">
        <v>100902</v>
      </c>
      <c r="J70" s="9">
        <f t="shared" si="22"/>
        <v>8496</v>
      </c>
      <c r="K70" s="9">
        <v>1</v>
      </c>
      <c r="L70" s="9">
        <f>K70*J70</f>
        <v>8496</v>
      </c>
      <c r="M70" s="10">
        <v>1.03</v>
      </c>
      <c r="N70" s="11">
        <f t="shared" si="23"/>
        <v>8750.8799999999992</v>
      </c>
      <c r="O70" s="9"/>
      <c r="P70" s="11">
        <f t="shared" si="24"/>
        <v>8750.8799999999992</v>
      </c>
      <c r="Q70" s="9">
        <v>1</v>
      </c>
      <c r="R70" s="34">
        <f t="shared" si="25"/>
        <v>8750.8799999999992</v>
      </c>
    </row>
    <row r="71" spans="1:41" s="1" customFormat="1">
      <c r="A71" s="9" t="s">
        <v>651</v>
      </c>
      <c r="B71" s="16" t="s">
        <v>648</v>
      </c>
      <c r="C71" s="9">
        <v>175</v>
      </c>
      <c r="D71" s="9">
        <v>177</v>
      </c>
      <c r="E71" s="9">
        <f>SUM(D71-C71)</f>
        <v>2</v>
      </c>
      <c r="F71" s="34">
        <v>9.5</v>
      </c>
      <c r="G71" s="9">
        <f>E71*F71</f>
        <v>19</v>
      </c>
      <c r="H71" s="9">
        <v>34293</v>
      </c>
      <c r="I71" s="9">
        <v>34387</v>
      </c>
      <c r="J71" s="9">
        <f t="shared" si="22"/>
        <v>94</v>
      </c>
      <c r="K71" s="9">
        <v>1</v>
      </c>
      <c r="L71" s="9">
        <f>K71*J71</f>
        <v>94</v>
      </c>
      <c r="M71" s="10">
        <v>1.03</v>
      </c>
      <c r="N71" s="11">
        <f t="shared" si="23"/>
        <v>96.82</v>
      </c>
      <c r="O71" s="9">
        <v>40</v>
      </c>
      <c r="P71" s="11">
        <f t="shared" si="24"/>
        <v>155.82</v>
      </c>
      <c r="Q71" s="9">
        <v>1</v>
      </c>
      <c r="R71" s="34">
        <f t="shared" si="25"/>
        <v>155.82</v>
      </c>
    </row>
    <row r="72" spans="1:41" s="13" customFormat="1">
      <c r="A72" s="9" t="s">
        <v>652</v>
      </c>
      <c r="B72" s="16" t="s">
        <v>648</v>
      </c>
      <c r="C72" s="9"/>
      <c r="D72" s="9"/>
      <c r="E72" s="9"/>
      <c r="F72" s="34"/>
      <c r="G72" s="9"/>
      <c r="H72" s="9">
        <v>116684</v>
      </c>
      <c r="I72" s="9">
        <v>124811</v>
      </c>
      <c r="J72" s="9">
        <f t="shared" si="22"/>
        <v>8127</v>
      </c>
      <c r="K72" s="9">
        <v>1</v>
      </c>
      <c r="L72" s="9">
        <f>K72*J72</f>
        <v>8127</v>
      </c>
      <c r="M72" s="10">
        <v>1.03</v>
      </c>
      <c r="N72" s="11">
        <f t="shared" si="23"/>
        <v>8370.81</v>
      </c>
      <c r="O72" s="9"/>
      <c r="P72" s="11">
        <f t="shared" si="24"/>
        <v>8370.81</v>
      </c>
      <c r="Q72" s="9">
        <v>1</v>
      </c>
      <c r="R72" s="34">
        <f t="shared" si="25"/>
        <v>8370.81</v>
      </c>
      <c r="S72" s="25"/>
      <c r="T72" s="25"/>
      <c r="U72" s="25"/>
      <c r="V72" s="25"/>
      <c r="W72" s="25"/>
      <c r="X72" s="25"/>
      <c r="Y72" s="25"/>
    </row>
    <row r="73" spans="1:41" s="13" customFormat="1">
      <c r="A73" s="9" t="s">
        <v>653</v>
      </c>
      <c r="B73" s="16" t="s">
        <v>648</v>
      </c>
      <c r="C73" s="9"/>
      <c r="D73" s="9"/>
      <c r="E73" s="9"/>
      <c r="F73" s="34"/>
      <c r="G73" s="9"/>
      <c r="H73" s="9">
        <v>26150</v>
      </c>
      <c r="I73" s="9">
        <v>26891</v>
      </c>
      <c r="J73" s="9">
        <f t="shared" si="22"/>
        <v>741</v>
      </c>
      <c r="K73" s="9">
        <v>40</v>
      </c>
      <c r="L73" s="9">
        <f>K73*J73</f>
        <v>29640</v>
      </c>
      <c r="M73" s="10">
        <v>1.03</v>
      </c>
      <c r="N73" s="11">
        <f t="shared" si="23"/>
        <v>30529.200000000001</v>
      </c>
      <c r="O73" s="9"/>
      <c r="P73" s="11">
        <f t="shared" si="24"/>
        <v>30529.200000000001</v>
      </c>
      <c r="Q73" s="9">
        <v>1</v>
      </c>
      <c r="R73" s="34">
        <f t="shared" si="25"/>
        <v>30529.200000000001</v>
      </c>
      <c r="S73" s="25"/>
      <c r="T73" s="25"/>
      <c r="U73" s="25"/>
      <c r="V73" s="25"/>
      <c r="W73" s="25"/>
      <c r="X73" s="25"/>
      <c r="Y73" s="25"/>
    </row>
    <row r="74" spans="1:41" s="13" customFormat="1">
      <c r="A74" s="9" t="s">
        <v>654</v>
      </c>
      <c r="B74" s="16" t="s">
        <v>648</v>
      </c>
      <c r="C74" s="9">
        <v>1</v>
      </c>
      <c r="D74" s="9">
        <v>1</v>
      </c>
      <c r="E74" s="9">
        <f>SUM(D74-C74)</f>
        <v>0</v>
      </c>
      <c r="F74" s="34">
        <v>9.5</v>
      </c>
      <c r="G74" s="9">
        <f>E74*F74</f>
        <v>0</v>
      </c>
      <c r="H74" s="9">
        <v>269</v>
      </c>
      <c r="I74" s="9">
        <v>290</v>
      </c>
      <c r="J74" s="9">
        <f t="shared" si="22"/>
        <v>21</v>
      </c>
      <c r="K74" s="9">
        <v>30</v>
      </c>
      <c r="L74" s="9">
        <f>K74*J74</f>
        <v>630</v>
      </c>
      <c r="M74" s="10">
        <v>1.03</v>
      </c>
      <c r="N74" s="11">
        <f t="shared" si="23"/>
        <v>648.9</v>
      </c>
      <c r="O74" s="9"/>
      <c r="P74" s="11">
        <f t="shared" si="24"/>
        <v>648.9</v>
      </c>
      <c r="Q74" s="9">
        <v>0.33</v>
      </c>
      <c r="R74" s="34">
        <f t="shared" si="25"/>
        <v>214.137</v>
      </c>
      <c r="S74" s="25"/>
      <c r="T74" s="25"/>
      <c r="U74" s="25"/>
      <c r="V74" s="25"/>
      <c r="W74" s="25"/>
      <c r="X74" s="25"/>
      <c r="Y74" s="25"/>
    </row>
    <row r="75" spans="1:41" s="13" customFormat="1">
      <c r="A75" s="9" t="s">
        <v>655</v>
      </c>
      <c r="B75" s="16" t="s">
        <v>648</v>
      </c>
      <c r="C75" s="9"/>
      <c r="D75" s="9"/>
      <c r="E75" s="9"/>
      <c r="F75" s="34"/>
      <c r="G75" s="9"/>
      <c r="H75" s="9">
        <v>167667</v>
      </c>
      <c r="I75" s="9">
        <v>245617</v>
      </c>
      <c r="J75" s="9">
        <f t="shared" si="22"/>
        <v>77950</v>
      </c>
      <c r="K75" s="9">
        <v>1</v>
      </c>
      <c r="L75" s="9">
        <f>J75*K75</f>
        <v>77950</v>
      </c>
      <c r="M75" s="10">
        <v>1.03</v>
      </c>
      <c r="N75" s="11">
        <f t="shared" si="23"/>
        <v>80288.5</v>
      </c>
      <c r="O75" s="9"/>
      <c r="P75" s="11">
        <f t="shared" si="24"/>
        <v>80288.5</v>
      </c>
      <c r="Q75" s="9">
        <v>1</v>
      </c>
      <c r="R75" s="34">
        <f t="shared" si="25"/>
        <v>80288.5</v>
      </c>
      <c r="S75" s="25"/>
      <c r="T75" s="25"/>
      <c r="U75" s="25"/>
      <c r="V75" s="25"/>
      <c r="W75" s="25"/>
      <c r="X75" s="25"/>
      <c r="Y75" s="25"/>
    </row>
    <row r="76" spans="1:41" s="33" customFormat="1">
      <c r="A76" s="122" t="s">
        <v>300</v>
      </c>
      <c r="B76" s="16" t="s">
        <v>648</v>
      </c>
      <c r="C76" s="9"/>
      <c r="D76" s="9"/>
      <c r="E76" s="9"/>
      <c r="F76" s="34"/>
      <c r="G76" s="9"/>
      <c r="H76" s="9"/>
      <c r="I76" s="9"/>
      <c r="J76" s="9"/>
      <c r="K76" s="9"/>
      <c r="L76" s="9"/>
      <c r="M76" s="10"/>
      <c r="N76" s="11"/>
      <c r="O76" s="9"/>
      <c r="P76" s="11"/>
      <c r="Q76" s="9">
        <v>5.7299999999999997E-2</v>
      </c>
      <c r="R76" s="34">
        <v>1415.94</v>
      </c>
      <c r="S76" s="325"/>
      <c r="T76" s="325"/>
      <c r="U76" s="325"/>
      <c r="V76" s="325"/>
      <c r="W76" s="325"/>
      <c r="X76" s="325"/>
      <c r="Y76" s="325"/>
    </row>
    <row r="77" spans="1:41" s="13" customFormat="1">
      <c r="A77" s="222" t="s">
        <v>656</v>
      </c>
      <c r="B77" s="16" t="s">
        <v>648</v>
      </c>
      <c r="C77" s="222"/>
      <c r="D77" s="222"/>
      <c r="E77" s="222">
        <f>SUM(E67:E73)</f>
        <v>2</v>
      </c>
      <c r="F77" s="258">
        <v>9.5</v>
      </c>
      <c r="G77" s="222">
        <f>E77*F77</f>
        <v>19</v>
      </c>
      <c r="H77" s="222"/>
      <c r="I77" s="222"/>
      <c r="J77" s="222"/>
      <c r="K77" s="222"/>
      <c r="L77" s="222">
        <f>SUM(L67:L75)</f>
        <v>157484</v>
      </c>
      <c r="M77" s="241">
        <v>1.03</v>
      </c>
      <c r="N77" s="242">
        <f>M77*L77</f>
        <v>162208.51999999999</v>
      </c>
      <c r="O77" s="222">
        <f>SUM(O67:O73)</f>
        <v>40</v>
      </c>
      <c r="P77" s="242">
        <f>G77+N77+O77</f>
        <v>162267.51999999999</v>
      </c>
      <c r="Q77" s="222">
        <v>1</v>
      </c>
      <c r="R77" s="258">
        <f>SUM(R67:R76)</f>
        <v>156887.932</v>
      </c>
      <c r="S77" s="25"/>
      <c r="T77" s="25"/>
      <c r="U77" s="25"/>
      <c r="V77" s="25"/>
      <c r="W77" s="25"/>
      <c r="X77" s="25"/>
      <c r="Y77" s="25"/>
    </row>
    <row r="78" spans="1:41" s="33" customFormat="1">
      <c r="A78" s="9"/>
      <c r="C78" s="9"/>
      <c r="D78" s="9"/>
      <c r="E78" s="9"/>
      <c r="F78" s="34"/>
      <c r="G78" s="9"/>
      <c r="H78" s="9"/>
      <c r="I78" s="9"/>
      <c r="J78" s="9"/>
      <c r="K78" s="9"/>
      <c r="L78" s="9"/>
      <c r="M78" s="10"/>
      <c r="N78" s="11"/>
      <c r="O78" s="9"/>
      <c r="P78" s="11"/>
      <c r="Q78" s="9"/>
      <c r="R78" s="34"/>
      <c r="S78" s="325"/>
      <c r="T78" s="325"/>
      <c r="U78" s="325"/>
      <c r="V78" s="325"/>
      <c r="W78" s="325"/>
      <c r="X78" s="325"/>
      <c r="Y78" s="325"/>
    </row>
    <row r="79" spans="1:41">
      <c r="A79" s="361"/>
      <c r="B79" s="361"/>
      <c r="C79" s="361"/>
      <c r="D79" s="361"/>
      <c r="E79" s="361"/>
      <c r="F79" s="362"/>
      <c r="G79" s="361"/>
      <c r="H79" s="361"/>
      <c r="I79" s="361"/>
      <c r="J79" s="361"/>
      <c r="K79" s="361"/>
      <c r="L79" s="361"/>
      <c r="M79" s="378"/>
      <c r="N79" s="379"/>
      <c r="O79" s="361"/>
      <c r="P79" s="379"/>
      <c r="Q79" s="361"/>
      <c r="R79" s="362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</row>
    <row r="80" spans="1:41" s="1" customFormat="1">
      <c r="A80" s="70" t="s">
        <v>15</v>
      </c>
      <c r="B80" s="70"/>
      <c r="C80" s="70" t="s">
        <v>16</v>
      </c>
      <c r="D80" s="70" t="s">
        <v>17</v>
      </c>
      <c r="E80" s="70" t="s">
        <v>18</v>
      </c>
      <c r="F80" s="149" t="s">
        <v>19</v>
      </c>
      <c r="G80" s="70" t="s">
        <v>20</v>
      </c>
      <c r="H80" s="70" t="s">
        <v>21</v>
      </c>
      <c r="I80" s="70" t="s">
        <v>22</v>
      </c>
      <c r="J80" s="70" t="s">
        <v>23</v>
      </c>
      <c r="K80" s="70" t="s">
        <v>24</v>
      </c>
      <c r="L80" s="70" t="s">
        <v>18</v>
      </c>
      <c r="M80" s="74"/>
      <c r="N80" s="75" t="s">
        <v>25</v>
      </c>
      <c r="O80" s="70" t="s">
        <v>26</v>
      </c>
      <c r="P80" s="75" t="s">
        <v>11</v>
      </c>
      <c r="Q80" s="70" t="s">
        <v>27</v>
      </c>
      <c r="R80" s="149" t="s">
        <v>28</v>
      </c>
      <c r="S80" s="25"/>
      <c r="T80" s="25"/>
      <c r="U80" s="25"/>
      <c r="V80" s="25"/>
      <c r="W80" s="25"/>
      <c r="X80" s="25"/>
      <c r="Y80" s="25"/>
    </row>
    <row r="81" spans="1:41" s="1" customFormat="1">
      <c r="A81" s="9" t="s">
        <v>657</v>
      </c>
      <c r="B81" s="9" t="s">
        <v>658</v>
      </c>
      <c r="C81" s="9"/>
      <c r="D81" s="9"/>
      <c r="E81" s="9"/>
      <c r="F81" s="34"/>
      <c r="G81" s="9"/>
      <c r="H81" s="9">
        <v>28712</v>
      </c>
      <c r="I81" s="9">
        <v>29024</v>
      </c>
      <c r="J81" s="9">
        <f>I81-H81</f>
        <v>312</v>
      </c>
      <c r="K81" s="9">
        <v>1</v>
      </c>
      <c r="L81" s="9">
        <f>K81*J81</f>
        <v>312</v>
      </c>
      <c r="M81" s="10">
        <v>1.03</v>
      </c>
      <c r="N81" s="11">
        <f>M81*L81</f>
        <v>321.36</v>
      </c>
      <c r="O81" s="9"/>
      <c r="P81" s="11">
        <f>G81+N81+O81</f>
        <v>321.36</v>
      </c>
      <c r="Q81" s="9">
        <v>1</v>
      </c>
      <c r="R81" s="34">
        <f>P81*Q81</f>
        <v>321.36</v>
      </c>
    </row>
    <row r="82" spans="1:41" s="1" customFormat="1">
      <c r="A82" s="9" t="s">
        <v>659</v>
      </c>
      <c r="B82" s="9" t="s">
        <v>658</v>
      </c>
      <c r="C82" s="9">
        <v>38</v>
      </c>
      <c r="D82" s="9">
        <v>38</v>
      </c>
      <c r="E82" s="9">
        <f>SUM(D82-C82)</f>
        <v>0</v>
      </c>
      <c r="F82" s="34">
        <v>9.5</v>
      </c>
      <c r="G82" s="9">
        <f>E82*F82</f>
        <v>0</v>
      </c>
      <c r="H82" s="9">
        <v>21497</v>
      </c>
      <c r="I82" s="9">
        <v>21551</v>
      </c>
      <c r="J82" s="9">
        <f>I82-H82</f>
        <v>54</v>
      </c>
      <c r="K82" s="9">
        <v>1</v>
      </c>
      <c r="L82" s="9">
        <f>K82*J82</f>
        <v>54</v>
      </c>
      <c r="M82" s="10">
        <v>1.03</v>
      </c>
      <c r="N82" s="11">
        <f>M82*L82</f>
        <v>55.62</v>
      </c>
      <c r="O82" s="9">
        <v>40</v>
      </c>
      <c r="P82" s="11">
        <f>G82+N82+O82</f>
        <v>95.62</v>
      </c>
      <c r="Q82" s="9">
        <v>1</v>
      </c>
      <c r="R82" s="34">
        <f>P82*Q82</f>
        <v>95.62</v>
      </c>
    </row>
    <row r="83" spans="1:41" s="1" customFormat="1">
      <c r="A83" s="9" t="s">
        <v>660</v>
      </c>
      <c r="B83" s="9" t="s">
        <v>658</v>
      </c>
      <c r="C83" s="9">
        <v>20</v>
      </c>
      <c r="D83" s="9">
        <v>20</v>
      </c>
      <c r="E83" s="9">
        <f>D83-C83</f>
        <v>0</v>
      </c>
      <c r="F83" s="34">
        <v>9.5</v>
      </c>
      <c r="G83" s="9">
        <f>E83*F83</f>
        <v>0</v>
      </c>
      <c r="H83" s="9">
        <v>14631</v>
      </c>
      <c r="I83" s="9">
        <v>14929</v>
      </c>
      <c r="J83" s="9">
        <f>I83-H83</f>
        <v>298</v>
      </c>
      <c r="K83" s="9">
        <v>20</v>
      </c>
      <c r="L83" s="9">
        <f>J83*K83</f>
        <v>5960</v>
      </c>
      <c r="M83" s="10">
        <v>1.03</v>
      </c>
      <c r="N83" s="11">
        <f>M83*L83</f>
        <v>6138.8</v>
      </c>
      <c r="O83" s="9"/>
      <c r="P83" s="11">
        <f>G83+N83+O83</f>
        <v>6138.8</v>
      </c>
      <c r="Q83" s="9">
        <v>0.5</v>
      </c>
      <c r="R83" s="34">
        <f>P83*Q83</f>
        <v>3069.4</v>
      </c>
    </row>
    <row r="84" spans="1:41" s="1" customFormat="1">
      <c r="A84" s="9" t="s">
        <v>11</v>
      </c>
      <c r="B84" s="9" t="s">
        <v>658</v>
      </c>
      <c r="C84" s="9"/>
      <c r="D84" s="9"/>
      <c r="E84" s="9">
        <v>0</v>
      </c>
      <c r="F84" s="34">
        <v>9.5</v>
      </c>
      <c r="G84" s="9">
        <f>E84*F84</f>
        <v>0</v>
      </c>
      <c r="H84" s="9"/>
      <c r="I84" s="9"/>
      <c r="J84" s="9"/>
      <c r="K84" s="9"/>
      <c r="L84" s="267">
        <f>SUM(L81:L83)</f>
        <v>6326</v>
      </c>
      <c r="M84" s="10">
        <v>1.03</v>
      </c>
      <c r="N84" s="11">
        <f>L84*M84</f>
        <v>6515.78</v>
      </c>
      <c r="O84" s="9">
        <v>40</v>
      </c>
      <c r="P84" s="11">
        <f>G84+N84+O84</f>
        <v>6555.78</v>
      </c>
      <c r="Q84" s="9">
        <v>1</v>
      </c>
      <c r="R84" s="34">
        <f>P84+O84+G83</f>
        <v>6595.78</v>
      </c>
    </row>
    <row r="85" spans="1:41" s="81" customFormat="1">
      <c r="A85" s="96" t="s">
        <v>521</v>
      </c>
      <c r="B85" s="96" t="s">
        <v>658</v>
      </c>
      <c r="C85" s="96" t="s">
        <v>109</v>
      </c>
      <c r="D85" s="96"/>
      <c r="E85" s="96"/>
      <c r="F85" s="97"/>
      <c r="G85" s="96"/>
      <c r="H85" s="96"/>
      <c r="I85" s="96"/>
      <c r="J85" s="96"/>
      <c r="K85" s="96"/>
      <c r="L85" s="96"/>
      <c r="M85" s="126"/>
      <c r="N85" s="127"/>
      <c r="O85" s="96"/>
      <c r="P85" s="127"/>
      <c r="Q85" s="96">
        <v>1</v>
      </c>
      <c r="R85" s="97">
        <v>87040.26</v>
      </c>
    </row>
    <row r="86" spans="1:41" s="81" customFormat="1">
      <c r="A86" s="96" t="s">
        <v>396</v>
      </c>
      <c r="B86" s="96"/>
      <c r="C86" s="94" t="s">
        <v>397</v>
      </c>
      <c r="D86" s="96"/>
      <c r="E86" s="96"/>
      <c r="F86" s="97"/>
      <c r="G86" s="96"/>
      <c r="H86" s="96"/>
      <c r="I86" s="96"/>
      <c r="J86" s="96"/>
      <c r="K86" s="96"/>
      <c r="L86" s="96"/>
      <c r="M86" s="126"/>
      <c r="N86" s="127"/>
      <c r="O86" s="96"/>
      <c r="P86" s="127"/>
      <c r="Q86" s="96"/>
      <c r="R86" s="97">
        <f>R85-R84</f>
        <v>80444.479999999996</v>
      </c>
    </row>
    <row r="87" spans="1:41" s="81" customFormat="1">
      <c r="A87" s="98"/>
      <c r="B87" s="98"/>
      <c r="C87" s="98"/>
      <c r="D87" s="98"/>
      <c r="E87" s="98"/>
      <c r="F87" s="99"/>
      <c r="G87" s="98"/>
      <c r="H87" s="98"/>
      <c r="I87" s="98"/>
      <c r="J87" s="98"/>
      <c r="K87" s="98"/>
      <c r="L87" s="98"/>
      <c r="M87" s="128"/>
      <c r="N87" s="129"/>
      <c r="O87" s="98"/>
      <c r="P87" s="129"/>
      <c r="Q87" s="98"/>
      <c r="R87" s="99"/>
    </row>
    <row r="88" spans="1:41" s="338" customFormat="1">
      <c r="A88" s="363" t="s">
        <v>661</v>
      </c>
      <c r="B88" s="3"/>
      <c r="C88" s="3"/>
      <c r="D88" s="3"/>
      <c r="E88" s="3"/>
      <c r="F88" s="117"/>
      <c r="G88" s="3"/>
      <c r="H88" s="3"/>
      <c r="I88" s="3"/>
      <c r="J88" s="3"/>
      <c r="K88" s="3"/>
      <c r="L88" s="3"/>
      <c r="M88" s="4"/>
      <c r="N88" s="5"/>
      <c r="O88" s="3"/>
      <c r="P88" s="5"/>
      <c r="Q88" s="3"/>
      <c r="R88" s="117"/>
      <c r="S88" s="388"/>
      <c r="T88" s="388"/>
      <c r="U88" s="388"/>
      <c r="V88" s="388"/>
      <c r="W88" s="388"/>
      <c r="X88" s="388"/>
      <c r="Y88" s="388"/>
      <c r="Z88" s="388"/>
      <c r="AA88" s="388"/>
      <c r="AB88" s="388"/>
      <c r="AC88" s="388"/>
      <c r="AD88" s="388"/>
      <c r="AE88" s="388"/>
      <c r="AF88" s="388"/>
      <c r="AG88" s="388"/>
      <c r="AH88" s="388"/>
      <c r="AI88" s="388"/>
      <c r="AJ88" s="388"/>
      <c r="AK88" s="388"/>
      <c r="AL88" s="388"/>
      <c r="AM88" s="388"/>
      <c r="AN88" s="388"/>
    </row>
    <row r="89" spans="1:41" s="1" customFormat="1">
      <c r="A89" s="9" t="s">
        <v>662</v>
      </c>
      <c r="B89" s="9" t="s">
        <v>663</v>
      </c>
      <c r="C89" s="9">
        <v>4622</v>
      </c>
      <c r="D89" s="9"/>
      <c r="E89" s="9"/>
      <c r="F89" s="34"/>
      <c r="G89" s="9"/>
      <c r="H89" s="9">
        <v>21191</v>
      </c>
      <c r="I89" s="9">
        <v>23190</v>
      </c>
      <c r="J89" s="9">
        <f>I89-H89</f>
        <v>1999</v>
      </c>
      <c r="K89" s="9">
        <v>30</v>
      </c>
      <c r="L89" s="9">
        <f>K89*J89</f>
        <v>59970</v>
      </c>
      <c r="M89" s="10">
        <v>1.03</v>
      </c>
      <c r="N89" s="11">
        <f t="shared" ref="N89:N94" si="26">M89*L89</f>
        <v>61769.1</v>
      </c>
      <c r="O89" s="9"/>
      <c r="P89" s="11">
        <f t="shared" ref="P89:P94" si="27">G89+N89+O89</f>
        <v>61769.1</v>
      </c>
      <c r="Q89" s="9">
        <v>1</v>
      </c>
      <c r="R89" s="34">
        <f>P89*Q89</f>
        <v>61769.1</v>
      </c>
    </row>
    <row r="90" spans="1:41" s="1" customFormat="1">
      <c r="A90" s="9" t="s">
        <v>664</v>
      </c>
      <c r="B90" s="9" t="s">
        <v>663</v>
      </c>
      <c r="C90" s="9">
        <v>46</v>
      </c>
      <c r="D90" s="9">
        <v>46</v>
      </c>
      <c r="E90" s="9">
        <f>SUM(D90-C90)</f>
        <v>0</v>
      </c>
      <c r="F90" s="34">
        <v>9.5</v>
      </c>
      <c r="G90" s="9">
        <f>E90*F90</f>
        <v>0</v>
      </c>
      <c r="H90" s="9">
        <v>33957</v>
      </c>
      <c r="I90" s="9">
        <v>33957</v>
      </c>
      <c r="J90" s="9">
        <f>I90-H90</f>
        <v>0</v>
      </c>
      <c r="K90" s="9">
        <v>1</v>
      </c>
      <c r="L90" s="9">
        <f>K90*J90</f>
        <v>0</v>
      </c>
      <c r="M90" s="10">
        <v>1.03</v>
      </c>
      <c r="N90" s="11">
        <f t="shared" si="26"/>
        <v>0</v>
      </c>
      <c r="O90" s="9">
        <v>40</v>
      </c>
      <c r="P90" s="11">
        <f t="shared" si="27"/>
        <v>40</v>
      </c>
      <c r="Q90" s="9">
        <v>1</v>
      </c>
      <c r="R90" s="34">
        <f>P90*Q90</f>
        <v>40</v>
      </c>
    </row>
    <row r="91" spans="1:41" s="1" customFormat="1">
      <c r="A91" s="9" t="s">
        <v>665</v>
      </c>
      <c r="B91" s="9" t="s">
        <v>663</v>
      </c>
      <c r="C91" s="9"/>
      <c r="D91" s="9"/>
      <c r="E91" s="9"/>
      <c r="F91" s="34"/>
      <c r="G91" s="9"/>
      <c r="H91" s="9">
        <v>40607</v>
      </c>
      <c r="I91" s="9">
        <v>44227</v>
      </c>
      <c r="J91" s="9">
        <f>I91-H91</f>
        <v>3620</v>
      </c>
      <c r="K91" s="9">
        <v>1</v>
      </c>
      <c r="L91" s="9">
        <f>K91*J91</f>
        <v>3620</v>
      </c>
      <c r="M91" s="10">
        <v>1.03</v>
      </c>
      <c r="N91" s="11">
        <f t="shared" si="26"/>
        <v>3728.6</v>
      </c>
      <c r="O91" s="9"/>
      <c r="P91" s="11">
        <f t="shared" si="27"/>
        <v>3728.6</v>
      </c>
      <c r="Q91" s="9">
        <v>1</v>
      </c>
      <c r="R91" s="34">
        <f>P91*Q91</f>
        <v>3728.6</v>
      </c>
    </row>
    <row r="92" spans="1:41" s="1" customFormat="1">
      <c r="A92" s="9" t="s">
        <v>666</v>
      </c>
      <c r="B92" s="9" t="s">
        <v>663</v>
      </c>
      <c r="C92" s="9"/>
      <c r="D92" s="9"/>
      <c r="E92" s="9"/>
      <c r="F92" s="34"/>
      <c r="G92" s="9"/>
      <c r="H92" s="9">
        <v>95461</v>
      </c>
      <c r="I92" s="9">
        <v>106048</v>
      </c>
      <c r="J92" s="9">
        <f t="shared" ref="J92:J100" si="28">I92-H92</f>
        <v>10587</v>
      </c>
      <c r="K92" s="9">
        <v>1</v>
      </c>
      <c r="L92" s="9">
        <f t="shared" ref="L92:L98" si="29">K92*J92</f>
        <v>10587</v>
      </c>
      <c r="M92" s="10">
        <v>1.03</v>
      </c>
      <c r="N92" s="11">
        <f t="shared" si="26"/>
        <v>10904.61</v>
      </c>
      <c r="O92" s="9"/>
      <c r="P92" s="11">
        <f t="shared" si="27"/>
        <v>10904.61</v>
      </c>
      <c r="Q92" s="9">
        <v>1</v>
      </c>
      <c r="R92" s="34">
        <f t="shared" ref="R92:R100" si="30">P92*Q92</f>
        <v>10904.61</v>
      </c>
    </row>
    <row r="93" spans="1:41" s="1" customFormat="1">
      <c r="A93" s="9" t="s">
        <v>667</v>
      </c>
      <c r="B93" s="9" t="s">
        <v>663</v>
      </c>
      <c r="C93" s="9"/>
      <c r="D93" s="9"/>
      <c r="E93" s="9"/>
      <c r="F93" s="34"/>
      <c r="G93" s="9"/>
      <c r="H93" s="9">
        <v>957</v>
      </c>
      <c r="I93" s="9">
        <v>1334</v>
      </c>
      <c r="J93" s="9">
        <f t="shared" si="28"/>
        <v>377</v>
      </c>
      <c r="K93" s="9">
        <v>80</v>
      </c>
      <c r="L93" s="9">
        <f t="shared" si="29"/>
        <v>30160</v>
      </c>
      <c r="M93" s="10">
        <v>1.03</v>
      </c>
      <c r="N93" s="11">
        <f t="shared" si="26"/>
        <v>31064.799999999999</v>
      </c>
      <c r="O93" s="9"/>
      <c r="P93" s="11">
        <f t="shared" si="27"/>
        <v>31064.799999999999</v>
      </c>
      <c r="Q93" s="9">
        <v>1</v>
      </c>
      <c r="R93" s="34">
        <f t="shared" si="30"/>
        <v>31064.799999999999</v>
      </c>
    </row>
    <row r="94" spans="1:41" s="1" customFormat="1">
      <c r="A94" s="9" t="s">
        <v>11</v>
      </c>
      <c r="B94" s="9" t="s">
        <v>663</v>
      </c>
      <c r="C94" s="9"/>
      <c r="D94" s="9"/>
      <c r="E94" s="9">
        <f>SUM(E89:E90)</f>
        <v>0</v>
      </c>
      <c r="F94" s="34">
        <v>9.5</v>
      </c>
      <c r="G94" s="9">
        <f>E94*F94</f>
        <v>0</v>
      </c>
      <c r="H94" s="9"/>
      <c r="I94" s="9"/>
      <c r="J94" s="9"/>
      <c r="K94" s="9"/>
      <c r="L94" s="9">
        <f>SUM(L89:L92)</f>
        <v>74177</v>
      </c>
      <c r="M94" s="10">
        <v>1.03</v>
      </c>
      <c r="N94" s="11">
        <f t="shared" si="26"/>
        <v>76402.31</v>
      </c>
      <c r="O94" s="9">
        <f>SUM(O89:O92)</f>
        <v>40</v>
      </c>
      <c r="P94" s="11">
        <f t="shared" si="27"/>
        <v>76442.31</v>
      </c>
      <c r="Q94" s="9"/>
      <c r="R94" s="34">
        <f>G94+N94+O94</f>
        <v>76442.31</v>
      </c>
    </row>
    <row r="95" spans="1:41" s="339" customFormat="1">
      <c r="A95" s="3"/>
      <c r="B95" s="3"/>
      <c r="C95" s="3"/>
      <c r="D95" s="3"/>
      <c r="E95" s="3"/>
      <c r="F95" s="117"/>
      <c r="G95" s="3"/>
      <c r="H95" s="3"/>
      <c r="I95" s="3"/>
      <c r="J95" s="3"/>
      <c r="K95" s="3"/>
      <c r="L95" s="200"/>
      <c r="M95" s="4"/>
      <c r="N95" s="5"/>
      <c r="O95" s="3"/>
      <c r="P95" s="5"/>
      <c r="Q95" s="3"/>
      <c r="R95" s="1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/>
    </row>
    <row r="96" spans="1:41" s="1" customFormat="1">
      <c r="A96" s="70" t="s">
        <v>668</v>
      </c>
      <c r="B96" s="70">
        <v>4486</v>
      </c>
      <c r="C96" s="70"/>
      <c r="D96" s="70"/>
      <c r="E96" s="70"/>
      <c r="F96" s="149"/>
      <c r="G96" s="70"/>
      <c r="H96" s="70"/>
      <c r="I96" s="70"/>
      <c r="J96" s="70"/>
      <c r="K96" s="70"/>
      <c r="L96" s="70"/>
      <c r="M96" s="74"/>
      <c r="N96" s="75"/>
      <c r="O96" s="70"/>
      <c r="P96" s="75"/>
      <c r="Q96" s="70"/>
      <c r="R96" s="149"/>
    </row>
    <row r="97" spans="1:41" s="1" customFormat="1">
      <c r="A97" s="9" t="s">
        <v>669</v>
      </c>
      <c r="B97" s="9" t="s">
        <v>670</v>
      </c>
      <c r="C97" s="9"/>
      <c r="D97" s="9"/>
      <c r="E97" s="9"/>
      <c r="F97" s="34"/>
      <c r="G97" s="9"/>
      <c r="H97" s="9">
        <v>3968</v>
      </c>
      <c r="I97" s="9">
        <v>3968</v>
      </c>
      <c r="J97" s="9">
        <f t="shared" si="28"/>
        <v>0</v>
      </c>
      <c r="K97" s="9">
        <v>1</v>
      </c>
      <c r="L97" s="9">
        <f t="shared" si="29"/>
        <v>0</v>
      </c>
      <c r="M97" s="10">
        <v>1.03</v>
      </c>
      <c r="N97" s="11">
        <f>M97*L97</f>
        <v>0</v>
      </c>
      <c r="O97" s="9">
        <v>40</v>
      </c>
      <c r="P97" s="11">
        <f>G97+N97+O97</f>
        <v>40</v>
      </c>
      <c r="Q97" s="9">
        <v>1</v>
      </c>
      <c r="R97" s="34">
        <f t="shared" si="30"/>
        <v>40</v>
      </c>
    </row>
    <row r="98" spans="1:41" s="1" customFormat="1">
      <c r="A98" s="9" t="s">
        <v>671</v>
      </c>
      <c r="B98" s="9" t="s">
        <v>670</v>
      </c>
      <c r="C98" s="9">
        <v>56</v>
      </c>
      <c r="D98" s="9">
        <v>56</v>
      </c>
      <c r="E98" s="9">
        <f>SUM(D98-C98)</f>
        <v>0</v>
      </c>
      <c r="F98" s="34">
        <v>9.5</v>
      </c>
      <c r="G98" s="9">
        <f>E98*F98</f>
        <v>0</v>
      </c>
      <c r="H98" s="9">
        <v>59944</v>
      </c>
      <c r="I98" s="9">
        <v>60072</v>
      </c>
      <c r="J98" s="9">
        <f t="shared" si="28"/>
        <v>128</v>
      </c>
      <c r="K98" s="9">
        <v>1</v>
      </c>
      <c r="L98" s="9">
        <f t="shared" si="29"/>
        <v>128</v>
      </c>
      <c r="M98" s="10">
        <v>1.03</v>
      </c>
      <c r="N98" s="11">
        <f>M98*L98</f>
        <v>131.84</v>
      </c>
      <c r="O98" s="9">
        <v>40</v>
      </c>
      <c r="P98" s="11">
        <f>G98+N98+O98</f>
        <v>171.84</v>
      </c>
      <c r="Q98" s="9">
        <v>1</v>
      </c>
      <c r="R98" s="34">
        <f t="shared" si="30"/>
        <v>171.84</v>
      </c>
    </row>
    <row r="99" spans="1:41" s="1" customFormat="1">
      <c r="A99" s="9" t="s">
        <v>672</v>
      </c>
      <c r="B99" s="9" t="s">
        <v>670</v>
      </c>
      <c r="C99" s="9">
        <v>20</v>
      </c>
      <c r="D99" s="9">
        <v>20</v>
      </c>
      <c r="E99" s="9">
        <f>D99-C99</f>
        <v>0</v>
      </c>
      <c r="F99" s="34">
        <v>9.5</v>
      </c>
      <c r="G99" s="9">
        <f>E99*F99</f>
        <v>0</v>
      </c>
      <c r="H99" s="9">
        <v>14631</v>
      </c>
      <c r="I99" s="9">
        <v>14929</v>
      </c>
      <c r="J99" s="9">
        <f t="shared" si="28"/>
        <v>298</v>
      </c>
      <c r="K99" s="9">
        <v>20</v>
      </c>
      <c r="L99" s="9">
        <f>J99*K99</f>
        <v>5960</v>
      </c>
      <c r="M99" s="10">
        <v>1.03</v>
      </c>
      <c r="N99" s="11">
        <f>M99*L99</f>
        <v>6138.8</v>
      </c>
      <c r="O99" s="9"/>
      <c r="P99" s="11">
        <f>G99+N99+O99</f>
        <v>6138.8</v>
      </c>
      <c r="Q99" s="9">
        <v>0.5</v>
      </c>
      <c r="R99" s="34">
        <f t="shared" si="30"/>
        <v>3069.4</v>
      </c>
    </row>
    <row r="100" spans="1:41" s="1" customFormat="1">
      <c r="A100" s="9" t="s">
        <v>673</v>
      </c>
      <c r="B100" s="9" t="s">
        <v>670</v>
      </c>
      <c r="C100" s="9"/>
      <c r="D100" s="9"/>
      <c r="E100" s="9"/>
      <c r="F100" s="34">
        <v>9.5</v>
      </c>
      <c r="G100" s="9"/>
      <c r="H100" s="9">
        <v>68114</v>
      </c>
      <c r="I100" s="9">
        <v>72405</v>
      </c>
      <c r="J100" s="9">
        <f t="shared" si="28"/>
        <v>4291</v>
      </c>
      <c r="K100" s="9">
        <v>1</v>
      </c>
      <c r="L100" s="9">
        <f>K100*J100</f>
        <v>4291</v>
      </c>
      <c r="M100" s="10">
        <v>1.03</v>
      </c>
      <c r="N100" s="11">
        <f>M100*L100</f>
        <v>4419.7299999999996</v>
      </c>
      <c r="O100" s="9"/>
      <c r="P100" s="11">
        <f>G100+N100+O100</f>
        <v>4419.7299999999996</v>
      </c>
      <c r="Q100" s="9">
        <v>1</v>
      </c>
      <c r="R100" s="34">
        <f t="shared" si="30"/>
        <v>4419.7299999999996</v>
      </c>
    </row>
    <row r="101" spans="1:41" s="1" customFormat="1">
      <c r="A101" s="9" t="s">
        <v>11</v>
      </c>
      <c r="B101" s="9" t="s">
        <v>670</v>
      </c>
      <c r="C101" s="9"/>
      <c r="D101" s="9"/>
      <c r="E101" s="9">
        <f>SUM(E98:E99)</f>
        <v>0</v>
      </c>
      <c r="F101" s="34">
        <v>9.5</v>
      </c>
      <c r="G101" s="9">
        <f>E101*F101</f>
        <v>0</v>
      </c>
      <c r="H101" s="9"/>
      <c r="I101" s="9"/>
      <c r="J101" s="9"/>
      <c r="K101" s="9"/>
      <c r="L101" s="9">
        <f>SUM(L98:L100)</f>
        <v>10379</v>
      </c>
      <c r="M101" s="10">
        <v>1.03</v>
      </c>
      <c r="N101" s="11">
        <f>M101*L101</f>
        <v>10690.37</v>
      </c>
      <c r="O101" s="9">
        <f>SUM(O98:O100)</f>
        <v>40</v>
      </c>
      <c r="P101" s="11">
        <f>N101+O101</f>
        <v>10730.37</v>
      </c>
      <c r="Q101" s="9"/>
      <c r="R101" s="34">
        <f>G101+N101+O101</f>
        <v>10730.37</v>
      </c>
    </row>
    <row r="102" spans="1:41" s="17" customFormat="1">
      <c r="A102" s="223"/>
      <c r="B102" s="223" t="s">
        <v>674</v>
      </c>
      <c r="C102" s="223" t="s">
        <v>305</v>
      </c>
      <c r="D102" s="96" t="s">
        <v>109</v>
      </c>
      <c r="E102" s="223"/>
      <c r="F102" s="225"/>
      <c r="G102" s="223"/>
      <c r="H102" s="223"/>
      <c r="I102" s="223"/>
      <c r="J102" s="223"/>
      <c r="K102" s="223"/>
      <c r="L102" s="223"/>
      <c r="M102" s="380"/>
      <c r="N102" s="381"/>
      <c r="O102" s="223"/>
      <c r="P102" s="381"/>
      <c r="Q102" s="223"/>
      <c r="R102" s="225">
        <v>36962.089999999997</v>
      </c>
    </row>
    <row r="103" spans="1:41" s="17" customFormat="1">
      <c r="A103" s="223"/>
      <c r="B103" s="364" t="s">
        <v>254</v>
      </c>
      <c r="C103" s="223" t="s">
        <v>305</v>
      </c>
      <c r="D103" s="94" t="s">
        <v>397</v>
      </c>
      <c r="E103" s="223"/>
      <c r="F103" s="225"/>
      <c r="G103" s="223"/>
      <c r="H103" s="223"/>
      <c r="I103" s="223"/>
      <c r="J103" s="223"/>
      <c r="K103" s="223"/>
      <c r="L103" s="223"/>
      <c r="M103" s="380"/>
      <c r="N103" s="381"/>
      <c r="O103" s="223"/>
      <c r="P103" s="381"/>
      <c r="Q103" s="223"/>
      <c r="R103" s="225">
        <f>R102-R101</f>
        <v>26231.72</v>
      </c>
    </row>
    <row r="104" spans="1:41" s="17" customFormat="1">
      <c r="A104" s="26"/>
      <c r="B104" s="26"/>
      <c r="C104" s="26"/>
      <c r="D104" s="26"/>
      <c r="E104" s="26"/>
      <c r="F104" s="232"/>
      <c r="G104" s="26"/>
      <c r="H104" s="26"/>
      <c r="I104" s="26"/>
      <c r="J104" s="26"/>
      <c r="K104" s="26"/>
      <c r="L104" s="26"/>
      <c r="M104" s="248"/>
      <c r="N104" s="249"/>
      <c r="O104" s="26"/>
      <c r="P104" s="249"/>
      <c r="Q104" s="26"/>
      <c r="R104" s="232"/>
    </row>
    <row r="105" spans="1:41" s="23" customFormat="1">
      <c r="A105" s="27" t="s">
        <v>675</v>
      </c>
      <c r="B105" s="27" t="s">
        <v>676</v>
      </c>
      <c r="D105" s="27"/>
      <c r="E105" s="27"/>
      <c r="F105" s="28"/>
      <c r="G105" s="27"/>
      <c r="H105" s="27"/>
      <c r="I105" s="27"/>
      <c r="J105" s="27"/>
      <c r="K105" s="27"/>
      <c r="L105" s="27"/>
      <c r="M105" s="49"/>
      <c r="N105" s="50"/>
      <c r="O105" s="27"/>
      <c r="P105" s="50"/>
      <c r="Q105" s="27"/>
      <c r="R105" s="28"/>
    </row>
    <row r="106" spans="1:41" s="92" customFormat="1">
      <c r="A106" s="3" t="s">
        <v>15</v>
      </c>
      <c r="B106" s="3"/>
      <c r="C106" s="3" t="s">
        <v>16</v>
      </c>
      <c r="D106" s="3" t="s">
        <v>17</v>
      </c>
      <c r="E106" s="3" t="s">
        <v>18</v>
      </c>
      <c r="F106" s="117" t="s">
        <v>19</v>
      </c>
      <c r="G106" s="3" t="s">
        <v>20</v>
      </c>
      <c r="H106" s="3" t="s">
        <v>21</v>
      </c>
      <c r="I106" s="3" t="s">
        <v>22</v>
      </c>
      <c r="J106" s="3" t="s">
        <v>23</v>
      </c>
      <c r="K106" s="3" t="s">
        <v>24</v>
      </c>
      <c r="L106" s="3" t="s">
        <v>18</v>
      </c>
      <c r="M106" s="4"/>
      <c r="N106" s="5" t="s">
        <v>25</v>
      </c>
      <c r="O106" s="3" t="s">
        <v>26</v>
      </c>
      <c r="P106" s="5" t="s">
        <v>11</v>
      </c>
      <c r="Q106" s="3" t="s">
        <v>27</v>
      </c>
      <c r="R106" s="117" t="s">
        <v>28</v>
      </c>
      <c r="S106" s="324"/>
      <c r="T106" s="324"/>
      <c r="U106" s="324"/>
      <c r="V106" s="324"/>
      <c r="W106" s="324"/>
      <c r="X106" s="324"/>
      <c r="Y106" s="324"/>
      <c r="Z106" s="324"/>
      <c r="AA106" s="324"/>
      <c r="AB106" s="324"/>
      <c r="AC106" s="324"/>
      <c r="AD106" s="324"/>
      <c r="AE106" s="324"/>
      <c r="AF106" s="324"/>
      <c r="AG106" s="324"/>
      <c r="AH106" s="324"/>
      <c r="AI106" s="324"/>
      <c r="AJ106" s="324"/>
      <c r="AK106" s="324"/>
      <c r="AL106" s="324"/>
      <c r="AM106" s="324"/>
      <c r="AN106" s="324"/>
      <c r="AO106" s="324"/>
    </row>
    <row r="107" spans="1:41" s="340" customFormat="1" ht="11.25">
      <c r="A107" s="365" t="s">
        <v>677</v>
      </c>
      <c r="B107" s="365" t="s">
        <v>678</v>
      </c>
      <c r="C107" s="365">
        <v>4684</v>
      </c>
      <c r="D107" s="365"/>
      <c r="E107" s="365"/>
      <c r="F107" s="366"/>
      <c r="G107" s="365"/>
      <c r="H107" s="365">
        <v>8730</v>
      </c>
      <c r="I107" s="365">
        <v>8730</v>
      </c>
      <c r="J107" s="365">
        <f t="shared" ref="J107:J113" si="31">I107-H107</f>
        <v>0</v>
      </c>
      <c r="K107" s="365">
        <v>1</v>
      </c>
      <c r="L107" s="365">
        <f t="shared" ref="L107:L113" si="32">K107*J107</f>
        <v>0</v>
      </c>
      <c r="M107" s="365">
        <v>1.03</v>
      </c>
      <c r="N107" s="382">
        <f t="shared" ref="N107:N114" si="33">M107*L107</f>
        <v>0</v>
      </c>
      <c r="O107" s="365"/>
      <c r="P107" s="382">
        <f t="shared" ref="P107:P114" si="34">G107+N107+O107</f>
        <v>0</v>
      </c>
      <c r="Q107" s="365">
        <v>1</v>
      </c>
      <c r="R107" s="366">
        <f t="shared" ref="R107:R114" si="35">P107*Q107</f>
        <v>0</v>
      </c>
    </row>
    <row r="108" spans="1:41" s="340" customFormat="1" ht="11.25">
      <c r="A108" s="365" t="s">
        <v>679</v>
      </c>
      <c r="B108" s="365" t="s">
        <v>678</v>
      </c>
      <c r="C108" s="365"/>
      <c r="D108" s="365"/>
      <c r="E108" s="365"/>
      <c r="F108" s="366"/>
      <c r="G108" s="365"/>
      <c r="H108" s="365">
        <v>6677</v>
      </c>
      <c r="I108" s="365">
        <v>6677</v>
      </c>
      <c r="J108" s="365">
        <f t="shared" si="31"/>
        <v>0</v>
      </c>
      <c r="K108" s="365">
        <v>1</v>
      </c>
      <c r="L108" s="365">
        <f t="shared" si="32"/>
        <v>0</v>
      </c>
      <c r="M108" s="365">
        <v>1.03</v>
      </c>
      <c r="N108" s="382">
        <f t="shared" si="33"/>
        <v>0</v>
      </c>
      <c r="O108" s="365"/>
      <c r="P108" s="382">
        <f t="shared" si="34"/>
        <v>0</v>
      </c>
      <c r="Q108" s="365">
        <v>1</v>
      </c>
      <c r="R108" s="366">
        <f t="shared" si="35"/>
        <v>0</v>
      </c>
    </row>
    <row r="109" spans="1:41" s="340" customFormat="1" ht="11.25">
      <c r="A109" s="367" t="s">
        <v>680</v>
      </c>
      <c r="B109" s="365" t="s">
        <v>678</v>
      </c>
      <c r="C109" s="365"/>
      <c r="D109" s="365"/>
      <c r="E109" s="365"/>
      <c r="F109" s="366"/>
      <c r="G109" s="365"/>
      <c r="H109" s="365">
        <v>44783</v>
      </c>
      <c r="I109" s="365">
        <v>44783</v>
      </c>
      <c r="J109" s="365">
        <f t="shared" si="31"/>
        <v>0</v>
      </c>
      <c r="K109" s="365">
        <v>1</v>
      </c>
      <c r="L109" s="365">
        <f t="shared" si="32"/>
        <v>0</v>
      </c>
      <c r="M109" s="365">
        <v>1.03</v>
      </c>
      <c r="N109" s="382">
        <f t="shared" si="33"/>
        <v>0</v>
      </c>
      <c r="O109" s="365"/>
      <c r="P109" s="382">
        <f t="shared" si="34"/>
        <v>0</v>
      </c>
      <c r="Q109" s="365">
        <v>1</v>
      </c>
      <c r="R109" s="366">
        <f t="shared" si="35"/>
        <v>0</v>
      </c>
    </row>
    <row r="110" spans="1:41" s="340" customFormat="1" ht="11.25">
      <c r="A110" s="365" t="s">
        <v>681</v>
      </c>
      <c r="B110" s="365" t="s">
        <v>678</v>
      </c>
      <c r="C110" s="365">
        <v>20</v>
      </c>
      <c r="D110" s="365">
        <v>20</v>
      </c>
      <c r="E110" s="365">
        <f>SUM(D110-C110)</f>
        <v>0</v>
      </c>
      <c r="F110" s="366">
        <v>9.5</v>
      </c>
      <c r="G110" s="365">
        <f>E110*F110</f>
        <v>0</v>
      </c>
      <c r="H110" s="365">
        <v>8852</v>
      </c>
      <c r="I110" s="365">
        <v>8881</v>
      </c>
      <c r="J110" s="365">
        <f t="shared" si="31"/>
        <v>29</v>
      </c>
      <c r="K110" s="365">
        <v>1</v>
      </c>
      <c r="L110" s="365">
        <f t="shared" si="32"/>
        <v>29</v>
      </c>
      <c r="M110" s="365">
        <v>1.03</v>
      </c>
      <c r="N110" s="382">
        <f t="shared" si="33"/>
        <v>29.87</v>
      </c>
      <c r="O110" s="365">
        <v>40</v>
      </c>
      <c r="P110" s="382">
        <f t="shared" si="34"/>
        <v>69.87</v>
      </c>
      <c r="Q110" s="365">
        <v>1</v>
      </c>
      <c r="R110" s="366">
        <f t="shared" si="35"/>
        <v>69.87</v>
      </c>
    </row>
    <row r="111" spans="1:41" s="340" customFormat="1" ht="11.25">
      <c r="A111" s="365" t="s">
        <v>682</v>
      </c>
      <c r="B111" s="365" t="s">
        <v>678</v>
      </c>
      <c r="C111" s="365"/>
      <c r="D111" s="365"/>
      <c r="E111" s="365"/>
      <c r="F111" s="366"/>
      <c r="G111" s="365"/>
      <c r="H111" s="365">
        <v>20715</v>
      </c>
      <c r="I111" s="365">
        <v>21349</v>
      </c>
      <c r="J111" s="365">
        <f t="shared" si="31"/>
        <v>634</v>
      </c>
      <c r="K111" s="365">
        <v>1</v>
      </c>
      <c r="L111" s="365">
        <f t="shared" si="32"/>
        <v>634</v>
      </c>
      <c r="M111" s="365">
        <v>1.03</v>
      </c>
      <c r="N111" s="382">
        <f t="shared" si="33"/>
        <v>653.02</v>
      </c>
      <c r="O111" s="365"/>
      <c r="P111" s="382">
        <f t="shared" si="34"/>
        <v>653.02</v>
      </c>
      <c r="Q111" s="365">
        <v>1</v>
      </c>
      <c r="R111" s="366">
        <f t="shared" si="35"/>
        <v>653.02</v>
      </c>
    </row>
    <row r="112" spans="1:41" s="340" customFormat="1" ht="11.25">
      <c r="A112" s="365" t="s">
        <v>683</v>
      </c>
      <c r="B112" s="365" t="s">
        <v>678</v>
      </c>
      <c r="C112" s="365"/>
      <c r="D112" s="365"/>
      <c r="E112" s="365"/>
      <c r="F112" s="366"/>
      <c r="G112" s="365"/>
      <c r="H112" s="365">
        <v>7535</v>
      </c>
      <c r="I112" s="365">
        <v>8076</v>
      </c>
      <c r="J112" s="365">
        <f t="shared" si="31"/>
        <v>541</v>
      </c>
      <c r="K112" s="365">
        <v>1</v>
      </c>
      <c r="L112" s="365">
        <f t="shared" si="32"/>
        <v>541</v>
      </c>
      <c r="M112" s="365">
        <v>1.03</v>
      </c>
      <c r="N112" s="382">
        <f t="shared" si="33"/>
        <v>557.23</v>
      </c>
      <c r="O112" s="365"/>
      <c r="P112" s="382">
        <f t="shared" si="34"/>
        <v>557.23</v>
      </c>
      <c r="Q112" s="365">
        <v>1</v>
      </c>
      <c r="R112" s="366">
        <f t="shared" si="35"/>
        <v>557.23</v>
      </c>
    </row>
    <row r="113" spans="1:41" s="340" customFormat="1" ht="11.25">
      <c r="A113" s="365" t="s">
        <v>684</v>
      </c>
      <c r="B113" s="365" t="s">
        <v>678</v>
      </c>
      <c r="C113" s="365"/>
      <c r="D113" s="365"/>
      <c r="E113" s="365"/>
      <c r="F113" s="366"/>
      <c r="G113" s="365"/>
      <c r="H113" s="365">
        <v>3229</v>
      </c>
      <c r="I113" s="365">
        <v>4441</v>
      </c>
      <c r="J113" s="365">
        <f t="shared" si="31"/>
        <v>1212</v>
      </c>
      <c r="K113" s="365">
        <v>30</v>
      </c>
      <c r="L113" s="365">
        <f t="shared" si="32"/>
        <v>36360</v>
      </c>
      <c r="M113" s="365">
        <v>1.03</v>
      </c>
      <c r="N113" s="382">
        <f t="shared" si="33"/>
        <v>37450.800000000003</v>
      </c>
      <c r="O113" s="365"/>
      <c r="P113" s="382">
        <f t="shared" si="34"/>
        <v>37450.800000000003</v>
      </c>
      <c r="Q113" s="365">
        <v>1</v>
      </c>
      <c r="R113" s="366">
        <f t="shared" si="35"/>
        <v>37450.800000000003</v>
      </c>
    </row>
    <row r="114" spans="1:41" s="340" customFormat="1" ht="11.25">
      <c r="A114" s="365" t="s">
        <v>11</v>
      </c>
      <c r="B114" s="365" t="s">
        <v>678</v>
      </c>
      <c r="C114" s="365"/>
      <c r="D114" s="365"/>
      <c r="E114" s="365">
        <f>SUM(E107:E113)</f>
        <v>0</v>
      </c>
      <c r="F114" s="366">
        <v>9.5</v>
      </c>
      <c r="G114" s="365">
        <f>E114*F114</f>
        <v>0</v>
      </c>
      <c r="H114" s="365"/>
      <c r="I114" s="365"/>
      <c r="J114" s="365"/>
      <c r="K114" s="365"/>
      <c r="L114" s="365">
        <f>SUM(L107:L113)</f>
        <v>37564</v>
      </c>
      <c r="M114" s="365">
        <v>1.03</v>
      </c>
      <c r="N114" s="382">
        <f t="shared" si="33"/>
        <v>38690.92</v>
      </c>
      <c r="O114" s="365">
        <f>SUM(O107:O113)</f>
        <v>40</v>
      </c>
      <c r="P114" s="382">
        <f t="shared" si="34"/>
        <v>38730.92</v>
      </c>
      <c r="Q114" s="365">
        <v>1</v>
      </c>
      <c r="R114" s="366">
        <f t="shared" si="35"/>
        <v>38730.92</v>
      </c>
    </row>
    <row r="115" spans="1:41" s="341" customFormat="1" ht="12">
      <c r="A115" s="368" t="s">
        <v>521</v>
      </c>
      <c r="B115" s="96" t="s">
        <v>109</v>
      </c>
      <c r="C115" s="369"/>
      <c r="D115" s="368"/>
      <c r="E115" s="368"/>
      <c r="F115" s="370"/>
      <c r="G115" s="368"/>
      <c r="H115" s="368"/>
      <c r="I115" s="368"/>
      <c r="J115" s="368"/>
      <c r="K115" s="368"/>
      <c r="L115" s="368"/>
      <c r="M115" s="368"/>
      <c r="N115" s="383"/>
      <c r="O115" s="368"/>
      <c r="P115" s="383"/>
      <c r="Q115" s="368">
        <v>1</v>
      </c>
      <c r="R115" s="370">
        <v>40127.78</v>
      </c>
    </row>
    <row r="116" spans="1:41" s="341" customFormat="1" ht="12">
      <c r="A116" s="368" t="s">
        <v>396</v>
      </c>
      <c r="B116" s="94" t="s">
        <v>397</v>
      </c>
      <c r="C116" s="368"/>
      <c r="D116" s="368"/>
      <c r="E116" s="368"/>
      <c r="F116" s="370"/>
      <c r="G116" s="368"/>
      <c r="H116" s="368"/>
      <c r="I116" s="368"/>
      <c r="J116" s="368"/>
      <c r="K116" s="368"/>
      <c r="L116" s="368"/>
      <c r="M116" s="368"/>
      <c r="N116" s="383"/>
      <c r="O116" s="368"/>
      <c r="P116" s="383"/>
      <c r="Q116" s="368"/>
      <c r="R116" s="370">
        <f>R115-R114</f>
        <v>1396.86</v>
      </c>
    </row>
    <row r="117" spans="1:41">
      <c r="A117" s="3"/>
      <c r="B117" s="3"/>
      <c r="C117" s="3"/>
      <c r="D117" s="3"/>
      <c r="E117" s="3"/>
      <c r="F117" s="117"/>
      <c r="G117" s="3"/>
      <c r="H117" s="3"/>
      <c r="I117" s="3"/>
      <c r="J117" s="3"/>
      <c r="K117" s="3"/>
      <c r="L117" s="200">
        <f>N117/M114</f>
        <v>37602.834951456301</v>
      </c>
      <c r="M117" s="4"/>
      <c r="N117" s="5">
        <f>N114+O114</f>
        <v>38730.92</v>
      </c>
      <c r="O117" s="3"/>
      <c r="P117" s="5"/>
      <c r="Q117" s="3"/>
      <c r="R117" s="1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7"/>
      <c r="AL117" s="17"/>
      <c r="AM117" s="17"/>
      <c r="AN117" s="17"/>
      <c r="AO117" s="17"/>
    </row>
    <row r="118" spans="1:41" s="342" customFormat="1">
      <c r="A118" s="3" t="s">
        <v>15</v>
      </c>
      <c r="B118" s="3" t="s">
        <v>50</v>
      </c>
      <c r="C118" s="3" t="s">
        <v>16</v>
      </c>
      <c r="D118" s="3" t="s">
        <v>17</v>
      </c>
      <c r="E118" s="3" t="s">
        <v>18</v>
      </c>
      <c r="F118" s="117" t="s">
        <v>19</v>
      </c>
      <c r="G118" s="3" t="s">
        <v>20</v>
      </c>
      <c r="H118" s="3" t="s">
        <v>21</v>
      </c>
      <c r="I118" s="3" t="s">
        <v>22</v>
      </c>
      <c r="J118" s="3" t="s">
        <v>23</v>
      </c>
      <c r="K118" s="3" t="s">
        <v>24</v>
      </c>
      <c r="L118" s="3" t="s">
        <v>18</v>
      </c>
      <c r="M118" s="4"/>
      <c r="N118" s="5" t="s">
        <v>25</v>
      </c>
      <c r="O118" s="3" t="s">
        <v>26</v>
      </c>
      <c r="P118" s="5" t="s">
        <v>11</v>
      </c>
      <c r="Q118" s="3" t="s">
        <v>27</v>
      </c>
      <c r="R118" s="117" t="s">
        <v>28</v>
      </c>
      <c r="S118" s="388"/>
      <c r="T118" s="388"/>
      <c r="U118" s="388"/>
      <c r="V118" s="388"/>
      <c r="W118" s="388"/>
      <c r="X118" s="388"/>
      <c r="Y118" s="388"/>
      <c r="Z118" s="388"/>
      <c r="AA118" s="388"/>
      <c r="AB118" s="388"/>
      <c r="AC118" s="388"/>
      <c r="AD118" s="388"/>
      <c r="AE118" s="388"/>
      <c r="AF118" s="388"/>
      <c r="AG118" s="388"/>
      <c r="AH118" s="388"/>
      <c r="AI118" s="388"/>
      <c r="AJ118" s="388"/>
      <c r="AK118" s="388"/>
      <c r="AL118" s="388"/>
      <c r="AM118" s="388"/>
      <c r="AN118" s="388"/>
      <c r="AO118" s="388"/>
    </row>
    <row r="119" spans="1:41" s="338" customFormat="1">
      <c r="A119" s="27" t="s">
        <v>685</v>
      </c>
      <c r="B119" s="371"/>
      <c r="C119" s="372"/>
      <c r="D119" s="372"/>
      <c r="E119" s="372"/>
      <c r="F119" s="373"/>
      <c r="G119" s="372"/>
      <c r="H119" s="372"/>
      <c r="I119" s="372"/>
      <c r="J119" s="372"/>
      <c r="K119" s="372"/>
      <c r="L119" s="372"/>
      <c r="M119" s="384"/>
      <c r="N119" s="385"/>
      <c r="O119" s="372"/>
      <c r="P119" s="385"/>
      <c r="Q119" s="372"/>
      <c r="R119" s="28"/>
    </row>
    <row r="120" spans="1:41" s="1" customFormat="1">
      <c r="A120" s="9" t="s">
        <v>686</v>
      </c>
      <c r="B120" s="33" t="s">
        <v>687</v>
      </c>
      <c r="C120" s="9">
        <v>36</v>
      </c>
      <c r="D120" s="9">
        <v>38</v>
      </c>
      <c r="E120" s="9">
        <f>SUM(D120-C120)</f>
        <v>2</v>
      </c>
      <c r="F120" s="34">
        <v>9.5</v>
      </c>
      <c r="G120" s="9">
        <f>E120*F120</f>
        <v>19</v>
      </c>
      <c r="H120" s="9">
        <v>23860</v>
      </c>
      <c r="I120" s="9">
        <v>24205</v>
      </c>
      <c r="J120" s="9">
        <f>I120-H120</f>
        <v>345</v>
      </c>
      <c r="K120" s="9">
        <v>1</v>
      </c>
      <c r="L120" s="9">
        <f>K120*J120</f>
        <v>345</v>
      </c>
      <c r="M120" s="10">
        <v>1.03</v>
      </c>
      <c r="N120" s="11">
        <f>M120*L120</f>
        <v>355.35</v>
      </c>
      <c r="O120" s="9">
        <v>40</v>
      </c>
      <c r="P120" s="11">
        <f>G120+N120+O120</f>
        <v>414.35</v>
      </c>
      <c r="Q120" s="9">
        <v>1</v>
      </c>
      <c r="R120" s="34">
        <f>P120*Q120</f>
        <v>414.35</v>
      </c>
    </row>
    <row r="121" spans="1:41" s="1" customFormat="1">
      <c r="A121" s="9" t="s">
        <v>688</v>
      </c>
      <c r="B121" s="33" t="s">
        <v>687</v>
      </c>
      <c r="C121" s="9">
        <v>52</v>
      </c>
      <c r="D121" s="9">
        <v>52</v>
      </c>
      <c r="E121" s="9">
        <f>SUM(D121-C121)</f>
        <v>0</v>
      </c>
      <c r="F121" s="34">
        <v>9.5</v>
      </c>
      <c r="G121" s="9">
        <f>E121*F121</f>
        <v>0</v>
      </c>
      <c r="H121" s="9">
        <v>1693</v>
      </c>
      <c r="I121" s="9">
        <v>1693</v>
      </c>
      <c r="J121" s="9">
        <f>I121-H121</f>
        <v>0</v>
      </c>
      <c r="K121" s="9">
        <v>1</v>
      </c>
      <c r="L121" s="9">
        <f>K121*J121</f>
        <v>0</v>
      </c>
      <c r="M121" s="10">
        <v>1.03</v>
      </c>
      <c r="N121" s="11">
        <f>M121*L121</f>
        <v>0</v>
      </c>
      <c r="O121" s="9"/>
      <c r="P121" s="11">
        <f>G121+N121+O121</f>
        <v>0</v>
      </c>
      <c r="Q121" s="9">
        <v>1</v>
      </c>
      <c r="R121" s="34">
        <f>P121*Q121</f>
        <v>0</v>
      </c>
    </row>
    <row r="122" spans="1:41" s="1" customFormat="1">
      <c r="A122" s="9" t="s">
        <v>11</v>
      </c>
      <c r="B122" s="33" t="s">
        <v>687</v>
      </c>
      <c r="C122" s="9"/>
      <c r="D122" s="9"/>
      <c r="E122" s="9">
        <f>SUM(E121:E121)</f>
        <v>0</v>
      </c>
      <c r="F122" s="34">
        <v>9.5</v>
      </c>
      <c r="G122" s="9">
        <f>E122*F122</f>
        <v>0</v>
      </c>
      <c r="H122" s="9"/>
      <c r="I122" s="9"/>
      <c r="J122" s="9"/>
      <c r="K122" s="9"/>
      <c r="L122" s="9">
        <f>SUM(L121:L121)</f>
        <v>0</v>
      </c>
      <c r="M122" s="10">
        <v>1.03</v>
      </c>
      <c r="N122" s="11">
        <f>L122*M122</f>
        <v>0</v>
      </c>
      <c r="O122" s="9">
        <f>SUM(O121:O121)</f>
        <v>0</v>
      </c>
      <c r="P122" s="11">
        <f>G122+N122+O122</f>
        <v>0</v>
      </c>
      <c r="Q122" s="9">
        <v>1</v>
      </c>
      <c r="R122" s="34">
        <f>P122*Q122</f>
        <v>0</v>
      </c>
    </row>
    <row r="123" spans="1:41" s="81" customFormat="1">
      <c r="A123" s="96" t="s">
        <v>645</v>
      </c>
      <c r="B123" s="96" t="s">
        <v>109</v>
      </c>
      <c r="C123" s="96"/>
      <c r="D123" s="96"/>
      <c r="E123" s="96"/>
      <c r="F123" s="97"/>
      <c r="G123" s="96"/>
      <c r="H123" s="96"/>
      <c r="I123" s="96"/>
      <c r="J123" s="96"/>
      <c r="K123" s="96"/>
      <c r="L123" s="96"/>
      <c r="M123" s="126"/>
      <c r="N123" s="127"/>
      <c r="O123" s="96"/>
      <c r="P123" s="127"/>
      <c r="Q123" s="96"/>
      <c r="R123" s="97">
        <v>304854.89</v>
      </c>
    </row>
    <row r="124" spans="1:41" s="81" customFormat="1">
      <c r="A124" s="96" t="s">
        <v>396</v>
      </c>
      <c r="B124" s="94" t="s">
        <v>397</v>
      </c>
      <c r="C124" s="96"/>
      <c r="D124" s="96"/>
      <c r="E124" s="96"/>
      <c r="F124" s="97"/>
      <c r="G124" s="96"/>
      <c r="H124" s="96"/>
      <c r="I124" s="96"/>
      <c r="J124" s="96"/>
      <c r="K124" s="96"/>
      <c r="L124" s="386"/>
      <c r="M124" s="126"/>
      <c r="N124" s="127"/>
      <c r="O124" s="96"/>
      <c r="P124" s="127"/>
      <c r="Q124" s="96"/>
      <c r="R124" s="97">
        <f>R123-R120</f>
        <v>304440.53999999998</v>
      </c>
    </row>
    <row r="125" spans="1:41">
      <c r="A125" s="374"/>
      <c r="B125" s="375"/>
      <c r="C125" s="234"/>
      <c r="D125" s="234"/>
      <c r="E125" s="234"/>
      <c r="F125" s="235"/>
      <c r="G125" s="234"/>
      <c r="H125" s="234"/>
      <c r="I125" s="234"/>
      <c r="J125" s="234"/>
      <c r="K125" s="234"/>
      <c r="L125" s="234"/>
      <c r="M125" s="250"/>
      <c r="N125" s="251"/>
      <c r="O125" s="234"/>
      <c r="P125" s="251"/>
      <c r="Q125" s="234"/>
      <c r="R125" s="389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7"/>
      <c r="AL125" s="17"/>
      <c r="AM125" s="17"/>
      <c r="AN125" s="17"/>
      <c r="AO125" s="17"/>
    </row>
    <row r="126" spans="1:41" s="79" customFormat="1">
      <c r="A126" s="163" t="s">
        <v>689</v>
      </c>
      <c r="B126" s="27"/>
      <c r="C126" s="27"/>
      <c r="D126" s="27"/>
      <c r="E126" s="27"/>
      <c r="F126" s="28"/>
      <c r="G126" s="27"/>
      <c r="H126" s="27"/>
      <c r="I126" s="27"/>
      <c r="J126" s="27"/>
      <c r="K126" s="27"/>
      <c r="L126" s="27"/>
      <c r="M126" s="49"/>
      <c r="N126" s="50"/>
      <c r="O126" s="27"/>
      <c r="P126" s="50"/>
      <c r="Q126" s="27"/>
      <c r="R126" s="28"/>
      <c r="S126" s="324"/>
      <c r="T126" s="324"/>
      <c r="U126" s="324"/>
      <c r="V126" s="324"/>
      <c r="W126" s="324"/>
      <c r="X126" s="324"/>
      <c r="Y126" s="324"/>
      <c r="Z126" s="324"/>
      <c r="AA126" s="324"/>
      <c r="AB126" s="324"/>
      <c r="AC126" s="324"/>
      <c r="AD126" s="324"/>
      <c r="AE126" s="324"/>
      <c r="AF126" s="324"/>
      <c r="AG126" s="324"/>
      <c r="AH126" s="324"/>
      <c r="AI126" s="324"/>
      <c r="AJ126" s="324"/>
      <c r="AK126" s="324"/>
      <c r="AL126" s="324"/>
      <c r="AM126" s="324"/>
      <c r="AN126" s="324"/>
      <c r="AO126" s="324"/>
    </row>
    <row r="127" spans="1:41" s="1" customFormat="1">
      <c r="A127" s="9" t="s">
        <v>690</v>
      </c>
      <c r="B127" s="9" t="s">
        <v>691</v>
      </c>
      <c r="C127" s="9">
        <v>55</v>
      </c>
      <c r="D127" s="9">
        <v>55</v>
      </c>
      <c r="E127" s="9">
        <f>SUM(D127-C127)</f>
        <v>0</v>
      </c>
      <c r="F127" s="34">
        <v>9.5</v>
      </c>
      <c r="G127" s="9">
        <f>E127*F127</f>
        <v>0</v>
      </c>
      <c r="H127" s="9">
        <v>4929</v>
      </c>
      <c r="I127" s="9">
        <v>4929</v>
      </c>
      <c r="J127" s="9">
        <f>I127-H127</f>
        <v>0</v>
      </c>
      <c r="K127" s="9">
        <v>1</v>
      </c>
      <c r="L127" s="9">
        <f>K127*J127</f>
        <v>0</v>
      </c>
      <c r="M127" s="10">
        <v>1.03</v>
      </c>
      <c r="N127" s="11">
        <f>M127*L127</f>
        <v>0</v>
      </c>
      <c r="O127" s="9">
        <v>40</v>
      </c>
      <c r="P127" s="11">
        <f>G127+N127+O127</f>
        <v>40</v>
      </c>
      <c r="Q127" s="9">
        <v>1</v>
      </c>
      <c r="R127" s="34">
        <f>P127*Q127</f>
        <v>40</v>
      </c>
    </row>
    <row r="128" spans="1:41" s="1" customFormat="1">
      <c r="A128" s="9" t="s">
        <v>692</v>
      </c>
      <c r="B128" s="9" t="s">
        <v>691</v>
      </c>
      <c r="C128" s="9">
        <v>47</v>
      </c>
      <c r="D128" s="9">
        <v>119</v>
      </c>
      <c r="E128" s="9">
        <f>SUM(D128-C128)</f>
        <v>72</v>
      </c>
      <c r="F128" s="34">
        <v>9.5</v>
      </c>
      <c r="G128" s="9">
        <f>E128*F128</f>
        <v>684</v>
      </c>
      <c r="H128" s="9">
        <v>7471</v>
      </c>
      <c r="I128" s="9">
        <v>7963</v>
      </c>
      <c r="J128" s="9">
        <f t="shared" ref="J128:J133" si="36">I128-H128</f>
        <v>492</v>
      </c>
      <c r="K128" s="9">
        <v>20</v>
      </c>
      <c r="L128" s="9">
        <f>K128*J128</f>
        <v>9840</v>
      </c>
      <c r="M128" s="10">
        <v>1.03</v>
      </c>
      <c r="N128" s="11">
        <f t="shared" ref="N128:N133" si="37">M128*L128</f>
        <v>10135.200000000001</v>
      </c>
      <c r="O128" s="9"/>
      <c r="P128" s="11">
        <f t="shared" ref="P128:P133" si="38">G128+N128+O128</f>
        <v>10819.2</v>
      </c>
      <c r="Q128" s="9">
        <v>1</v>
      </c>
      <c r="R128" s="34">
        <f t="shared" ref="R128:R133" si="39">P128*Q128</f>
        <v>10819.2</v>
      </c>
    </row>
    <row r="129" spans="1:41" s="1" customFormat="1">
      <c r="A129" s="9" t="s">
        <v>606</v>
      </c>
      <c r="B129" s="9" t="s">
        <v>691</v>
      </c>
      <c r="C129" s="9">
        <v>54</v>
      </c>
      <c r="D129" s="9">
        <v>54</v>
      </c>
      <c r="E129" s="9">
        <f>SUM(D129-C129)</f>
        <v>0</v>
      </c>
      <c r="F129" s="34">
        <v>9.5</v>
      </c>
      <c r="G129" s="9">
        <f>E129*F129</f>
        <v>0</v>
      </c>
      <c r="H129" s="9">
        <v>12927</v>
      </c>
      <c r="I129" s="9">
        <v>12927</v>
      </c>
      <c r="J129" s="9">
        <f t="shared" si="36"/>
        <v>0</v>
      </c>
      <c r="K129" s="9">
        <v>1</v>
      </c>
      <c r="L129" s="9">
        <f>J129*K129</f>
        <v>0</v>
      </c>
      <c r="M129" s="10">
        <v>1.03</v>
      </c>
      <c r="N129" s="11">
        <f t="shared" si="37"/>
        <v>0</v>
      </c>
      <c r="O129" s="9">
        <v>40</v>
      </c>
      <c r="P129" s="11">
        <f t="shared" si="38"/>
        <v>40</v>
      </c>
      <c r="Q129" s="9">
        <v>1</v>
      </c>
      <c r="R129" s="34">
        <f t="shared" si="39"/>
        <v>40</v>
      </c>
    </row>
    <row r="130" spans="1:41" s="1" customFormat="1">
      <c r="A130" s="118" t="s">
        <v>11</v>
      </c>
      <c r="B130" s="118" t="s">
        <v>691</v>
      </c>
      <c r="C130" s="118"/>
      <c r="D130" s="118"/>
      <c r="E130" s="118">
        <f>SUM(E127:E129)</f>
        <v>72</v>
      </c>
      <c r="F130" s="201">
        <v>9.5</v>
      </c>
      <c r="G130" s="118">
        <f>E130*F130</f>
        <v>684</v>
      </c>
      <c r="H130" s="118"/>
      <c r="I130" s="118"/>
      <c r="J130" s="118"/>
      <c r="K130" s="118"/>
      <c r="L130" s="118">
        <f>SUM(L127:L129)</f>
        <v>9840</v>
      </c>
      <c r="M130" s="300">
        <v>1.03</v>
      </c>
      <c r="N130" s="301">
        <f>L130*M130</f>
        <v>10135.200000000001</v>
      </c>
      <c r="O130" s="118">
        <f>SUM(O127:O129)</f>
        <v>80</v>
      </c>
      <c r="P130" s="301">
        <f>R130</f>
        <v>10899.2</v>
      </c>
      <c r="Q130" s="118">
        <v>1</v>
      </c>
      <c r="R130" s="201">
        <f>SUM(R127:R129)</f>
        <v>10899.2</v>
      </c>
    </row>
    <row r="131" spans="1:41">
      <c r="A131" s="3"/>
      <c r="B131" s="3"/>
      <c r="C131" s="3"/>
      <c r="D131" s="3"/>
      <c r="E131" s="3"/>
      <c r="F131" s="117"/>
      <c r="G131" s="3"/>
      <c r="H131" s="3"/>
      <c r="I131" s="3"/>
      <c r="J131" s="3"/>
      <c r="K131" s="3"/>
      <c r="L131" s="200">
        <f>N131/M130</f>
        <v>9917.6699029126194</v>
      </c>
      <c r="M131" s="4"/>
      <c r="N131" s="5">
        <f>N130+O130</f>
        <v>10215.200000000001</v>
      </c>
      <c r="O131" s="3"/>
      <c r="P131" s="5"/>
      <c r="Q131" s="3"/>
      <c r="R131" s="1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7"/>
      <c r="AL131" s="17"/>
      <c r="AM131" s="17"/>
      <c r="AN131" s="17"/>
      <c r="AO131" s="17"/>
    </row>
    <row r="132" spans="1:41" s="81" customFormat="1">
      <c r="A132" s="390" t="s">
        <v>693</v>
      </c>
      <c r="B132" s="390"/>
      <c r="C132" s="390"/>
      <c r="D132" s="390"/>
      <c r="E132" s="390"/>
      <c r="F132" s="391"/>
      <c r="G132" s="390"/>
      <c r="H132" s="390"/>
      <c r="I132" s="390"/>
      <c r="J132" s="390"/>
      <c r="K132" s="390"/>
      <c r="L132" s="390"/>
      <c r="M132" s="414"/>
      <c r="N132" s="129"/>
      <c r="O132" s="390"/>
      <c r="P132" s="129"/>
      <c r="Q132" s="390"/>
      <c r="R132" s="391"/>
    </row>
    <row r="133" spans="1:41" s="81" customFormat="1">
      <c r="A133" s="392" t="s">
        <v>694</v>
      </c>
      <c r="B133" s="393" t="s">
        <v>695</v>
      </c>
      <c r="C133" s="392"/>
      <c r="D133" s="392"/>
      <c r="E133" s="392"/>
      <c r="F133" s="394"/>
      <c r="G133" s="392"/>
      <c r="H133" s="392">
        <v>14427</v>
      </c>
      <c r="I133" s="392">
        <v>15478</v>
      </c>
      <c r="J133" s="392">
        <f t="shared" si="36"/>
        <v>1051</v>
      </c>
      <c r="K133" s="392">
        <v>40</v>
      </c>
      <c r="L133" s="392">
        <f>J133*K133</f>
        <v>42040</v>
      </c>
      <c r="M133" s="415">
        <v>1.03</v>
      </c>
      <c r="N133" s="247">
        <f t="shared" si="37"/>
        <v>43301.2</v>
      </c>
      <c r="O133" s="392"/>
      <c r="P133" s="247">
        <f t="shared" si="38"/>
        <v>43301.2</v>
      </c>
      <c r="Q133" s="392">
        <v>1</v>
      </c>
      <c r="R133" s="394">
        <f t="shared" si="39"/>
        <v>43301.2</v>
      </c>
    </row>
    <row r="134" spans="1:41" s="81" customFormat="1">
      <c r="A134" s="392" t="s">
        <v>300</v>
      </c>
      <c r="B134" s="393"/>
      <c r="C134" s="392"/>
      <c r="D134" s="392"/>
      <c r="E134" s="392"/>
      <c r="F134" s="394"/>
      <c r="G134" s="392"/>
      <c r="H134" s="392"/>
      <c r="I134" s="392"/>
      <c r="J134" s="392"/>
      <c r="K134" s="392"/>
      <c r="L134" s="392">
        <v>1891.2</v>
      </c>
      <c r="M134" s="415"/>
      <c r="N134" s="247">
        <v>1947.94</v>
      </c>
      <c r="O134" s="392"/>
      <c r="P134" s="247">
        <v>1947.94</v>
      </c>
      <c r="Q134" s="392">
        <v>5.7299999999999997E-2</v>
      </c>
      <c r="R134" s="394">
        <f>P134</f>
        <v>1947.94</v>
      </c>
    </row>
    <row r="135" spans="1:41" s="343" customFormat="1">
      <c r="A135" s="46" t="s">
        <v>696</v>
      </c>
      <c r="B135" s="46" t="s">
        <v>96</v>
      </c>
      <c r="C135" s="46"/>
      <c r="D135" s="46"/>
      <c r="E135" s="46"/>
      <c r="F135" s="47">
        <v>9.5</v>
      </c>
      <c r="G135" s="46"/>
      <c r="H135" s="45">
        <v>14086</v>
      </c>
      <c r="I135" s="45">
        <v>17819</v>
      </c>
      <c r="J135" s="45">
        <f>I135-H135</f>
        <v>3733</v>
      </c>
      <c r="K135" s="45">
        <v>1</v>
      </c>
      <c r="L135" s="45">
        <f>K135*J135</f>
        <v>3733</v>
      </c>
      <c r="M135" s="59">
        <v>1.03</v>
      </c>
      <c r="N135" s="11">
        <f>M135*L135</f>
        <v>3844.99</v>
      </c>
      <c r="O135" s="46"/>
      <c r="P135" s="416">
        <f>N135</f>
        <v>3844.99</v>
      </c>
      <c r="Q135" s="46">
        <v>1</v>
      </c>
      <c r="R135" s="416">
        <f>P135*Q135</f>
        <v>3844.99</v>
      </c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</row>
    <row r="136" spans="1:41" s="81" customFormat="1">
      <c r="A136" s="392" t="s">
        <v>11</v>
      </c>
      <c r="B136" s="393"/>
      <c r="C136" s="392"/>
      <c r="D136" s="392"/>
      <c r="E136" s="392"/>
      <c r="F136" s="394"/>
      <c r="G136" s="392"/>
      <c r="H136" s="392"/>
      <c r="I136" s="392"/>
      <c r="J136" s="392"/>
      <c r="K136" s="392"/>
      <c r="L136" s="392">
        <f>L133+L134</f>
        <v>43931.199999999997</v>
      </c>
      <c r="M136" s="415">
        <v>1.03</v>
      </c>
      <c r="N136" s="247">
        <f>L136*M136</f>
        <v>45249.135999999999</v>
      </c>
      <c r="O136" s="392">
        <v>40</v>
      </c>
      <c r="P136" s="247">
        <f>N136+O136</f>
        <v>45289.135999999999</v>
      </c>
      <c r="Q136" s="392">
        <v>1</v>
      </c>
      <c r="R136" s="394">
        <f>P136*Q136</f>
        <v>45289.135999999999</v>
      </c>
    </row>
    <row r="137" spans="1:41" s="81" customFormat="1">
      <c r="A137" s="395" t="s">
        <v>409</v>
      </c>
      <c r="B137" s="395" t="s">
        <v>109</v>
      </c>
      <c r="C137" s="395"/>
      <c r="D137" s="395"/>
      <c r="E137" s="395"/>
      <c r="F137" s="396"/>
      <c r="G137" s="395"/>
      <c r="H137" s="395"/>
      <c r="I137" s="395"/>
      <c r="J137" s="395"/>
      <c r="K137" s="395"/>
      <c r="L137" s="395"/>
      <c r="M137" s="417">
        <v>1.03</v>
      </c>
      <c r="N137" s="127"/>
      <c r="O137" s="395"/>
      <c r="P137" s="127"/>
      <c r="Q137" s="395"/>
      <c r="R137" s="396">
        <v>347679.95</v>
      </c>
    </row>
    <row r="138" spans="1:41" s="81" customFormat="1">
      <c r="A138" s="395" t="s">
        <v>396</v>
      </c>
      <c r="B138" s="397" t="s">
        <v>397</v>
      </c>
      <c r="C138" s="395"/>
      <c r="D138" s="395"/>
      <c r="E138" s="395"/>
      <c r="F138" s="396"/>
      <c r="G138" s="395"/>
      <c r="H138" s="395"/>
      <c r="I138" s="395"/>
      <c r="J138" s="395"/>
      <c r="K138" s="395"/>
      <c r="L138" s="395"/>
      <c r="M138" s="417"/>
      <c r="N138" s="127"/>
      <c r="O138" s="395"/>
      <c r="P138" s="396"/>
      <c r="Q138" s="395"/>
      <c r="R138" s="396">
        <f>R137-R136</f>
        <v>302390.81400000001</v>
      </c>
    </row>
    <row r="139" spans="1:41">
      <c r="A139" s="395" t="s">
        <v>697</v>
      </c>
      <c r="B139" s="395" t="s">
        <v>698</v>
      </c>
      <c r="C139" s="395"/>
      <c r="D139" s="395"/>
      <c r="E139" s="395"/>
      <c r="F139" s="396"/>
      <c r="G139" s="395"/>
      <c r="H139" s="395"/>
      <c r="I139" s="395"/>
      <c r="J139" s="395"/>
      <c r="K139" s="395"/>
      <c r="L139" s="395"/>
      <c r="M139" s="417"/>
      <c r="N139" s="127"/>
      <c r="O139" s="395"/>
      <c r="P139" s="396"/>
      <c r="Q139" s="395"/>
      <c r="R139" s="396">
        <v>200026</v>
      </c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7"/>
      <c r="AL139" s="17"/>
      <c r="AM139" s="17"/>
      <c r="AN139" s="17"/>
      <c r="AO139" s="17"/>
    </row>
    <row r="140" spans="1:41" s="339" customFormat="1">
      <c r="A140" s="395" t="s">
        <v>699</v>
      </c>
      <c r="B140" s="395"/>
      <c r="C140" s="395"/>
      <c r="D140" s="395"/>
      <c r="E140" s="395"/>
      <c r="F140" s="396"/>
      <c r="G140" s="395"/>
      <c r="H140" s="395"/>
      <c r="I140" s="395"/>
      <c r="J140" s="395"/>
      <c r="K140" s="395"/>
      <c r="L140" s="395"/>
      <c r="M140" s="417"/>
      <c r="N140" s="127"/>
      <c r="O140" s="395"/>
      <c r="P140" s="396"/>
      <c r="Q140" s="395"/>
      <c r="R140" s="396">
        <f>R138+R139</f>
        <v>502416.81400000001</v>
      </c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7"/>
      <c r="AL140" s="17"/>
      <c r="AM140" s="17"/>
      <c r="AN140" s="17"/>
      <c r="AO140" s="17"/>
    </row>
    <row r="141" spans="1:41" s="324" customFormat="1">
      <c r="A141" s="398"/>
      <c r="B141" s="398"/>
      <c r="C141" s="398" t="s">
        <v>700</v>
      </c>
      <c r="D141" s="398">
        <v>5248</v>
      </c>
      <c r="E141" s="398"/>
      <c r="F141" s="399"/>
      <c r="G141" s="398"/>
      <c r="H141" s="398"/>
      <c r="I141" s="398"/>
      <c r="J141" s="398"/>
      <c r="K141" s="398"/>
      <c r="L141" s="398"/>
      <c r="M141" s="418"/>
      <c r="N141" s="5"/>
      <c r="O141" s="398"/>
      <c r="P141" s="5"/>
      <c r="Q141" s="398"/>
      <c r="R141" s="399"/>
    </row>
    <row r="142" spans="1:41" s="1" customFormat="1">
      <c r="A142" s="9" t="s">
        <v>701</v>
      </c>
      <c r="B142" s="33" t="s">
        <v>702</v>
      </c>
      <c r="C142" s="9">
        <v>0</v>
      </c>
      <c r="D142" s="9">
        <v>0</v>
      </c>
      <c r="E142" s="9">
        <f>SUM(D142-C142)</f>
        <v>0</v>
      </c>
      <c r="F142" s="34">
        <v>9.5</v>
      </c>
      <c r="G142" s="9">
        <f>E142*F142</f>
        <v>0</v>
      </c>
      <c r="H142" s="9">
        <v>37897</v>
      </c>
      <c r="I142" s="9">
        <v>37897</v>
      </c>
      <c r="J142" s="9">
        <f>I142-H142</f>
        <v>0</v>
      </c>
      <c r="K142" s="9">
        <v>1</v>
      </c>
      <c r="L142" s="9">
        <f>J142*K142</f>
        <v>0</v>
      </c>
      <c r="M142" s="10">
        <v>1.03</v>
      </c>
      <c r="N142" s="11">
        <f>M142*L142</f>
        <v>0</v>
      </c>
      <c r="O142" s="9">
        <v>40</v>
      </c>
      <c r="P142" s="11">
        <f>G142+N142+O142</f>
        <v>40</v>
      </c>
      <c r="Q142" s="9">
        <v>1</v>
      </c>
      <c r="R142" s="34">
        <f>P142*Q142</f>
        <v>40</v>
      </c>
      <c r="S142" s="1" t="s">
        <v>322</v>
      </c>
    </row>
    <row r="143" spans="1:41" s="25" customFormat="1">
      <c r="A143" s="9" t="s">
        <v>703</v>
      </c>
      <c r="B143" s="33" t="s">
        <v>702</v>
      </c>
      <c r="C143" s="9">
        <v>20</v>
      </c>
      <c r="D143" s="9">
        <v>20</v>
      </c>
      <c r="E143" s="9">
        <f>SUM(D143-C143)</f>
        <v>0</v>
      </c>
      <c r="F143" s="34">
        <v>9.5</v>
      </c>
      <c r="G143" s="9">
        <f>E143*F143</f>
        <v>0</v>
      </c>
      <c r="H143" s="9">
        <v>123004</v>
      </c>
      <c r="I143" s="9">
        <v>123004</v>
      </c>
      <c r="J143" s="9">
        <f>I143-H143</f>
        <v>0</v>
      </c>
      <c r="K143" s="9">
        <v>1</v>
      </c>
      <c r="L143" s="9">
        <f>K143*J143</f>
        <v>0</v>
      </c>
      <c r="M143" s="10">
        <v>1.03</v>
      </c>
      <c r="N143" s="11">
        <f>M143*L143</f>
        <v>0</v>
      </c>
      <c r="O143" s="9">
        <v>40</v>
      </c>
      <c r="P143" s="11">
        <f>G143+N143+O143</f>
        <v>40</v>
      </c>
      <c r="Q143" s="9">
        <v>1</v>
      </c>
      <c r="R143" s="34">
        <f>P143*Q143</f>
        <v>40</v>
      </c>
    </row>
    <row r="144" spans="1:41" s="25" customFormat="1">
      <c r="A144" s="9" t="s">
        <v>704</v>
      </c>
      <c r="B144" s="33" t="s">
        <v>702</v>
      </c>
      <c r="C144" s="9"/>
      <c r="D144" s="9"/>
      <c r="E144" s="9"/>
      <c r="F144" s="34"/>
      <c r="G144" s="9"/>
      <c r="H144" s="9">
        <v>0</v>
      </c>
      <c r="I144" s="9">
        <v>0</v>
      </c>
      <c r="J144" s="9">
        <f>I144-H144</f>
        <v>0</v>
      </c>
      <c r="K144" s="9">
        <v>20</v>
      </c>
      <c r="L144" s="9">
        <f>K144*J144</f>
        <v>0</v>
      </c>
      <c r="M144" s="10">
        <v>1.03</v>
      </c>
      <c r="N144" s="11">
        <f>M144*L144</f>
        <v>0</v>
      </c>
      <c r="O144" s="9"/>
      <c r="P144" s="11">
        <f>N144+O144</f>
        <v>0</v>
      </c>
      <c r="Q144" s="9">
        <v>1</v>
      </c>
      <c r="R144" s="34">
        <f>P144*Q144</f>
        <v>0</v>
      </c>
    </row>
    <row r="145" spans="1:41" s="25" customFormat="1">
      <c r="A145" s="9" t="s">
        <v>705</v>
      </c>
      <c r="B145" s="33" t="s">
        <v>702</v>
      </c>
      <c r="C145" s="9"/>
      <c r="D145" s="9"/>
      <c r="E145" s="9"/>
      <c r="F145" s="34"/>
      <c r="G145" s="9"/>
      <c r="H145" s="9">
        <v>2655</v>
      </c>
      <c r="I145" s="9">
        <v>3961</v>
      </c>
      <c r="J145" s="9">
        <f>I145-H145</f>
        <v>1306</v>
      </c>
      <c r="K145" s="9">
        <v>20</v>
      </c>
      <c r="L145" s="9">
        <f>K145*J145</f>
        <v>26120</v>
      </c>
      <c r="M145" s="10">
        <v>1.03</v>
      </c>
      <c r="N145" s="11">
        <f>M145*L145</f>
        <v>26903.599999999999</v>
      </c>
      <c r="O145" s="9"/>
      <c r="P145" s="11">
        <f>N145+O145</f>
        <v>26903.599999999999</v>
      </c>
      <c r="Q145" s="9">
        <v>1</v>
      </c>
      <c r="R145" s="34">
        <f>P145*Q145</f>
        <v>26903.599999999999</v>
      </c>
    </row>
    <row r="146" spans="1:41" s="25" customFormat="1">
      <c r="A146" s="122" t="s">
        <v>300</v>
      </c>
      <c r="B146" s="33"/>
      <c r="C146" s="9"/>
      <c r="D146" s="9"/>
      <c r="E146" s="9"/>
      <c r="F146" s="34"/>
      <c r="G146" s="9"/>
      <c r="H146" s="9"/>
      <c r="I146" s="9"/>
      <c r="J146" s="9"/>
      <c r="K146" s="9"/>
      <c r="L146" s="9">
        <v>1374.7</v>
      </c>
      <c r="M146" s="10"/>
      <c r="N146" s="11">
        <v>1415.94</v>
      </c>
      <c r="O146" s="9"/>
      <c r="P146" s="11">
        <f>N146</f>
        <v>1415.94</v>
      </c>
      <c r="Q146" s="9">
        <v>5.7299999999999997E-2</v>
      </c>
      <c r="R146" s="34">
        <f>P146</f>
        <v>1415.94</v>
      </c>
    </row>
    <row r="147" spans="1:41" s="25" customFormat="1">
      <c r="A147" s="9" t="s">
        <v>11</v>
      </c>
      <c r="B147" s="33" t="s">
        <v>702</v>
      </c>
      <c r="C147" s="9">
        <v>4151</v>
      </c>
      <c r="D147" s="9"/>
      <c r="E147" s="9">
        <f>SUM(E143:E145)</f>
        <v>0</v>
      </c>
      <c r="F147" s="34">
        <v>9.5</v>
      </c>
      <c r="G147" s="9">
        <f>E147*F147</f>
        <v>0</v>
      </c>
      <c r="H147" s="9"/>
      <c r="I147" s="9"/>
      <c r="J147" s="9"/>
      <c r="K147" s="9"/>
      <c r="L147" s="9">
        <f>L143+L145+L146</f>
        <v>27494.7</v>
      </c>
      <c r="M147" s="10">
        <v>1.03</v>
      </c>
      <c r="N147" s="11">
        <f>L147*M147</f>
        <v>28319.541000000001</v>
      </c>
      <c r="O147" s="9">
        <f>SUM(O143:O145)</f>
        <v>40</v>
      </c>
      <c r="P147" s="11">
        <f>G147+N147+O147</f>
        <v>28359.541000000001</v>
      </c>
      <c r="Q147" s="9">
        <v>1</v>
      </c>
      <c r="R147" s="34">
        <f>P147*Q147</f>
        <v>28359.541000000001</v>
      </c>
    </row>
    <row r="148" spans="1:41">
      <c r="L148" s="8">
        <f>N148/M147</f>
        <v>27533.534951456299</v>
      </c>
      <c r="N148" s="8">
        <f>N147+O147</f>
        <v>28359.541000000001</v>
      </c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7"/>
      <c r="AL148" s="17"/>
      <c r="AM148" s="17"/>
      <c r="AN148" s="17"/>
      <c r="AO148" s="17"/>
    </row>
    <row r="149" spans="1:41" s="339" customFormat="1">
      <c r="A149" s="3"/>
      <c r="B149" s="3"/>
      <c r="C149" s="3"/>
      <c r="D149" s="3"/>
      <c r="E149" s="3"/>
      <c r="F149" s="117"/>
      <c r="G149" s="3"/>
      <c r="H149" s="3"/>
      <c r="I149" s="3"/>
      <c r="J149" s="3"/>
      <c r="K149" s="3"/>
      <c r="L149" s="3"/>
      <c r="M149" s="4"/>
      <c r="N149" s="5"/>
      <c r="O149" s="3"/>
      <c r="P149" s="5"/>
      <c r="Q149" s="3"/>
      <c r="R149" s="117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17"/>
    </row>
    <row r="150" spans="1:41" s="344" customFormat="1">
      <c r="A150" s="400" t="s">
        <v>706</v>
      </c>
      <c r="B150" s="401"/>
      <c r="C150" s="401"/>
      <c r="D150" s="401"/>
      <c r="E150" s="401"/>
      <c r="F150" s="402"/>
      <c r="G150" s="401"/>
      <c r="H150" s="401"/>
      <c r="I150" s="401"/>
      <c r="J150" s="401"/>
      <c r="K150" s="401"/>
      <c r="L150" s="401"/>
      <c r="M150" s="419"/>
      <c r="N150" s="420"/>
      <c r="O150" s="401"/>
      <c r="P150" s="420"/>
      <c r="Q150" s="401"/>
      <c r="R150" s="402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</row>
    <row r="151" spans="1:41" s="36" customFormat="1" ht="13.5">
      <c r="A151" s="168" t="s">
        <v>707</v>
      </c>
      <c r="B151" s="168" t="s">
        <v>708</v>
      </c>
      <c r="C151" s="168">
        <v>12</v>
      </c>
      <c r="D151" s="168">
        <v>12</v>
      </c>
      <c r="E151" s="168">
        <f>SUM(D151-C151)</f>
        <v>0</v>
      </c>
      <c r="F151" s="169">
        <v>9.5</v>
      </c>
      <c r="G151" s="168">
        <f>E151*F151</f>
        <v>0</v>
      </c>
      <c r="H151" s="168">
        <v>11436</v>
      </c>
      <c r="I151" s="168">
        <v>12160</v>
      </c>
      <c r="J151" s="168">
        <f t="shared" ref="J151:J155" si="40">I151-H151</f>
        <v>724</v>
      </c>
      <c r="K151" s="168">
        <v>30</v>
      </c>
      <c r="L151" s="168">
        <f t="shared" ref="L151:L154" si="41">K151*J151</f>
        <v>21720</v>
      </c>
      <c r="M151" s="168">
        <v>1.03</v>
      </c>
      <c r="N151" s="421">
        <f t="shared" ref="N151:N154" si="42">M151*L151</f>
        <v>22371.599999999999</v>
      </c>
      <c r="O151" s="168"/>
      <c r="P151" s="421">
        <f t="shared" ref="P151:P154" si="43">G151+N151+O151</f>
        <v>22371.599999999999</v>
      </c>
      <c r="Q151" s="168">
        <v>0.5</v>
      </c>
      <c r="R151" s="169">
        <f t="shared" ref="R151:R154" si="44">P151*Q151</f>
        <v>11185.8</v>
      </c>
    </row>
    <row r="152" spans="1:41" s="36" customFormat="1" ht="13.5">
      <c r="A152" s="168" t="s">
        <v>709</v>
      </c>
      <c r="B152" s="168" t="s">
        <v>708</v>
      </c>
      <c r="C152" s="168">
        <v>4247</v>
      </c>
      <c r="D152" s="168"/>
      <c r="E152" s="168"/>
      <c r="F152" s="169"/>
      <c r="G152" s="168"/>
      <c r="H152" s="168">
        <v>23443</v>
      </c>
      <c r="I152" s="168">
        <v>23469</v>
      </c>
      <c r="J152" s="168">
        <f t="shared" si="40"/>
        <v>26</v>
      </c>
      <c r="K152" s="168">
        <v>1</v>
      </c>
      <c r="L152" s="168">
        <f t="shared" si="41"/>
        <v>26</v>
      </c>
      <c r="M152" s="168">
        <v>1.03</v>
      </c>
      <c r="N152" s="421">
        <f t="shared" si="42"/>
        <v>26.78</v>
      </c>
      <c r="O152" s="168">
        <v>40</v>
      </c>
      <c r="P152" s="421">
        <f t="shared" si="43"/>
        <v>66.78</v>
      </c>
      <c r="Q152" s="168">
        <v>1</v>
      </c>
      <c r="R152" s="169">
        <f t="shared" si="44"/>
        <v>66.78</v>
      </c>
    </row>
    <row r="153" spans="1:41" s="36" customFormat="1" ht="13.5">
      <c r="A153" s="168" t="s">
        <v>710</v>
      </c>
      <c r="B153" s="168" t="s">
        <v>708</v>
      </c>
      <c r="C153" s="168">
        <v>4983</v>
      </c>
      <c r="D153" s="168"/>
      <c r="E153" s="168"/>
      <c r="F153" s="169"/>
      <c r="G153" s="168"/>
      <c r="H153" s="168">
        <v>1321</v>
      </c>
      <c r="I153" s="168">
        <v>1452</v>
      </c>
      <c r="J153" s="168">
        <f t="shared" si="40"/>
        <v>131</v>
      </c>
      <c r="K153" s="168">
        <v>40</v>
      </c>
      <c r="L153" s="168">
        <f t="shared" si="41"/>
        <v>5240</v>
      </c>
      <c r="M153" s="168">
        <v>1.03</v>
      </c>
      <c r="N153" s="421">
        <f t="shared" si="42"/>
        <v>5397.2</v>
      </c>
      <c r="O153" s="168"/>
      <c r="P153" s="421">
        <f t="shared" si="43"/>
        <v>5397.2</v>
      </c>
      <c r="Q153" s="168">
        <v>1</v>
      </c>
      <c r="R153" s="169">
        <f t="shared" si="44"/>
        <v>5397.2</v>
      </c>
    </row>
    <row r="154" spans="1:41" s="1" customFormat="1">
      <c r="A154" s="94" t="s">
        <v>707</v>
      </c>
      <c r="B154" s="66" t="s">
        <v>711</v>
      </c>
      <c r="C154" s="94">
        <v>12</v>
      </c>
      <c r="D154" s="94">
        <v>12</v>
      </c>
      <c r="E154" s="94">
        <f>SUM(D154-C154)</f>
        <v>0</v>
      </c>
      <c r="F154" s="95">
        <v>9.5</v>
      </c>
      <c r="G154" s="94">
        <f>E154*F154</f>
        <v>0</v>
      </c>
      <c r="H154" s="94">
        <v>11436</v>
      </c>
      <c r="I154" s="94">
        <v>12160</v>
      </c>
      <c r="J154" s="94">
        <f t="shared" si="40"/>
        <v>724</v>
      </c>
      <c r="K154" s="94">
        <v>30</v>
      </c>
      <c r="L154" s="94">
        <f t="shared" si="41"/>
        <v>21720</v>
      </c>
      <c r="M154" s="124">
        <v>1.03</v>
      </c>
      <c r="N154" s="125">
        <f t="shared" si="42"/>
        <v>22371.599999999999</v>
      </c>
      <c r="O154" s="94"/>
      <c r="P154" s="125">
        <f t="shared" si="43"/>
        <v>22371.599999999999</v>
      </c>
      <c r="Q154" s="94">
        <v>0.5</v>
      </c>
      <c r="R154" s="95">
        <f t="shared" si="44"/>
        <v>11185.8</v>
      </c>
    </row>
    <row r="155" spans="1:41" s="36" customFormat="1" ht="13.5">
      <c r="A155" s="168" t="s">
        <v>712</v>
      </c>
      <c r="B155" s="168" t="s">
        <v>713</v>
      </c>
      <c r="C155" s="168"/>
      <c r="D155" s="168"/>
      <c r="E155" s="168"/>
      <c r="F155" s="169"/>
      <c r="G155" s="168"/>
      <c r="H155" s="168">
        <v>269</v>
      </c>
      <c r="I155" s="168">
        <v>290</v>
      </c>
      <c r="J155" s="168">
        <f t="shared" si="40"/>
        <v>21</v>
      </c>
      <c r="K155" s="168">
        <v>30</v>
      </c>
      <c r="L155" s="168">
        <f>J155*K155</f>
        <v>630</v>
      </c>
      <c r="M155" s="168">
        <v>1.03</v>
      </c>
      <c r="N155" s="421">
        <f>L155*M155</f>
        <v>648.9</v>
      </c>
      <c r="O155" s="168"/>
      <c r="P155" s="421"/>
      <c r="Q155" s="168">
        <v>0.3</v>
      </c>
      <c r="R155" s="169">
        <f>N155*Q155</f>
        <v>194.67</v>
      </c>
    </row>
    <row r="156" spans="1:41" s="345" customFormat="1" ht="13.5">
      <c r="A156" s="168" t="s">
        <v>11</v>
      </c>
      <c r="B156" s="168" t="s">
        <v>708</v>
      </c>
      <c r="C156" s="168"/>
      <c r="D156" s="168"/>
      <c r="E156" s="168">
        <f>SUM(E151:E155)</f>
        <v>0</v>
      </c>
      <c r="F156" s="169">
        <v>9.5</v>
      </c>
      <c r="G156" s="168">
        <f>E156*F156</f>
        <v>0</v>
      </c>
      <c r="H156" s="168"/>
      <c r="I156" s="168"/>
      <c r="J156" s="168"/>
      <c r="K156" s="168"/>
      <c r="L156" s="168">
        <f>SUM(L151:L155)</f>
        <v>49336</v>
      </c>
      <c r="M156" s="168">
        <v>1.03</v>
      </c>
      <c r="N156" s="421">
        <f>L156*M156</f>
        <v>50816.08</v>
      </c>
      <c r="O156" s="168">
        <f>SUM(O151:O152)</f>
        <v>40</v>
      </c>
      <c r="P156" s="421">
        <f>G156+N156+O156</f>
        <v>50856.08</v>
      </c>
      <c r="Q156" s="168">
        <v>1</v>
      </c>
      <c r="R156" s="169">
        <f>SUM(R151:R155)</f>
        <v>28030.25</v>
      </c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</row>
    <row r="157" spans="1:41" s="345" customFormat="1" ht="13.5">
      <c r="A157" s="168"/>
      <c r="B157" s="168"/>
      <c r="C157" s="168"/>
      <c r="D157" s="168"/>
      <c r="E157" s="168"/>
      <c r="F157" s="169"/>
      <c r="G157" s="168"/>
      <c r="H157" s="168"/>
      <c r="I157" s="168"/>
      <c r="J157" s="168"/>
      <c r="K157" s="168"/>
      <c r="L157" s="168"/>
      <c r="M157" s="168"/>
      <c r="N157" s="421"/>
      <c r="O157" s="168"/>
      <c r="P157" s="421"/>
      <c r="Q157" s="168"/>
      <c r="R157" s="169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</row>
    <row r="158" spans="1:41" s="345" customFormat="1" ht="13.5">
      <c r="A158" s="168" t="s">
        <v>714</v>
      </c>
      <c r="B158" s="168"/>
      <c r="C158" s="168"/>
      <c r="D158" s="168"/>
      <c r="E158" s="168"/>
      <c r="F158" s="169"/>
      <c r="G158" s="168"/>
      <c r="H158" s="168"/>
      <c r="I158" s="168"/>
      <c r="J158" s="168"/>
      <c r="K158" s="168"/>
      <c r="L158" s="168"/>
      <c r="M158" s="168"/>
      <c r="N158" s="421"/>
      <c r="O158" s="168"/>
      <c r="P158" s="421"/>
      <c r="Q158" s="168"/>
      <c r="R158" s="169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</row>
    <row r="159" spans="1:41" s="1" customFormat="1">
      <c r="A159" s="94" t="s">
        <v>715</v>
      </c>
      <c r="B159" s="66" t="s">
        <v>716</v>
      </c>
      <c r="C159" s="94"/>
      <c r="D159" s="94"/>
      <c r="E159" s="94"/>
      <c r="F159" s="95"/>
      <c r="G159" s="94"/>
      <c r="H159" s="94">
        <v>4837</v>
      </c>
      <c r="I159" s="94">
        <v>4888</v>
      </c>
      <c r="J159" s="94">
        <f>I159-H159</f>
        <v>51</v>
      </c>
      <c r="K159" s="94">
        <v>30</v>
      </c>
      <c r="L159" s="94">
        <f>J159*K159</f>
        <v>1530</v>
      </c>
      <c r="M159" s="124">
        <v>1.03</v>
      </c>
      <c r="N159" s="125">
        <f>M159*L159</f>
        <v>1575.9</v>
      </c>
      <c r="O159" s="94"/>
      <c r="P159" s="125">
        <f>G159+N159+O159</f>
        <v>1575.9</v>
      </c>
      <c r="Q159" s="94">
        <v>1</v>
      </c>
      <c r="R159" s="95">
        <f>P159*Q159</f>
        <v>1575.9</v>
      </c>
    </row>
    <row r="160" spans="1:41" s="1" customFormat="1">
      <c r="A160" s="94" t="s">
        <v>717</v>
      </c>
      <c r="B160" s="66" t="s">
        <v>716</v>
      </c>
      <c r="C160" s="94"/>
      <c r="D160" s="94"/>
      <c r="E160" s="94"/>
      <c r="F160" s="95"/>
      <c r="G160" s="94"/>
      <c r="H160" s="94">
        <v>0</v>
      </c>
      <c r="I160" s="94">
        <v>0</v>
      </c>
      <c r="J160" s="94">
        <f>I160-H160</f>
        <v>0</v>
      </c>
      <c r="K160" s="94">
        <v>30</v>
      </c>
      <c r="L160" s="94">
        <f>J160*K160</f>
        <v>0</v>
      </c>
      <c r="M160" s="124">
        <v>1.03</v>
      </c>
      <c r="N160" s="125">
        <f>M160*L160</f>
        <v>0</v>
      </c>
      <c r="O160" s="94"/>
      <c r="P160" s="125">
        <f>G160+N160+O160</f>
        <v>0</v>
      </c>
      <c r="Q160" s="94">
        <v>1</v>
      </c>
      <c r="R160" s="95">
        <f>P160*Q160</f>
        <v>0</v>
      </c>
    </row>
    <row r="161" spans="1:41" s="1" customFormat="1">
      <c r="A161" s="94"/>
      <c r="B161" s="66"/>
      <c r="C161" s="94"/>
      <c r="D161" s="94"/>
      <c r="E161" s="94"/>
      <c r="F161" s="95"/>
      <c r="G161" s="94"/>
      <c r="H161" s="94"/>
      <c r="I161" s="94"/>
      <c r="J161" s="94"/>
      <c r="K161" s="94"/>
      <c r="L161" s="94"/>
      <c r="M161" s="124"/>
      <c r="N161" s="125"/>
      <c r="O161" s="94"/>
      <c r="P161" s="125"/>
      <c r="Q161" s="94"/>
      <c r="R161" s="95"/>
    </row>
    <row r="162" spans="1:41" s="1" customFormat="1">
      <c r="A162" s="94"/>
      <c r="B162" s="66"/>
      <c r="C162" s="94"/>
      <c r="D162" s="94"/>
      <c r="E162" s="94"/>
      <c r="F162" s="95"/>
      <c r="G162" s="94"/>
      <c r="H162" s="94"/>
      <c r="I162" s="94"/>
      <c r="J162" s="94"/>
      <c r="K162" s="94"/>
      <c r="L162" s="94"/>
      <c r="M162" s="124"/>
      <c r="N162" s="125"/>
      <c r="O162" s="94"/>
      <c r="P162" s="125"/>
      <c r="Q162" s="94"/>
      <c r="R162" s="95"/>
    </row>
    <row r="163" spans="1:41" s="1" customFormat="1">
      <c r="A163" s="94" t="s">
        <v>718</v>
      </c>
      <c r="B163" s="66" t="s">
        <v>719</v>
      </c>
      <c r="C163" s="94"/>
      <c r="D163" s="94"/>
      <c r="E163" s="94"/>
      <c r="F163" s="95"/>
      <c r="G163" s="94"/>
      <c r="H163" s="94">
        <v>0</v>
      </c>
      <c r="I163" s="94">
        <v>0</v>
      </c>
      <c r="J163" s="94">
        <f>I163-H163</f>
        <v>0</v>
      </c>
      <c r="K163" s="94">
        <v>30</v>
      </c>
      <c r="L163" s="94">
        <f>J163*K163</f>
        <v>0</v>
      </c>
      <c r="M163" s="124">
        <v>1.03</v>
      </c>
      <c r="N163" s="125">
        <f>M163*L163</f>
        <v>0</v>
      </c>
      <c r="O163" s="94"/>
      <c r="P163" s="125">
        <f>G163+N163+O163</f>
        <v>0</v>
      </c>
      <c r="Q163" s="94">
        <v>1</v>
      </c>
      <c r="R163" s="95">
        <f>P163*Q163</f>
        <v>0</v>
      </c>
    </row>
    <row r="164" spans="1:41" s="1" customFormat="1">
      <c r="A164" s="403"/>
      <c r="B164" s="404"/>
      <c r="C164" s="405"/>
      <c r="D164" s="405"/>
      <c r="E164" s="405"/>
      <c r="F164" s="328"/>
      <c r="G164" s="405"/>
      <c r="H164" s="405"/>
      <c r="I164" s="405"/>
      <c r="J164" s="405"/>
      <c r="K164" s="405"/>
      <c r="L164" s="405"/>
      <c r="M164" s="422"/>
      <c r="N164" s="423"/>
      <c r="O164" s="405"/>
      <c r="P164" s="423"/>
      <c r="Q164" s="405"/>
      <c r="R164" s="328"/>
    </row>
    <row r="165" spans="1:41" s="1" customFormat="1">
      <c r="A165" s="403"/>
      <c r="B165" s="404"/>
      <c r="C165" s="405"/>
      <c r="D165" s="405"/>
      <c r="E165" s="405"/>
      <c r="F165" s="328"/>
      <c r="G165" s="405"/>
      <c r="H165" s="405"/>
      <c r="I165" s="405"/>
      <c r="J165" s="405"/>
      <c r="K165" s="405"/>
      <c r="L165" s="405"/>
      <c r="M165" s="422"/>
      <c r="N165" s="423"/>
      <c r="O165" s="405"/>
      <c r="P165" s="423"/>
      <c r="Q165" s="405"/>
      <c r="R165" s="328"/>
    </row>
    <row r="166" spans="1:41">
      <c r="A166" s="233"/>
      <c r="B166" s="375"/>
      <c r="C166" s="234"/>
      <c r="D166" s="234"/>
      <c r="E166" s="234"/>
      <c r="F166" s="406"/>
      <c r="G166" s="234"/>
      <c r="H166" s="234"/>
      <c r="I166" s="234"/>
      <c r="J166" s="234"/>
      <c r="K166" s="234"/>
      <c r="L166" s="424">
        <f>R156/1.03</f>
        <v>27213.834951456301</v>
      </c>
      <c r="M166" s="250"/>
      <c r="N166" s="251">
        <f>L166*M156</f>
        <v>28030.25</v>
      </c>
      <c r="O166" s="234"/>
      <c r="P166" s="251"/>
      <c r="Q166" s="234"/>
      <c r="R166" s="235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  <c r="AD166" s="23"/>
      <c r="AE166" s="23"/>
      <c r="AF166" s="23"/>
      <c r="AG166" s="23"/>
      <c r="AH166" s="23"/>
      <c r="AI166" s="23"/>
      <c r="AJ166" s="23"/>
      <c r="AK166" s="23"/>
      <c r="AL166" s="23"/>
      <c r="AM166" s="23"/>
      <c r="AN166" s="23"/>
      <c r="AO166" s="17"/>
    </row>
    <row r="167" spans="1:41" s="339" customFormat="1">
      <c r="A167" s="3" t="s">
        <v>15</v>
      </c>
      <c r="B167" s="3"/>
      <c r="C167" s="3" t="s">
        <v>16</v>
      </c>
      <c r="D167" s="3" t="s">
        <v>17</v>
      </c>
      <c r="E167" s="3" t="s">
        <v>18</v>
      </c>
      <c r="F167" s="167" t="s">
        <v>19</v>
      </c>
      <c r="G167" s="3" t="s">
        <v>20</v>
      </c>
      <c r="H167" s="3" t="s">
        <v>21</v>
      </c>
      <c r="I167" s="3" t="s">
        <v>22</v>
      </c>
      <c r="J167" s="3" t="s">
        <v>23</v>
      </c>
      <c r="K167" s="3" t="s">
        <v>24</v>
      </c>
      <c r="L167" s="3" t="s">
        <v>18</v>
      </c>
      <c r="M167" s="4"/>
      <c r="N167" s="5" t="s">
        <v>25</v>
      </c>
      <c r="O167" s="3" t="s">
        <v>26</v>
      </c>
      <c r="P167" s="5" t="s">
        <v>11</v>
      </c>
      <c r="Q167" s="3" t="s">
        <v>27</v>
      </c>
      <c r="R167" s="117" t="s">
        <v>28</v>
      </c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  <c r="AD167" s="23"/>
      <c r="AE167" s="23"/>
      <c r="AF167" s="23"/>
      <c r="AG167" s="23"/>
      <c r="AH167" s="23"/>
      <c r="AI167" s="23"/>
      <c r="AJ167" s="23"/>
      <c r="AK167" s="23"/>
      <c r="AL167" s="23"/>
      <c r="AM167" s="23"/>
      <c r="AN167" s="23"/>
      <c r="AO167" s="17"/>
    </row>
    <row r="168" spans="1:41" s="79" customFormat="1">
      <c r="A168" s="407" t="s">
        <v>720</v>
      </c>
      <c r="B168" s="408" t="s">
        <v>711</v>
      </c>
      <c r="C168" s="409"/>
      <c r="D168" s="409"/>
      <c r="E168" s="409"/>
      <c r="F168" s="410"/>
      <c r="G168" s="409"/>
      <c r="H168" s="409"/>
      <c r="I168" s="409"/>
      <c r="J168" s="409"/>
      <c r="K168" s="409"/>
      <c r="L168" s="409"/>
      <c r="M168" s="409"/>
      <c r="N168" s="425"/>
      <c r="O168" s="409"/>
      <c r="P168" s="425"/>
      <c r="Q168" s="409"/>
      <c r="R168" s="426"/>
    </row>
    <row r="169" spans="1:41" s="1" customFormat="1">
      <c r="A169" s="94" t="s">
        <v>721</v>
      </c>
      <c r="B169" s="66" t="s">
        <v>711</v>
      </c>
      <c r="C169" s="94">
        <v>4533</v>
      </c>
      <c r="D169" s="94"/>
      <c r="E169" s="94"/>
      <c r="F169" s="95"/>
      <c r="G169" s="94"/>
      <c r="H169" s="94">
        <v>13751</v>
      </c>
      <c r="I169" s="94">
        <v>19662</v>
      </c>
      <c r="J169" s="94">
        <f>I169-H169</f>
        <v>5911</v>
      </c>
      <c r="K169" s="94">
        <v>1</v>
      </c>
      <c r="L169" s="94">
        <f>K169*J169</f>
        <v>5911</v>
      </c>
      <c r="M169" s="124">
        <v>1.03</v>
      </c>
      <c r="N169" s="125">
        <f>M169*L169</f>
        <v>6088.33</v>
      </c>
      <c r="O169" s="94"/>
      <c r="P169" s="125">
        <f>G169+N169+O169</f>
        <v>6088.33</v>
      </c>
      <c r="Q169" s="94">
        <v>1</v>
      </c>
      <c r="R169" s="95">
        <f>P169*Q169</f>
        <v>6088.33</v>
      </c>
    </row>
    <row r="170" spans="1:41" s="1" customFormat="1">
      <c r="A170" s="94" t="s">
        <v>722</v>
      </c>
      <c r="B170" s="66" t="s">
        <v>711</v>
      </c>
      <c r="C170" s="94"/>
      <c r="D170" s="94"/>
      <c r="E170" s="94"/>
      <c r="F170" s="95"/>
      <c r="G170" s="94"/>
      <c r="H170" s="94">
        <v>573</v>
      </c>
      <c r="I170" s="94">
        <v>1099</v>
      </c>
      <c r="J170" s="94">
        <f>I170-H170</f>
        <v>526</v>
      </c>
      <c r="K170" s="94">
        <v>80</v>
      </c>
      <c r="L170" s="94">
        <f>J170*K170</f>
        <v>42080</v>
      </c>
      <c r="M170" s="124">
        <v>1.03</v>
      </c>
      <c r="N170" s="125">
        <f>L170*M170</f>
        <v>43342.400000000001</v>
      </c>
      <c r="O170" s="94"/>
      <c r="P170" s="125">
        <f>N170+O170</f>
        <v>43342.400000000001</v>
      </c>
      <c r="Q170" s="94">
        <v>1</v>
      </c>
      <c r="R170" s="95">
        <f>P170-R175</f>
        <v>21733</v>
      </c>
      <c r="S170" s="23" t="s">
        <v>723</v>
      </c>
    </row>
    <row r="171" spans="1:41" s="1" customFormat="1">
      <c r="A171" s="94" t="s">
        <v>724</v>
      </c>
      <c r="B171" s="66" t="s">
        <v>711</v>
      </c>
      <c r="C171" s="94">
        <v>1</v>
      </c>
      <c r="D171" s="94">
        <v>1</v>
      </c>
      <c r="E171" s="94">
        <f>SUM(D171-C171)</f>
        <v>0</v>
      </c>
      <c r="F171" s="95">
        <v>9.5</v>
      </c>
      <c r="G171" s="94">
        <f>E171*F171</f>
        <v>0</v>
      </c>
      <c r="H171" s="94">
        <v>460</v>
      </c>
      <c r="I171" s="94">
        <v>474</v>
      </c>
      <c r="J171" s="94">
        <f>I171-H171</f>
        <v>14</v>
      </c>
      <c r="K171" s="94">
        <v>30</v>
      </c>
      <c r="L171" s="94">
        <f>K171*J171</f>
        <v>420</v>
      </c>
      <c r="M171" s="124">
        <v>1.03</v>
      </c>
      <c r="N171" s="125">
        <f>M171*L171</f>
        <v>432.6</v>
      </c>
      <c r="O171" s="94"/>
      <c r="P171" s="125">
        <f>G171+N171+O171</f>
        <v>432.6</v>
      </c>
      <c r="Q171" s="94">
        <v>0.33</v>
      </c>
      <c r="R171" s="95">
        <f>P171*Q171</f>
        <v>142.75800000000001</v>
      </c>
    </row>
    <row r="172" spans="1:41" s="1" customFormat="1">
      <c r="A172" s="66" t="s">
        <v>11</v>
      </c>
      <c r="B172" s="66">
        <v>4515</v>
      </c>
      <c r="C172" s="66"/>
      <c r="D172" s="66"/>
      <c r="E172" s="66"/>
      <c r="F172" s="67"/>
      <c r="G172" s="66"/>
      <c r="H172" s="66"/>
      <c r="I172" s="66"/>
      <c r="J172" s="66"/>
      <c r="K172" s="66"/>
      <c r="L172" s="66"/>
      <c r="M172" s="66"/>
      <c r="N172" s="67"/>
      <c r="O172" s="66"/>
      <c r="P172" s="66"/>
      <c r="Q172" s="66"/>
      <c r="R172" s="67">
        <f>SUM(R169:R171)</f>
        <v>27964.088</v>
      </c>
    </row>
    <row r="173" spans="1:41" s="346" customFormat="1">
      <c r="A173" s="26" t="s">
        <v>15</v>
      </c>
      <c r="B173" s="226"/>
      <c r="C173" s="226"/>
      <c r="D173" s="226"/>
      <c r="E173" s="226"/>
      <c r="F173" s="261"/>
      <c r="G173" s="226"/>
      <c r="H173" s="226"/>
      <c r="I173" s="226"/>
      <c r="J173" s="226"/>
      <c r="K173" s="226"/>
      <c r="L173" s="226"/>
      <c r="M173" s="226"/>
      <c r="N173" s="226"/>
      <c r="O173" s="226"/>
      <c r="P173" s="226"/>
      <c r="Q173" s="226"/>
      <c r="R173" s="226"/>
      <c r="S173" s="79"/>
      <c r="T173" s="79"/>
      <c r="U173" s="79"/>
      <c r="V173" s="79"/>
      <c r="W173" s="79"/>
      <c r="X173" s="79"/>
      <c r="Y173" s="79"/>
      <c r="Z173" s="79"/>
      <c r="AA173" s="79"/>
      <c r="AB173" s="79"/>
      <c r="AC173" s="79"/>
      <c r="AD173" s="79"/>
      <c r="AE173" s="79"/>
      <c r="AF173" s="79"/>
      <c r="AG173" s="79"/>
      <c r="AH173" s="79"/>
      <c r="AI173" s="79"/>
      <c r="AJ173" s="79"/>
      <c r="AK173" s="79"/>
      <c r="AL173" s="79"/>
      <c r="AM173" s="79"/>
      <c r="AN173" s="79"/>
      <c r="AO173" s="324"/>
    </row>
    <row r="174" spans="1:41" s="22" customFormat="1">
      <c r="A174" s="411" t="s">
        <v>725</v>
      </c>
      <c r="B174" s="66" t="s">
        <v>726</v>
      </c>
      <c r="C174" s="411"/>
      <c r="D174" s="411"/>
      <c r="E174" s="411"/>
      <c r="F174" s="412"/>
      <c r="G174" s="411"/>
      <c r="H174" s="411"/>
      <c r="I174" s="411"/>
      <c r="J174" s="411"/>
      <c r="K174" s="411"/>
      <c r="L174" s="411"/>
      <c r="M174" s="411"/>
      <c r="N174" s="411"/>
      <c r="O174" s="411"/>
      <c r="P174" s="411"/>
      <c r="Q174" s="411"/>
      <c r="R174" s="411"/>
      <c r="S174" s="79"/>
      <c r="T174" s="79"/>
      <c r="U174" s="79"/>
      <c r="V174" s="79"/>
      <c r="W174" s="79"/>
      <c r="X174" s="79"/>
      <c r="Y174" s="79"/>
      <c r="Z174" s="79"/>
      <c r="AA174" s="79"/>
      <c r="AB174" s="79"/>
      <c r="AC174" s="79"/>
      <c r="AD174" s="79"/>
      <c r="AE174" s="79"/>
      <c r="AF174" s="79"/>
      <c r="AG174" s="79"/>
      <c r="AH174" s="79"/>
      <c r="AI174" s="79"/>
      <c r="AJ174" s="79"/>
      <c r="AK174" s="79"/>
      <c r="AL174" s="79"/>
      <c r="AM174" s="79"/>
      <c r="AN174" s="79"/>
    </row>
    <row r="175" spans="1:41" s="1" customFormat="1">
      <c r="A175" s="94" t="s">
        <v>727</v>
      </c>
      <c r="B175" s="66" t="s">
        <v>96</v>
      </c>
      <c r="C175" s="94"/>
      <c r="D175" s="94"/>
      <c r="E175" s="94"/>
      <c r="F175" s="95"/>
      <c r="G175" s="94"/>
      <c r="H175" s="94">
        <v>996</v>
      </c>
      <c r="I175" s="94">
        <v>1552</v>
      </c>
      <c r="J175" s="94">
        <f t="shared" ref="J175:J181" si="45">I175-H175</f>
        <v>556</v>
      </c>
      <c r="K175" s="94">
        <v>40</v>
      </c>
      <c r="L175" s="94">
        <f>J175*K175-L155</f>
        <v>21610</v>
      </c>
      <c r="M175" s="124">
        <v>1.03</v>
      </c>
      <c r="N175" s="125">
        <f t="shared" ref="N175:N181" si="46">M175*L175</f>
        <v>22258.3</v>
      </c>
      <c r="O175" s="94"/>
      <c r="P175" s="125">
        <f>N175-N155</f>
        <v>21609.4</v>
      </c>
      <c r="Q175" s="94">
        <v>1</v>
      </c>
      <c r="R175" s="95">
        <f t="shared" ref="R175:R181" si="47">P175*Q175</f>
        <v>21609.4</v>
      </c>
    </row>
    <row r="176" spans="1:41">
      <c r="E176" s="2">
        <v>10.19</v>
      </c>
      <c r="I176" s="2">
        <v>15778</v>
      </c>
      <c r="R176" s="2">
        <f>R175-R155</f>
        <v>21414.73</v>
      </c>
      <c r="S176" s="23" t="s">
        <v>728</v>
      </c>
      <c r="T176" s="23"/>
      <c r="U176" s="23"/>
      <c r="V176" s="23"/>
      <c r="W176" s="23"/>
      <c r="X176" s="23"/>
      <c r="Y176" s="23"/>
      <c r="Z176" s="23"/>
      <c r="AA176" s="23"/>
      <c r="AB176" s="23"/>
      <c r="AC176" s="23"/>
      <c r="AD176" s="23"/>
      <c r="AE176" s="23"/>
      <c r="AF176" s="23"/>
      <c r="AG176" s="23"/>
      <c r="AH176" s="23"/>
      <c r="AI176" s="23"/>
      <c r="AJ176" s="23"/>
      <c r="AK176" s="23"/>
      <c r="AL176" s="23"/>
      <c r="AM176" s="23"/>
      <c r="AN176" s="23"/>
    </row>
    <row r="178" spans="1:26" s="1" customFormat="1">
      <c r="A178" s="9" t="s">
        <v>729</v>
      </c>
      <c r="B178" s="413" t="s">
        <v>730</v>
      </c>
      <c r="C178" s="9"/>
      <c r="D178" s="9"/>
      <c r="E178" s="9">
        <f>SUM(D178-C178)</f>
        <v>0</v>
      </c>
      <c r="F178" s="34">
        <v>9.5</v>
      </c>
      <c r="G178" s="9">
        <f t="shared" ref="G178:G181" si="48">E178*F178</f>
        <v>0</v>
      </c>
      <c r="H178" s="9">
        <v>74516</v>
      </c>
      <c r="I178" s="9">
        <v>74516</v>
      </c>
      <c r="J178" s="9">
        <f t="shared" si="45"/>
        <v>0</v>
      </c>
      <c r="K178" s="9">
        <v>1</v>
      </c>
      <c r="L178" s="9">
        <f t="shared" ref="L178:L181" si="49">K178*J178</f>
        <v>0</v>
      </c>
      <c r="M178" s="10">
        <v>1.03</v>
      </c>
      <c r="N178" s="11">
        <f t="shared" si="46"/>
        <v>0</v>
      </c>
      <c r="O178" s="9">
        <v>120</v>
      </c>
      <c r="P178" s="11">
        <f t="shared" ref="P178:P181" si="50">G178+N178+O178</f>
        <v>120</v>
      </c>
      <c r="Q178" s="9">
        <v>1</v>
      </c>
      <c r="R178" s="34">
        <f t="shared" si="47"/>
        <v>120</v>
      </c>
    </row>
    <row r="179" spans="1:26" s="1" customFormat="1">
      <c r="A179" s="9" t="s">
        <v>731</v>
      </c>
      <c r="B179" s="413" t="s">
        <v>730</v>
      </c>
      <c r="C179" s="9"/>
      <c r="D179" s="9" t="s">
        <v>732</v>
      </c>
      <c r="E179" s="9"/>
      <c r="F179" s="34"/>
      <c r="G179" s="9"/>
      <c r="H179" s="9">
        <v>3144</v>
      </c>
      <c r="I179" s="9">
        <v>3144</v>
      </c>
      <c r="J179" s="9">
        <f t="shared" si="45"/>
        <v>0</v>
      </c>
      <c r="K179" s="9">
        <v>1</v>
      </c>
      <c r="L179" s="9">
        <f t="shared" si="49"/>
        <v>0</v>
      </c>
      <c r="M179" s="10">
        <v>1.03</v>
      </c>
      <c r="N179" s="11">
        <f t="shared" si="46"/>
        <v>0</v>
      </c>
      <c r="O179" s="9"/>
      <c r="P179" s="11">
        <f t="shared" si="50"/>
        <v>0</v>
      </c>
      <c r="Q179" s="9">
        <v>1</v>
      </c>
      <c r="R179" s="34">
        <f t="shared" si="47"/>
        <v>0</v>
      </c>
      <c r="S179" s="1" t="s">
        <v>733</v>
      </c>
      <c r="X179" s="25"/>
    </row>
    <row r="180" spans="1:26" s="1" customFormat="1">
      <c r="A180" s="9" t="s">
        <v>734</v>
      </c>
      <c r="B180" s="16" t="s">
        <v>648</v>
      </c>
      <c r="C180" s="9"/>
      <c r="D180" s="9"/>
      <c r="E180" s="9">
        <v>0</v>
      </c>
      <c r="F180" s="34">
        <v>9.5</v>
      </c>
      <c r="G180" s="9">
        <f t="shared" si="48"/>
        <v>0</v>
      </c>
      <c r="H180" s="9">
        <v>4312</v>
      </c>
      <c r="I180" s="9">
        <v>4312</v>
      </c>
      <c r="J180" s="9">
        <f t="shared" si="45"/>
        <v>0</v>
      </c>
      <c r="K180" s="9">
        <v>1</v>
      </c>
      <c r="L180" s="9">
        <f t="shared" si="49"/>
        <v>0</v>
      </c>
      <c r="M180" s="10">
        <v>1.03</v>
      </c>
      <c r="N180" s="11">
        <f t="shared" si="46"/>
        <v>0</v>
      </c>
      <c r="O180" s="9"/>
      <c r="P180" s="11">
        <f t="shared" si="50"/>
        <v>0</v>
      </c>
      <c r="Q180" s="9">
        <v>1</v>
      </c>
      <c r="R180" s="34">
        <f t="shared" si="47"/>
        <v>0</v>
      </c>
    </row>
    <row r="181" spans="1:26" s="1" customFormat="1">
      <c r="A181" s="9" t="s">
        <v>735</v>
      </c>
      <c r="B181" s="16" t="s">
        <v>648</v>
      </c>
      <c r="C181" s="9">
        <v>51</v>
      </c>
      <c r="D181" s="9">
        <v>51</v>
      </c>
      <c r="E181" s="9">
        <f>SUM(D181-C181)</f>
        <v>0</v>
      </c>
      <c r="F181" s="34">
        <v>9.5</v>
      </c>
      <c r="G181" s="9">
        <f t="shared" si="48"/>
        <v>0</v>
      </c>
      <c r="H181" s="9">
        <v>37928</v>
      </c>
      <c r="I181" s="9">
        <v>37928</v>
      </c>
      <c r="J181" s="9">
        <f t="shared" si="45"/>
        <v>0</v>
      </c>
      <c r="K181" s="9">
        <v>1</v>
      </c>
      <c r="L181" s="9">
        <f t="shared" si="49"/>
        <v>0</v>
      </c>
      <c r="M181" s="10">
        <v>1.03</v>
      </c>
      <c r="N181" s="11">
        <f t="shared" si="46"/>
        <v>0</v>
      </c>
      <c r="O181" s="9"/>
      <c r="P181" s="11">
        <f t="shared" si="50"/>
        <v>0</v>
      </c>
      <c r="Q181" s="9">
        <v>1</v>
      </c>
      <c r="R181" s="34">
        <f t="shared" si="47"/>
        <v>0</v>
      </c>
    </row>
    <row r="182" spans="1:26">
      <c r="Z182" s="17"/>
    </row>
    <row r="183" spans="1:26" s="13" customFormat="1">
      <c r="A183" s="9" t="s">
        <v>736</v>
      </c>
      <c r="B183" s="9" t="s">
        <v>737</v>
      </c>
      <c r="C183" s="9"/>
      <c r="D183" s="9"/>
      <c r="E183" s="9"/>
      <c r="F183" s="34"/>
      <c r="G183" s="9"/>
      <c r="H183" s="9">
        <v>62706</v>
      </c>
      <c r="I183" s="9">
        <v>65596</v>
      </c>
      <c r="J183" s="9">
        <f t="shared" ref="J183:J187" si="51">I183-H183</f>
        <v>2890</v>
      </c>
      <c r="K183" s="9">
        <v>1</v>
      </c>
      <c r="L183" s="9">
        <f t="shared" ref="L183:L187" si="52">K183*J183</f>
        <v>2890</v>
      </c>
      <c r="M183" s="10">
        <v>1.03</v>
      </c>
      <c r="N183" s="11">
        <f t="shared" ref="N183:N187" si="53">M183*L183</f>
        <v>2976.7</v>
      </c>
      <c r="O183" s="9"/>
      <c r="P183" s="11">
        <f t="shared" ref="P183:P187" si="54">G183+N183+O183</f>
        <v>2976.7</v>
      </c>
      <c r="Q183" s="9">
        <v>1</v>
      </c>
      <c r="R183" s="34">
        <f t="shared" ref="R183:R187" si="55">P183*Q183</f>
        <v>2976.7</v>
      </c>
      <c r="S183" s="1" t="s">
        <v>733</v>
      </c>
    </row>
    <row r="185" spans="1:26" s="1" customFormat="1">
      <c r="A185" s="33" t="s">
        <v>738</v>
      </c>
      <c r="B185" s="33" t="s">
        <v>55</v>
      </c>
      <c r="C185" s="9">
        <v>18</v>
      </c>
      <c r="D185" s="9">
        <v>20</v>
      </c>
      <c r="E185" s="9">
        <f>SUM(D185-C185)</f>
        <v>2</v>
      </c>
      <c r="F185" s="34">
        <v>9.5</v>
      </c>
      <c r="G185" s="9">
        <f>E185*F185</f>
        <v>19</v>
      </c>
      <c r="H185" s="9">
        <v>11954</v>
      </c>
      <c r="I185" s="9">
        <v>18336</v>
      </c>
      <c r="J185" s="9">
        <f t="shared" si="51"/>
        <v>6382</v>
      </c>
      <c r="K185" s="9">
        <v>1</v>
      </c>
      <c r="L185" s="9">
        <f t="shared" si="52"/>
        <v>6382</v>
      </c>
      <c r="M185" s="10">
        <v>1.03</v>
      </c>
      <c r="N185" s="11">
        <f t="shared" si="53"/>
        <v>6573.46</v>
      </c>
      <c r="O185" s="9">
        <v>40</v>
      </c>
      <c r="P185" s="11">
        <f t="shared" si="54"/>
        <v>6632.46</v>
      </c>
      <c r="Q185" s="9">
        <v>1</v>
      </c>
      <c r="R185" s="34">
        <f t="shared" si="55"/>
        <v>6632.46</v>
      </c>
    </row>
    <row r="186" spans="1:26" s="1" customFormat="1">
      <c r="A186" s="33" t="s">
        <v>739</v>
      </c>
      <c r="B186" s="33" t="s">
        <v>55</v>
      </c>
      <c r="C186" s="33"/>
      <c r="D186" s="33"/>
      <c r="E186" s="9"/>
      <c r="F186" s="34">
        <v>9.5</v>
      </c>
      <c r="G186" s="9"/>
      <c r="H186" s="9">
        <v>24678</v>
      </c>
      <c r="I186" s="9">
        <v>24678</v>
      </c>
      <c r="J186" s="9">
        <f t="shared" si="51"/>
        <v>0</v>
      </c>
      <c r="K186" s="9">
        <v>1</v>
      </c>
      <c r="L186" s="9">
        <f t="shared" si="52"/>
        <v>0</v>
      </c>
      <c r="M186" s="10">
        <v>1.03</v>
      </c>
      <c r="N186" s="11">
        <f t="shared" si="53"/>
        <v>0</v>
      </c>
      <c r="O186" s="9">
        <v>40</v>
      </c>
      <c r="P186" s="11">
        <f t="shared" si="54"/>
        <v>40</v>
      </c>
      <c r="Q186" s="9">
        <v>1</v>
      </c>
      <c r="R186" s="34">
        <f t="shared" si="55"/>
        <v>40</v>
      </c>
    </row>
    <row r="187" spans="1:26" s="1" customFormat="1">
      <c r="A187" s="33" t="s">
        <v>740</v>
      </c>
      <c r="B187" s="33" t="s">
        <v>55</v>
      </c>
      <c r="C187" s="33"/>
      <c r="D187" s="33" t="s">
        <v>741</v>
      </c>
      <c r="E187" s="9"/>
      <c r="F187" s="34">
        <v>9.5</v>
      </c>
      <c r="G187" s="9">
        <f>E187*F187</f>
        <v>0</v>
      </c>
      <c r="H187" s="9">
        <v>3915</v>
      </c>
      <c r="I187" s="9">
        <v>4183</v>
      </c>
      <c r="J187" s="9">
        <f t="shared" si="51"/>
        <v>268</v>
      </c>
      <c r="K187" s="9">
        <v>1</v>
      </c>
      <c r="L187" s="9">
        <f t="shared" si="52"/>
        <v>268</v>
      </c>
      <c r="M187" s="10">
        <v>1.03</v>
      </c>
      <c r="N187" s="11">
        <f t="shared" si="53"/>
        <v>276.04000000000002</v>
      </c>
      <c r="O187" s="9"/>
      <c r="P187" s="11">
        <f t="shared" si="54"/>
        <v>276.04000000000002</v>
      </c>
      <c r="Q187" s="9">
        <v>1</v>
      </c>
      <c r="R187" s="34">
        <f t="shared" si="55"/>
        <v>276.04000000000002</v>
      </c>
      <c r="S187" s="1" t="s">
        <v>733</v>
      </c>
    </row>
    <row r="188" spans="1:26">
      <c r="B188" s="2" t="s">
        <v>742</v>
      </c>
    </row>
  </sheetData>
  <mergeCells count="2">
    <mergeCell ref="A1:R1"/>
    <mergeCell ref="A29:R29"/>
  </mergeCells>
  <phoneticPr fontId="33" type="noConversion"/>
  <hyperlinks>
    <hyperlink ref="A109" r:id="rId1"/>
  </hyperlinks>
  <pageMargins left="0.7" right="0.7" top="0.75" bottom="0.75" header="0.3" footer="0.3"/>
  <pageSetup paperSize="9" orientation="portrait" horizontalDpi="200" verticalDpi="300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XEL249"/>
  <sheetViews>
    <sheetView topLeftCell="A227" workbookViewId="0">
      <selection activeCell="G98" sqref="G98"/>
    </sheetView>
  </sheetViews>
  <sheetFormatPr defaultColWidth="9" defaultRowHeight="14.25"/>
  <cols>
    <col min="1" max="1" width="11.875" style="2" customWidth="1"/>
    <col min="2" max="2" width="5.25" style="2" customWidth="1"/>
    <col min="3" max="3" width="6.75" style="2" customWidth="1"/>
    <col min="4" max="4" width="7.125" style="2" customWidth="1"/>
    <col min="5" max="5" width="8.75" style="2" customWidth="1"/>
    <col min="6" max="6" width="5.5" style="2" customWidth="1"/>
    <col min="7" max="7" width="9.375" style="2" customWidth="1"/>
    <col min="8" max="8" width="8.125" style="2" customWidth="1"/>
    <col min="9" max="9" width="7" style="2" customWidth="1"/>
    <col min="10" max="10" width="6.75" style="2" customWidth="1"/>
    <col min="11" max="11" width="3.875" style="2" customWidth="1"/>
    <col min="12" max="12" width="12.875" style="2" customWidth="1"/>
    <col min="13" max="13" width="4.125" style="2" customWidth="1"/>
    <col min="14" max="14" width="14.625" style="2" customWidth="1"/>
    <col min="15" max="15" width="5.25" style="2" customWidth="1"/>
    <col min="16" max="16" width="13.625" style="2" customWidth="1"/>
    <col min="17" max="17" width="6.75" style="2" customWidth="1"/>
    <col min="18" max="18" width="11.625" style="2" customWidth="1"/>
    <col min="19" max="19" width="9.375" style="2"/>
    <col min="20" max="22" width="10.625" style="2"/>
    <col min="23" max="23" width="7.125" style="2" customWidth="1"/>
    <col min="24" max="24" width="9" style="2"/>
    <col min="25" max="25" width="11.5" style="2" customWidth="1"/>
    <col min="26" max="26" width="9" style="2"/>
    <col min="27" max="27" width="16.625" style="2" customWidth="1"/>
    <col min="28" max="28" width="3.875" style="2" customWidth="1"/>
    <col min="29" max="29" width="14.875" style="2" customWidth="1"/>
    <col min="30" max="30" width="9" style="2"/>
    <col min="31" max="31" width="7" style="2" customWidth="1"/>
    <col min="32" max="32" width="12.875" style="2" customWidth="1"/>
    <col min="33" max="33" width="6.25" style="2" customWidth="1"/>
    <col min="34" max="34" width="11.625" style="2" customWidth="1"/>
    <col min="35" max="35" width="4.375" style="2" customWidth="1"/>
    <col min="36" max="36" width="13.125" style="2" customWidth="1"/>
    <col min="37" max="16365" width="9" style="2"/>
    <col min="16366" max="16366" width="10.375" style="2"/>
    <col min="16367" max="16383" width="9" style="2"/>
    <col min="16384" max="16384" width="10.5" style="2"/>
  </cols>
  <sheetData>
    <row r="1" spans="1:40" ht="25.5">
      <c r="A1" s="693" t="s">
        <v>41</v>
      </c>
      <c r="B1" s="694"/>
      <c r="C1" s="694"/>
      <c r="D1" s="694"/>
      <c r="E1" s="694"/>
      <c r="F1" s="694"/>
      <c r="G1" s="694"/>
      <c r="H1" s="694"/>
      <c r="I1" s="694"/>
      <c r="J1" s="694"/>
      <c r="K1" s="694"/>
      <c r="L1" s="694"/>
      <c r="M1" s="694"/>
      <c r="N1" s="694"/>
      <c r="O1" s="694"/>
      <c r="P1" s="694"/>
      <c r="Q1" s="694"/>
      <c r="R1" s="695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</row>
    <row r="2" spans="1:40" s="1" customFormat="1">
      <c r="A2" s="70" t="s">
        <v>15</v>
      </c>
      <c r="B2" s="70" t="s">
        <v>50</v>
      </c>
      <c r="C2" s="70" t="s">
        <v>16</v>
      </c>
      <c r="D2" s="70" t="s">
        <v>17</v>
      </c>
      <c r="E2" s="70" t="s">
        <v>18</v>
      </c>
      <c r="F2" s="93" t="s">
        <v>19</v>
      </c>
      <c r="G2" s="70" t="s">
        <v>20</v>
      </c>
      <c r="H2" s="70" t="s">
        <v>21</v>
      </c>
      <c r="I2" s="70" t="s">
        <v>22</v>
      </c>
      <c r="J2" s="70" t="s">
        <v>23</v>
      </c>
      <c r="K2" s="70" t="s">
        <v>24</v>
      </c>
      <c r="L2" s="70" t="s">
        <v>18</v>
      </c>
      <c r="M2" s="74"/>
      <c r="N2" s="75" t="s">
        <v>25</v>
      </c>
      <c r="O2" s="70" t="s">
        <v>26</v>
      </c>
      <c r="P2" s="75" t="s">
        <v>11</v>
      </c>
      <c r="Q2" s="70" t="s">
        <v>27</v>
      </c>
      <c r="R2" s="149" t="s">
        <v>28</v>
      </c>
    </row>
    <row r="3" spans="1:40" s="1" customFormat="1">
      <c r="A3" s="94" t="s">
        <v>743</v>
      </c>
      <c r="B3" s="94" t="s">
        <v>744</v>
      </c>
      <c r="C3" s="94">
        <v>40</v>
      </c>
      <c r="D3" s="94">
        <v>40</v>
      </c>
      <c r="E3" s="94">
        <f>SUM(D3-C3)</f>
        <v>0</v>
      </c>
      <c r="F3" s="95">
        <v>9.5</v>
      </c>
      <c r="G3" s="94">
        <f>E3*F3</f>
        <v>0</v>
      </c>
      <c r="H3" s="94">
        <v>178665</v>
      </c>
      <c r="I3" s="94">
        <v>192796</v>
      </c>
      <c r="J3" s="94">
        <f t="shared" ref="J3:J13" si="0">I3-H3</f>
        <v>14131</v>
      </c>
      <c r="K3" s="94">
        <v>1</v>
      </c>
      <c r="L3" s="94">
        <f t="shared" ref="L3:L13" si="1">K3*J3</f>
        <v>14131</v>
      </c>
      <c r="M3" s="124">
        <v>1.03</v>
      </c>
      <c r="N3" s="125">
        <f t="shared" ref="N3:N13" si="2">M3*L3</f>
        <v>14554.93</v>
      </c>
      <c r="O3" s="94">
        <v>80</v>
      </c>
      <c r="P3" s="125">
        <f t="shared" ref="P3:P14" si="3">G3+N3+O3</f>
        <v>14634.93</v>
      </c>
      <c r="Q3" s="94">
        <v>1</v>
      </c>
      <c r="R3" s="95">
        <f t="shared" ref="R3:R13" si="4">P3*Q3</f>
        <v>14634.93</v>
      </c>
    </row>
    <row r="4" spans="1:40" s="1" customFormat="1">
      <c r="A4" s="94" t="s">
        <v>745</v>
      </c>
      <c r="B4" s="94" t="s">
        <v>744</v>
      </c>
      <c r="C4" s="94"/>
      <c r="D4" s="94"/>
      <c r="E4" s="94"/>
      <c r="F4" s="95"/>
      <c r="G4" s="94"/>
      <c r="H4" s="94">
        <v>20607</v>
      </c>
      <c r="I4" s="94">
        <v>23484</v>
      </c>
      <c r="J4" s="94">
        <f t="shared" si="0"/>
        <v>2877</v>
      </c>
      <c r="K4" s="94">
        <v>1</v>
      </c>
      <c r="L4" s="94">
        <f t="shared" si="1"/>
        <v>2877</v>
      </c>
      <c r="M4" s="124">
        <v>1.03</v>
      </c>
      <c r="N4" s="125">
        <f t="shared" si="2"/>
        <v>2963.31</v>
      </c>
      <c r="O4" s="94"/>
      <c r="P4" s="125">
        <f t="shared" si="3"/>
        <v>2963.31</v>
      </c>
      <c r="Q4" s="94">
        <v>1</v>
      </c>
      <c r="R4" s="95">
        <f t="shared" si="4"/>
        <v>2963.31</v>
      </c>
    </row>
    <row r="5" spans="1:40" s="1" customFormat="1">
      <c r="A5" s="94" t="s">
        <v>746</v>
      </c>
      <c r="B5" s="94" t="s">
        <v>744</v>
      </c>
      <c r="C5" s="94"/>
      <c r="D5" s="94" t="s">
        <v>747</v>
      </c>
      <c r="E5" s="94"/>
      <c r="F5" s="95"/>
      <c r="G5" s="94"/>
      <c r="H5" s="94">
        <v>19051</v>
      </c>
      <c r="I5" s="94">
        <v>20205</v>
      </c>
      <c r="J5" s="94">
        <f t="shared" si="0"/>
        <v>1154</v>
      </c>
      <c r="K5" s="94">
        <v>1</v>
      </c>
      <c r="L5" s="94">
        <f t="shared" si="1"/>
        <v>1154</v>
      </c>
      <c r="M5" s="124">
        <v>1.03</v>
      </c>
      <c r="N5" s="125">
        <f t="shared" si="2"/>
        <v>1188.6199999999999</v>
      </c>
      <c r="O5" s="94"/>
      <c r="P5" s="125">
        <f t="shared" si="3"/>
        <v>1188.6199999999999</v>
      </c>
      <c r="Q5" s="94">
        <v>1</v>
      </c>
      <c r="R5" s="95">
        <f t="shared" si="4"/>
        <v>1188.6199999999999</v>
      </c>
    </row>
    <row r="6" spans="1:40" s="1" customFormat="1">
      <c r="A6" s="94" t="s">
        <v>748</v>
      </c>
      <c r="B6" s="94" t="s">
        <v>744</v>
      </c>
      <c r="C6" s="94">
        <v>185</v>
      </c>
      <c r="D6" s="94">
        <v>185</v>
      </c>
      <c r="E6" s="94">
        <f>SUM(D6-C6)</f>
        <v>0</v>
      </c>
      <c r="F6" s="95">
        <v>9.5</v>
      </c>
      <c r="G6" s="94">
        <f>E6*F6</f>
        <v>0</v>
      </c>
      <c r="H6" s="94">
        <v>20476</v>
      </c>
      <c r="I6" s="94">
        <v>21026</v>
      </c>
      <c r="J6" s="94">
        <f t="shared" si="0"/>
        <v>550</v>
      </c>
      <c r="K6" s="94">
        <v>1</v>
      </c>
      <c r="L6" s="94">
        <f t="shared" si="1"/>
        <v>550</v>
      </c>
      <c r="M6" s="124">
        <v>1.03</v>
      </c>
      <c r="N6" s="125">
        <f t="shared" si="2"/>
        <v>566.5</v>
      </c>
      <c r="O6" s="94"/>
      <c r="P6" s="125">
        <f t="shared" si="3"/>
        <v>566.5</v>
      </c>
      <c r="Q6" s="94">
        <v>1</v>
      </c>
      <c r="R6" s="95">
        <f t="shared" si="4"/>
        <v>566.5</v>
      </c>
    </row>
    <row r="7" spans="1:40" s="1" customFormat="1">
      <c r="A7" s="94" t="s">
        <v>749</v>
      </c>
      <c r="B7" s="94" t="s">
        <v>744</v>
      </c>
      <c r="C7" s="94">
        <v>42</v>
      </c>
      <c r="D7" s="94">
        <v>42</v>
      </c>
      <c r="E7" s="94">
        <f>D7-C7</f>
        <v>0</v>
      </c>
      <c r="F7" s="95">
        <v>9.5</v>
      </c>
      <c r="G7" s="94">
        <f>E7*F7</f>
        <v>0</v>
      </c>
      <c r="H7" s="94">
        <v>248298</v>
      </c>
      <c r="I7" s="94">
        <v>260051</v>
      </c>
      <c r="J7" s="94">
        <f t="shared" si="0"/>
        <v>11753</v>
      </c>
      <c r="K7" s="94">
        <v>1</v>
      </c>
      <c r="L7" s="94">
        <f t="shared" si="1"/>
        <v>11753</v>
      </c>
      <c r="M7" s="124">
        <v>1.03</v>
      </c>
      <c r="N7" s="125">
        <f t="shared" si="2"/>
        <v>12105.59</v>
      </c>
      <c r="O7" s="94">
        <v>40</v>
      </c>
      <c r="P7" s="125">
        <f t="shared" si="3"/>
        <v>12145.59</v>
      </c>
      <c r="Q7" s="94">
        <v>1</v>
      </c>
      <c r="R7" s="95">
        <f t="shared" si="4"/>
        <v>12145.59</v>
      </c>
    </row>
    <row r="8" spans="1:40" s="1" customFormat="1">
      <c r="A8" s="94" t="s">
        <v>750</v>
      </c>
      <c r="B8" s="94" t="s">
        <v>744</v>
      </c>
      <c r="C8" s="94">
        <v>102</v>
      </c>
      <c r="D8" s="94">
        <v>108</v>
      </c>
      <c r="E8" s="94">
        <f>SUM(D8-C8)</f>
        <v>6</v>
      </c>
      <c r="F8" s="95">
        <v>9.5</v>
      </c>
      <c r="G8" s="94">
        <f>E8*F8</f>
        <v>57</v>
      </c>
      <c r="H8" s="94">
        <v>64155</v>
      </c>
      <c r="I8" s="94">
        <v>66268</v>
      </c>
      <c r="J8" s="94">
        <f t="shared" si="0"/>
        <v>2113</v>
      </c>
      <c r="K8" s="94">
        <v>1</v>
      </c>
      <c r="L8" s="94">
        <f t="shared" si="1"/>
        <v>2113</v>
      </c>
      <c r="M8" s="124">
        <v>1.03</v>
      </c>
      <c r="N8" s="125">
        <f t="shared" si="2"/>
        <v>2176.39</v>
      </c>
      <c r="O8" s="94">
        <v>80</v>
      </c>
      <c r="P8" s="125">
        <f t="shared" si="3"/>
        <v>2313.39</v>
      </c>
      <c r="Q8" s="94">
        <v>1</v>
      </c>
      <c r="R8" s="95">
        <f t="shared" si="4"/>
        <v>2313.39</v>
      </c>
    </row>
    <row r="9" spans="1:40" s="1" customFormat="1">
      <c r="A9" s="66" t="s">
        <v>751</v>
      </c>
      <c r="B9" s="94" t="s">
        <v>744</v>
      </c>
      <c r="C9" s="66">
        <v>157</v>
      </c>
      <c r="D9" s="66">
        <v>157</v>
      </c>
      <c r="E9" s="94">
        <f>SUM(D9-C9)</f>
        <v>0</v>
      </c>
      <c r="F9" s="95">
        <v>9.5</v>
      </c>
      <c r="G9" s="94">
        <f>E9*F9</f>
        <v>0</v>
      </c>
      <c r="H9" s="94">
        <v>6851</v>
      </c>
      <c r="I9" s="94">
        <v>6851</v>
      </c>
      <c r="J9" s="94">
        <f t="shared" si="0"/>
        <v>0</v>
      </c>
      <c r="K9" s="94">
        <v>1</v>
      </c>
      <c r="L9" s="94">
        <f t="shared" si="1"/>
        <v>0</v>
      </c>
      <c r="M9" s="124">
        <v>1.03</v>
      </c>
      <c r="N9" s="125">
        <f t="shared" si="2"/>
        <v>0</v>
      </c>
      <c r="O9" s="94">
        <v>80</v>
      </c>
      <c r="P9" s="125">
        <f t="shared" si="3"/>
        <v>80</v>
      </c>
      <c r="Q9" s="94">
        <v>1</v>
      </c>
      <c r="R9" s="95">
        <f t="shared" si="4"/>
        <v>80</v>
      </c>
    </row>
    <row r="10" spans="1:40" s="1" customFormat="1">
      <c r="A10" s="94" t="s">
        <v>752</v>
      </c>
      <c r="B10" s="94" t="s">
        <v>744</v>
      </c>
      <c r="C10" s="94">
        <v>152</v>
      </c>
      <c r="D10" s="94">
        <v>154</v>
      </c>
      <c r="E10" s="94">
        <f>SUM(D10-C10)</f>
        <v>2</v>
      </c>
      <c r="F10" s="95">
        <v>9.5</v>
      </c>
      <c r="G10" s="94">
        <f>E10*F10</f>
        <v>19</v>
      </c>
      <c r="H10" s="94">
        <v>256722</v>
      </c>
      <c r="I10" s="94">
        <v>275180</v>
      </c>
      <c r="J10" s="94">
        <f t="shared" si="0"/>
        <v>18458</v>
      </c>
      <c r="K10" s="94">
        <v>1</v>
      </c>
      <c r="L10" s="94">
        <f t="shared" si="1"/>
        <v>18458</v>
      </c>
      <c r="M10" s="124">
        <v>1.03</v>
      </c>
      <c r="N10" s="125">
        <f t="shared" si="2"/>
        <v>19011.740000000002</v>
      </c>
      <c r="O10" s="94">
        <v>140</v>
      </c>
      <c r="P10" s="125">
        <f t="shared" si="3"/>
        <v>19170.740000000002</v>
      </c>
      <c r="Q10" s="94">
        <v>0.25</v>
      </c>
      <c r="R10" s="95">
        <f t="shared" si="4"/>
        <v>4792.6850000000004</v>
      </c>
    </row>
    <row r="11" spans="1:40" s="1" customFormat="1">
      <c r="A11" s="94" t="s">
        <v>753</v>
      </c>
      <c r="B11" s="94" t="s">
        <v>744</v>
      </c>
      <c r="C11" s="94"/>
      <c r="D11" s="94" t="s">
        <v>754</v>
      </c>
      <c r="E11" s="94"/>
      <c r="F11" s="95"/>
      <c r="G11" s="94"/>
      <c r="H11" s="94">
        <v>45959</v>
      </c>
      <c r="I11" s="94">
        <v>49674</v>
      </c>
      <c r="J11" s="94">
        <f t="shared" si="0"/>
        <v>3715</v>
      </c>
      <c r="K11" s="94">
        <v>1</v>
      </c>
      <c r="L11" s="94">
        <f t="shared" si="1"/>
        <v>3715</v>
      </c>
      <c r="M11" s="124">
        <v>1.03</v>
      </c>
      <c r="N11" s="125">
        <f t="shared" si="2"/>
        <v>3826.45</v>
      </c>
      <c r="O11" s="94"/>
      <c r="P11" s="125">
        <f t="shared" si="3"/>
        <v>3826.45</v>
      </c>
      <c r="Q11" s="94">
        <v>0.25</v>
      </c>
      <c r="R11" s="95">
        <f t="shared" si="4"/>
        <v>956.61249999999995</v>
      </c>
    </row>
    <row r="12" spans="1:40" s="1" customFormat="1">
      <c r="A12" s="94" t="s">
        <v>755</v>
      </c>
      <c r="B12" s="94" t="s">
        <v>744</v>
      </c>
      <c r="C12" s="94">
        <v>162</v>
      </c>
      <c r="D12" s="94">
        <v>162</v>
      </c>
      <c r="E12" s="94">
        <f>SUM(D12-C12)</f>
        <v>0</v>
      </c>
      <c r="F12" s="95">
        <v>9.5</v>
      </c>
      <c r="G12" s="94">
        <f>E12*F12</f>
        <v>0</v>
      </c>
      <c r="H12" s="94">
        <v>69453</v>
      </c>
      <c r="I12" s="94">
        <v>73047</v>
      </c>
      <c r="J12" s="94">
        <f t="shared" si="0"/>
        <v>3594</v>
      </c>
      <c r="K12" s="94">
        <v>1</v>
      </c>
      <c r="L12" s="94">
        <f t="shared" si="1"/>
        <v>3594</v>
      </c>
      <c r="M12" s="124">
        <v>1.03</v>
      </c>
      <c r="N12" s="125">
        <f t="shared" si="2"/>
        <v>3701.82</v>
      </c>
      <c r="O12" s="94">
        <v>80</v>
      </c>
      <c r="P12" s="125">
        <f t="shared" si="3"/>
        <v>3781.82</v>
      </c>
      <c r="Q12" s="94">
        <v>0.75</v>
      </c>
      <c r="R12" s="95">
        <f t="shared" si="4"/>
        <v>2836.3649999999998</v>
      </c>
    </row>
    <row r="13" spans="1:40" s="81" customFormat="1">
      <c r="A13" s="96" t="s">
        <v>756</v>
      </c>
      <c r="B13" s="96" t="s">
        <v>744</v>
      </c>
      <c r="C13" s="96"/>
      <c r="D13" s="96"/>
      <c r="E13" s="96"/>
      <c r="F13" s="97"/>
      <c r="G13" s="96"/>
      <c r="H13" s="96">
        <v>223</v>
      </c>
      <c r="I13" s="96">
        <v>223</v>
      </c>
      <c r="J13" s="96">
        <f t="shared" si="0"/>
        <v>0</v>
      </c>
      <c r="K13" s="96">
        <v>40</v>
      </c>
      <c r="L13" s="96">
        <f t="shared" si="1"/>
        <v>0</v>
      </c>
      <c r="M13" s="126">
        <v>1.03</v>
      </c>
      <c r="N13" s="127">
        <f t="shared" si="2"/>
        <v>0</v>
      </c>
      <c r="O13" s="96"/>
      <c r="P13" s="127">
        <f t="shared" si="3"/>
        <v>0</v>
      </c>
      <c r="Q13" s="96">
        <v>1</v>
      </c>
      <c r="R13" s="97">
        <f t="shared" si="4"/>
        <v>0</v>
      </c>
    </row>
    <row r="14" spans="1:40" s="81" customFormat="1">
      <c r="A14" s="96" t="s">
        <v>11</v>
      </c>
      <c r="B14" s="96" t="s">
        <v>744</v>
      </c>
      <c r="C14" s="96"/>
      <c r="D14" s="96"/>
      <c r="E14" s="96">
        <f>SUM(E3:E12)</f>
        <v>8</v>
      </c>
      <c r="F14" s="97">
        <v>9.5</v>
      </c>
      <c r="G14" s="96">
        <f>E14*F14</f>
        <v>76</v>
      </c>
      <c r="H14" s="96"/>
      <c r="I14" s="96"/>
      <c r="J14" s="96"/>
      <c r="K14" s="96"/>
      <c r="L14" s="96">
        <f>SUM(L3:L13)</f>
        <v>58345</v>
      </c>
      <c r="M14" s="126">
        <v>1.03</v>
      </c>
      <c r="N14" s="127">
        <f>L14*M14</f>
        <v>60095.35</v>
      </c>
      <c r="O14" s="96">
        <f>SUM(O3:O12)</f>
        <v>500</v>
      </c>
      <c r="P14" s="127">
        <f t="shared" si="3"/>
        <v>60671.35</v>
      </c>
      <c r="Q14" s="96">
        <v>1</v>
      </c>
      <c r="R14" s="97">
        <f>R3+R4+R5+R6+R7+R8+R9+R10+R11+R12+R13</f>
        <v>42478.002500000002</v>
      </c>
    </row>
    <row r="15" spans="1:40" s="81" customFormat="1">
      <c r="A15" s="96" t="s">
        <v>757</v>
      </c>
      <c r="B15" s="96"/>
      <c r="C15" s="96"/>
      <c r="D15" s="96" t="s">
        <v>109</v>
      </c>
      <c r="E15" s="96"/>
      <c r="F15" s="97"/>
      <c r="G15" s="96"/>
      <c r="H15" s="96"/>
      <c r="I15" s="96"/>
      <c r="J15" s="96"/>
      <c r="K15" s="96"/>
      <c r="L15" s="96"/>
      <c r="M15" s="126"/>
      <c r="N15" s="127"/>
      <c r="O15" s="96"/>
      <c r="P15" s="127"/>
      <c r="Q15" s="96"/>
      <c r="R15" s="97">
        <v>72782.679999999993</v>
      </c>
    </row>
    <row r="16" spans="1:40" s="81" customFormat="1">
      <c r="A16" s="96" t="s">
        <v>758</v>
      </c>
      <c r="B16" s="96"/>
      <c r="C16" s="96"/>
      <c r="D16" s="96" t="s">
        <v>397</v>
      </c>
      <c r="E16" s="96"/>
      <c r="F16" s="97"/>
      <c r="G16" s="96"/>
      <c r="H16" s="96"/>
      <c r="I16" s="96"/>
      <c r="J16" s="96"/>
      <c r="K16" s="96"/>
      <c r="L16" s="96"/>
      <c r="M16" s="126"/>
      <c r="N16" s="127"/>
      <c r="O16" s="96"/>
      <c r="P16" s="127"/>
      <c r="Q16" s="96"/>
      <c r="R16" s="97">
        <f>R15-R14</f>
        <v>30304.677500000002</v>
      </c>
    </row>
    <row r="17" spans="1:19" s="81" customFormat="1">
      <c r="A17" s="96"/>
      <c r="B17" s="96"/>
      <c r="C17" s="96"/>
      <c r="D17" s="96"/>
      <c r="E17" s="96"/>
      <c r="F17" s="97"/>
      <c r="G17" s="96"/>
      <c r="H17" s="96"/>
      <c r="I17" s="96"/>
      <c r="J17" s="96"/>
      <c r="K17" s="96"/>
      <c r="L17" s="96"/>
      <c r="M17" s="126"/>
      <c r="N17" s="127"/>
      <c r="O17" s="96"/>
      <c r="P17" s="127"/>
      <c r="Q17" s="96"/>
      <c r="R17" s="97"/>
    </row>
    <row r="18" spans="1:19" s="81" customFormat="1">
      <c r="A18" s="96"/>
      <c r="B18" s="96"/>
      <c r="C18" s="96"/>
      <c r="D18" s="96"/>
      <c r="E18" s="96"/>
      <c r="F18" s="97"/>
      <c r="G18" s="96"/>
      <c r="H18" s="96"/>
      <c r="I18" s="96"/>
      <c r="J18" s="96"/>
      <c r="K18" s="96"/>
      <c r="L18" s="96"/>
      <c r="M18" s="126"/>
      <c r="N18" s="127"/>
      <c r="O18" s="96"/>
      <c r="P18" s="127"/>
      <c r="Q18" s="96"/>
      <c r="R18" s="97"/>
    </row>
    <row r="19" spans="1:19" s="1" customFormat="1">
      <c r="A19" s="9" t="s">
        <v>493</v>
      </c>
      <c r="B19" s="9" t="s">
        <v>494</v>
      </c>
      <c r="C19" s="9">
        <v>0</v>
      </c>
      <c r="D19" s="9">
        <v>0</v>
      </c>
      <c r="E19" s="9">
        <f>SUM(D19-C19)</f>
        <v>0</v>
      </c>
      <c r="F19" s="34">
        <v>9.5</v>
      </c>
      <c r="G19" s="9">
        <f>E19*F19</f>
        <v>0</v>
      </c>
      <c r="H19" s="9">
        <v>0</v>
      </c>
      <c r="I19" s="9">
        <v>0</v>
      </c>
      <c r="J19" s="9">
        <f>I19-H19</f>
        <v>0</v>
      </c>
      <c r="K19" s="9">
        <v>1</v>
      </c>
      <c r="L19" s="9">
        <f>K19*J19</f>
        <v>0</v>
      </c>
      <c r="M19" s="10">
        <v>1.03</v>
      </c>
      <c r="N19" s="11">
        <f>M19*L19</f>
        <v>0</v>
      </c>
      <c r="O19" s="9">
        <v>80</v>
      </c>
      <c r="P19" s="11">
        <f>G19+N19+O19</f>
        <v>80</v>
      </c>
      <c r="Q19" s="9">
        <v>1</v>
      </c>
      <c r="R19" s="34">
        <f>P19*Q19</f>
        <v>80</v>
      </c>
      <c r="S19" s="1" t="s">
        <v>322</v>
      </c>
    </row>
    <row r="20" spans="1:19" s="1" customFormat="1">
      <c r="A20" s="94" t="s">
        <v>759</v>
      </c>
      <c r="B20" s="94" t="s">
        <v>760</v>
      </c>
      <c r="C20" s="94">
        <v>152</v>
      </c>
      <c r="D20" s="94">
        <v>154</v>
      </c>
      <c r="E20" s="94">
        <f t="shared" ref="E20:E24" si="5">SUM(D20-C20)</f>
        <v>2</v>
      </c>
      <c r="F20" s="95">
        <v>9.5</v>
      </c>
      <c r="G20" s="94">
        <f t="shared" ref="G20:G24" si="6">E20*F20</f>
        <v>19</v>
      </c>
      <c r="H20" s="94">
        <v>0</v>
      </c>
      <c r="I20" s="94">
        <v>62</v>
      </c>
      <c r="J20" s="94">
        <f t="shared" ref="J20:J24" si="7">I20-H20</f>
        <v>62</v>
      </c>
      <c r="K20" s="94">
        <v>1</v>
      </c>
      <c r="L20" s="94">
        <f t="shared" ref="L20:L24" si="8">K20*J20</f>
        <v>62</v>
      </c>
      <c r="M20" s="124">
        <v>1.03</v>
      </c>
      <c r="N20" s="125">
        <f t="shared" ref="N20:N24" si="9">M20*L20</f>
        <v>63.86</v>
      </c>
      <c r="O20" s="94">
        <v>80</v>
      </c>
      <c r="P20" s="125">
        <f t="shared" ref="P20:P24" si="10">G20+N20+O20</f>
        <v>162.86000000000001</v>
      </c>
      <c r="Q20" s="94">
        <v>0.75</v>
      </c>
      <c r="R20" s="95">
        <f t="shared" ref="R20:R24" si="11">P20*Q20</f>
        <v>122.145</v>
      </c>
    </row>
    <row r="21" spans="1:19" s="1" customFormat="1">
      <c r="A21" s="94" t="s">
        <v>761</v>
      </c>
      <c r="B21" s="94" t="s">
        <v>760</v>
      </c>
      <c r="C21" s="94">
        <v>152</v>
      </c>
      <c r="D21" s="94">
        <v>154</v>
      </c>
      <c r="E21" s="94">
        <f t="shared" si="5"/>
        <v>2</v>
      </c>
      <c r="F21" s="95">
        <v>9.5</v>
      </c>
      <c r="G21" s="94">
        <f t="shared" si="6"/>
        <v>19</v>
      </c>
      <c r="H21" s="94">
        <v>0</v>
      </c>
      <c r="I21" s="94">
        <v>72</v>
      </c>
      <c r="J21" s="94">
        <f t="shared" si="7"/>
        <v>72</v>
      </c>
      <c r="K21" s="94">
        <v>1</v>
      </c>
      <c r="L21" s="94">
        <f t="shared" si="8"/>
        <v>72</v>
      </c>
      <c r="M21" s="124">
        <v>1.03</v>
      </c>
      <c r="N21" s="125">
        <f t="shared" si="9"/>
        <v>74.16</v>
      </c>
      <c r="O21" s="94">
        <v>80</v>
      </c>
      <c r="P21" s="125">
        <f t="shared" si="10"/>
        <v>173.16</v>
      </c>
      <c r="Q21" s="94">
        <v>0.75</v>
      </c>
      <c r="R21" s="95">
        <f t="shared" si="11"/>
        <v>129.87</v>
      </c>
    </row>
    <row r="22" spans="1:19" s="1" customFormat="1">
      <c r="A22" s="94" t="s">
        <v>752</v>
      </c>
      <c r="B22" s="94" t="s">
        <v>760</v>
      </c>
      <c r="C22" s="94">
        <v>152</v>
      </c>
      <c r="D22" s="94">
        <v>154</v>
      </c>
      <c r="E22" s="94">
        <f t="shared" si="5"/>
        <v>2</v>
      </c>
      <c r="F22" s="95">
        <v>9.5</v>
      </c>
      <c r="G22" s="94">
        <f t="shared" si="6"/>
        <v>19</v>
      </c>
      <c r="H22" s="94">
        <v>256722</v>
      </c>
      <c r="I22" s="94">
        <v>275180</v>
      </c>
      <c r="J22" s="94">
        <f t="shared" si="7"/>
        <v>18458</v>
      </c>
      <c r="K22" s="94">
        <v>1</v>
      </c>
      <c r="L22" s="94">
        <f t="shared" si="8"/>
        <v>18458</v>
      </c>
      <c r="M22" s="124">
        <v>1.03</v>
      </c>
      <c r="N22" s="125">
        <f t="shared" si="9"/>
        <v>19011.740000000002</v>
      </c>
      <c r="O22" s="94">
        <v>140</v>
      </c>
      <c r="P22" s="125">
        <f t="shared" si="10"/>
        <v>19170.740000000002</v>
      </c>
      <c r="Q22" s="94">
        <v>0.75</v>
      </c>
      <c r="R22" s="95">
        <f t="shared" si="11"/>
        <v>14378.055</v>
      </c>
    </row>
    <row r="23" spans="1:19" s="1" customFormat="1">
      <c r="A23" s="94" t="s">
        <v>753</v>
      </c>
      <c r="B23" s="94" t="s">
        <v>760</v>
      </c>
      <c r="C23" s="94"/>
      <c r="D23" s="94" t="s">
        <v>754</v>
      </c>
      <c r="E23" s="94"/>
      <c r="F23" s="95"/>
      <c r="G23" s="94"/>
      <c r="H23" s="94">
        <v>45959</v>
      </c>
      <c r="I23" s="94">
        <v>49674</v>
      </c>
      <c r="J23" s="94">
        <f t="shared" si="7"/>
        <v>3715</v>
      </c>
      <c r="K23" s="94">
        <v>1</v>
      </c>
      <c r="L23" s="94">
        <f t="shared" si="8"/>
        <v>3715</v>
      </c>
      <c r="M23" s="124">
        <v>1.03</v>
      </c>
      <c r="N23" s="125">
        <f t="shared" si="9"/>
        <v>3826.45</v>
      </c>
      <c r="O23" s="94"/>
      <c r="P23" s="125">
        <f t="shared" si="10"/>
        <v>3826.45</v>
      </c>
      <c r="Q23" s="94">
        <v>0.75</v>
      </c>
      <c r="R23" s="95">
        <f t="shared" si="11"/>
        <v>2869.8375000000001</v>
      </c>
    </row>
    <row r="24" spans="1:19" s="1" customFormat="1">
      <c r="A24" s="94" t="s">
        <v>755</v>
      </c>
      <c r="B24" s="94" t="s">
        <v>760</v>
      </c>
      <c r="C24" s="94">
        <v>162</v>
      </c>
      <c r="D24" s="94">
        <v>162</v>
      </c>
      <c r="E24" s="94">
        <f t="shared" si="5"/>
        <v>0</v>
      </c>
      <c r="F24" s="95">
        <v>9.5</v>
      </c>
      <c r="G24" s="94">
        <f t="shared" si="6"/>
        <v>0</v>
      </c>
      <c r="H24" s="94">
        <v>69453</v>
      </c>
      <c r="I24" s="94">
        <v>73047</v>
      </c>
      <c r="J24" s="94">
        <f t="shared" si="7"/>
        <v>3594</v>
      </c>
      <c r="K24" s="94">
        <v>1</v>
      </c>
      <c r="L24" s="94">
        <f t="shared" si="8"/>
        <v>3594</v>
      </c>
      <c r="M24" s="124">
        <v>1.03</v>
      </c>
      <c r="N24" s="125">
        <f t="shared" si="9"/>
        <v>3701.82</v>
      </c>
      <c r="O24" s="94">
        <v>80</v>
      </c>
      <c r="P24" s="125">
        <f t="shared" si="10"/>
        <v>3781.82</v>
      </c>
      <c r="Q24" s="94">
        <v>0.25</v>
      </c>
      <c r="R24" s="95">
        <f t="shared" si="11"/>
        <v>945.45500000000004</v>
      </c>
    </row>
    <row r="25" spans="1:19" s="82" customFormat="1">
      <c r="A25" s="96" t="s">
        <v>11</v>
      </c>
      <c r="B25" s="96"/>
      <c r="C25" s="96"/>
      <c r="D25" s="96"/>
      <c r="E25" s="96"/>
      <c r="F25" s="97"/>
      <c r="G25" s="96"/>
      <c r="H25" s="96"/>
      <c r="I25" s="96"/>
      <c r="J25" s="96"/>
      <c r="K25" s="96"/>
      <c r="L25" s="96"/>
      <c r="M25" s="126"/>
      <c r="N25" s="127"/>
      <c r="O25" s="96"/>
      <c r="P25" s="127"/>
      <c r="Q25" s="96"/>
      <c r="R25" s="97">
        <f>R20+R21+R22+R23+R24</f>
        <v>18445.362499999999</v>
      </c>
    </row>
    <row r="26" spans="1:19" s="81" customFormat="1">
      <c r="A26" s="96" t="s">
        <v>757</v>
      </c>
      <c r="B26" s="96" t="s">
        <v>109</v>
      </c>
      <c r="C26" s="96"/>
      <c r="D26" s="96"/>
      <c r="E26" s="96"/>
      <c r="F26" s="97"/>
      <c r="G26" s="96"/>
      <c r="H26" s="96"/>
      <c r="I26" s="96"/>
      <c r="J26" s="96"/>
      <c r="K26" s="96"/>
      <c r="L26" s="96"/>
      <c r="M26" s="126"/>
      <c r="N26" s="127"/>
      <c r="O26" s="96"/>
      <c r="P26" s="127"/>
      <c r="Q26" s="96"/>
      <c r="R26" s="97">
        <v>28918.73</v>
      </c>
    </row>
    <row r="27" spans="1:19" s="81" customFormat="1">
      <c r="A27" s="96" t="s">
        <v>758</v>
      </c>
      <c r="B27" s="96" t="s">
        <v>397</v>
      </c>
      <c r="C27" s="96"/>
      <c r="D27" s="96"/>
      <c r="E27" s="96"/>
      <c r="F27" s="97"/>
      <c r="G27" s="96"/>
      <c r="H27" s="96"/>
      <c r="I27" s="96"/>
      <c r="J27" s="96"/>
      <c r="K27" s="96"/>
      <c r="L27" s="96"/>
      <c r="M27" s="126"/>
      <c r="N27" s="127"/>
      <c r="O27" s="96"/>
      <c r="P27" s="127"/>
      <c r="Q27" s="96"/>
      <c r="R27" s="97">
        <f>R26-R25</f>
        <v>10473.3675</v>
      </c>
    </row>
    <row r="28" spans="1:19" s="81" customFormat="1">
      <c r="A28" s="98"/>
      <c r="B28" s="98"/>
      <c r="C28" s="98"/>
      <c r="D28" s="98"/>
      <c r="E28" s="98"/>
      <c r="F28" s="99"/>
      <c r="G28" s="98"/>
      <c r="H28" s="98"/>
      <c r="I28" s="98"/>
      <c r="J28" s="98"/>
      <c r="K28" s="98"/>
      <c r="L28" s="98"/>
      <c r="M28" s="128"/>
      <c r="N28" s="129"/>
      <c r="O28" s="98"/>
      <c r="P28" s="129"/>
      <c r="Q28" s="98"/>
      <c r="R28" s="99"/>
    </row>
    <row r="29" spans="1:19" s="82" customFormat="1">
      <c r="A29" s="100" t="s">
        <v>15</v>
      </c>
      <c r="B29" s="100" t="s">
        <v>50</v>
      </c>
      <c r="C29" s="100" t="s">
        <v>16</v>
      </c>
      <c r="D29" s="100" t="s">
        <v>17</v>
      </c>
      <c r="E29" s="100" t="s">
        <v>18</v>
      </c>
      <c r="F29" s="101" t="s">
        <v>19</v>
      </c>
      <c r="G29" s="100" t="s">
        <v>20</v>
      </c>
      <c r="H29" s="100" t="s">
        <v>21</v>
      </c>
      <c r="I29" s="100" t="s">
        <v>22</v>
      </c>
      <c r="J29" s="100" t="s">
        <v>23</v>
      </c>
      <c r="K29" s="100" t="s">
        <v>24</v>
      </c>
      <c r="L29" s="100" t="s">
        <v>18</v>
      </c>
      <c r="M29" s="130"/>
      <c r="N29" s="131" t="s">
        <v>25</v>
      </c>
      <c r="O29" s="100" t="s">
        <v>26</v>
      </c>
      <c r="P29" s="131" t="s">
        <v>11</v>
      </c>
      <c r="Q29" s="100" t="s">
        <v>27</v>
      </c>
      <c r="R29" s="101" t="s">
        <v>28</v>
      </c>
    </row>
    <row r="30" spans="1:19" s="1" customFormat="1">
      <c r="A30" s="94" t="s">
        <v>762</v>
      </c>
      <c r="B30" s="94" t="s">
        <v>763</v>
      </c>
      <c r="C30" s="94"/>
      <c r="D30" s="94"/>
      <c r="E30" s="94"/>
      <c r="F30" s="95"/>
      <c r="G30" s="94"/>
      <c r="H30" s="94">
        <v>2028</v>
      </c>
      <c r="I30" s="94">
        <v>2305</v>
      </c>
      <c r="J30" s="94">
        <f>I30-H30</f>
        <v>277</v>
      </c>
      <c r="K30" s="94">
        <v>20</v>
      </c>
      <c r="L30" s="94">
        <f>K30*J30</f>
        <v>5540</v>
      </c>
      <c r="M30" s="124">
        <v>1.03</v>
      </c>
      <c r="N30" s="125">
        <f>M30*L30</f>
        <v>5706.2</v>
      </c>
      <c r="O30" s="94">
        <v>40</v>
      </c>
      <c r="P30" s="125">
        <f>G30+N30+O30</f>
        <v>5746.2</v>
      </c>
      <c r="Q30" s="94">
        <v>1</v>
      </c>
      <c r="R30" s="95">
        <f>P30*Q30</f>
        <v>5746.2</v>
      </c>
    </row>
    <row r="31" spans="1:19" s="1" customFormat="1" ht="13.5" customHeight="1">
      <c r="A31" s="94" t="s">
        <v>764</v>
      </c>
      <c r="B31" s="94" t="s">
        <v>763</v>
      </c>
      <c r="C31" s="94">
        <v>27</v>
      </c>
      <c r="D31" s="94">
        <v>27</v>
      </c>
      <c r="E31" s="94">
        <f t="shared" ref="E31:E36" si="12">SUM(D31-C31)</f>
        <v>0</v>
      </c>
      <c r="F31" s="95">
        <v>9.5</v>
      </c>
      <c r="G31" s="94">
        <f t="shared" ref="G31:G36" si="13">E31*F31</f>
        <v>0</v>
      </c>
      <c r="H31" s="94">
        <v>1935</v>
      </c>
      <c r="I31" s="94">
        <v>1935</v>
      </c>
      <c r="J31" s="94">
        <f t="shared" ref="J31:J37" si="14">I31-H31</f>
        <v>0</v>
      </c>
      <c r="K31" s="94">
        <v>1</v>
      </c>
      <c r="L31" s="94">
        <f t="shared" ref="L31:L37" si="15">K31*J31</f>
        <v>0</v>
      </c>
      <c r="M31" s="124">
        <v>1.03</v>
      </c>
      <c r="N31" s="125">
        <f t="shared" ref="N31:N37" si="16">M31*L31</f>
        <v>0</v>
      </c>
      <c r="O31" s="94">
        <v>40</v>
      </c>
      <c r="P31" s="125">
        <f t="shared" ref="P31:P37" si="17">G31+N31+O31</f>
        <v>40</v>
      </c>
      <c r="Q31" s="94">
        <v>1</v>
      </c>
      <c r="R31" s="95">
        <f t="shared" ref="R31:R37" si="18">P31*Q31</f>
        <v>40</v>
      </c>
    </row>
    <row r="32" spans="1:19" s="1" customFormat="1" hidden="1">
      <c r="A32" s="94" t="s">
        <v>765</v>
      </c>
      <c r="B32" s="94" t="s">
        <v>763</v>
      </c>
      <c r="C32" s="94"/>
      <c r="D32" s="94" t="s">
        <v>766</v>
      </c>
      <c r="E32" s="94"/>
      <c r="F32" s="95"/>
      <c r="G32" s="94"/>
      <c r="H32" s="94">
        <v>80746</v>
      </c>
      <c r="I32" s="94">
        <v>80746</v>
      </c>
      <c r="J32" s="94">
        <f t="shared" si="14"/>
        <v>0</v>
      </c>
      <c r="K32" s="94">
        <v>1</v>
      </c>
      <c r="L32" s="94">
        <f t="shared" si="15"/>
        <v>0</v>
      </c>
      <c r="M32" s="124">
        <v>1.03</v>
      </c>
      <c r="N32" s="125">
        <f t="shared" si="16"/>
        <v>0</v>
      </c>
      <c r="O32" s="94">
        <v>40</v>
      </c>
      <c r="P32" s="125">
        <f t="shared" si="17"/>
        <v>40</v>
      </c>
      <c r="Q32" s="94">
        <v>1</v>
      </c>
      <c r="R32" s="95">
        <f t="shared" si="18"/>
        <v>40</v>
      </c>
    </row>
    <row r="33" spans="1:29" s="1" customFormat="1" hidden="1">
      <c r="A33" s="94" t="s">
        <v>767</v>
      </c>
      <c r="B33" s="94" t="s">
        <v>763</v>
      </c>
      <c r="C33" s="94">
        <v>8</v>
      </c>
      <c r="D33" s="94">
        <v>8</v>
      </c>
      <c r="E33" s="94">
        <f t="shared" si="12"/>
        <v>0</v>
      </c>
      <c r="F33" s="95">
        <v>9.5</v>
      </c>
      <c r="G33" s="94">
        <f t="shared" si="13"/>
        <v>0</v>
      </c>
      <c r="H33" s="94">
        <v>37951</v>
      </c>
      <c r="I33" s="94">
        <v>37951</v>
      </c>
      <c r="J33" s="94">
        <f t="shared" si="14"/>
        <v>0</v>
      </c>
      <c r="K33" s="94">
        <v>1</v>
      </c>
      <c r="L33" s="94">
        <f t="shared" si="15"/>
        <v>0</v>
      </c>
      <c r="M33" s="124">
        <v>1.03</v>
      </c>
      <c r="N33" s="125">
        <f t="shared" si="16"/>
        <v>0</v>
      </c>
      <c r="O33" s="94">
        <v>40</v>
      </c>
      <c r="P33" s="125">
        <f t="shared" si="17"/>
        <v>40</v>
      </c>
      <c r="Q33" s="94">
        <v>1</v>
      </c>
      <c r="R33" s="95">
        <f t="shared" si="18"/>
        <v>40</v>
      </c>
    </row>
    <row r="34" spans="1:29" s="1" customFormat="1" hidden="1">
      <c r="A34" s="94" t="s">
        <v>768</v>
      </c>
      <c r="B34" s="94" t="s">
        <v>763</v>
      </c>
      <c r="C34" s="94">
        <v>907</v>
      </c>
      <c r="D34" s="94">
        <v>907</v>
      </c>
      <c r="E34" s="94">
        <f t="shared" si="12"/>
        <v>0</v>
      </c>
      <c r="F34" s="95">
        <v>9.5</v>
      </c>
      <c r="G34" s="94">
        <f t="shared" si="13"/>
        <v>0</v>
      </c>
      <c r="H34" s="94">
        <v>43772</v>
      </c>
      <c r="I34" s="94">
        <v>43772</v>
      </c>
      <c r="J34" s="94">
        <f t="shared" si="14"/>
        <v>0</v>
      </c>
      <c r="K34" s="94">
        <v>1</v>
      </c>
      <c r="L34" s="94">
        <f t="shared" si="15"/>
        <v>0</v>
      </c>
      <c r="M34" s="124">
        <v>1.03</v>
      </c>
      <c r="N34" s="125">
        <f t="shared" si="16"/>
        <v>0</v>
      </c>
      <c r="O34" s="94">
        <v>40</v>
      </c>
      <c r="P34" s="125">
        <f t="shared" si="17"/>
        <v>40</v>
      </c>
      <c r="Q34" s="94">
        <v>1</v>
      </c>
      <c r="R34" s="95">
        <f t="shared" si="18"/>
        <v>40</v>
      </c>
    </row>
    <row r="35" spans="1:29" s="1" customFormat="1" hidden="1">
      <c r="A35" s="94" t="s">
        <v>769</v>
      </c>
      <c r="B35" s="94" t="s">
        <v>763</v>
      </c>
      <c r="C35" s="94">
        <v>189</v>
      </c>
      <c r="D35" s="94">
        <v>198</v>
      </c>
      <c r="E35" s="94">
        <f t="shared" si="12"/>
        <v>9</v>
      </c>
      <c r="F35" s="95">
        <v>9.5</v>
      </c>
      <c r="G35" s="94">
        <f t="shared" si="13"/>
        <v>85.5</v>
      </c>
      <c r="H35" s="94">
        <v>11029</v>
      </c>
      <c r="I35" s="94">
        <v>11029</v>
      </c>
      <c r="J35" s="94">
        <f t="shared" si="14"/>
        <v>0</v>
      </c>
      <c r="K35" s="94">
        <v>60</v>
      </c>
      <c r="L35" s="94">
        <f t="shared" si="15"/>
        <v>0</v>
      </c>
      <c r="M35" s="124">
        <v>1.03</v>
      </c>
      <c r="N35" s="125">
        <f t="shared" si="16"/>
        <v>0</v>
      </c>
      <c r="O35" s="94">
        <v>40</v>
      </c>
      <c r="P35" s="125">
        <f t="shared" si="17"/>
        <v>125.5</v>
      </c>
      <c r="Q35" s="94">
        <v>1</v>
      </c>
      <c r="R35" s="95">
        <f t="shared" si="18"/>
        <v>125.5</v>
      </c>
    </row>
    <row r="36" spans="1:29" s="1" customFormat="1">
      <c r="A36" s="94" t="s">
        <v>770</v>
      </c>
      <c r="B36" s="94" t="s">
        <v>763</v>
      </c>
      <c r="C36" s="94">
        <v>169</v>
      </c>
      <c r="D36" s="94">
        <v>169</v>
      </c>
      <c r="E36" s="94">
        <f t="shared" si="12"/>
        <v>0</v>
      </c>
      <c r="F36" s="95">
        <v>9.5</v>
      </c>
      <c r="G36" s="94">
        <f t="shared" si="13"/>
        <v>0</v>
      </c>
      <c r="H36" s="94">
        <v>63456</v>
      </c>
      <c r="I36" s="94">
        <v>64128</v>
      </c>
      <c r="J36" s="94">
        <f t="shared" si="14"/>
        <v>672</v>
      </c>
      <c r="K36" s="94">
        <v>1</v>
      </c>
      <c r="L36" s="94">
        <f t="shared" si="15"/>
        <v>672</v>
      </c>
      <c r="M36" s="124">
        <v>1.03</v>
      </c>
      <c r="N36" s="125">
        <f t="shared" si="16"/>
        <v>692.16</v>
      </c>
      <c r="O36" s="94">
        <v>40</v>
      </c>
      <c r="P36" s="125">
        <f t="shared" si="17"/>
        <v>732.16</v>
      </c>
      <c r="Q36" s="94">
        <v>1</v>
      </c>
      <c r="R36" s="95">
        <f t="shared" si="18"/>
        <v>732.16</v>
      </c>
    </row>
    <row r="37" spans="1:29" s="1" customFormat="1">
      <c r="A37" s="94" t="s">
        <v>771</v>
      </c>
      <c r="B37" s="94" t="s">
        <v>763</v>
      </c>
      <c r="C37" s="94"/>
      <c r="D37" s="94" t="s">
        <v>772</v>
      </c>
      <c r="E37" s="94"/>
      <c r="F37" s="95">
        <v>9.5</v>
      </c>
      <c r="G37" s="94"/>
      <c r="H37" s="94">
        <v>27403</v>
      </c>
      <c r="I37" s="94">
        <v>33271</v>
      </c>
      <c r="J37" s="94">
        <f t="shared" si="14"/>
        <v>5868</v>
      </c>
      <c r="K37" s="94">
        <v>1</v>
      </c>
      <c r="L37" s="94">
        <f t="shared" si="15"/>
        <v>5868</v>
      </c>
      <c r="M37" s="124">
        <v>1.03</v>
      </c>
      <c r="N37" s="125">
        <f t="shared" si="16"/>
        <v>6044.04</v>
      </c>
      <c r="O37" s="94"/>
      <c r="P37" s="125">
        <f t="shared" si="17"/>
        <v>6044.04</v>
      </c>
      <c r="Q37" s="94">
        <v>1</v>
      </c>
      <c r="R37" s="95">
        <f t="shared" si="18"/>
        <v>6044.04</v>
      </c>
    </row>
    <row r="38" spans="1:29" s="1" customFormat="1">
      <c r="A38" s="94" t="s">
        <v>769</v>
      </c>
      <c r="B38" s="94" t="s">
        <v>763</v>
      </c>
      <c r="C38" s="94">
        <v>52</v>
      </c>
      <c r="D38" s="94">
        <v>54</v>
      </c>
      <c r="E38" s="94"/>
      <c r="F38" s="95">
        <v>9.5</v>
      </c>
      <c r="G38" s="94"/>
      <c r="H38" s="94">
        <v>11236</v>
      </c>
      <c r="I38" s="94">
        <v>12264</v>
      </c>
      <c r="J38" s="94">
        <f t="shared" ref="J38:J46" si="19">I38-H38</f>
        <v>1028</v>
      </c>
      <c r="K38" s="94">
        <v>80</v>
      </c>
      <c r="L38" s="94">
        <f t="shared" ref="L38:L46" si="20">K38*J38</f>
        <v>82240</v>
      </c>
      <c r="M38" s="124">
        <v>1.03</v>
      </c>
      <c r="N38" s="125">
        <f t="shared" ref="N38:N46" si="21">M38*L38</f>
        <v>84707.199999999997</v>
      </c>
      <c r="O38" s="94"/>
      <c r="P38" s="125">
        <f t="shared" ref="P38:P47" si="22">G38+N38+O38</f>
        <v>84707.199999999997</v>
      </c>
      <c r="Q38" s="94">
        <v>1</v>
      </c>
      <c r="R38" s="95">
        <f t="shared" ref="R38:R48" si="23">P38*Q38</f>
        <v>84707.199999999997</v>
      </c>
    </row>
    <row r="39" spans="1:29" s="1" customFormat="1">
      <c r="A39" s="94" t="s">
        <v>773</v>
      </c>
      <c r="B39" s="94" t="s">
        <v>763</v>
      </c>
      <c r="C39" s="94"/>
      <c r="D39" s="94" t="s">
        <v>774</v>
      </c>
      <c r="E39" s="94"/>
      <c r="F39" s="95">
        <v>9.5</v>
      </c>
      <c r="G39" s="94"/>
      <c r="H39" s="94">
        <v>6671</v>
      </c>
      <c r="I39" s="94">
        <v>6764</v>
      </c>
      <c r="J39" s="94">
        <f t="shared" si="19"/>
        <v>93</v>
      </c>
      <c r="K39" s="94">
        <v>1</v>
      </c>
      <c r="L39" s="94">
        <f t="shared" si="20"/>
        <v>93</v>
      </c>
      <c r="M39" s="124">
        <v>1.03</v>
      </c>
      <c r="N39" s="125">
        <f t="shared" si="21"/>
        <v>95.79</v>
      </c>
      <c r="O39" s="94"/>
      <c r="P39" s="125">
        <f t="shared" si="22"/>
        <v>95.79</v>
      </c>
      <c r="Q39" s="94">
        <v>1</v>
      </c>
      <c r="R39" s="95">
        <f t="shared" si="23"/>
        <v>95.79</v>
      </c>
      <c r="S39" s="150" t="s">
        <v>775</v>
      </c>
      <c r="T39" s="150" t="s">
        <v>776</v>
      </c>
      <c r="U39" s="150" t="s">
        <v>777</v>
      </c>
      <c r="V39" s="151">
        <v>0</v>
      </c>
      <c r="W39" s="152">
        <v>9.5</v>
      </c>
      <c r="X39" s="152">
        <f t="shared" ref="X39:X43" si="24">V39*W39</f>
        <v>0</v>
      </c>
      <c r="Y39" s="152">
        <f t="shared" ref="Y39:Y43" si="25">AA39/Z39</f>
        <v>43689.320388349501</v>
      </c>
      <c r="Z39" s="150">
        <v>1.03</v>
      </c>
      <c r="AA39" s="160">
        <v>45000</v>
      </c>
      <c r="AB39" s="161"/>
      <c r="AC39" s="152">
        <v>45000</v>
      </c>
    </row>
    <row r="40" spans="1:29" s="1" customFormat="1">
      <c r="A40" s="94" t="s">
        <v>778</v>
      </c>
      <c r="B40" s="94" t="s">
        <v>763</v>
      </c>
      <c r="C40" s="94"/>
      <c r="D40" s="94"/>
      <c r="E40" s="94"/>
      <c r="F40" s="95">
        <v>9.5</v>
      </c>
      <c r="G40" s="94"/>
      <c r="H40" s="94">
        <v>1237</v>
      </c>
      <c r="I40" s="94">
        <v>1396</v>
      </c>
      <c r="J40" s="94">
        <f t="shared" si="19"/>
        <v>159</v>
      </c>
      <c r="K40" s="94">
        <v>80</v>
      </c>
      <c r="L40" s="94">
        <f t="shared" si="20"/>
        <v>12720</v>
      </c>
      <c r="M40" s="124">
        <v>1.03</v>
      </c>
      <c r="N40" s="125">
        <f t="shared" si="21"/>
        <v>13101.6</v>
      </c>
      <c r="O40" s="94"/>
      <c r="P40" s="125">
        <f t="shared" si="22"/>
        <v>13101.6</v>
      </c>
      <c r="Q40" s="94">
        <v>1</v>
      </c>
      <c r="R40" s="95">
        <f t="shared" si="23"/>
        <v>13101.6</v>
      </c>
      <c r="S40" s="150" t="s">
        <v>775</v>
      </c>
      <c r="T40" s="150" t="s">
        <v>776</v>
      </c>
      <c r="U40" s="153" t="s">
        <v>779</v>
      </c>
      <c r="V40" s="151">
        <v>0</v>
      </c>
      <c r="W40" s="152">
        <v>9.5</v>
      </c>
      <c r="X40" s="152">
        <f t="shared" si="24"/>
        <v>0</v>
      </c>
      <c r="Y40" s="152">
        <f t="shared" si="25"/>
        <v>38834.9514563107</v>
      </c>
      <c r="Z40" s="150">
        <v>1.03</v>
      </c>
      <c r="AA40" s="160">
        <v>40000</v>
      </c>
      <c r="AB40" s="161"/>
      <c r="AC40" s="152">
        <v>40000</v>
      </c>
    </row>
    <row r="41" spans="1:29" s="1" customFormat="1">
      <c r="A41" s="94" t="s">
        <v>780</v>
      </c>
      <c r="B41" s="94" t="s">
        <v>763</v>
      </c>
      <c r="C41" s="94">
        <v>211</v>
      </c>
      <c r="D41" s="94">
        <v>211</v>
      </c>
      <c r="E41" s="94">
        <f>SUM(D41-C41)</f>
        <v>0</v>
      </c>
      <c r="F41" s="95">
        <v>9.5</v>
      </c>
      <c r="G41" s="94">
        <f>E41*F41</f>
        <v>0</v>
      </c>
      <c r="H41" s="94">
        <v>1496</v>
      </c>
      <c r="I41" s="94">
        <v>2030</v>
      </c>
      <c r="J41" s="94">
        <f t="shared" si="19"/>
        <v>534</v>
      </c>
      <c r="K41" s="94">
        <v>80</v>
      </c>
      <c r="L41" s="94">
        <f t="shared" si="20"/>
        <v>42720</v>
      </c>
      <c r="M41" s="124">
        <v>1.03</v>
      </c>
      <c r="N41" s="125">
        <f t="shared" si="21"/>
        <v>44001.599999999999</v>
      </c>
      <c r="O41" s="94"/>
      <c r="P41" s="125">
        <f t="shared" si="22"/>
        <v>44001.599999999999</v>
      </c>
      <c r="Q41" s="94">
        <v>1</v>
      </c>
      <c r="R41" s="95">
        <f t="shared" si="23"/>
        <v>44001.599999999999</v>
      </c>
      <c r="S41" s="150" t="s">
        <v>775</v>
      </c>
      <c r="T41" s="150" t="s">
        <v>744</v>
      </c>
      <c r="U41" s="150" t="s">
        <v>781</v>
      </c>
      <c r="V41" s="151">
        <v>35</v>
      </c>
      <c r="W41" s="152">
        <v>9.5</v>
      </c>
      <c r="X41" s="152">
        <f t="shared" si="24"/>
        <v>332.5</v>
      </c>
      <c r="Y41" s="152">
        <f t="shared" si="25"/>
        <v>43689.320388349501</v>
      </c>
      <c r="Z41" s="150">
        <v>1.03</v>
      </c>
      <c r="AA41" s="160">
        <v>45000</v>
      </c>
      <c r="AB41" s="161"/>
      <c r="AC41" s="152">
        <v>45000</v>
      </c>
    </row>
    <row r="42" spans="1:29" s="1" customFormat="1">
      <c r="A42" s="94" t="s">
        <v>782</v>
      </c>
      <c r="B42" s="94" t="s">
        <v>763</v>
      </c>
      <c r="C42" s="94"/>
      <c r="D42" s="94" t="s">
        <v>783</v>
      </c>
      <c r="E42" s="102"/>
      <c r="F42" s="95">
        <v>9.5</v>
      </c>
      <c r="G42" s="94"/>
      <c r="H42" s="94">
        <v>40963</v>
      </c>
      <c r="I42" s="94">
        <v>41156</v>
      </c>
      <c r="J42" s="94">
        <f t="shared" si="19"/>
        <v>193</v>
      </c>
      <c r="K42" s="94">
        <v>1</v>
      </c>
      <c r="L42" s="94">
        <f t="shared" si="20"/>
        <v>193</v>
      </c>
      <c r="M42" s="124">
        <v>1.03</v>
      </c>
      <c r="N42" s="125">
        <f t="shared" si="21"/>
        <v>198.79</v>
      </c>
      <c r="O42" s="94"/>
      <c r="P42" s="125">
        <f t="shared" si="22"/>
        <v>198.79</v>
      </c>
      <c r="Q42" s="94">
        <v>1</v>
      </c>
      <c r="R42" s="95">
        <f t="shared" si="23"/>
        <v>198.79</v>
      </c>
      <c r="S42" s="150" t="s">
        <v>775</v>
      </c>
      <c r="T42" s="150" t="s">
        <v>744</v>
      </c>
      <c r="U42" s="153" t="s">
        <v>784</v>
      </c>
      <c r="V42" s="151">
        <v>0</v>
      </c>
      <c r="W42" s="152">
        <v>9.5</v>
      </c>
      <c r="X42" s="152">
        <f t="shared" si="24"/>
        <v>0</v>
      </c>
      <c r="Y42" s="152">
        <f t="shared" si="25"/>
        <v>40496.310679611597</v>
      </c>
      <c r="Z42" s="150">
        <v>1.03</v>
      </c>
      <c r="AA42" s="160">
        <v>41711.199999999997</v>
      </c>
      <c r="AB42" s="161"/>
      <c r="AC42" s="152">
        <v>41711.199999999997</v>
      </c>
    </row>
    <row r="43" spans="1:29" s="1" customFormat="1">
      <c r="A43" s="94" t="s">
        <v>785</v>
      </c>
      <c r="B43" s="94" t="s">
        <v>763</v>
      </c>
      <c r="C43" s="94">
        <v>15</v>
      </c>
      <c r="D43" s="94">
        <v>15</v>
      </c>
      <c r="E43" s="94">
        <f>SUM(D43-C43)</f>
        <v>0</v>
      </c>
      <c r="F43" s="95">
        <v>9.5</v>
      </c>
      <c r="G43" s="94">
        <f>E43*F43</f>
        <v>0</v>
      </c>
      <c r="H43" s="102">
        <v>17158</v>
      </c>
      <c r="I43" s="102">
        <v>17748</v>
      </c>
      <c r="J43" s="94">
        <f t="shared" si="19"/>
        <v>590</v>
      </c>
      <c r="K43" s="94">
        <v>1</v>
      </c>
      <c r="L43" s="94">
        <f t="shared" si="20"/>
        <v>590</v>
      </c>
      <c r="M43" s="124">
        <v>1.03</v>
      </c>
      <c r="N43" s="125">
        <f t="shared" si="21"/>
        <v>607.70000000000005</v>
      </c>
      <c r="O43" s="94">
        <v>80</v>
      </c>
      <c r="P43" s="125">
        <f t="shared" si="22"/>
        <v>687.7</v>
      </c>
      <c r="Q43" s="94">
        <v>1</v>
      </c>
      <c r="R43" s="95">
        <f t="shared" si="23"/>
        <v>687.7</v>
      </c>
      <c r="S43" s="150" t="s">
        <v>775</v>
      </c>
      <c r="T43" s="150" t="s">
        <v>786</v>
      </c>
      <c r="U43" s="154" t="s">
        <v>787</v>
      </c>
      <c r="V43" s="151">
        <v>0</v>
      </c>
      <c r="W43" s="152">
        <v>9.5</v>
      </c>
      <c r="X43" s="152">
        <f t="shared" si="24"/>
        <v>0</v>
      </c>
      <c r="Y43" s="152">
        <f t="shared" si="25"/>
        <v>58252.427184466003</v>
      </c>
      <c r="Z43" s="150">
        <v>1.03</v>
      </c>
      <c r="AA43" s="160">
        <f>AC43-X43</f>
        <v>60000</v>
      </c>
      <c r="AB43" s="161"/>
      <c r="AC43" s="152">
        <v>60000</v>
      </c>
    </row>
    <row r="44" spans="1:29" s="1" customFormat="1">
      <c r="A44" s="94" t="s">
        <v>788</v>
      </c>
      <c r="B44" s="94" t="s">
        <v>763</v>
      </c>
      <c r="C44" s="94"/>
      <c r="D44" s="94"/>
      <c r="E44" s="94"/>
      <c r="F44" s="95">
        <v>9.5</v>
      </c>
      <c r="G44" s="94"/>
      <c r="H44" s="94">
        <v>4961</v>
      </c>
      <c r="I44" s="94">
        <v>6189</v>
      </c>
      <c r="J44" s="94">
        <f t="shared" si="19"/>
        <v>1228</v>
      </c>
      <c r="K44" s="94">
        <v>50</v>
      </c>
      <c r="L44" s="94">
        <f t="shared" si="20"/>
        <v>61400</v>
      </c>
      <c r="M44" s="124">
        <v>1.03</v>
      </c>
      <c r="N44" s="125">
        <f t="shared" si="21"/>
        <v>63242</v>
      </c>
      <c r="O44" s="94">
        <v>40</v>
      </c>
      <c r="P44" s="125">
        <f t="shared" si="22"/>
        <v>63282</v>
      </c>
      <c r="Q44" s="94">
        <v>1</v>
      </c>
      <c r="R44" s="95">
        <f t="shared" si="23"/>
        <v>63282</v>
      </c>
    </row>
    <row r="45" spans="1:29" s="1" customFormat="1">
      <c r="A45" s="94" t="s">
        <v>789</v>
      </c>
      <c r="B45" s="94" t="s">
        <v>763</v>
      </c>
      <c r="C45" s="94"/>
      <c r="D45" s="94" t="s">
        <v>790</v>
      </c>
      <c r="E45" s="94"/>
      <c r="F45" s="95">
        <v>9.5</v>
      </c>
      <c r="G45" s="94"/>
      <c r="H45" s="94">
        <v>56792</v>
      </c>
      <c r="I45" s="94">
        <v>63027</v>
      </c>
      <c r="J45" s="94">
        <f t="shared" si="19"/>
        <v>6235</v>
      </c>
      <c r="K45" s="94">
        <v>1</v>
      </c>
      <c r="L45" s="94">
        <f t="shared" si="20"/>
        <v>6235</v>
      </c>
      <c r="M45" s="124">
        <v>1.03</v>
      </c>
      <c r="N45" s="125">
        <f t="shared" si="21"/>
        <v>6422.05</v>
      </c>
      <c r="O45" s="94"/>
      <c r="P45" s="125">
        <f t="shared" si="22"/>
        <v>6422.05</v>
      </c>
      <c r="Q45" s="94">
        <v>1</v>
      </c>
      <c r="R45" s="95">
        <f t="shared" si="23"/>
        <v>6422.05</v>
      </c>
    </row>
    <row r="46" spans="1:29" s="1" customFormat="1">
      <c r="A46" s="94" t="s">
        <v>791</v>
      </c>
      <c r="B46" s="94" t="s">
        <v>763</v>
      </c>
      <c r="C46" s="94">
        <v>1019</v>
      </c>
      <c r="D46" s="94">
        <v>1033</v>
      </c>
      <c r="E46" s="94">
        <f>SUM(D46-C46)</f>
        <v>14</v>
      </c>
      <c r="F46" s="95">
        <v>9.5</v>
      </c>
      <c r="G46" s="94">
        <f>E46*F46</f>
        <v>133</v>
      </c>
      <c r="H46" s="94">
        <v>105687</v>
      </c>
      <c r="I46" s="94">
        <v>111706</v>
      </c>
      <c r="J46" s="94">
        <f t="shared" si="19"/>
        <v>6019</v>
      </c>
      <c r="K46" s="94">
        <v>1</v>
      </c>
      <c r="L46" s="94">
        <f t="shared" si="20"/>
        <v>6019</v>
      </c>
      <c r="M46" s="124">
        <v>1.03</v>
      </c>
      <c r="N46" s="125">
        <f t="shared" si="21"/>
        <v>6199.57</v>
      </c>
      <c r="O46" s="94"/>
      <c r="P46" s="125">
        <f t="shared" si="22"/>
        <v>6332.57</v>
      </c>
      <c r="Q46" s="94">
        <v>1</v>
      </c>
      <c r="R46" s="95">
        <f t="shared" si="23"/>
        <v>6332.57</v>
      </c>
    </row>
    <row r="47" spans="1:29" s="1" customFormat="1">
      <c r="A47" s="94" t="s">
        <v>792</v>
      </c>
      <c r="B47" s="94" t="s">
        <v>763</v>
      </c>
      <c r="C47" s="94">
        <v>668</v>
      </c>
      <c r="D47" s="94">
        <v>680</v>
      </c>
      <c r="E47" s="94">
        <f>SUM(D47-C47)</f>
        <v>12</v>
      </c>
      <c r="F47" s="95">
        <v>9.5</v>
      </c>
      <c r="G47" s="94">
        <f>E47*F47</f>
        <v>114</v>
      </c>
      <c r="H47" s="94"/>
      <c r="I47" s="94"/>
      <c r="J47" s="94"/>
      <c r="K47" s="94"/>
      <c r="L47" s="94"/>
      <c r="M47" s="124">
        <v>1.03</v>
      </c>
      <c r="N47" s="125"/>
      <c r="O47" s="94"/>
      <c r="P47" s="125">
        <f t="shared" si="22"/>
        <v>114</v>
      </c>
      <c r="Q47" s="94">
        <v>1</v>
      </c>
      <c r="R47" s="95">
        <f t="shared" si="23"/>
        <v>114</v>
      </c>
      <c r="S47" s="37"/>
      <c r="T47" s="37"/>
      <c r="U47" s="37"/>
      <c r="V47" s="37"/>
      <c r="W47" s="37"/>
    </row>
    <row r="48" spans="1:29" s="83" customFormat="1">
      <c r="A48" s="103" t="s">
        <v>11</v>
      </c>
      <c r="B48" s="103" t="s">
        <v>763</v>
      </c>
      <c r="C48" s="103"/>
      <c r="D48" s="103"/>
      <c r="E48" s="103">
        <f>SUM(E31:E47)</f>
        <v>35</v>
      </c>
      <c r="F48" s="104">
        <v>9.5</v>
      </c>
      <c r="G48" s="103">
        <f>E48*F48</f>
        <v>332.5</v>
      </c>
      <c r="H48" s="103"/>
      <c r="I48" s="103"/>
      <c r="J48" s="103"/>
      <c r="K48" s="103"/>
      <c r="L48" s="103">
        <f>SUM(L30:L47)</f>
        <v>224290</v>
      </c>
      <c r="M48" s="132">
        <v>1.03</v>
      </c>
      <c r="N48" s="133">
        <f>M48*L48</f>
        <v>231018.7</v>
      </c>
      <c r="O48" s="103">
        <f>SUM(O31:O46)</f>
        <v>360</v>
      </c>
      <c r="P48" s="133">
        <f>G48+G50+N48+O48</f>
        <v>231711.2</v>
      </c>
      <c r="Q48" s="103">
        <v>1</v>
      </c>
      <c r="R48" s="104">
        <f t="shared" si="23"/>
        <v>231711.2</v>
      </c>
      <c r="S48" s="155"/>
      <c r="T48" s="155"/>
      <c r="U48" s="155"/>
      <c r="V48" s="155"/>
      <c r="W48" s="155"/>
    </row>
    <row r="49" spans="1:40" s="23" customFormat="1">
      <c r="A49" s="105"/>
      <c r="B49" s="105"/>
      <c r="C49" s="105"/>
      <c r="D49" s="105"/>
      <c r="E49" s="105"/>
      <c r="F49" s="106"/>
      <c r="G49" s="105"/>
      <c r="H49" s="105"/>
      <c r="I49" s="105"/>
      <c r="J49" s="105"/>
      <c r="K49" s="105"/>
      <c r="L49" s="105"/>
      <c r="M49" s="134"/>
      <c r="N49" s="135"/>
      <c r="O49" s="105"/>
      <c r="P49" s="135"/>
      <c r="Q49" s="105"/>
      <c r="R49" s="106"/>
      <c r="S49" s="156"/>
      <c r="T49" s="156"/>
      <c r="U49" s="156"/>
      <c r="V49" s="156"/>
      <c r="W49" s="156"/>
    </row>
    <row r="50" spans="1:40" s="24" customFormat="1">
      <c r="A50" s="27"/>
      <c r="F50" s="28"/>
      <c r="G50" s="27"/>
      <c r="L50" s="136">
        <f>N50/M48</f>
        <v>224639.51456310699</v>
      </c>
      <c r="N50" s="137">
        <f>N48+O48</f>
        <v>231378.7</v>
      </c>
      <c r="S50" s="156"/>
      <c r="T50" s="156"/>
      <c r="U50" s="156"/>
      <c r="V50" s="156"/>
      <c r="W50" s="156"/>
      <c r="X50" s="157"/>
    </row>
    <row r="51" spans="1:40" s="84" customFormat="1">
      <c r="A51" s="107"/>
      <c r="B51" s="107"/>
      <c r="C51" s="107"/>
      <c r="D51" s="107"/>
      <c r="E51" s="107"/>
      <c r="F51" s="108"/>
      <c r="G51" s="107"/>
      <c r="H51" s="107"/>
      <c r="I51" s="107"/>
      <c r="J51" s="107"/>
      <c r="K51" s="107"/>
      <c r="L51" s="107"/>
      <c r="M51" s="138"/>
      <c r="N51" s="139"/>
      <c r="O51" s="107"/>
      <c r="P51" s="139"/>
      <c r="Q51" s="107"/>
      <c r="R51" s="158"/>
      <c r="S51" s="159"/>
      <c r="T51" s="159"/>
      <c r="U51" s="159"/>
      <c r="V51" s="159"/>
      <c r="W51" s="159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</row>
    <row r="52" spans="1:40" s="84" customFormat="1">
      <c r="A52" s="109" t="s">
        <v>15</v>
      </c>
      <c r="B52" s="110" t="s">
        <v>50</v>
      </c>
      <c r="C52" s="110" t="s">
        <v>16</v>
      </c>
      <c r="D52" s="110" t="s">
        <v>17</v>
      </c>
      <c r="E52" s="110" t="s">
        <v>18</v>
      </c>
      <c r="F52" s="111" t="s">
        <v>19</v>
      </c>
      <c r="G52" s="110" t="s">
        <v>20</v>
      </c>
      <c r="H52" s="110" t="s">
        <v>21</v>
      </c>
      <c r="I52" s="110" t="s">
        <v>22</v>
      </c>
      <c r="J52" s="110" t="s">
        <v>23</v>
      </c>
      <c r="K52" s="110" t="s">
        <v>24</v>
      </c>
      <c r="L52" s="110" t="s">
        <v>18</v>
      </c>
      <c r="M52" s="140"/>
      <c r="N52" s="141" t="s">
        <v>25</v>
      </c>
      <c r="O52" s="110" t="s">
        <v>26</v>
      </c>
      <c r="P52" s="141" t="s">
        <v>11</v>
      </c>
      <c r="Q52" s="110" t="s">
        <v>27</v>
      </c>
      <c r="R52" s="111" t="s">
        <v>28</v>
      </c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</row>
    <row r="53" spans="1:40" s="25" customFormat="1">
      <c r="A53" s="112" t="s">
        <v>793</v>
      </c>
      <c r="B53" s="113" t="s">
        <v>794</v>
      </c>
      <c r="C53" s="113">
        <v>4239</v>
      </c>
      <c r="D53" s="113"/>
      <c r="E53" s="113"/>
      <c r="F53" s="114"/>
      <c r="G53" s="113"/>
      <c r="H53" s="113"/>
      <c r="I53" s="113"/>
      <c r="J53" s="113"/>
      <c r="K53" s="113"/>
      <c r="L53" s="113"/>
      <c r="M53" s="142">
        <v>1.03</v>
      </c>
      <c r="N53" s="143"/>
      <c r="O53" s="113"/>
      <c r="P53" s="143"/>
      <c r="Q53" s="113"/>
      <c r="R53" s="114"/>
    </row>
    <row r="54" spans="1:40" s="1" customFormat="1">
      <c r="A54" s="9" t="s">
        <v>795</v>
      </c>
      <c r="B54" s="9" t="s">
        <v>794</v>
      </c>
      <c r="C54" s="9">
        <v>10</v>
      </c>
      <c r="D54" s="9">
        <v>10</v>
      </c>
      <c r="E54" s="9">
        <f>SUM(D54-C54)</f>
        <v>0</v>
      </c>
      <c r="F54" s="34">
        <v>9.5</v>
      </c>
      <c r="G54" s="9">
        <f>E54*F54</f>
        <v>0</v>
      </c>
      <c r="H54" s="9">
        <v>2555</v>
      </c>
      <c r="I54" s="9">
        <v>3580</v>
      </c>
      <c r="J54" s="9">
        <f>I54-H54</f>
        <v>1025</v>
      </c>
      <c r="K54" s="9">
        <v>40</v>
      </c>
      <c r="L54" s="9">
        <f>K54*J54</f>
        <v>41000</v>
      </c>
      <c r="M54" s="10">
        <v>1.03</v>
      </c>
      <c r="N54" s="11">
        <f>M54*L54</f>
        <v>42230</v>
      </c>
      <c r="O54" s="9">
        <v>40</v>
      </c>
      <c r="P54" s="11">
        <f>G54+N54+O54</f>
        <v>42270</v>
      </c>
      <c r="Q54" s="9">
        <v>1</v>
      </c>
      <c r="R54" s="34">
        <f>P54*Q54</f>
        <v>42270</v>
      </c>
    </row>
    <row r="55" spans="1:40" s="1" customFormat="1">
      <c r="A55" s="9" t="s">
        <v>796</v>
      </c>
      <c r="B55" s="9" t="s">
        <v>794</v>
      </c>
      <c r="C55" s="9">
        <v>107</v>
      </c>
      <c r="D55" s="9">
        <v>107</v>
      </c>
      <c r="E55" s="9">
        <f>SUM(D55-C55)</f>
        <v>0</v>
      </c>
      <c r="F55" s="34">
        <v>9.5</v>
      </c>
      <c r="G55" s="9">
        <f>E55*F55</f>
        <v>0</v>
      </c>
      <c r="H55" s="9">
        <v>8257</v>
      </c>
      <c r="I55" s="9">
        <v>9798</v>
      </c>
      <c r="J55" s="9">
        <f>I55-H55</f>
        <v>1541</v>
      </c>
      <c r="K55" s="9">
        <v>1</v>
      </c>
      <c r="L55" s="9">
        <f>K55*J55</f>
        <v>1541</v>
      </c>
      <c r="M55" s="10">
        <v>1.03</v>
      </c>
      <c r="N55" s="11">
        <f>M55*L55</f>
        <v>1587.23</v>
      </c>
      <c r="O55" s="9">
        <v>80</v>
      </c>
      <c r="P55" s="11">
        <f>G55+N55+O55</f>
        <v>1667.23</v>
      </c>
      <c r="Q55" s="9">
        <v>1</v>
      </c>
      <c r="R55" s="34">
        <f>P55*Q55</f>
        <v>1667.23</v>
      </c>
    </row>
    <row r="56" spans="1:40" s="1" customFormat="1">
      <c r="A56" s="9" t="s">
        <v>797</v>
      </c>
      <c r="B56" s="9" t="s">
        <v>794</v>
      </c>
      <c r="C56" s="9">
        <v>2</v>
      </c>
      <c r="D56" s="9">
        <v>2</v>
      </c>
      <c r="E56" s="9">
        <f>D56-C56</f>
        <v>0</v>
      </c>
      <c r="F56" s="34">
        <v>9.5</v>
      </c>
      <c r="G56" s="9">
        <f>E56*F56</f>
        <v>0</v>
      </c>
      <c r="H56" s="9">
        <v>40</v>
      </c>
      <c r="I56" s="9">
        <v>45</v>
      </c>
      <c r="J56" s="9">
        <f>I56-H56</f>
        <v>5</v>
      </c>
      <c r="K56" s="9">
        <v>80</v>
      </c>
      <c r="L56" s="9">
        <f>K56*J56</f>
        <v>400</v>
      </c>
      <c r="M56" s="10">
        <v>1.03</v>
      </c>
      <c r="N56" s="11">
        <f>M56*L56</f>
        <v>412</v>
      </c>
      <c r="O56" s="9"/>
      <c r="P56" s="11">
        <f>G56+N56+O56</f>
        <v>412</v>
      </c>
      <c r="Q56" s="9">
        <v>1</v>
      </c>
      <c r="R56" s="34">
        <f>P56</f>
        <v>412</v>
      </c>
    </row>
    <row r="57" spans="1:40" s="1" customFormat="1">
      <c r="A57" s="9" t="s">
        <v>343</v>
      </c>
      <c r="B57" s="9" t="s">
        <v>794</v>
      </c>
      <c r="C57" s="9"/>
      <c r="D57" s="9"/>
      <c r="E57" s="9"/>
      <c r="F57" s="34"/>
      <c r="G57" s="9"/>
      <c r="H57" s="9">
        <v>201</v>
      </c>
      <c r="I57" s="9">
        <v>201</v>
      </c>
      <c r="J57" s="9">
        <f>I57-H57</f>
        <v>0</v>
      </c>
      <c r="K57" s="9">
        <v>10</v>
      </c>
      <c r="L57" s="9">
        <f>K57*J57</f>
        <v>0</v>
      </c>
      <c r="M57" s="10">
        <v>1.03</v>
      </c>
      <c r="N57" s="11">
        <f>M57*L57</f>
        <v>0</v>
      </c>
      <c r="O57" s="9"/>
      <c r="P57" s="11">
        <f>G57+N57+O57</f>
        <v>0</v>
      </c>
      <c r="Q57" s="9">
        <v>0.33333333300000001</v>
      </c>
      <c r="R57" s="34">
        <f>P57*Q57</f>
        <v>0</v>
      </c>
    </row>
    <row r="58" spans="1:40" s="1" customFormat="1">
      <c r="A58" s="9" t="s">
        <v>11</v>
      </c>
      <c r="B58" s="9" t="s">
        <v>794</v>
      </c>
      <c r="C58" s="9"/>
      <c r="D58" s="9"/>
      <c r="E58" s="9">
        <f>SUM(E54:E57)</f>
        <v>0</v>
      </c>
      <c r="F58" s="34">
        <v>9.5</v>
      </c>
      <c r="G58" s="9">
        <f>E58*F58</f>
        <v>0</v>
      </c>
      <c r="H58" s="9"/>
      <c r="I58" s="9"/>
      <c r="J58" s="9"/>
      <c r="K58" s="9"/>
      <c r="L58" s="9">
        <f>SUM(L54:L57)</f>
        <v>42941</v>
      </c>
      <c r="M58" s="10">
        <v>1.03</v>
      </c>
      <c r="N58" s="11">
        <f>M58*L58</f>
        <v>44229.23</v>
      </c>
      <c r="O58" s="9">
        <f>SUM(O55:O57)</f>
        <v>80</v>
      </c>
      <c r="P58" s="11">
        <f>G58+N58+O58</f>
        <v>44309.23</v>
      </c>
      <c r="Q58" s="9">
        <v>1</v>
      </c>
      <c r="R58" s="34">
        <f>R54+R55+R56+R57</f>
        <v>44349.23</v>
      </c>
    </row>
    <row r="59" spans="1:40" s="85" customFormat="1">
      <c r="A59" s="115" t="s">
        <v>36</v>
      </c>
      <c r="B59" s="115"/>
      <c r="C59" s="115"/>
      <c r="D59" s="115"/>
      <c r="E59" s="115"/>
      <c r="F59" s="116"/>
      <c r="G59" s="115"/>
      <c r="H59" s="115"/>
      <c r="I59" s="115"/>
      <c r="J59" s="115"/>
      <c r="K59" s="115"/>
      <c r="L59" s="144">
        <f>N59/M59</f>
        <v>43057.504854368897</v>
      </c>
      <c r="M59" s="145">
        <v>1.03</v>
      </c>
      <c r="N59" s="146">
        <f>R59-G58</f>
        <v>44349.23</v>
      </c>
      <c r="O59" s="115"/>
      <c r="P59" s="146"/>
      <c r="Q59" s="115"/>
      <c r="R59" s="116">
        <f>R58</f>
        <v>44349.23</v>
      </c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</row>
    <row r="60" spans="1:40"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</row>
    <row r="61" spans="1:40">
      <c r="A61" s="3"/>
      <c r="B61" s="3"/>
      <c r="C61" s="3"/>
      <c r="D61" s="3"/>
      <c r="E61" s="3"/>
      <c r="F61" s="117"/>
      <c r="G61" s="3"/>
      <c r="H61" s="3"/>
      <c r="I61" s="3"/>
      <c r="J61" s="3"/>
      <c r="K61" s="3"/>
      <c r="L61" s="147"/>
      <c r="M61" s="4"/>
      <c r="N61" s="5"/>
      <c r="O61" s="3"/>
      <c r="P61" s="5"/>
      <c r="Q61" s="3"/>
      <c r="R61" s="1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</row>
    <row r="62" spans="1:40" s="20" customFormat="1">
      <c r="A62" s="118" t="s">
        <v>15</v>
      </c>
      <c r="B62" s="94" t="s">
        <v>50</v>
      </c>
      <c r="C62" s="94" t="s">
        <v>16</v>
      </c>
      <c r="D62" s="94" t="s">
        <v>17</v>
      </c>
      <c r="E62" s="119" t="s">
        <v>18</v>
      </c>
      <c r="F62" s="95" t="s">
        <v>19</v>
      </c>
      <c r="G62" s="94" t="s">
        <v>20</v>
      </c>
      <c r="H62" s="94" t="s">
        <v>21</v>
      </c>
      <c r="I62" s="94" t="s">
        <v>22</v>
      </c>
      <c r="J62" s="94" t="s">
        <v>23</v>
      </c>
      <c r="K62" s="94" t="s">
        <v>24</v>
      </c>
      <c r="L62" s="94" t="s">
        <v>18</v>
      </c>
      <c r="M62" s="124"/>
      <c r="N62" s="125" t="s">
        <v>25</v>
      </c>
      <c r="O62" s="94" t="s">
        <v>26</v>
      </c>
      <c r="P62" s="125" t="s">
        <v>11</v>
      </c>
      <c r="Q62" s="94" t="s">
        <v>27</v>
      </c>
      <c r="R62" s="95" t="s">
        <v>28</v>
      </c>
    </row>
    <row r="63" spans="1:40" s="1" customFormat="1">
      <c r="A63" s="9" t="s">
        <v>48</v>
      </c>
      <c r="B63" s="33"/>
      <c r="C63" s="9"/>
      <c r="D63" s="9"/>
      <c r="E63" s="120"/>
      <c r="F63" s="34"/>
      <c r="G63" s="121"/>
      <c r="H63" s="122">
        <v>13040</v>
      </c>
      <c r="I63" s="122">
        <v>14240</v>
      </c>
      <c r="J63" s="9">
        <f>I63-H63</f>
        <v>1200</v>
      </c>
      <c r="K63" s="9">
        <v>20</v>
      </c>
      <c r="L63" s="9">
        <f>J63*K63</f>
        <v>24000</v>
      </c>
      <c r="M63" s="10">
        <v>1.03</v>
      </c>
      <c r="N63" s="121">
        <f>SUM(L63*M63)</f>
        <v>24720</v>
      </c>
      <c r="O63" s="148"/>
      <c r="P63" s="121">
        <f>SUM(G63+N63)</f>
        <v>24720</v>
      </c>
      <c r="Q63" s="9">
        <v>0.11459999999999999</v>
      </c>
      <c r="R63" s="34">
        <f>P63*Q63</f>
        <v>2832.9119999999998</v>
      </c>
    </row>
    <row r="64" spans="1:40" s="1" customFormat="1">
      <c r="A64" s="42"/>
      <c r="B64" s="33"/>
      <c r="C64" s="9"/>
      <c r="D64" s="9"/>
      <c r="E64" s="120"/>
      <c r="F64" s="34"/>
      <c r="G64" s="123"/>
      <c r="H64" s="9"/>
      <c r="I64" s="9"/>
      <c r="J64" s="9"/>
      <c r="K64" s="9"/>
      <c r="L64" s="9">
        <f>L63*Q63</f>
        <v>2750.4</v>
      </c>
      <c r="M64" s="10">
        <v>1.03</v>
      </c>
      <c r="N64" s="121"/>
      <c r="O64" s="148"/>
      <c r="P64" s="121"/>
      <c r="Q64" s="9"/>
      <c r="R64" s="34"/>
    </row>
    <row r="65" spans="1:40" s="1" customFormat="1">
      <c r="A65" s="9" t="s">
        <v>798</v>
      </c>
      <c r="B65" s="9" t="s">
        <v>68</v>
      </c>
      <c r="C65" s="9"/>
      <c r="D65" s="9"/>
      <c r="E65" s="9"/>
      <c r="F65" s="34"/>
      <c r="G65" s="162"/>
      <c r="H65" s="9">
        <v>15829</v>
      </c>
      <c r="I65" s="9">
        <v>16667</v>
      </c>
      <c r="J65" s="9">
        <f>I65-H65</f>
        <v>838</v>
      </c>
      <c r="K65" s="9">
        <v>50</v>
      </c>
      <c r="L65" s="9">
        <f>K65*J65</f>
        <v>41900</v>
      </c>
      <c r="M65" s="10">
        <v>1.03</v>
      </c>
      <c r="N65" s="11">
        <f>M65*L65</f>
        <v>43157</v>
      </c>
      <c r="O65" s="9"/>
      <c r="P65" s="11">
        <f>G65+N65</f>
        <v>43157</v>
      </c>
      <c r="Q65" s="9">
        <v>1</v>
      </c>
      <c r="R65" s="34">
        <f>P65*Q65</f>
        <v>43157</v>
      </c>
    </row>
    <row r="66" spans="1:40" s="1" customFormat="1">
      <c r="A66" s="9" t="s">
        <v>11</v>
      </c>
      <c r="B66" s="9"/>
      <c r="C66" s="9"/>
      <c r="D66" s="9"/>
      <c r="E66" s="9"/>
      <c r="F66" s="34"/>
      <c r="G66" s="9"/>
      <c r="H66" s="9"/>
      <c r="I66" s="9"/>
      <c r="J66" s="9"/>
      <c r="K66" s="9"/>
      <c r="L66" s="9">
        <f>SUM(L64:L65)</f>
        <v>44650.400000000001</v>
      </c>
      <c r="M66" s="10"/>
      <c r="N66" s="11">
        <f>L66*M65</f>
        <v>45989.911999999997</v>
      </c>
      <c r="O66" s="9"/>
      <c r="P66" s="11">
        <f>G65+N66</f>
        <v>45989.911999999997</v>
      </c>
      <c r="Q66" s="9"/>
      <c r="R66" s="34">
        <f>SUM(R63:R65)</f>
        <v>45989.911999999997</v>
      </c>
    </row>
    <row r="67" spans="1:40" s="20" customFormat="1">
      <c r="A67" s="163" t="s">
        <v>799</v>
      </c>
      <c r="B67" s="164"/>
      <c r="C67" s="164"/>
      <c r="D67" s="164"/>
      <c r="E67" s="164"/>
      <c r="F67" s="165"/>
      <c r="G67" s="164"/>
      <c r="H67" s="164"/>
      <c r="I67" s="164"/>
      <c r="J67" s="164"/>
      <c r="K67" s="164"/>
      <c r="L67" s="164"/>
      <c r="M67" s="187"/>
      <c r="N67" s="188"/>
      <c r="O67" s="164"/>
      <c r="P67" s="188"/>
      <c r="Q67" s="164"/>
      <c r="R67" s="201">
        <f>R66</f>
        <v>45989.911999999997</v>
      </c>
    </row>
    <row r="68" spans="1:40" ht="25.5">
      <c r="A68" s="693" t="s">
        <v>41</v>
      </c>
      <c r="B68" s="694"/>
      <c r="C68" s="694"/>
      <c r="D68" s="694"/>
      <c r="E68" s="694"/>
      <c r="F68" s="694"/>
      <c r="G68" s="694"/>
      <c r="H68" s="694"/>
      <c r="I68" s="694"/>
      <c r="J68" s="694"/>
      <c r="K68" s="694"/>
      <c r="L68" s="694"/>
      <c r="M68" s="694"/>
      <c r="N68" s="694"/>
      <c r="O68" s="694"/>
      <c r="P68" s="694"/>
      <c r="Q68" s="694"/>
      <c r="R68" s="695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</row>
    <row r="69" spans="1:40">
      <c r="A69" s="27" t="s">
        <v>15</v>
      </c>
      <c r="B69" s="27" t="s">
        <v>50</v>
      </c>
      <c r="C69" s="27" t="s">
        <v>16</v>
      </c>
      <c r="D69" s="27" t="s">
        <v>17</v>
      </c>
      <c r="E69" s="27" t="s">
        <v>18</v>
      </c>
      <c r="F69" s="28" t="s">
        <v>19</v>
      </c>
      <c r="G69" s="27" t="s">
        <v>20</v>
      </c>
      <c r="H69" s="27" t="s">
        <v>21</v>
      </c>
      <c r="I69" s="27" t="s">
        <v>22</v>
      </c>
      <c r="J69" s="27" t="s">
        <v>23</v>
      </c>
      <c r="K69" s="27" t="s">
        <v>24</v>
      </c>
      <c r="L69" s="27" t="s">
        <v>18</v>
      </c>
      <c r="M69" s="49" t="s">
        <v>152</v>
      </c>
      <c r="N69" s="50" t="s">
        <v>25</v>
      </c>
      <c r="O69" s="27" t="s">
        <v>26</v>
      </c>
      <c r="P69" s="50" t="s">
        <v>11</v>
      </c>
      <c r="Q69" s="27" t="s">
        <v>27</v>
      </c>
      <c r="R69" s="28" t="s">
        <v>28</v>
      </c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</row>
    <row r="70" spans="1:40" s="25" customFormat="1" ht="18" customHeight="1">
      <c r="A70" s="9" t="s">
        <v>800</v>
      </c>
      <c r="B70" s="33" t="s">
        <v>801</v>
      </c>
      <c r="C70" s="9"/>
      <c r="D70" s="9"/>
      <c r="E70" s="9"/>
      <c r="F70" s="35"/>
      <c r="G70" s="9"/>
      <c r="H70" s="9">
        <v>2384</v>
      </c>
      <c r="I70" s="9">
        <v>2605</v>
      </c>
      <c r="J70" s="9">
        <f t="shared" ref="J70:J76" si="26">I70-H70</f>
        <v>221</v>
      </c>
      <c r="K70" s="9">
        <v>20</v>
      </c>
      <c r="L70" s="9">
        <f t="shared" ref="L70:L76" si="27">K70*J70</f>
        <v>4420</v>
      </c>
      <c r="M70" s="10">
        <v>1.03</v>
      </c>
      <c r="N70" s="11">
        <f t="shared" ref="N70:N76" si="28">M70*L70</f>
        <v>4552.6000000000004</v>
      </c>
      <c r="O70" s="9"/>
      <c r="P70" s="11">
        <f t="shared" ref="P70:P77" si="29">G70+N70+O70</f>
        <v>4552.6000000000004</v>
      </c>
      <c r="Q70" s="9">
        <v>1</v>
      </c>
      <c r="R70" s="34">
        <f t="shared" ref="R70:R78" si="30">P70*Q70</f>
        <v>4552.6000000000004</v>
      </c>
    </row>
    <row r="71" spans="1:40" s="25" customFormat="1">
      <c r="A71" s="9" t="s">
        <v>802</v>
      </c>
      <c r="B71" s="33" t="s">
        <v>803</v>
      </c>
      <c r="C71" s="9"/>
      <c r="D71" s="9"/>
      <c r="E71" s="9"/>
      <c r="F71" s="35"/>
      <c r="G71" s="9"/>
      <c r="H71" s="9">
        <v>531</v>
      </c>
      <c r="I71" s="9">
        <v>551</v>
      </c>
      <c r="J71" s="9">
        <f t="shared" si="26"/>
        <v>20</v>
      </c>
      <c r="K71" s="9">
        <v>20</v>
      </c>
      <c r="L71" s="9">
        <f t="shared" si="27"/>
        <v>400</v>
      </c>
      <c r="M71" s="10">
        <v>1.03</v>
      </c>
      <c r="N71" s="11">
        <f t="shared" si="28"/>
        <v>412</v>
      </c>
      <c r="O71" s="9"/>
      <c r="P71" s="11">
        <f t="shared" si="29"/>
        <v>412</v>
      </c>
      <c r="Q71" s="9">
        <v>1</v>
      </c>
      <c r="R71" s="34">
        <f t="shared" si="30"/>
        <v>412</v>
      </c>
    </row>
    <row r="72" spans="1:40" s="25" customFormat="1">
      <c r="A72" s="9" t="s">
        <v>804</v>
      </c>
      <c r="B72" s="33" t="s">
        <v>805</v>
      </c>
      <c r="C72" s="9"/>
      <c r="D72" s="9"/>
      <c r="E72" s="9"/>
      <c r="F72" s="35"/>
      <c r="G72" s="9"/>
      <c r="H72" s="9">
        <v>519</v>
      </c>
      <c r="I72" s="9">
        <v>548</v>
      </c>
      <c r="J72" s="9">
        <f t="shared" si="26"/>
        <v>29</v>
      </c>
      <c r="K72" s="9">
        <v>40</v>
      </c>
      <c r="L72" s="9">
        <f t="shared" si="27"/>
        <v>1160</v>
      </c>
      <c r="M72" s="10">
        <v>1.03</v>
      </c>
      <c r="N72" s="11">
        <f t="shared" si="28"/>
        <v>1194.8</v>
      </c>
      <c r="O72" s="9"/>
      <c r="P72" s="11">
        <f t="shared" si="29"/>
        <v>1194.8</v>
      </c>
      <c r="Q72" s="9">
        <v>1</v>
      </c>
      <c r="R72" s="34">
        <f t="shared" si="30"/>
        <v>1194.8</v>
      </c>
    </row>
    <row r="73" spans="1:40" s="25" customFormat="1">
      <c r="A73" s="9" t="s">
        <v>806</v>
      </c>
      <c r="B73" s="33" t="s">
        <v>807</v>
      </c>
      <c r="C73" s="9"/>
      <c r="D73" s="9"/>
      <c r="E73" s="9"/>
      <c r="F73" s="35"/>
      <c r="G73" s="9"/>
      <c r="H73" s="9">
        <v>1713</v>
      </c>
      <c r="I73" s="9">
        <v>2115</v>
      </c>
      <c r="J73" s="9">
        <f t="shared" si="26"/>
        <v>402</v>
      </c>
      <c r="K73" s="9">
        <v>80</v>
      </c>
      <c r="L73" s="9">
        <f t="shared" si="27"/>
        <v>32160</v>
      </c>
      <c r="M73" s="10">
        <v>1.03</v>
      </c>
      <c r="N73" s="11">
        <f t="shared" si="28"/>
        <v>33124.800000000003</v>
      </c>
      <c r="O73" s="9"/>
      <c r="P73" s="11">
        <f t="shared" si="29"/>
        <v>33124.800000000003</v>
      </c>
      <c r="Q73" s="9">
        <v>1</v>
      </c>
      <c r="R73" s="34">
        <f t="shared" si="30"/>
        <v>33124.800000000003</v>
      </c>
    </row>
    <row r="74" spans="1:40" s="25" customFormat="1">
      <c r="A74" s="9" t="s">
        <v>808</v>
      </c>
      <c r="B74" s="33" t="s">
        <v>809</v>
      </c>
      <c r="C74" s="9"/>
      <c r="D74" s="9"/>
      <c r="E74" s="9"/>
      <c r="F74" s="35"/>
      <c r="G74" s="9"/>
      <c r="H74" s="9">
        <v>3788</v>
      </c>
      <c r="I74" s="9">
        <v>4301</v>
      </c>
      <c r="J74" s="9">
        <f t="shared" si="26"/>
        <v>513</v>
      </c>
      <c r="K74" s="9">
        <v>80</v>
      </c>
      <c r="L74" s="9">
        <f t="shared" si="27"/>
        <v>41040</v>
      </c>
      <c r="M74" s="10">
        <v>1.03</v>
      </c>
      <c r="N74" s="11">
        <f t="shared" si="28"/>
        <v>42271.199999999997</v>
      </c>
      <c r="O74" s="9"/>
      <c r="P74" s="11">
        <f t="shared" si="29"/>
        <v>42271.199999999997</v>
      </c>
      <c r="Q74" s="9">
        <v>1</v>
      </c>
      <c r="R74" s="34">
        <f t="shared" si="30"/>
        <v>42271.199999999997</v>
      </c>
    </row>
    <row r="75" spans="1:40" s="25" customFormat="1">
      <c r="A75" s="9" t="s">
        <v>810</v>
      </c>
      <c r="B75" s="33" t="s">
        <v>811</v>
      </c>
      <c r="C75" s="9"/>
      <c r="D75" s="9"/>
      <c r="E75" s="9"/>
      <c r="F75" s="35"/>
      <c r="G75" s="9"/>
      <c r="H75" s="9">
        <v>28571</v>
      </c>
      <c r="I75" s="9">
        <v>31185</v>
      </c>
      <c r="J75" s="9">
        <f t="shared" si="26"/>
        <v>2614</v>
      </c>
      <c r="K75" s="9">
        <v>50</v>
      </c>
      <c r="L75" s="9">
        <f t="shared" si="27"/>
        <v>130700</v>
      </c>
      <c r="M75" s="10">
        <v>1.03</v>
      </c>
      <c r="N75" s="11">
        <f t="shared" si="28"/>
        <v>134621</v>
      </c>
      <c r="O75" s="9"/>
      <c r="P75" s="11">
        <f t="shared" si="29"/>
        <v>134621</v>
      </c>
      <c r="Q75" s="9">
        <v>1</v>
      </c>
      <c r="R75" s="34">
        <f t="shared" si="30"/>
        <v>134621</v>
      </c>
    </row>
    <row r="76" spans="1:40" s="25" customFormat="1">
      <c r="A76" s="9" t="s">
        <v>812</v>
      </c>
      <c r="B76" s="33" t="s">
        <v>811</v>
      </c>
      <c r="C76" s="9"/>
      <c r="D76" s="9"/>
      <c r="E76" s="9"/>
      <c r="F76" s="35"/>
      <c r="G76" s="9"/>
      <c r="H76" s="9">
        <v>99731</v>
      </c>
      <c r="I76" s="9">
        <v>107093</v>
      </c>
      <c r="J76" s="9">
        <f t="shared" si="26"/>
        <v>7362</v>
      </c>
      <c r="K76" s="9">
        <v>1</v>
      </c>
      <c r="L76" s="9">
        <f t="shared" si="27"/>
        <v>7362</v>
      </c>
      <c r="M76" s="10">
        <v>1.03</v>
      </c>
      <c r="N76" s="11">
        <f t="shared" si="28"/>
        <v>7582.86</v>
      </c>
      <c r="O76" s="9"/>
      <c r="P76" s="11">
        <f t="shared" si="29"/>
        <v>7582.86</v>
      </c>
      <c r="Q76" s="9">
        <v>1</v>
      </c>
      <c r="R76" s="34">
        <f t="shared" si="30"/>
        <v>7582.86</v>
      </c>
    </row>
    <row r="77" spans="1:40" s="25" customFormat="1">
      <c r="A77" s="9" t="s">
        <v>813</v>
      </c>
      <c r="B77" s="33" t="s">
        <v>811</v>
      </c>
      <c r="C77" s="9">
        <v>2143</v>
      </c>
      <c r="D77" s="9">
        <v>2143</v>
      </c>
      <c r="E77" s="9">
        <f>SUM(D77-C77)</f>
        <v>0</v>
      </c>
      <c r="F77" s="34">
        <v>9.5</v>
      </c>
      <c r="G77" s="9">
        <f>E77*F77</f>
        <v>0</v>
      </c>
      <c r="H77" s="9"/>
      <c r="I77" s="9"/>
      <c r="J77" s="9"/>
      <c r="K77" s="9"/>
      <c r="L77" s="9"/>
      <c r="M77" s="10"/>
      <c r="N77" s="11"/>
      <c r="O77" s="9"/>
      <c r="P77" s="11">
        <f t="shared" si="29"/>
        <v>0</v>
      </c>
      <c r="Q77" s="9">
        <v>1</v>
      </c>
      <c r="R77" s="34">
        <f t="shared" si="30"/>
        <v>0</v>
      </c>
    </row>
    <row r="78" spans="1:40" s="25" customFormat="1">
      <c r="A78" s="9" t="s">
        <v>11</v>
      </c>
      <c r="B78" s="42"/>
      <c r="C78" s="9"/>
      <c r="D78" s="9"/>
      <c r="E78" s="9"/>
      <c r="F78" s="35"/>
      <c r="G78" s="9"/>
      <c r="H78" s="9"/>
      <c r="I78" s="9"/>
      <c r="J78" s="9"/>
      <c r="K78" s="9"/>
      <c r="L78" s="9">
        <f>SUM(L70:L77)</f>
        <v>217242</v>
      </c>
      <c r="M78" s="10">
        <v>1.03</v>
      </c>
      <c r="N78" s="11">
        <f>L78*M78</f>
        <v>223759.26</v>
      </c>
      <c r="O78" s="9"/>
      <c r="P78" s="11">
        <f>G77+N78+G78</f>
        <v>223759.26</v>
      </c>
      <c r="Q78" s="9">
        <v>1</v>
      </c>
      <c r="R78" s="34">
        <f t="shared" si="30"/>
        <v>223759.26</v>
      </c>
    </row>
    <row r="79" spans="1:40" ht="25.5">
      <c r="A79" s="693" t="s">
        <v>41</v>
      </c>
      <c r="B79" s="694"/>
      <c r="C79" s="694"/>
      <c r="D79" s="694"/>
      <c r="E79" s="694"/>
      <c r="F79" s="694"/>
      <c r="G79" s="694"/>
      <c r="H79" s="694"/>
      <c r="I79" s="694"/>
      <c r="J79" s="694"/>
      <c r="K79" s="694"/>
      <c r="L79" s="694"/>
      <c r="M79" s="694"/>
      <c r="N79" s="694"/>
      <c r="O79" s="694"/>
      <c r="P79" s="694"/>
      <c r="Q79" s="694"/>
      <c r="R79" s="695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</row>
    <row r="80" spans="1:40">
      <c r="A80" s="3"/>
      <c r="B80" s="166"/>
      <c r="C80" s="3"/>
      <c r="D80" s="3"/>
      <c r="E80" s="3"/>
      <c r="F80" s="167"/>
      <c r="G80" s="3"/>
      <c r="H80" s="3"/>
      <c r="I80" s="3"/>
      <c r="J80" s="3"/>
      <c r="K80" s="3"/>
      <c r="L80" s="3"/>
      <c r="M80" s="4"/>
      <c r="N80" s="5"/>
      <c r="O80" s="3"/>
      <c r="P80" s="5"/>
      <c r="Q80" s="3"/>
      <c r="R80" s="1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</row>
    <row r="81" spans="1:40">
      <c r="A81" s="94" t="s">
        <v>15</v>
      </c>
      <c r="B81" s="94" t="s">
        <v>50</v>
      </c>
      <c r="C81" s="94" t="s">
        <v>16</v>
      </c>
      <c r="D81" s="94" t="s">
        <v>17</v>
      </c>
      <c r="E81" s="94" t="s">
        <v>18</v>
      </c>
      <c r="F81" s="95" t="s">
        <v>19</v>
      </c>
      <c r="G81" s="94" t="s">
        <v>20</v>
      </c>
      <c r="H81" s="94" t="s">
        <v>21</v>
      </c>
      <c r="I81" s="94" t="s">
        <v>22</v>
      </c>
      <c r="J81" s="94" t="s">
        <v>23</v>
      </c>
      <c r="K81" s="94" t="s">
        <v>24</v>
      </c>
      <c r="L81" s="94" t="s">
        <v>18</v>
      </c>
      <c r="M81" s="124"/>
      <c r="N81" s="125" t="s">
        <v>25</v>
      </c>
      <c r="O81" s="94" t="s">
        <v>26</v>
      </c>
      <c r="P81" s="125" t="s">
        <v>11</v>
      </c>
      <c r="Q81" s="94" t="s">
        <v>27</v>
      </c>
      <c r="R81" s="95" t="s">
        <v>28</v>
      </c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</row>
    <row r="82" spans="1:40" s="1" customFormat="1">
      <c r="A82" s="94" t="s">
        <v>814</v>
      </c>
      <c r="B82" s="94" t="s">
        <v>809</v>
      </c>
      <c r="C82" s="94"/>
      <c r="D82" s="94"/>
      <c r="E82" s="94"/>
      <c r="F82" s="95"/>
      <c r="G82" s="94"/>
      <c r="H82" s="94">
        <v>1267121</v>
      </c>
      <c r="I82" s="94">
        <v>1327814</v>
      </c>
      <c r="J82" s="94">
        <f t="shared" ref="J82:J89" si="31">I82-H82</f>
        <v>60693</v>
      </c>
      <c r="K82" s="94">
        <v>1</v>
      </c>
      <c r="L82" s="94">
        <f t="shared" ref="L82:L89" si="32">K82*J82</f>
        <v>60693</v>
      </c>
      <c r="M82" s="124">
        <v>1.03</v>
      </c>
      <c r="N82" s="125">
        <f t="shared" ref="N82:N89" si="33">M82*L82</f>
        <v>62513.79</v>
      </c>
      <c r="O82" s="94"/>
      <c r="P82" s="125">
        <f t="shared" ref="P82:P90" si="34">G82+N82+O82</f>
        <v>62513.79</v>
      </c>
      <c r="Q82" s="94">
        <v>1</v>
      </c>
      <c r="R82" s="95">
        <f t="shared" ref="R82:R89" si="35">P82*Q82</f>
        <v>62513.79</v>
      </c>
    </row>
    <row r="83" spans="1:40" s="1" customFormat="1">
      <c r="A83" s="94" t="s">
        <v>815</v>
      </c>
      <c r="B83" s="94" t="s">
        <v>809</v>
      </c>
      <c r="C83" s="94"/>
      <c r="D83" s="94"/>
      <c r="E83" s="94"/>
      <c r="F83" s="95"/>
      <c r="G83" s="94"/>
      <c r="H83" s="94">
        <v>316786</v>
      </c>
      <c r="I83" s="94">
        <v>407440</v>
      </c>
      <c r="J83" s="94">
        <f t="shared" si="31"/>
        <v>90654</v>
      </c>
      <c r="K83" s="94">
        <v>1</v>
      </c>
      <c r="L83" s="94">
        <f t="shared" si="32"/>
        <v>90654</v>
      </c>
      <c r="M83" s="124">
        <v>1.03</v>
      </c>
      <c r="N83" s="125">
        <f t="shared" si="33"/>
        <v>93373.62</v>
      </c>
      <c r="O83" s="94"/>
      <c r="P83" s="125">
        <f t="shared" si="34"/>
        <v>93373.62</v>
      </c>
      <c r="Q83" s="94">
        <v>0.5</v>
      </c>
      <c r="R83" s="95">
        <f t="shared" si="35"/>
        <v>46686.81</v>
      </c>
    </row>
    <row r="84" spans="1:40" s="1" customFormat="1">
      <c r="A84" s="94" t="s">
        <v>816</v>
      </c>
      <c r="B84" s="94" t="s">
        <v>809</v>
      </c>
      <c r="C84" s="94">
        <v>269</v>
      </c>
      <c r="D84" s="94">
        <v>273</v>
      </c>
      <c r="E84" s="94">
        <f>SUM(D84-C84)</f>
        <v>4</v>
      </c>
      <c r="F84" s="95">
        <v>9.5</v>
      </c>
      <c r="G84" s="94">
        <f>E84*F84</f>
        <v>38</v>
      </c>
      <c r="H84" s="94">
        <v>9305</v>
      </c>
      <c r="I84" s="94">
        <v>9305</v>
      </c>
      <c r="J84" s="94">
        <f t="shared" si="31"/>
        <v>0</v>
      </c>
      <c r="K84" s="94">
        <v>1</v>
      </c>
      <c r="L84" s="94">
        <f t="shared" si="32"/>
        <v>0</v>
      </c>
      <c r="M84" s="124">
        <v>1.03</v>
      </c>
      <c r="N84" s="125">
        <f t="shared" si="33"/>
        <v>0</v>
      </c>
      <c r="O84" s="94">
        <v>0</v>
      </c>
      <c r="P84" s="125">
        <f t="shared" si="34"/>
        <v>38</v>
      </c>
      <c r="Q84" s="94">
        <v>1</v>
      </c>
      <c r="R84" s="95">
        <f t="shared" si="35"/>
        <v>38</v>
      </c>
    </row>
    <row r="85" spans="1:40" s="1" customFormat="1">
      <c r="A85" s="94" t="s">
        <v>817</v>
      </c>
      <c r="B85" s="94" t="s">
        <v>809</v>
      </c>
      <c r="C85" s="94"/>
      <c r="D85" s="94"/>
      <c r="E85" s="94"/>
      <c r="F85" s="95">
        <v>9.5</v>
      </c>
      <c r="G85" s="94"/>
      <c r="H85" s="94">
        <v>355679</v>
      </c>
      <c r="I85" s="94">
        <v>389914</v>
      </c>
      <c r="J85" s="94">
        <f t="shared" si="31"/>
        <v>34235</v>
      </c>
      <c r="K85" s="94">
        <v>1</v>
      </c>
      <c r="L85" s="94">
        <f t="shared" si="32"/>
        <v>34235</v>
      </c>
      <c r="M85" s="124">
        <v>1.03</v>
      </c>
      <c r="N85" s="125">
        <f t="shared" si="33"/>
        <v>35262.050000000003</v>
      </c>
      <c r="O85" s="94"/>
      <c r="P85" s="125">
        <f t="shared" si="34"/>
        <v>35262.050000000003</v>
      </c>
      <c r="Q85" s="202">
        <v>0.19700000000000001</v>
      </c>
      <c r="R85" s="95">
        <f t="shared" si="35"/>
        <v>6946.6238499999999</v>
      </c>
    </row>
    <row r="86" spans="1:40" s="1" customFormat="1">
      <c r="A86" s="94" t="s">
        <v>818</v>
      </c>
      <c r="B86" s="94" t="s">
        <v>809</v>
      </c>
      <c r="C86" s="94">
        <v>75</v>
      </c>
      <c r="D86" s="94">
        <v>75</v>
      </c>
      <c r="E86" s="94">
        <f>SUM(D86-C86)</f>
        <v>0</v>
      </c>
      <c r="F86" s="95">
        <v>9.5</v>
      </c>
      <c r="G86" s="94">
        <f>E86*F86</f>
        <v>0</v>
      </c>
      <c r="H86" s="94">
        <v>240641</v>
      </c>
      <c r="I86" s="94">
        <v>278164</v>
      </c>
      <c r="J86" s="94">
        <f t="shared" si="31"/>
        <v>37523</v>
      </c>
      <c r="K86" s="94">
        <v>1</v>
      </c>
      <c r="L86" s="94">
        <f t="shared" si="32"/>
        <v>37523</v>
      </c>
      <c r="M86" s="124">
        <v>1.03</v>
      </c>
      <c r="N86" s="125">
        <f t="shared" si="33"/>
        <v>38648.69</v>
      </c>
      <c r="O86" s="94"/>
      <c r="P86" s="125">
        <f t="shared" si="34"/>
        <v>38648.69</v>
      </c>
      <c r="Q86" s="202">
        <v>0.48399999999999999</v>
      </c>
      <c r="R86" s="95">
        <f t="shared" si="35"/>
        <v>18705.965960000001</v>
      </c>
    </row>
    <row r="87" spans="1:40" s="1" customFormat="1">
      <c r="A87" s="94" t="s">
        <v>819</v>
      </c>
      <c r="B87" s="94" t="s">
        <v>809</v>
      </c>
      <c r="C87" s="94"/>
      <c r="D87" s="94" t="s">
        <v>820</v>
      </c>
      <c r="E87" s="94"/>
      <c r="F87" s="95"/>
      <c r="G87" s="94"/>
      <c r="H87" s="94">
        <v>16753</v>
      </c>
      <c r="I87" s="94">
        <v>16840</v>
      </c>
      <c r="J87" s="94">
        <f t="shared" si="31"/>
        <v>87</v>
      </c>
      <c r="K87" s="94">
        <v>1</v>
      </c>
      <c r="L87" s="94">
        <f t="shared" si="32"/>
        <v>87</v>
      </c>
      <c r="M87" s="124">
        <v>1.03</v>
      </c>
      <c r="N87" s="125">
        <f t="shared" si="33"/>
        <v>89.61</v>
      </c>
      <c r="O87" s="94"/>
      <c r="P87" s="125">
        <f t="shared" si="34"/>
        <v>89.61</v>
      </c>
      <c r="Q87" s="202">
        <v>0.47</v>
      </c>
      <c r="R87" s="95">
        <f t="shared" si="35"/>
        <v>42.116700000000002</v>
      </c>
    </row>
    <row r="88" spans="1:40" s="1" customFormat="1">
      <c r="A88" s="94" t="s">
        <v>821</v>
      </c>
      <c r="B88" s="94" t="s">
        <v>809</v>
      </c>
      <c r="C88" s="94">
        <v>120</v>
      </c>
      <c r="D88" s="94">
        <v>124</v>
      </c>
      <c r="E88" s="94">
        <f>SUM(D88-C88)</f>
        <v>4</v>
      </c>
      <c r="F88" s="95">
        <v>9.5</v>
      </c>
      <c r="G88" s="94">
        <f>E88*F88</f>
        <v>38</v>
      </c>
      <c r="H88" s="94">
        <v>37597</v>
      </c>
      <c r="I88" s="94">
        <v>38245</v>
      </c>
      <c r="J88" s="94">
        <f t="shared" si="31"/>
        <v>648</v>
      </c>
      <c r="K88" s="94">
        <v>1</v>
      </c>
      <c r="L88" s="94">
        <f t="shared" si="32"/>
        <v>648</v>
      </c>
      <c r="M88" s="124">
        <v>1.03</v>
      </c>
      <c r="N88" s="125">
        <f t="shared" si="33"/>
        <v>667.44</v>
      </c>
      <c r="O88" s="94">
        <v>40</v>
      </c>
      <c r="P88" s="125">
        <f t="shared" si="34"/>
        <v>745.44</v>
      </c>
      <c r="Q88" s="94">
        <v>1</v>
      </c>
      <c r="R88" s="95">
        <f t="shared" si="35"/>
        <v>745.44</v>
      </c>
    </row>
    <row r="89" spans="1:40" s="86" customFormat="1" ht="13.5">
      <c r="A89" s="168" t="s">
        <v>808</v>
      </c>
      <c r="B89" s="168" t="s">
        <v>809</v>
      </c>
      <c r="C89" s="168"/>
      <c r="D89" s="168"/>
      <c r="E89" s="168"/>
      <c r="F89" s="169"/>
      <c r="G89" s="168"/>
      <c r="H89" s="168">
        <v>3788</v>
      </c>
      <c r="I89" s="168">
        <v>4301</v>
      </c>
      <c r="J89" s="168">
        <f t="shared" si="31"/>
        <v>513</v>
      </c>
      <c r="K89" s="168">
        <v>80</v>
      </c>
      <c r="L89" s="168">
        <f t="shared" si="32"/>
        <v>41040</v>
      </c>
      <c r="M89" s="168">
        <v>1.03</v>
      </c>
      <c r="N89" s="189">
        <f t="shared" si="33"/>
        <v>42271.199999999997</v>
      </c>
      <c r="O89" s="168">
        <v>40</v>
      </c>
      <c r="P89" s="168">
        <f t="shared" si="34"/>
        <v>42311.199999999997</v>
      </c>
      <c r="Q89" s="168">
        <v>1</v>
      </c>
      <c r="R89" s="168">
        <f t="shared" si="35"/>
        <v>42311.199999999997</v>
      </c>
      <c r="S89" s="203"/>
      <c r="T89" s="203"/>
      <c r="U89" s="203"/>
      <c r="V89" s="204"/>
      <c r="W89" s="203"/>
      <c r="X89" s="204"/>
      <c r="Y89" s="203"/>
      <c r="Z89" s="212"/>
    </row>
    <row r="90" spans="1:40" s="86" customFormat="1" ht="13.5">
      <c r="A90" s="168" t="s">
        <v>11</v>
      </c>
      <c r="B90" s="168" t="s">
        <v>809</v>
      </c>
      <c r="C90" s="168"/>
      <c r="D90" s="168"/>
      <c r="E90" s="168">
        <f>SUM(E82:E89)</f>
        <v>8</v>
      </c>
      <c r="F90" s="169">
        <v>9.5</v>
      </c>
      <c r="G90" s="168">
        <f>E90*F90</f>
        <v>76</v>
      </c>
      <c r="H90" s="168"/>
      <c r="I90" s="168"/>
      <c r="J90" s="168"/>
      <c r="K90" s="168"/>
      <c r="L90" s="168">
        <f>SUM(L82:L89)</f>
        <v>264880</v>
      </c>
      <c r="M90" s="168">
        <v>1.03</v>
      </c>
      <c r="N90" s="189">
        <f>L90*M90</f>
        <v>272826.40000000002</v>
      </c>
      <c r="O90" s="168">
        <f>SUM(O82:O89)</f>
        <v>80</v>
      </c>
      <c r="P90" s="168">
        <f t="shared" si="34"/>
        <v>272982.40000000002</v>
      </c>
      <c r="Q90" s="168">
        <v>1</v>
      </c>
      <c r="R90" s="168">
        <f>SUM(R82:R89)</f>
        <v>177989.94651000001</v>
      </c>
      <c r="S90" s="203"/>
      <c r="T90" s="203"/>
      <c r="U90" s="203"/>
      <c r="V90" s="204"/>
      <c r="W90" s="203"/>
      <c r="X90" s="204"/>
      <c r="Y90" s="203"/>
      <c r="Z90" s="212"/>
    </row>
    <row r="91" spans="1:40" s="86" customFormat="1" ht="13.5">
      <c r="A91" s="168" t="s">
        <v>822</v>
      </c>
      <c r="B91" s="168" t="s">
        <v>809</v>
      </c>
      <c r="C91" s="168" t="s">
        <v>823</v>
      </c>
      <c r="D91" s="168"/>
      <c r="E91" s="170"/>
      <c r="F91" s="169"/>
      <c r="G91" s="168"/>
      <c r="H91" s="168"/>
      <c r="I91" s="168"/>
      <c r="J91" s="168"/>
      <c r="K91" s="168"/>
      <c r="L91" s="168"/>
      <c r="M91" s="168"/>
      <c r="N91" s="189"/>
      <c r="O91" s="168"/>
      <c r="P91" s="168">
        <f>P75</f>
        <v>134621</v>
      </c>
      <c r="Q91" s="168">
        <v>0.46610000000000001</v>
      </c>
      <c r="R91" s="168">
        <f>P91*Q91</f>
        <v>62746.848100000003</v>
      </c>
      <c r="S91" s="203"/>
      <c r="T91" s="203"/>
      <c r="U91" s="203"/>
      <c r="V91" s="204"/>
      <c r="W91" s="203"/>
      <c r="X91" s="204"/>
      <c r="Y91" s="203"/>
      <c r="Z91" s="212"/>
    </row>
    <row r="92" spans="1:40" s="86" customFormat="1" ht="13.5">
      <c r="A92" s="168" t="s">
        <v>822</v>
      </c>
      <c r="B92" s="168" t="s">
        <v>809</v>
      </c>
      <c r="C92" s="168" t="s">
        <v>824</v>
      </c>
      <c r="D92" s="168"/>
      <c r="E92" s="170"/>
      <c r="F92" s="168"/>
      <c r="G92" s="169">
        <f>G77</f>
        <v>0</v>
      </c>
      <c r="H92" s="168"/>
      <c r="I92" s="168"/>
      <c r="J92" s="168"/>
      <c r="K92" s="168"/>
      <c r="L92" s="168"/>
      <c r="M92" s="168"/>
      <c r="N92" s="189"/>
      <c r="O92" s="168"/>
      <c r="P92" s="168">
        <f>G92</f>
        <v>0</v>
      </c>
      <c r="Q92" s="168">
        <v>0.58830000000000005</v>
      </c>
      <c r="R92" s="168">
        <f>P92*Q92</f>
        <v>0</v>
      </c>
      <c r="S92" s="203"/>
      <c r="T92" s="203"/>
      <c r="U92" s="203"/>
      <c r="V92" s="204"/>
      <c r="W92" s="203"/>
      <c r="X92" s="204"/>
      <c r="Y92" s="203"/>
      <c r="Z92" s="212"/>
    </row>
    <row r="93" spans="1:40" s="86" customFormat="1" ht="13.5">
      <c r="A93" s="168" t="s">
        <v>822</v>
      </c>
      <c r="B93" s="168" t="s">
        <v>809</v>
      </c>
      <c r="C93" s="168" t="s">
        <v>26</v>
      </c>
      <c r="D93" s="168"/>
      <c r="E93" s="168"/>
      <c r="F93" s="169"/>
      <c r="G93" s="168"/>
      <c r="H93" s="168"/>
      <c r="I93" s="168"/>
      <c r="J93" s="168"/>
      <c r="K93" s="168"/>
      <c r="L93" s="168"/>
      <c r="M93" s="168"/>
      <c r="N93" s="189"/>
      <c r="O93" s="168"/>
      <c r="P93" s="168">
        <f>P76</f>
        <v>7582.86</v>
      </c>
      <c r="Q93" s="168">
        <v>0.47276000000000001</v>
      </c>
      <c r="R93" s="168">
        <f>P93*Q93</f>
        <v>3584.8728936000002</v>
      </c>
      <c r="S93" s="203"/>
      <c r="T93" s="203"/>
      <c r="U93" s="203"/>
      <c r="V93" s="204"/>
      <c r="W93" s="203"/>
      <c r="X93" s="204"/>
      <c r="Y93" s="203"/>
      <c r="Z93" s="212"/>
    </row>
    <row r="94" spans="1:40" s="86" customFormat="1" ht="13.5">
      <c r="A94" s="168" t="s">
        <v>822</v>
      </c>
      <c r="B94" s="168" t="s">
        <v>809</v>
      </c>
      <c r="C94" s="168" t="s">
        <v>11</v>
      </c>
      <c r="D94" s="168"/>
      <c r="E94" s="168"/>
      <c r="F94" s="168"/>
      <c r="G94" s="168">
        <f>SUM(G90:G93)</f>
        <v>76</v>
      </c>
      <c r="H94" s="168"/>
      <c r="I94" s="168"/>
      <c r="J94" s="168"/>
      <c r="K94" s="168"/>
      <c r="L94" s="168">
        <f>N94/M94</f>
        <v>237054.04612000001</v>
      </c>
      <c r="M94" s="168">
        <v>1.03</v>
      </c>
      <c r="N94" s="189">
        <f>R95-O90-G94</f>
        <v>244165.66750360001</v>
      </c>
      <c r="O94" s="168"/>
      <c r="P94" s="168"/>
      <c r="Q94" s="168"/>
      <c r="R94" s="168">
        <f>SUM(R91:R93)</f>
        <v>66331.7209936</v>
      </c>
      <c r="S94" s="203"/>
      <c r="T94" s="203"/>
      <c r="U94" s="203"/>
      <c r="V94" s="204"/>
      <c r="W94" s="203"/>
      <c r="X94" s="204"/>
      <c r="Y94" s="203"/>
      <c r="Z94" s="212"/>
    </row>
    <row r="95" spans="1:40" s="86" customFormat="1" ht="13.5">
      <c r="A95" s="168" t="s">
        <v>825</v>
      </c>
      <c r="B95" s="168"/>
      <c r="C95" s="168"/>
      <c r="D95" s="168"/>
      <c r="E95" s="168">
        <f>G95/F95</f>
        <v>0</v>
      </c>
      <c r="F95" s="169">
        <v>9.5</v>
      </c>
      <c r="G95" s="169">
        <f>R92</f>
        <v>0</v>
      </c>
      <c r="H95" s="168"/>
      <c r="I95" s="168"/>
      <c r="J95" s="168"/>
      <c r="K95" s="168"/>
      <c r="L95" s="168">
        <f>N95/M95</f>
        <v>237050.16262485401</v>
      </c>
      <c r="M95" s="168">
        <v>1.03</v>
      </c>
      <c r="N95" s="189">
        <f>R95-O95-G95</f>
        <v>244161.66750360001</v>
      </c>
      <c r="O95" s="168">
        <f>SUM(O84:O94)</f>
        <v>160</v>
      </c>
      <c r="P95" s="168"/>
      <c r="Q95" s="168"/>
      <c r="R95" s="168">
        <f>R90+R94</f>
        <v>244321.66750360001</v>
      </c>
      <c r="S95" s="203"/>
      <c r="T95" s="203"/>
      <c r="U95" s="203"/>
      <c r="V95" s="204"/>
      <c r="W95" s="203"/>
      <c r="X95" s="204"/>
      <c r="Y95" s="203"/>
      <c r="Z95" s="212"/>
    </row>
    <row r="96" spans="1:40" s="86" customFormat="1" ht="13.5">
      <c r="A96" s="168" t="s">
        <v>826</v>
      </c>
      <c r="B96" s="94" t="s">
        <v>809</v>
      </c>
      <c r="C96" s="168"/>
      <c r="D96" s="168"/>
      <c r="E96" s="168"/>
      <c r="F96" s="169"/>
      <c r="G96" s="169"/>
      <c r="H96" s="168"/>
      <c r="I96" s="168"/>
      <c r="J96" s="168"/>
      <c r="K96" s="168"/>
      <c r="L96" s="168"/>
      <c r="M96" s="168"/>
      <c r="N96" s="189"/>
      <c r="O96" s="168"/>
      <c r="P96" s="168"/>
      <c r="Q96" s="168"/>
      <c r="R96" s="168">
        <v>122160.83</v>
      </c>
      <c r="V96" s="205"/>
      <c r="X96" s="205"/>
      <c r="Z96" s="213"/>
    </row>
    <row r="97" spans="1:40" s="86" customFormat="1" ht="13.5">
      <c r="A97" s="168" t="s">
        <v>827</v>
      </c>
      <c r="B97" s="168" t="s">
        <v>828</v>
      </c>
      <c r="C97" s="168"/>
      <c r="D97" s="168"/>
      <c r="E97" s="168"/>
      <c r="F97" s="169"/>
      <c r="G97" s="169"/>
      <c r="H97" s="168"/>
      <c r="I97" s="168"/>
      <c r="J97" s="168"/>
      <c r="K97" s="168"/>
      <c r="L97" s="168"/>
      <c r="M97" s="168"/>
      <c r="N97" s="189"/>
      <c r="O97" s="168"/>
      <c r="P97" s="168"/>
      <c r="Q97" s="168"/>
      <c r="R97" s="169">
        <f>R95-R96</f>
        <v>122160.83750360001</v>
      </c>
      <c r="V97" s="205"/>
      <c r="X97" s="205"/>
      <c r="Z97" s="213"/>
    </row>
    <row r="98" spans="1:40" s="86" customFormat="1" ht="13.5">
      <c r="A98" s="168"/>
      <c r="B98" s="168"/>
      <c r="C98" s="168"/>
      <c r="D98" s="168"/>
      <c r="E98" s="168"/>
      <c r="F98" s="169"/>
      <c r="G98" s="169"/>
      <c r="H98" s="168"/>
      <c r="I98" s="168"/>
      <c r="J98" s="168"/>
      <c r="K98" s="168"/>
      <c r="L98" s="168"/>
      <c r="M98" s="168"/>
      <c r="N98" s="189"/>
      <c r="O98" s="168"/>
      <c r="P98" s="168"/>
      <c r="Q98" s="168"/>
      <c r="R98" s="168"/>
      <c r="V98" s="205"/>
      <c r="X98" s="205"/>
      <c r="Z98" s="213"/>
    </row>
    <row r="99" spans="1:40" s="1" customFormat="1">
      <c r="A99" s="94" t="s">
        <v>829</v>
      </c>
      <c r="B99" s="94" t="s">
        <v>830</v>
      </c>
      <c r="C99" s="94">
        <v>40</v>
      </c>
      <c r="D99" s="94">
        <v>40</v>
      </c>
      <c r="E99" s="94">
        <f>SUM(D99-C99)</f>
        <v>0</v>
      </c>
      <c r="F99" s="95">
        <v>9.5</v>
      </c>
      <c r="G99" s="94">
        <f>E99*F99</f>
        <v>0</v>
      </c>
      <c r="H99" s="94">
        <v>17945</v>
      </c>
      <c r="I99" s="94">
        <v>18836</v>
      </c>
      <c r="J99" s="94">
        <f>I99-H99</f>
        <v>891</v>
      </c>
      <c r="K99" s="94">
        <v>80</v>
      </c>
      <c r="L99" s="94">
        <f>K99*J99</f>
        <v>71280</v>
      </c>
      <c r="M99" s="124">
        <v>1.03</v>
      </c>
      <c r="N99" s="125">
        <f>M99*L99</f>
        <v>73418.399999999994</v>
      </c>
      <c r="O99" s="94"/>
      <c r="P99" s="125">
        <f>G99+N99+O99</f>
        <v>73418.399999999994</v>
      </c>
      <c r="Q99" s="94">
        <v>1</v>
      </c>
      <c r="R99" s="95">
        <f>P99*Q99</f>
        <v>73418.399999999994</v>
      </c>
    </row>
    <row r="100" spans="1:40" s="1" customFormat="1">
      <c r="A100" s="94" t="s">
        <v>831</v>
      </c>
      <c r="B100" s="94" t="s">
        <v>830</v>
      </c>
      <c r="C100" s="94"/>
      <c r="D100" s="94"/>
      <c r="E100" s="94"/>
      <c r="F100" s="95"/>
      <c r="G100" s="94"/>
      <c r="H100" s="94">
        <v>6433</v>
      </c>
      <c r="I100" s="94">
        <v>6860</v>
      </c>
      <c r="J100" s="94">
        <f>I100-H100</f>
        <v>427</v>
      </c>
      <c r="K100" s="94">
        <v>40</v>
      </c>
      <c r="L100" s="94">
        <f>K100*J100</f>
        <v>17080</v>
      </c>
      <c r="M100" s="124">
        <v>1.03</v>
      </c>
      <c r="N100" s="125">
        <f>M100*L100</f>
        <v>17592.400000000001</v>
      </c>
      <c r="O100" s="94"/>
      <c r="P100" s="125">
        <f>G100+N100+O100</f>
        <v>17592.400000000001</v>
      </c>
      <c r="Q100" s="94">
        <v>1</v>
      </c>
      <c r="R100" s="95">
        <f>P100*Q100</f>
        <v>17592.400000000001</v>
      </c>
    </row>
    <row r="101" spans="1:40" s="1" customFormat="1">
      <c r="A101" s="171" t="s">
        <v>11</v>
      </c>
      <c r="B101" s="94"/>
      <c r="C101" s="94"/>
      <c r="D101" s="94"/>
      <c r="E101" s="94"/>
      <c r="F101" s="95"/>
      <c r="G101" s="94"/>
      <c r="H101" s="94"/>
      <c r="I101" s="94"/>
      <c r="J101" s="94"/>
      <c r="K101" s="94"/>
      <c r="L101" s="94"/>
      <c r="M101" s="124"/>
      <c r="N101" s="125"/>
      <c r="O101" s="94"/>
      <c r="P101" s="125"/>
      <c r="Q101" s="94"/>
      <c r="R101" s="206">
        <f>SUM(R99:R100)</f>
        <v>91010.8</v>
      </c>
    </row>
    <row r="102" spans="1:40" s="1" customFormat="1">
      <c r="A102" s="171" t="s">
        <v>832</v>
      </c>
      <c r="B102" s="168" t="s">
        <v>828</v>
      </c>
      <c r="C102" s="94"/>
      <c r="D102" s="94"/>
      <c r="E102" s="94"/>
      <c r="F102" s="95"/>
      <c r="G102" s="94"/>
      <c r="H102" s="94"/>
      <c r="I102" s="94"/>
      <c r="J102" s="94"/>
      <c r="K102" s="94"/>
      <c r="L102" s="94"/>
      <c r="M102" s="124"/>
      <c r="N102" s="125"/>
      <c r="O102" s="94"/>
      <c r="P102" s="125"/>
      <c r="Q102" s="94"/>
      <c r="R102" s="206">
        <f>R101</f>
        <v>91010.8</v>
      </c>
    </row>
    <row r="103" spans="1:40" s="1" customFormat="1">
      <c r="A103" s="171"/>
      <c r="B103" s="94"/>
      <c r="C103" s="94"/>
      <c r="D103" s="94"/>
      <c r="E103" s="94"/>
      <c r="F103" s="95"/>
      <c r="G103" s="94"/>
      <c r="H103" s="94"/>
      <c r="I103" s="94"/>
      <c r="J103" s="94"/>
      <c r="K103" s="94"/>
      <c r="L103" s="94"/>
      <c r="M103" s="124"/>
      <c r="N103" s="125"/>
      <c r="O103" s="94"/>
      <c r="P103" s="125"/>
      <c r="Q103" s="94"/>
      <c r="R103" s="206"/>
    </row>
    <row r="104" spans="1:40" s="1" customFormat="1">
      <c r="A104" s="171"/>
      <c r="B104" s="94"/>
      <c r="C104" s="94"/>
      <c r="D104" s="94"/>
      <c r="E104" s="94"/>
      <c r="F104" s="95"/>
      <c r="G104" s="94"/>
      <c r="H104" s="94"/>
      <c r="I104" s="94"/>
      <c r="J104" s="94"/>
      <c r="K104" s="94"/>
      <c r="L104" s="94"/>
      <c r="M104" s="124"/>
      <c r="N104" s="125"/>
      <c r="O104" s="94"/>
      <c r="P104" s="125"/>
      <c r="Q104" s="94"/>
      <c r="R104" s="206"/>
    </row>
    <row r="105" spans="1:40" s="17" customFormat="1">
      <c r="A105" s="172" t="s">
        <v>833</v>
      </c>
      <c r="B105" s="66"/>
      <c r="C105" s="173"/>
      <c r="D105" s="173"/>
      <c r="E105" s="173"/>
      <c r="F105" s="67"/>
      <c r="G105" s="173"/>
      <c r="H105" s="173"/>
      <c r="I105" s="173"/>
      <c r="J105" s="173"/>
      <c r="K105" s="173"/>
      <c r="L105" s="173"/>
      <c r="M105" s="66"/>
      <c r="N105" s="190"/>
      <c r="O105" s="173"/>
      <c r="P105" s="190"/>
      <c r="Q105" s="173"/>
      <c r="R105" s="207"/>
    </row>
    <row r="106" spans="1:40">
      <c r="A106" s="174" t="s">
        <v>15</v>
      </c>
      <c r="B106" s="175" t="s">
        <v>50</v>
      </c>
      <c r="C106" s="175" t="s">
        <v>16</v>
      </c>
      <c r="D106" s="175" t="s">
        <v>17</v>
      </c>
      <c r="E106" s="175" t="s">
        <v>18</v>
      </c>
      <c r="F106" s="176" t="s">
        <v>19</v>
      </c>
      <c r="G106" s="175" t="s">
        <v>20</v>
      </c>
      <c r="H106" s="175" t="s">
        <v>21</v>
      </c>
      <c r="I106" s="175" t="s">
        <v>22</v>
      </c>
      <c r="J106" s="175" t="s">
        <v>23</v>
      </c>
      <c r="K106" s="175" t="s">
        <v>24</v>
      </c>
      <c r="L106" s="175" t="s">
        <v>18</v>
      </c>
      <c r="M106" s="175"/>
      <c r="N106" s="191" t="s">
        <v>25</v>
      </c>
      <c r="O106" s="175" t="s">
        <v>26</v>
      </c>
      <c r="P106" s="191" t="s">
        <v>11</v>
      </c>
      <c r="Q106" s="175" t="s">
        <v>27</v>
      </c>
      <c r="R106" s="208" t="s">
        <v>28</v>
      </c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</row>
    <row r="107" spans="1:40" s="1" customFormat="1">
      <c r="A107" s="177" t="s">
        <v>834</v>
      </c>
      <c r="B107" s="178" t="s">
        <v>835</v>
      </c>
      <c r="C107" s="178"/>
      <c r="D107" s="178"/>
      <c r="E107" s="178"/>
      <c r="F107" s="179"/>
      <c r="G107" s="178"/>
      <c r="H107" s="178">
        <v>2245</v>
      </c>
      <c r="I107" s="178">
        <v>2245</v>
      </c>
      <c r="J107" s="178">
        <f t="shared" ref="J107:J112" si="36">I107-H107</f>
        <v>0</v>
      </c>
      <c r="K107" s="178">
        <v>1</v>
      </c>
      <c r="L107" s="178">
        <f t="shared" ref="L107:L112" si="37">K107*J107</f>
        <v>0</v>
      </c>
      <c r="M107" s="178">
        <v>1.03</v>
      </c>
      <c r="N107" s="192">
        <f t="shared" ref="N107:N113" si="38">M107*L107</f>
        <v>0</v>
      </c>
      <c r="O107" s="178">
        <v>20</v>
      </c>
      <c r="P107" s="192">
        <f t="shared" ref="P107:P113" si="39">G107+N107+O107</f>
        <v>20</v>
      </c>
      <c r="Q107" s="178">
        <v>1</v>
      </c>
      <c r="R107" s="209">
        <f t="shared" ref="R107:R112" si="40">P107*Q107</f>
        <v>20</v>
      </c>
    </row>
    <row r="108" spans="1:40" s="1" customFormat="1">
      <c r="A108" s="180" t="s">
        <v>836</v>
      </c>
      <c r="B108" s="66" t="s">
        <v>835</v>
      </c>
      <c r="C108" s="66">
        <v>28</v>
      </c>
      <c r="D108" s="66">
        <v>28</v>
      </c>
      <c r="E108" s="66">
        <f>SUM(D108-C108)</f>
        <v>0</v>
      </c>
      <c r="F108" s="67">
        <v>9.5</v>
      </c>
      <c r="G108" s="66">
        <f>E108*F108</f>
        <v>0</v>
      </c>
      <c r="H108" s="66">
        <v>9432</v>
      </c>
      <c r="I108" s="66">
        <v>9432</v>
      </c>
      <c r="J108" s="66">
        <f t="shared" si="36"/>
        <v>0</v>
      </c>
      <c r="K108" s="66">
        <v>1</v>
      </c>
      <c r="L108" s="66">
        <f t="shared" si="37"/>
        <v>0</v>
      </c>
      <c r="M108" s="66">
        <v>1.03</v>
      </c>
      <c r="N108" s="193">
        <f t="shared" si="38"/>
        <v>0</v>
      </c>
      <c r="O108" s="66">
        <v>40</v>
      </c>
      <c r="P108" s="193">
        <f t="shared" si="39"/>
        <v>40</v>
      </c>
      <c r="Q108" s="66">
        <v>1</v>
      </c>
      <c r="R108" s="210">
        <f t="shared" si="40"/>
        <v>40</v>
      </c>
    </row>
    <row r="109" spans="1:40" s="1" customFormat="1">
      <c r="A109" s="180" t="s">
        <v>837</v>
      </c>
      <c r="B109" s="66" t="s">
        <v>835</v>
      </c>
      <c r="C109" s="66">
        <v>46</v>
      </c>
      <c r="D109" s="66">
        <v>46</v>
      </c>
      <c r="E109" s="66">
        <f>SUM(D109-C109)</f>
        <v>0</v>
      </c>
      <c r="F109" s="67">
        <v>9.5</v>
      </c>
      <c r="G109" s="66">
        <f>E109*F109</f>
        <v>0</v>
      </c>
      <c r="H109" s="66">
        <v>33592</v>
      </c>
      <c r="I109" s="66">
        <v>34325</v>
      </c>
      <c r="J109" s="66">
        <f t="shared" si="36"/>
        <v>733</v>
      </c>
      <c r="K109" s="66">
        <v>1</v>
      </c>
      <c r="L109" s="66">
        <f t="shared" si="37"/>
        <v>733</v>
      </c>
      <c r="M109" s="66">
        <v>1.03</v>
      </c>
      <c r="N109" s="193">
        <f t="shared" si="38"/>
        <v>754.99</v>
      </c>
      <c r="O109" s="66">
        <v>0</v>
      </c>
      <c r="P109" s="193">
        <f t="shared" si="39"/>
        <v>754.99</v>
      </c>
      <c r="Q109" s="66">
        <v>0.5</v>
      </c>
      <c r="R109" s="210">
        <f t="shared" si="40"/>
        <v>377.495</v>
      </c>
    </row>
    <row r="110" spans="1:40" s="1" customFormat="1">
      <c r="A110" s="180" t="s">
        <v>817</v>
      </c>
      <c r="B110" s="66" t="s">
        <v>835</v>
      </c>
      <c r="C110" s="66"/>
      <c r="D110" s="66"/>
      <c r="E110" s="66"/>
      <c r="F110" s="67"/>
      <c r="G110" s="66"/>
      <c r="H110" s="66">
        <v>355679</v>
      </c>
      <c r="I110" s="66">
        <v>389914</v>
      </c>
      <c r="J110" s="66">
        <f t="shared" si="36"/>
        <v>34235</v>
      </c>
      <c r="K110" s="66">
        <v>1</v>
      </c>
      <c r="L110" s="66">
        <f t="shared" si="37"/>
        <v>34235</v>
      </c>
      <c r="M110" s="66">
        <v>1.03</v>
      </c>
      <c r="N110" s="193">
        <f t="shared" si="38"/>
        <v>35262.050000000003</v>
      </c>
      <c r="O110" s="66"/>
      <c r="P110" s="193">
        <f t="shared" si="39"/>
        <v>35262.050000000003</v>
      </c>
      <c r="Q110" s="173">
        <v>0.80300000000000005</v>
      </c>
      <c r="R110" s="210">
        <f t="shared" si="40"/>
        <v>28315.426149999999</v>
      </c>
    </row>
    <row r="111" spans="1:40" s="1" customFormat="1">
      <c r="A111" s="180" t="s">
        <v>818</v>
      </c>
      <c r="B111" s="66" t="s">
        <v>835</v>
      </c>
      <c r="C111" s="66">
        <v>75</v>
      </c>
      <c r="D111" s="66">
        <v>75</v>
      </c>
      <c r="E111" s="66">
        <f>SUM(D111-C111)</f>
        <v>0</v>
      </c>
      <c r="F111" s="67">
        <v>9.5</v>
      </c>
      <c r="G111" s="66">
        <f>E111*F111</f>
        <v>0</v>
      </c>
      <c r="H111" s="66">
        <v>240641</v>
      </c>
      <c r="I111" s="66">
        <v>278164</v>
      </c>
      <c r="J111" s="66">
        <f t="shared" si="36"/>
        <v>37523</v>
      </c>
      <c r="K111" s="66">
        <v>1</v>
      </c>
      <c r="L111" s="66">
        <f t="shared" si="37"/>
        <v>37523</v>
      </c>
      <c r="M111" s="66">
        <v>1.03</v>
      </c>
      <c r="N111" s="193">
        <f t="shared" si="38"/>
        <v>38648.69</v>
      </c>
      <c r="O111" s="66"/>
      <c r="P111" s="193">
        <f t="shared" si="39"/>
        <v>38648.69</v>
      </c>
      <c r="Q111" s="173">
        <v>0.51600000000000001</v>
      </c>
      <c r="R111" s="210">
        <f t="shared" si="40"/>
        <v>19942.724040000001</v>
      </c>
    </row>
    <row r="112" spans="1:40" s="1" customFormat="1">
      <c r="A112" s="180" t="s">
        <v>819</v>
      </c>
      <c r="B112" s="66" t="s">
        <v>835</v>
      </c>
      <c r="C112" s="66"/>
      <c r="D112" s="66" t="s">
        <v>820</v>
      </c>
      <c r="E112" s="66"/>
      <c r="F112" s="67"/>
      <c r="G112" s="66"/>
      <c r="H112" s="66">
        <v>16753</v>
      </c>
      <c r="I112" s="66">
        <v>16840</v>
      </c>
      <c r="J112" s="66">
        <f t="shared" si="36"/>
        <v>87</v>
      </c>
      <c r="K112" s="66">
        <v>1</v>
      </c>
      <c r="L112" s="66">
        <f t="shared" si="37"/>
        <v>87</v>
      </c>
      <c r="M112" s="66">
        <v>1.03</v>
      </c>
      <c r="N112" s="193">
        <f t="shared" si="38"/>
        <v>89.61</v>
      </c>
      <c r="O112" s="66"/>
      <c r="P112" s="193">
        <f t="shared" si="39"/>
        <v>89.61</v>
      </c>
      <c r="Q112" s="173">
        <v>0.53</v>
      </c>
      <c r="R112" s="210">
        <f t="shared" si="40"/>
        <v>47.493299999999998</v>
      </c>
    </row>
    <row r="113" spans="1:40" s="1" customFormat="1">
      <c r="A113" s="181" t="s">
        <v>11</v>
      </c>
      <c r="B113" s="66" t="s">
        <v>835</v>
      </c>
      <c r="C113" s="173"/>
      <c r="D113" s="173"/>
      <c r="E113" s="173">
        <f>SUM(E107:E112)</f>
        <v>0</v>
      </c>
      <c r="F113" s="67">
        <v>9.5</v>
      </c>
      <c r="G113" s="173">
        <f>E113*F113</f>
        <v>0</v>
      </c>
      <c r="H113" s="173"/>
      <c r="I113" s="173"/>
      <c r="J113" s="173"/>
      <c r="K113" s="173"/>
      <c r="L113" s="173">
        <f>SUM(L107:L112)</f>
        <v>72578</v>
      </c>
      <c r="M113" s="66">
        <v>1.03</v>
      </c>
      <c r="N113" s="190">
        <f t="shared" si="38"/>
        <v>74755.34</v>
      </c>
      <c r="O113" s="173">
        <f>SUM(O107:O112)</f>
        <v>60</v>
      </c>
      <c r="P113" s="190">
        <f t="shared" si="39"/>
        <v>74815.34</v>
      </c>
      <c r="Q113" s="173"/>
      <c r="R113" s="207">
        <f>SUM(R107:R112)</f>
        <v>48743.138489999998</v>
      </c>
    </row>
    <row r="114" spans="1:40">
      <c r="A114" s="182"/>
      <c r="B114" s="183"/>
      <c r="C114" s="184"/>
      <c r="D114" s="184"/>
      <c r="E114" s="184"/>
      <c r="F114" s="185"/>
      <c r="G114" s="186">
        <f>G109*Q109</f>
        <v>0</v>
      </c>
      <c r="H114" s="184"/>
      <c r="I114" s="184"/>
      <c r="J114" s="184"/>
      <c r="K114" s="184"/>
      <c r="L114" s="194">
        <f>N114/M113</f>
        <v>47323.4354271845</v>
      </c>
      <c r="M114" s="195"/>
      <c r="N114" s="196">
        <f>R113-G114</f>
        <v>48743.138489999998</v>
      </c>
      <c r="O114" s="184"/>
      <c r="P114" s="197"/>
      <c r="Q114" s="184"/>
      <c r="R114" s="211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7"/>
      <c r="AL114" s="17"/>
      <c r="AM114" s="17"/>
      <c r="AN114" s="17"/>
    </row>
    <row r="115" spans="1:40">
      <c r="A115" s="3" t="s">
        <v>15</v>
      </c>
      <c r="B115" s="3" t="s">
        <v>50</v>
      </c>
      <c r="C115" s="3" t="s">
        <v>16</v>
      </c>
      <c r="D115" s="3" t="s">
        <v>17</v>
      </c>
      <c r="E115" s="3" t="s">
        <v>18</v>
      </c>
      <c r="F115" s="117" t="s">
        <v>19</v>
      </c>
      <c r="G115" s="3" t="s">
        <v>20</v>
      </c>
      <c r="H115" s="3" t="s">
        <v>21</v>
      </c>
      <c r="I115" s="3" t="s">
        <v>22</v>
      </c>
      <c r="J115" s="3" t="s">
        <v>23</v>
      </c>
      <c r="K115" s="3" t="s">
        <v>24</v>
      </c>
      <c r="L115" s="3" t="s">
        <v>18</v>
      </c>
      <c r="M115" s="4"/>
      <c r="N115" s="5" t="s">
        <v>25</v>
      </c>
      <c r="O115" s="3" t="s">
        <v>26</v>
      </c>
      <c r="P115" s="5" t="s">
        <v>11</v>
      </c>
      <c r="Q115" s="3" t="s">
        <v>27</v>
      </c>
      <c r="R115" s="117" t="s">
        <v>28</v>
      </c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</row>
    <row r="116" spans="1:40" s="20" customFormat="1">
      <c r="A116" s="102" t="s">
        <v>838</v>
      </c>
      <c r="B116" s="94">
        <v>4512</v>
      </c>
      <c r="C116" s="94" t="s">
        <v>839</v>
      </c>
      <c r="D116" s="94"/>
      <c r="E116" s="94"/>
      <c r="F116" s="95"/>
      <c r="G116" s="94"/>
      <c r="H116" s="94"/>
      <c r="I116" s="94"/>
      <c r="J116" s="94"/>
      <c r="K116" s="94"/>
      <c r="L116" s="94"/>
      <c r="M116" s="124">
        <v>1.03</v>
      </c>
      <c r="N116" s="125"/>
      <c r="O116" s="94"/>
      <c r="P116" s="125"/>
      <c r="Q116" s="94"/>
      <c r="R116" s="95"/>
      <c r="S116" s="1"/>
      <c r="T116" s="1"/>
      <c r="U116" s="1"/>
    </row>
    <row r="117" spans="1:40" s="1" customFormat="1">
      <c r="A117" s="9" t="s">
        <v>840</v>
      </c>
      <c r="B117" s="9" t="s">
        <v>805</v>
      </c>
      <c r="C117" s="9">
        <v>35</v>
      </c>
      <c r="D117" s="9">
        <v>35</v>
      </c>
      <c r="E117" s="9">
        <f>SUM(D117-C117)</f>
        <v>0</v>
      </c>
      <c r="F117" s="34">
        <v>9.5</v>
      </c>
      <c r="G117" s="9">
        <f>E117*F117</f>
        <v>0</v>
      </c>
      <c r="H117" s="9">
        <v>13440</v>
      </c>
      <c r="I117" s="9">
        <v>13440</v>
      </c>
      <c r="J117" s="9">
        <f>I117-H117</f>
        <v>0</v>
      </c>
      <c r="K117" s="9">
        <v>1</v>
      </c>
      <c r="L117" s="9">
        <f>K117*J117</f>
        <v>0</v>
      </c>
      <c r="M117" s="10">
        <v>1.03</v>
      </c>
      <c r="N117" s="11">
        <f>M117*L117</f>
        <v>0</v>
      </c>
      <c r="O117" s="9">
        <v>40</v>
      </c>
      <c r="P117" s="11">
        <f>G117+N117+O117</f>
        <v>40</v>
      </c>
      <c r="Q117" s="9">
        <v>1</v>
      </c>
      <c r="R117" s="34">
        <f>P117*Q117</f>
        <v>40</v>
      </c>
    </row>
    <row r="118" spans="1:40" s="1" customFormat="1">
      <c r="A118" s="9" t="s">
        <v>841</v>
      </c>
      <c r="B118" s="9" t="s">
        <v>805</v>
      </c>
      <c r="C118" s="9">
        <v>68</v>
      </c>
      <c r="D118" s="9">
        <v>68</v>
      </c>
      <c r="E118" s="9">
        <f>SUM(D118-C118)</f>
        <v>0</v>
      </c>
      <c r="F118" s="34">
        <v>9.5</v>
      </c>
      <c r="G118" s="9">
        <f>E118*F118</f>
        <v>0</v>
      </c>
      <c r="H118" s="9">
        <v>22793</v>
      </c>
      <c r="I118" s="9">
        <v>24102</v>
      </c>
      <c r="J118" s="9">
        <f>I118-H118</f>
        <v>1309</v>
      </c>
      <c r="K118" s="9">
        <v>1</v>
      </c>
      <c r="L118" s="9">
        <f>K118*J118</f>
        <v>1309</v>
      </c>
      <c r="M118" s="10">
        <v>1.03</v>
      </c>
      <c r="N118" s="11">
        <f>M118*L118</f>
        <v>1348.27</v>
      </c>
      <c r="O118" s="9">
        <v>40</v>
      </c>
      <c r="P118" s="11">
        <f>G118+N118+O118</f>
        <v>1388.27</v>
      </c>
      <c r="Q118" s="9">
        <v>1</v>
      </c>
      <c r="R118" s="34">
        <f>P118*Q118</f>
        <v>1388.27</v>
      </c>
    </row>
    <row r="119" spans="1:40" s="1" customFormat="1">
      <c r="A119" s="9" t="s">
        <v>842</v>
      </c>
      <c r="B119" s="9" t="s">
        <v>805</v>
      </c>
      <c r="C119" s="9">
        <v>152</v>
      </c>
      <c r="D119" s="9">
        <v>152</v>
      </c>
      <c r="E119" s="9">
        <f>SUM(D119-C119)</f>
        <v>0</v>
      </c>
      <c r="F119" s="34">
        <v>9.5</v>
      </c>
      <c r="G119" s="9">
        <f>E119*F119</f>
        <v>0</v>
      </c>
      <c r="H119" s="9">
        <v>950864</v>
      </c>
      <c r="I119" s="9">
        <v>949291</v>
      </c>
      <c r="J119" s="9">
        <f>H119-I119</f>
        <v>1573</v>
      </c>
      <c r="K119" s="9">
        <v>1</v>
      </c>
      <c r="L119" s="9">
        <f>K119*J119</f>
        <v>1573</v>
      </c>
      <c r="M119" s="10">
        <v>1.03</v>
      </c>
      <c r="N119" s="11">
        <f>M119*L119</f>
        <v>1620.19</v>
      </c>
      <c r="O119" s="9">
        <v>60</v>
      </c>
      <c r="P119" s="11">
        <f>G119+N119+O119</f>
        <v>1680.19</v>
      </c>
      <c r="Q119" s="9">
        <v>1</v>
      </c>
      <c r="R119" s="34">
        <f>P119*Q119</f>
        <v>1680.19</v>
      </c>
    </row>
    <row r="120" spans="1:40" s="1" customFormat="1">
      <c r="A120" s="9" t="s">
        <v>804</v>
      </c>
      <c r="B120" s="9" t="s">
        <v>805</v>
      </c>
      <c r="C120" s="9"/>
      <c r="D120" s="9"/>
      <c r="E120" s="9"/>
      <c r="F120" s="34">
        <v>9.5</v>
      </c>
      <c r="G120" s="9"/>
      <c r="H120" s="9">
        <v>519</v>
      </c>
      <c r="I120" s="9">
        <v>548</v>
      </c>
      <c r="J120" s="9">
        <f>I120-H120</f>
        <v>29</v>
      </c>
      <c r="K120" s="9">
        <v>40</v>
      </c>
      <c r="L120" s="9">
        <f>K120*J120</f>
        <v>1160</v>
      </c>
      <c r="M120" s="10">
        <v>1.03</v>
      </c>
      <c r="N120" s="11">
        <f>M120*L120</f>
        <v>1194.8</v>
      </c>
      <c r="O120" s="9"/>
      <c r="P120" s="11">
        <f>G120+N120+O120</f>
        <v>1194.8</v>
      </c>
      <c r="Q120" s="9">
        <v>1</v>
      </c>
      <c r="R120" s="34">
        <f>P120*Q120</f>
        <v>1194.8</v>
      </c>
    </row>
    <row r="121" spans="1:40" s="1" customFormat="1">
      <c r="A121" s="9" t="s">
        <v>11</v>
      </c>
      <c r="B121" s="9" t="s">
        <v>805</v>
      </c>
      <c r="C121" s="9"/>
      <c r="D121" s="9"/>
      <c r="E121" s="9">
        <f>SUM(E117:E120)</f>
        <v>0</v>
      </c>
      <c r="F121" s="34">
        <v>9.5</v>
      </c>
      <c r="G121" s="9">
        <f>E121*F121</f>
        <v>0</v>
      </c>
      <c r="H121" s="9"/>
      <c r="I121" s="9"/>
      <c r="J121" s="9"/>
      <c r="K121" s="9"/>
      <c r="L121" s="9">
        <f>SUM(L117:L120)</f>
        <v>4042</v>
      </c>
      <c r="M121" s="10">
        <v>1.03</v>
      </c>
      <c r="N121" s="11">
        <f>L121*M121</f>
        <v>4163.26</v>
      </c>
      <c r="O121" s="9">
        <f>SUM(O117:O120)</f>
        <v>140</v>
      </c>
      <c r="P121" s="11">
        <f>O121+N121+G121</f>
        <v>4303.26</v>
      </c>
      <c r="Q121" s="9">
        <v>1</v>
      </c>
      <c r="R121" s="34">
        <f>P121*Q121</f>
        <v>4303.26</v>
      </c>
    </row>
    <row r="122" spans="1:40" s="1" customFormat="1">
      <c r="A122" s="70"/>
      <c r="B122" s="70"/>
      <c r="C122" s="70"/>
      <c r="D122" s="70"/>
      <c r="E122" s="70"/>
      <c r="F122" s="149"/>
      <c r="G122" s="70"/>
      <c r="H122" s="70"/>
      <c r="I122" s="70"/>
      <c r="J122" s="70"/>
      <c r="K122" s="70"/>
      <c r="L122" s="198">
        <f>N122/M121</f>
        <v>4177.9223300970898</v>
      </c>
      <c r="M122" s="74"/>
      <c r="N122" s="75">
        <f>R121-G121</f>
        <v>4303.26</v>
      </c>
      <c r="O122" s="70"/>
      <c r="P122" s="75"/>
      <c r="Q122" s="70"/>
      <c r="R122" s="149"/>
    </row>
    <row r="123" spans="1:40" s="81" customFormat="1">
      <c r="A123" s="96" t="s">
        <v>843</v>
      </c>
      <c r="B123" s="96"/>
      <c r="C123" s="96" t="s">
        <v>109</v>
      </c>
      <c r="D123" s="96"/>
      <c r="E123" s="96"/>
      <c r="F123" s="97"/>
      <c r="G123" s="96"/>
      <c r="H123" s="96"/>
      <c r="I123" s="96"/>
      <c r="J123" s="96"/>
      <c r="K123" s="96"/>
      <c r="L123" s="96"/>
      <c r="M123" s="126"/>
      <c r="N123" s="127"/>
      <c r="O123" s="96"/>
      <c r="P123" s="127"/>
      <c r="Q123" s="96"/>
      <c r="R123" s="97">
        <v>178316.93</v>
      </c>
    </row>
    <row r="124" spans="1:40" s="81" customFormat="1">
      <c r="A124" s="96" t="s">
        <v>129</v>
      </c>
      <c r="B124" s="96"/>
      <c r="C124" s="96" t="s">
        <v>397</v>
      </c>
      <c r="D124" s="96"/>
      <c r="E124" s="96"/>
      <c r="F124" s="97"/>
      <c r="G124" s="96"/>
      <c r="H124" s="96"/>
      <c r="I124" s="96"/>
      <c r="J124" s="96"/>
      <c r="K124" s="96"/>
      <c r="L124" s="96"/>
      <c r="M124" s="126"/>
      <c r="N124" s="127"/>
      <c r="O124" s="96"/>
      <c r="P124" s="127"/>
      <c r="Q124" s="96"/>
      <c r="R124" s="97">
        <f>R123-R121</f>
        <v>174013.67</v>
      </c>
    </row>
    <row r="125" spans="1:40">
      <c r="A125" s="3"/>
      <c r="B125" s="3"/>
      <c r="C125" s="3"/>
      <c r="D125" s="3"/>
      <c r="E125" s="3"/>
      <c r="F125" s="111"/>
      <c r="G125" s="3"/>
      <c r="H125" s="3"/>
      <c r="I125" s="3"/>
      <c r="J125" s="3"/>
      <c r="K125" s="3"/>
      <c r="L125" s="3"/>
      <c r="M125" s="4"/>
      <c r="N125" s="5"/>
      <c r="O125" s="3"/>
      <c r="P125" s="5"/>
      <c r="Q125" s="3"/>
      <c r="R125" s="1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7"/>
      <c r="AL125" s="17"/>
      <c r="AM125" s="17"/>
      <c r="AN125" s="17"/>
    </row>
    <row r="126" spans="1:40">
      <c r="A126" s="3"/>
      <c r="B126" s="3"/>
      <c r="C126" s="3"/>
      <c r="D126" s="3"/>
      <c r="E126" s="3"/>
      <c r="F126" s="111"/>
      <c r="G126" s="3"/>
      <c r="H126" s="3"/>
      <c r="I126" s="3"/>
      <c r="J126" s="3"/>
      <c r="K126" s="3"/>
      <c r="L126" s="3"/>
      <c r="M126" s="4"/>
      <c r="N126" s="5"/>
      <c r="O126" s="3"/>
      <c r="P126" s="5"/>
      <c r="Q126" s="3"/>
      <c r="R126" s="1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7"/>
      <c r="AL126" s="17"/>
      <c r="AM126" s="17"/>
      <c r="AN126" s="17"/>
    </row>
    <row r="127" spans="1:40" s="25" customFormat="1" ht="13.5" customHeight="1">
      <c r="A127" s="9" t="s">
        <v>822</v>
      </c>
      <c r="B127" s="9" t="s">
        <v>805</v>
      </c>
      <c r="C127" s="9" t="s">
        <v>26</v>
      </c>
      <c r="D127" s="9"/>
      <c r="E127" s="9"/>
      <c r="F127" s="34">
        <v>9.5</v>
      </c>
      <c r="G127" s="9"/>
      <c r="H127" s="9"/>
      <c r="I127" s="9"/>
      <c r="J127" s="9"/>
      <c r="K127" s="9"/>
      <c r="L127" s="199"/>
      <c r="M127" s="10">
        <v>1.03</v>
      </c>
      <c r="N127" s="11"/>
      <c r="O127" s="9"/>
      <c r="P127" s="11">
        <f>P76</f>
        <v>7582.86</v>
      </c>
      <c r="Q127" s="9">
        <v>7.2889999999999996E-2</v>
      </c>
      <c r="R127" s="34">
        <f>P127*Q127</f>
        <v>552.71466539999994</v>
      </c>
    </row>
    <row r="128" spans="1:40" hidden="1">
      <c r="A128" s="3" t="s">
        <v>822</v>
      </c>
      <c r="B128" s="3" t="s">
        <v>805</v>
      </c>
      <c r="C128" s="3" t="s">
        <v>824</v>
      </c>
      <c r="D128" s="3"/>
      <c r="E128" s="147">
        <f>G128/F128</f>
        <v>0</v>
      </c>
      <c r="F128" s="111">
        <v>9.5</v>
      </c>
      <c r="G128" s="117">
        <f>R128</f>
        <v>0</v>
      </c>
      <c r="H128" s="3"/>
      <c r="I128" s="3"/>
      <c r="J128" s="3"/>
      <c r="K128" s="3"/>
      <c r="L128" s="200"/>
      <c r="M128" s="4">
        <v>1.03</v>
      </c>
      <c r="N128" s="5"/>
      <c r="O128" s="3"/>
      <c r="P128" s="5">
        <f>P77</f>
        <v>0</v>
      </c>
      <c r="Q128" s="3">
        <v>5.8799999999999998E-2</v>
      </c>
      <c r="R128" s="117">
        <f>P128*Q128</f>
        <v>0</v>
      </c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7"/>
      <c r="AL128" s="17"/>
      <c r="AM128" s="17"/>
      <c r="AN128" s="17"/>
    </row>
    <row r="129" spans="1:40" hidden="1">
      <c r="A129" s="3" t="s">
        <v>825</v>
      </c>
      <c r="B129" s="3"/>
      <c r="C129" s="3"/>
      <c r="D129" s="3"/>
      <c r="E129" s="147">
        <f>SUM(E121:E128)</f>
        <v>0</v>
      </c>
      <c r="F129" s="111">
        <v>9.5</v>
      </c>
      <c r="G129" s="117">
        <f>E129*F129</f>
        <v>0</v>
      </c>
      <c r="H129" s="3"/>
      <c r="I129" s="3"/>
      <c r="J129" s="3"/>
      <c r="K129" s="3"/>
      <c r="L129" s="200">
        <f>N129/M129</f>
        <v>346783.082199417</v>
      </c>
      <c r="M129" s="4">
        <v>1.03</v>
      </c>
      <c r="N129" s="5">
        <f>R129-G129</f>
        <v>357186.57466540002</v>
      </c>
      <c r="O129" s="3"/>
      <c r="P129" s="5"/>
      <c r="Q129" s="3"/>
      <c r="R129" s="117">
        <f>SUM(R121:R128)</f>
        <v>357186.57466540002</v>
      </c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7"/>
      <c r="AL129" s="17"/>
      <c r="AM129" s="17"/>
      <c r="AN129" s="17"/>
    </row>
    <row r="130" spans="1:40">
      <c r="A130" s="3"/>
      <c r="B130" s="3"/>
      <c r="C130" s="3"/>
      <c r="D130" s="3"/>
      <c r="E130" s="147"/>
      <c r="F130" s="111"/>
      <c r="G130" s="117"/>
      <c r="H130" s="3"/>
      <c r="I130" s="3"/>
      <c r="J130" s="3"/>
      <c r="K130" s="3"/>
      <c r="L130" s="200"/>
      <c r="M130" s="4"/>
      <c r="N130" s="5"/>
      <c r="O130" s="3"/>
      <c r="P130" s="5"/>
      <c r="Q130" s="3"/>
      <c r="R130" s="1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7"/>
      <c r="AL130" s="17"/>
      <c r="AM130" s="17"/>
      <c r="AN130" s="17"/>
    </row>
    <row r="131" spans="1:40" s="16" customFormat="1">
      <c r="A131" s="214" t="s">
        <v>844</v>
      </c>
      <c r="B131" s="214" t="s">
        <v>845</v>
      </c>
      <c r="C131" s="214"/>
      <c r="D131" s="214"/>
      <c r="E131" s="214"/>
      <c r="F131" s="215"/>
      <c r="G131" s="214"/>
      <c r="H131" s="214"/>
      <c r="I131" s="214"/>
      <c r="J131" s="214"/>
      <c r="K131" s="214"/>
      <c r="L131" s="214"/>
      <c r="M131" s="236"/>
      <c r="N131" s="237"/>
      <c r="O131" s="214"/>
      <c r="P131" s="237"/>
      <c r="Q131" s="214"/>
      <c r="R131" s="215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7"/>
      <c r="AL131" s="17"/>
      <c r="AM131" s="17"/>
      <c r="AN131" s="17"/>
    </row>
    <row r="132" spans="1:40" s="25" customFormat="1">
      <c r="A132" s="9" t="s">
        <v>837</v>
      </c>
      <c r="B132" s="9"/>
      <c r="C132" s="9">
        <v>45</v>
      </c>
      <c r="D132" s="9">
        <v>46</v>
      </c>
      <c r="E132" s="9">
        <f>SUM(D132-C132)</f>
        <v>1</v>
      </c>
      <c r="F132" s="34">
        <v>9.5</v>
      </c>
      <c r="G132" s="9">
        <f>E132*F132</f>
        <v>9.5</v>
      </c>
      <c r="H132" s="9">
        <v>33062</v>
      </c>
      <c r="I132" s="9">
        <v>33592</v>
      </c>
      <c r="J132" s="9">
        <f>I132-H132</f>
        <v>530</v>
      </c>
      <c r="K132" s="9">
        <v>1</v>
      </c>
      <c r="L132" s="9">
        <f>K132*J132</f>
        <v>530</v>
      </c>
      <c r="M132" s="10">
        <v>1.03</v>
      </c>
      <c r="N132" s="11">
        <f>M132*L132</f>
        <v>545.9</v>
      </c>
      <c r="O132" s="9">
        <v>0</v>
      </c>
      <c r="P132" s="11">
        <f>G132+N132+O132</f>
        <v>555.4</v>
      </c>
      <c r="Q132" s="9">
        <v>0.5</v>
      </c>
      <c r="R132" s="34">
        <f>P132*Q132</f>
        <v>277.7</v>
      </c>
    </row>
    <row r="133" spans="1:40">
      <c r="A133" s="3"/>
      <c r="B133" s="3"/>
      <c r="C133" s="3"/>
      <c r="D133" s="3"/>
      <c r="E133" s="3"/>
      <c r="F133" s="117"/>
      <c r="G133" s="3"/>
      <c r="H133" s="3"/>
      <c r="I133" s="3"/>
      <c r="J133" s="3"/>
      <c r="K133" s="3"/>
      <c r="L133" s="200">
        <f>N133/M132</f>
        <v>260.388349514563</v>
      </c>
      <c r="M133" s="4"/>
      <c r="N133" s="5">
        <f>R132-G132</f>
        <v>268.2</v>
      </c>
      <c r="O133" s="3"/>
      <c r="P133" s="5"/>
      <c r="Q133" s="3"/>
      <c r="R133" s="1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7"/>
      <c r="AL133" s="17"/>
      <c r="AM133" s="17"/>
      <c r="AN133" s="17"/>
    </row>
    <row r="134" spans="1:40">
      <c r="A134" s="27" t="s">
        <v>15</v>
      </c>
      <c r="B134" s="3" t="s">
        <v>50</v>
      </c>
      <c r="C134" s="3" t="s">
        <v>16</v>
      </c>
      <c r="D134" s="3" t="s">
        <v>17</v>
      </c>
      <c r="E134" s="3" t="s">
        <v>18</v>
      </c>
      <c r="F134" s="117" t="s">
        <v>19</v>
      </c>
      <c r="G134" s="3" t="s">
        <v>20</v>
      </c>
      <c r="H134" s="3" t="s">
        <v>21</v>
      </c>
      <c r="I134" s="3" t="s">
        <v>22</v>
      </c>
      <c r="J134" s="3" t="s">
        <v>23</v>
      </c>
      <c r="K134" s="3" t="s">
        <v>24</v>
      </c>
      <c r="L134" s="3" t="s">
        <v>18</v>
      </c>
      <c r="M134" s="4"/>
      <c r="N134" s="5" t="s">
        <v>25</v>
      </c>
      <c r="O134" s="3" t="s">
        <v>26</v>
      </c>
      <c r="P134" s="5" t="s">
        <v>11</v>
      </c>
      <c r="Q134" s="3" t="s">
        <v>27</v>
      </c>
      <c r="R134" s="117" t="s">
        <v>28</v>
      </c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7"/>
      <c r="AL134" s="17"/>
      <c r="AM134" s="17"/>
      <c r="AN134" s="17"/>
    </row>
    <row r="135" spans="1:40" s="20" customFormat="1">
      <c r="A135" s="216" t="s">
        <v>846</v>
      </c>
      <c r="B135" s="94" t="s">
        <v>847</v>
      </c>
      <c r="C135" s="94">
        <v>4240</v>
      </c>
      <c r="D135" s="94"/>
      <c r="E135" s="94"/>
      <c r="F135" s="95"/>
      <c r="G135" s="94"/>
      <c r="H135" s="94"/>
      <c r="I135" s="94"/>
      <c r="J135" s="94"/>
      <c r="K135" s="94"/>
      <c r="L135" s="94"/>
      <c r="M135" s="124">
        <v>1.03</v>
      </c>
      <c r="N135" s="125"/>
      <c r="O135" s="94"/>
      <c r="P135" s="125"/>
      <c r="Q135" s="94"/>
      <c r="R135" s="95"/>
    </row>
    <row r="136" spans="1:40" s="1" customFormat="1">
      <c r="A136" s="9" t="s">
        <v>848</v>
      </c>
      <c r="B136" s="9" t="s">
        <v>801</v>
      </c>
      <c r="C136" s="9">
        <v>219</v>
      </c>
      <c r="D136" s="9">
        <v>219</v>
      </c>
      <c r="E136" s="9">
        <f>SUM(D136-C136)</f>
        <v>0</v>
      </c>
      <c r="F136" s="34">
        <v>9.5</v>
      </c>
      <c r="G136" s="9">
        <f>E136*F136</f>
        <v>0</v>
      </c>
      <c r="H136" s="9">
        <v>54487</v>
      </c>
      <c r="I136" s="9">
        <v>56739</v>
      </c>
      <c r="J136" s="9">
        <f t="shared" ref="J136:J141" si="41">I136-H136</f>
        <v>2252</v>
      </c>
      <c r="K136" s="9">
        <v>1</v>
      </c>
      <c r="L136" s="9">
        <f>K136*J136</f>
        <v>2252</v>
      </c>
      <c r="M136" s="10">
        <v>1.03</v>
      </c>
      <c r="N136" s="11">
        <f t="shared" ref="N136:N141" si="42">M136*L136</f>
        <v>2319.56</v>
      </c>
      <c r="O136" s="9">
        <v>80</v>
      </c>
      <c r="P136" s="11">
        <f t="shared" ref="P136:P141" si="43">G136+N136+O136</f>
        <v>2399.56</v>
      </c>
      <c r="Q136" s="9">
        <v>1</v>
      </c>
      <c r="R136" s="34">
        <f t="shared" ref="R136:R141" si="44">P136*Q136</f>
        <v>2399.56</v>
      </c>
    </row>
    <row r="137" spans="1:40" s="1" customFormat="1">
      <c r="A137" s="9" t="s">
        <v>849</v>
      </c>
      <c r="B137" s="9" t="s">
        <v>801</v>
      </c>
      <c r="C137" s="9"/>
      <c r="D137" s="9" t="s">
        <v>850</v>
      </c>
      <c r="E137" s="9"/>
      <c r="F137" s="34">
        <v>9.5</v>
      </c>
      <c r="G137" s="9"/>
      <c r="H137" s="9">
        <v>5194</v>
      </c>
      <c r="I137" s="9">
        <v>7430</v>
      </c>
      <c r="J137" s="9">
        <f t="shared" si="41"/>
        <v>2236</v>
      </c>
      <c r="K137" s="9">
        <v>1</v>
      </c>
      <c r="L137" s="9">
        <f>K137*J137</f>
        <v>2236</v>
      </c>
      <c r="M137" s="10">
        <v>1.03</v>
      </c>
      <c r="N137" s="11">
        <f t="shared" si="42"/>
        <v>2303.08</v>
      </c>
      <c r="O137" s="9"/>
      <c r="P137" s="11">
        <f t="shared" si="43"/>
        <v>2303.08</v>
      </c>
      <c r="Q137" s="9">
        <v>1</v>
      </c>
      <c r="R137" s="34">
        <f t="shared" si="44"/>
        <v>2303.08</v>
      </c>
    </row>
    <row r="138" spans="1:40" s="1" customFormat="1">
      <c r="A138" s="9" t="s">
        <v>851</v>
      </c>
      <c r="B138" s="9" t="s">
        <v>801</v>
      </c>
      <c r="C138" s="9">
        <v>108</v>
      </c>
      <c r="D138" s="9">
        <v>108</v>
      </c>
      <c r="E138" s="9">
        <f>SUM(D138-C138)</f>
        <v>0</v>
      </c>
      <c r="F138" s="34">
        <v>9.5</v>
      </c>
      <c r="G138" s="9">
        <f>E138*F138</f>
        <v>0</v>
      </c>
      <c r="H138" s="9">
        <v>24127</v>
      </c>
      <c r="I138" s="9">
        <v>26606</v>
      </c>
      <c r="J138" s="9">
        <f t="shared" si="41"/>
        <v>2479</v>
      </c>
      <c r="K138" s="9">
        <v>1</v>
      </c>
      <c r="L138" s="9">
        <f>K138*J138</f>
        <v>2479</v>
      </c>
      <c r="M138" s="10">
        <v>1.03</v>
      </c>
      <c r="N138" s="11">
        <f t="shared" si="42"/>
        <v>2553.37</v>
      </c>
      <c r="O138" s="9">
        <v>40</v>
      </c>
      <c r="P138" s="11">
        <f t="shared" si="43"/>
        <v>2593.37</v>
      </c>
      <c r="Q138" s="9">
        <v>1</v>
      </c>
      <c r="R138" s="34">
        <f t="shared" si="44"/>
        <v>2593.37</v>
      </c>
    </row>
    <row r="139" spans="1:40" s="1" customFormat="1">
      <c r="A139" s="9" t="s">
        <v>852</v>
      </c>
      <c r="B139" s="9" t="s">
        <v>801</v>
      </c>
      <c r="C139" s="9"/>
      <c r="D139" s="9" t="s">
        <v>853</v>
      </c>
      <c r="E139" s="9"/>
      <c r="F139" s="34">
        <v>9.5</v>
      </c>
      <c r="G139" s="9">
        <f>E139*F139</f>
        <v>0</v>
      </c>
      <c r="H139" s="9">
        <v>87214</v>
      </c>
      <c r="I139" s="9">
        <v>96638</v>
      </c>
      <c r="J139" s="9">
        <f t="shared" si="41"/>
        <v>9424</v>
      </c>
      <c r="K139" s="9">
        <v>1</v>
      </c>
      <c r="L139" s="9">
        <f>K139*J139</f>
        <v>9424</v>
      </c>
      <c r="M139" s="10">
        <v>1.03</v>
      </c>
      <c r="N139" s="11">
        <f t="shared" si="42"/>
        <v>9706.7199999999993</v>
      </c>
      <c r="O139" s="9"/>
      <c r="P139" s="11">
        <f t="shared" si="43"/>
        <v>9706.7199999999993</v>
      </c>
      <c r="Q139" s="9">
        <v>1</v>
      </c>
      <c r="R139" s="34">
        <f t="shared" si="44"/>
        <v>9706.7199999999993</v>
      </c>
    </row>
    <row r="140" spans="1:40" s="1" customFormat="1">
      <c r="A140" s="9" t="s">
        <v>854</v>
      </c>
      <c r="B140" s="9" t="s">
        <v>801</v>
      </c>
      <c r="C140" s="9">
        <v>45</v>
      </c>
      <c r="D140" s="9">
        <v>45</v>
      </c>
      <c r="E140" s="9">
        <f>D140-C140</f>
        <v>0</v>
      </c>
      <c r="F140" s="34">
        <v>9.5</v>
      </c>
      <c r="G140" s="9">
        <f>E140*F140</f>
        <v>0</v>
      </c>
      <c r="H140" s="9">
        <v>27225</v>
      </c>
      <c r="I140" s="9">
        <v>27474</v>
      </c>
      <c r="J140" s="9">
        <f t="shared" si="41"/>
        <v>249</v>
      </c>
      <c r="K140" s="9">
        <v>1</v>
      </c>
      <c r="L140" s="9">
        <f>J140*K140</f>
        <v>249</v>
      </c>
      <c r="M140" s="10">
        <v>1.03</v>
      </c>
      <c r="N140" s="11">
        <f t="shared" si="42"/>
        <v>256.47000000000003</v>
      </c>
      <c r="O140" s="9"/>
      <c r="P140" s="11">
        <f t="shared" si="43"/>
        <v>256.47000000000003</v>
      </c>
      <c r="Q140" s="9">
        <v>1</v>
      </c>
      <c r="R140" s="34">
        <f t="shared" si="44"/>
        <v>256.47000000000003</v>
      </c>
    </row>
    <row r="141" spans="1:40" s="1" customFormat="1">
      <c r="A141" s="9" t="s">
        <v>800</v>
      </c>
      <c r="B141" s="9" t="s">
        <v>801</v>
      </c>
      <c r="C141" s="9"/>
      <c r="D141" s="9"/>
      <c r="E141" s="9"/>
      <c r="F141" s="34"/>
      <c r="G141" s="9"/>
      <c r="H141" s="9">
        <v>2384</v>
      </c>
      <c r="I141" s="9">
        <v>2605</v>
      </c>
      <c r="J141" s="9">
        <f t="shared" si="41"/>
        <v>221</v>
      </c>
      <c r="K141" s="9">
        <v>20</v>
      </c>
      <c r="L141" s="9">
        <f>K141*J141</f>
        <v>4420</v>
      </c>
      <c r="M141" s="10">
        <v>1.03</v>
      </c>
      <c r="N141" s="11">
        <f t="shared" si="42"/>
        <v>4552.6000000000004</v>
      </c>
      <c r="O141" s="9"/>
      <c r="P141" s="11">
        <f t="shared" si="43"/>
        <v>4552.6000000000004</v>
      </c>
      <c r="Q141" s="9">
        <v>1</v>
      </c>
      <c r="R141" s="34">
        <f t="shared" si="44"/>
        <v>4552.6000000000004</v>
      </c>
    </row>
    <row r="142" spans="1:40" s="1" customFormat="1">
      <c r="A142" s="9" t="s">
        <v>11</v>
      </c>
      <c r="B142" s="9" t="s">
        <v>801</v>
      </c>
      <c r="C142" s="9"/>
      <c r="D142" s="9"/>
      <c r="E142" s="9">
        <f>SUM(E136:E141)</f>
        <v>0</v>
      </c>
      <c r="F142" s="34">
        <v>9.5</v>
      </c>
      <c r="G142" s="9">
        <f>E142*F142</f>
        <v>0</v>
      </c>
      <c r="H142" s="9"/>
      <c r="I142" s="9"/>
      <c r="J142" s="9"/>
      <c r="K142" s="9"/>
      <c r="L142" s="9">
        <f>SUM(L136:L141)</f>
        <v>21060</v>
      </c>
      <c r="M142" s="10">
        <v>1.03</v>
      </c>
      <c r="N142" s="11">
        <f>L142*M142</f>
        <v>21691.8</v>
      </c>
      <c r="O142" s="9">
        <f>SUM(O136:O140)</f>
        <v>120</v>
      </c>
      <c r="P142" s="11">
        <f>O142+N142+G142</f>
        <v>21811.8</v>
      </c>
      <c r="Q142" s="9"/>
      <c r="R142" s="34">
        <f>P142</f>
        <v>21811.8</v>
      </c>
    </row>
    <row r="143" spans="1:40" s="1" customFormat="1">
      <c r="A143" s="9" t="s">
        <v>822</v>
      </c>
      <c r="B143" s="9" t="s">
        <v>801</v>
      </c>
      <c r="C143" s="9" t="s">
        <v>26</v>
      </c>
      <c r="D143" s="9"/>
      <c r="E143" s="9"/>
      <c r="F143" s="34">
        <v>9.5</v>
      </c>
      <c r="G143" s="9"/>
      <c r="H143" s="9"/>
      <c r="I143" s="9"/>
      <c r="J143" s="9"/>
      <c r="K143" s="9"/>
      <c r="L143" s="199"/>
      <c r="M143" s="10">
        <v>1.03</v>
      </c>
      <c r="N143" s="11"/>
      <c r="O143" s="9"/>
      <c r="P143" s="11">
        <v>7582.86</v>
      </c>
      <c r="Q143" s="9">
        <v>3.1969999999999998E-2</v>
      </c>
      <c r="R143" s="34">
        <f>P143*Q143</f>
        <v>242.42403419999999</v>
      </c>
    </row>
    <row r="144" spans="1:40" s="25" customFormat="1">
      <c r="A144" s="9" t="s">
        <v>822</v>
      </c>
      <c r="B144" s="9" t="s">
        <v>801</v>
      </c>
      <c r="C144" s="9" t="s">
        <v>824</v>
      </c>
      <c r="D144" s="9"/>
      <c r="E144" s="120">
        <f>G144/F144</f>
        <v>0</v>
      </c>
      <c r="F144" s="34">
        <v>9.5</v>
      </c>
      <c r="G144" s="34">
        <f>R144</f>
        <v>0</v>
      </c>
      <c r="H144" s="9"/>
      <c r="I144" s="9"/>
      <c r="J144" s="9"/>
      <c r="K144" s="9"/>
      <c r="L144" s="199"/>
      <c r="M144" s="10">
        <v>1.03</v>
      </c>
      <c r="N144" s="11"/>
      <c r="O144" s="9"/>
      <c r="P144" s="11">
        <f>P77</f>
        <v>0</v>
      </c>
      <c r="Q144" s="9">
        <v>2.9399999999999999E-2</v>
      </c>
      <c r="R144" s="34">
        <f>P144*Q144</f>
        <v>0</v>
      </c>
    </row>
    <row r="145" spans="1:22 16366:16366" s="25" customFormat="1">
      <c r="A145" s="9" t="s">
        <v>825</v>
      </c>
      <c r="B145" s="9"/>
      <c r="C145" s="9"/>
      <c r="D145" s="9"/>
      <c r="E145" s="120">
        <f>G145/F145</f>
        <v>0</v>
      </c>
      <c r="F145" s="34">
        <v>9.5</v>
      </c>
      <c r="G145" s="9">
        <f>SUM(G142:G144)</f>
        <v>0</v>
      </c>
      <c r="H145" s="9"/>
      <c r="I145" s="9"/>
      <c r="J145" s="9"/>
      <c r="K145" s="9"/>
      <c r="L145" s="199">
        <f>N145/M145</f>
        <v>21411.867994368899</v>
      </c>
      <c r="M145" s="10">
        <v>1.03</v>
      </c>
      <c r="N145" s="11">
        <f>R145-G145</f>
        <v>22054.2240342</v>
      </c>
      <c r="O145" s="9"/>
      <c r="P145" s="11"/>
      <c r="Q145" s="9"/>
      <c r="R145" s="34">
        <f>SUM(R142:R144)</f>
        <v>22054.2240342</v>
      </c>
      <c r="S145" s="26"/>
    </row>
    <row r="146" spans="1:22 16366:16366">
      <c r="A146" s="40"/>
      <c r="B146" s="217"/>
      <c r="C146" s="217"/>
      <c r="D146" s="217"/>
      <c r="E146" s="218"/>
      <c r="F146" s="219"/>
      <c r="G146" s="217"/>
      <c r="H146" s="217"/>
      <c r="I146" s="217"/>
      <c r="J146" s="217"/>
      <c r="K146" s="217"/>
      <c r="L146" s="238"/>
      <c r="M146" s="239" t="s">
        <v>147</v>
      </c>
      <c r="N146" s="240"/>
      <c r="O146" s="217"/>
      <c r="P146" s="240"/>
      <c r="Q146" s="217"/>
      <c r="R146" s="252"/>
      <c r="S146" s="17"/>
      <c r="T146" s="17"/>
      <c r="U146" s="17"/>
      <c r="V146" s="17"/>
    </row>
    <row r="147" spans="1:22 16366:16366">
      <c r="A147" s="220"/>
      <c r="B147" s="221"/>
      <c r="C147" s="221"/>
      <c r="D147" s="221"/>
      <c r="E147" s="221"/>
      <c r="F147" s="221"/>
      <c r="G147" s="221"/>
      <c r="H147" s="221"/>
      <c r="I147" s="221"/>
      <c r="J147" s="221"/>
      <c r="K147" s="221"/>
      <c r="L147" s="221"/>
      <c r="M147" s="221"/>
      <c r="N147" s="221"/>
      <c r="O147" s="221"/>
      <c r="P147" s="221"/>
      <c r="Q147" s="221"/>
      <c r="R147" s="253"/>
      <c r="S147" s="254"/>
      <c r="T147" s="17"/>
      <c r="U147" s="17"/>
      <c r="V147" s="17"/>
    </row>
    <row r="148" spans="1:22 16366:16366" s="21" customFormat="1">
      <c r="A148" s="26" t="s">
        <v>15</v>
      </c>
      <c r="B148" s="3" t="s">
        <v>50</v>
      </c>
      <c r="C148" s="3" t="s">
        <v>16</v>
      </c>
      <c r="D148" s="3" t="s">
        <v>17</v>
      </c>
      <c r="E148" s="3" t="s">
        <v>18</v>
      </c>
      <c r="F148" s="117" t="s">
        <v>19</v>
      </c>
      <c r="G148" s="3" t="s">
        <v>20</v>
      </c>
      <c r="H148" s="3" t="s">
        <v>21</v>
      </c>
      <c r="I148" s="3" t="s">
        <v>22</v>
      </c>
      <c r="J148" s="3" t="s">
        <v>23</v>
      </c>
      <c r="K148" s="3" t="s">
        <v>24</v>
      </c>
      <c r="L148" s="3" t="s">
        <v>18</v>
      </c>
      <c r="M148" s="4"/>
      <c r="N148" s="5" t="s">
        <v>855</v>
      </c>
      <c r="O148" s="3" t="s">
        <v>26</v>
      </c>
      <c r="P148" s="5" t="s">
        <v>856</v>
      </c>
      <c r="Q148" s="3" t="s">
        <v>27</v>
      </c>
      <c r="R148" s="117" t="s">
        <v>28</v>
      </c>
      <c r="S148" s="255"/>
      <c r="T148" s="256"/>
      <c r="U148" s="256"/>
      <c r="V148" s="256"/>
    </row>
    <row r="149" spans="1:22 16366:16366" s="1" customFormat="1">
      <c r="A149" s="9" t="s">
        <v>857</v>
      </c>
      <c r="B149" s="9" t="s">
        <v>858</v>
      </c>
      <c r="C149" s="9">
        <v>43</v>
      </c>
      <c r="D149" s="9">
        <v>47</v>
      </c>
      <c r="E149" s="9">
        <f>D149-C149</f>
        <v>4</v>
      </c>
      <c r="F149" s="34">
        <v>9.5</v>
      </c>
      <c r="G149" s="9">
        <f>F149*E149</f>
        <v>38</v>
      </c>
      <c r="H149" s="9">
        <v>30569</v>
      </c>
      <c r="I149" s="9">
        <v>31988</v>
      </c>
      <c r="J149" s="9">
        <f>I149-H149</f>
        <v>1419</v>
      </c>
      <c r="K149" s="9">
        <v>1</v>
      </c>
      <c r="L149" s="9">
        <f>J149*K149</f>
        <v>1419</v>
      </c>
      <c r="M149" s="10">
        <v>1.03</v>
      </c>
      <c r="N149" s="11">
        <f>L149*M149</f>
        <v>1461.57</v>
      </c>
      <c r="O149" s="9"/>
      <c r="P149" s="11">
        <f>G149+N149+O149</f>
        <v>1499.57</v>
      </c>
      <c r="Q149" s="9">
        <v>1</v>
      </c>
      <c r="R149" s="34">
        <f>P149*Q149</f>
        <v>1499.57</v>
      </c>
      <c r="S149" s="257"/>
    </row>
    <row r="150" spans="1:22 16366:16366" s="1" customFormat="1">
      <c r="A150" s="9" t="s">
        <v>859</v>
      </c>
      <c r="B150" s="9" t="s">
        <v>858</v>
      </c>
      <c r="C150" s="9"/>
      <c r="D150" s="9"/>
      <c r="E150" s="9"/>
      <c r="F150" s="34"/>
      <c r="G150" s="9"/>
      <c r="H150" s="9">
        <v>1390001</v>
      </c>
      <c r="I150" s="9">
        <v>1516594</v>
      </c>
      <c r="J150" s="9">
        <f>I150-H150</f>
        <v>126593</v>
      </c>
      <c r="K150" s="9">
        <v>1</v>
      </c>
      <c r="L150" s="9">
        <f>J150*K150</f>
        <v>126593</v>
      </c>
      <c r="M150" s="10">
        <v>1.03</v>
      </c>
      <c r="N150" s="11">
        <f>L150*M150</f>
        <v>130390.79</v>
      </c>
      <c r="O150" s="9"/>
      <c r="P150" s="11">
        <f>G150+N150+O150</f>
        <v>130390.79</v>
      </c>
      <c r="Q150" s="9">
        <v>1</v>
      </c>
      <c r="R150" s="34">
        <f>P150*Q150</f>
        <v>130390.79</v>
      </c>
      <c r="S150" s="257"/>
    </row>
    <row r="151" spans="1:22 16366:16366" s="1" customFormat="1">
      <c r="A151" s="9" t="s">
        <v>860</v>
      </c>
      <c r="B151" s="9" t="s">
        <v>858</v>
      </c>
      <c r="C151" s="9">
        <v>79</v>
      </c>
      <c r="D151" s="9">
        <v>79</v>
      </c>
      <c r="E151" s="9">
        <f>D151-C151</f>
        <v>0</v>
      </c>
      <c r="F151" s="34">
        <v>9.5</v>
      </c>
      <c r="G151" s="9">
        <f>F151*E151</f>
        <v>0</v>
      </c>
      <c r="H151" s="9">
        <v>24690</v>
      </c>
      <c r="I151" s="9">
        <v>26055</v>
      </c>
      <c r="J151" s="9">
        <f>I151-H151</f>
        <v>1365</v>
      </c>
      <c r="K151" s="9">
        <v>1</v>
      </c>
      <c r="L151" s="9">
        <f>J151/K151</f>
        <v>1365</v>
      </c>
      <c r="M151" s="10">
        <v>1.03</v>
      </c>
      <c r="N151" s="11">
        <f>L151*M151</f>
        <v>1405.95</v>
      </c>
      <c r="O151" s="9">
        <v>60</v>
      </c>
      <c r="P151" s="11">
        <f>G151+N151+O151</f>
        <v>1465.95</v>
      </c>
      <c r="Q151" s="9">
        <v>1</v>
      </c>
      <c r="R151" s="34">
        <f>P151*Q151</f>
        <v>1465.95</v>
      </c>
      <c r="S151" s="257"/>
    </row>
    <row r="152" spans="1:22 16366:16366" s="1" customFormat="1">
      <c r="A152" s="9" t="s">
        <v>861</v>
      </c>
      <c r="B152" s="9" t="s">
        <v>858</v>
      </c>
      <c r="C152" s="9">
        <v>29</v>
      </c>
      <c r="D152" s="9">
        <v>29</v>
      </c>
      <c r="E152" s="9">
        <f>D152-C152</f>
        <v>0</v>
      </c>
      <c r="F152" s="34">
        <v>9.5</v>
      </c>
      <c r="G152" s="9">
        <f>F152*E152</f>
        <v>0</v>
      </c>
      <c r="H152" s="9">
        <v>26689</v>
      </c>
      <c r="I152" s="9">
        <v>27751</v>
      </c>
      <c r="J152" s="9">
        <f>I152-H152</f>
        <v>1062</v>
      </c>
      <c r="K152" s="9">
        <v>1</v>
      </c>
      <c r="L152" s="9">
        <f>J152/K152</f>
        <v>1062</v>
      </c>
      <c r="M152" s="10">
        <v>1.03</v>
      </c>
      <c r="N152" s="11">
        <f>L152*M152</f>
        <v>1093.8599999999999</v>
      </c>
      <c r="O152" s="9">
        <v>60</v>
      </c>
      <c r="P152" s="11">
        <f>G152+N152+O152</f>
        <v>1153.8599999999999</v>
      </c>
      <c r="Q152" s="9">
        <v>1</v>
      </c>
      <c r="R152" s="34">
        <f>P152*Q152</f>
        <v>1153.8599999999999</v>
      </c>
      <c r="S152" s="257"/>
    </row>
    <row r="153" spans="1:22 16366:16366" s="1" customFormat="1">
      <c r="A153" s="222" t="s">
        <v>11</v>
      </c>
      <c r="B153" s="222" t="s">
        <v>858</v>
      </c>
      <c r="C153" s="222"/>
      <c r="D153" s="13"/>
      <c r="E153" s="222">
        <f>SUM(E149:E152)</f>
        <v>4</v>
      </c>
      <c r="F153" s="34">
        <v>9.5</v>
      </c>
      <c r="G153" s="222">
        <f>E153*F153</f>
        <v>38</v>
      </c>
      <c r="H153" s="222"/>
      <c r="I153" s="222"/>
      <c r="J153" s="222"/>
      <c r="K153" s="222"/>
      <c r="L153" s="222">
        <f>SUM(L149:L152)</f>
        <v>130439</v>
      </c>
      <c r="M153" s="241">
        <v>1.03</v>
      </c>
      <c r="N153" s="242">
        <f>L153*M153</f>
        <v>134352.17000000001</v>
      </c>
      <c r="O153" s="222">
        <f>SUM(O149:O152)</f>
        <v>120</v>
      </c>
      <c r="P153" s="242">
        <f>P149+P150+P151+P152</f>
        <v>134510.17000000001</v>
      </c>
      <c r="Q153" s="222">
        <v>1</v>
      </c>
      <c r="R153" s="258">
        <f>P153*Q153</f>
        <v>134510.17000000001</v>
      </c>
      <c r="S153" s="257"/>
    </row>
    <row r="154" spans="1:22 16366:16366" s="17" customFormat="1">
      <c r="A154" s="223" t="s">
        <v>128</v>
      </c>
      <c r="B154" s="224" t="s">
        <v>109</v>
      </c>
      <c r="C154" s="224"/>
      <c r="D154" s="224"/>
      <c r="E154" s="224"/>
      <c r="F154" s="225"/>
      <c r="G154" s="224"/>
      <c r="H154" s="224"/>
      <c r="I154" s="224"/>
      <c r="J154" s="224"/>
      <c r="K154" s="224"/>
      <c r="L154" s="243"/>
      <c r="M154" s="224"/>
      <c r="N154" s="243"/>
      <c r="O154" s="224"/>
      <c r="P154" s="244"/>
      <c r="Q154" s="224"/>
      <c r="R154" s="259">
        <v>11871</v>
      </c>
      <c r="S154" s="260"/>
    </row>
    <row r="155" spans="1:22 16366:16366" s="17" customFormat="1">
      <c r="A155" s="223" t="s">
        <v>129</v>
      </c>
      <c r="B155" s="96" t="s">
        <v>397</v>
      </c>
      <c r="C155" s="224"/>
      <c r="D155" s="224"/>
      <c r="E155" s="224"/>
      <c r="F155" s="225"/>
      <c r="G155" s="224"/>
      <c r="H155" s="224"/>
      <c r="I155" s="224"/>
      <c r="J155" s="224"/>
      <c r="K155" s="224"/>
      <c r="L155" s="243"/>
      <c r="M155" s="224"/>
      <c r="N155" s="243"/>
      <c r="O155" s="224"/>
      <c r="P155" s="244"/>
      <c r="Q155" s="224"/>
      <c r="R155" s="259">
        <f>R154-R153</f>
        <v>-122639.17</v>
      </c>
      <c r="S155" s="260"/>
    </row>
    <row r="156" spans="1:22 16366:16366">
      <c r="A156" s="110"/>
      <c r="B156" s="226"/>
      <c r="C156" s="226"/>
      <c r="D156" s="226"/>
      <c r="E156" s="226"/>
      <c r="F156" s="226"/>
      <c r="G156" s="226"/>
      <c r="H156" s="226"/>
      <c r="I156" s="226"/>
      <c r="J156" s="226"/>
      <c r="K156" s="226"/>
      <c r="L156" s="226"/>
      <c r="M156" s="226"/>
      <c r="N156" s="226"/>
      <c r="O156" s="226"/>
      <c r="P156" s="226"/>
      <c r="Q156" s="226"/>
      <c r="R156" s="261"/>
      <c r="S156" s="262"/>
      <c r="T156" s="17"/>
      <c r="U156" s="17"/>
      <c r="V156" s="17"/>
    </row>
    <row r="157" spans="1:22 16366:16366">
      <c r="A157" s="3" t="s">
        <v>15</v>
      </c>
      <c r="B157" s="3" t="s">
        <v>50</v>
      </c>
      <c r="C157" s="3" t="s">
        <v>16</v>
      </c>
      <c r="D157" s="3" t="s">
        <v>17</v>
      </c>
      <c r="E157" s="3" t="s">
        <v>18</v>
      </c>
      <c r="F157" s="117" t="s">
        <v>19</v>
      </c>
      <c r="G157" s="3" t="s">
        <v>20</v>
      </c>
      <c r="H157" s="3" t="s">
        <v>21</v>
      </c>
      <c r="I157" s="3" t="s">
        <v>22</v>
      </c>
      <c r="J157" s="3" t="s">
        <v>23</v>
      </c>
      <c r="K157" s="3" t="s">
        <v>24</v>
      </c>
      <c r="L157" s="3" t="s">
        <v>18</v>
      </c>
      <c r="M157" s="4"/>
      <c r="N157" s="5" t="s">
        <v>855</v>
      </c>
      <c r="O157" s="3" t="s">
        <v>26</v>
      </c>
      <c r="P157" s="5" t="s">
        <v>856</v>
      </c>
      <c r="Q157" s="3" t="s">
        <v>27</v>
      </c>
      <c r="R157" s="117" t="s">
        <v>28</v>
      </c>
      <c r="S157" s="262"/>
      <c r="T157" s="17"/>
      <c r="U157" s="17"/>
      <c r="V157" s="17"/>
    </row>
    <row r="158" spans="1:22 16366:16366" s="20" customFormat="1">
      <c r="A158" s="94" t="s">
        <v>862</v>
      </c>
      <c r="B158" s="94">
        <v>4529</v>
      </c>
      <c r="C158" s="94"/>
      <c r="D158" s="94"/>
      <c r="E158" s="94"/>
      <c r="F158" s="95"/>
      <c r="G158" s="94"/>
      <c r="H158" s="94"/>
      <c r="I158" s="94"/>
      <c r="J158" s="94"/>
      <c r="K158" s="94"/>
      <c r="L158" s="94"/>
      <c r="M158" s="124"/>
      <c r="N158" s="125"/>
      <c r="O158" s="94"/>
      <c r="P158" s="125"/>
      <c r="Q158" s="94"/>
      <c r="R158" s="95"/>
      <c r="S158" s="254"/>
    </row>
    <row r="159" spans="1:22 16366:16366" s="1" customFormat="1">
      <c r="A159" s="9" t="s">
        <v>863</v>
      </c>
      <c r="B159" s="9" t="s">
        <v>864</v>
      </c>
      <c r="C159" s="9"/>
      <c r="D159" s="9"/>
      <c r="E159" s="9"/>
      <c r="F159" s="35"/>
      <c r="G159" s="9"/>
      <c r="H159" s="9">
        <v>1681</v>
      </c>
      <c r="I159" s="9">
        <v>1948</v>
      </c>
      <c r="J159" s="9">
        <f>I159-H159</f>
        <v>267</v>
      </c>
      <c r="K159" s="9">
        <v>1</v>
      </c>
      <c r="L159" s="9">
        <f>K159*J159</f>
        <v>267</v>
      </c>
      <c r="M159" s="10">
        <v>1.03</v>
      </c>
      <c r="N159" s="11">
        <f>M159*L159</f>
        <v>275.01</v>
      </c>
      <c r="O159" s="9"/>
      <c r="P159" s="11">
        <f>G159+N159+O159</f>
        <v>275.01</v>
      </c>
      <c r="Q159" s="9">
        <v>1</v>
      </c>
      <c r="R159" s="34">
        <f t="shared" ref="R159:R164" si="45">P159*Q159</f>
        <v>275.01</v>
      </c>
      <c r="S159" s="263"/>
      <c r="XEL159" s="1">
        <f>SUM(C159:XEK159)</f>
        <v>4991.0600000000004</v>
      </c>
    </row>
    <row r="160" spans="1:22 16366:16366" s="1" customFormat="1">
      <c r="A160" s="9" t="s">
        <v>865</v>
      </c>
      <c r="B160" s="9" t="s">
        <v>864</v>
      </c>
      <c r="C160" s="9">
        <v>69</v>
      </c>
      <c r="D160" s="9">
        <v>69</v>
      </c>
      <c r="E160" s="9"/>
      <c r="F160" s="34"/>
      <c r="G160" s="9"/>
      <c r="H160" s="9">
        <v>34673</v>
      </c>
      <c r="I160" s="9">
        <v>36899</v>
      </c>
      <c r="J160" s="9">
        <f>I160-H160</f>
        <v>2226</v>
      </c>
      <c r="K160" s="9">
        <v>1</v>
      </c>
      <c r="L160" s="9">
        <f>K160*J160</f>
        <v>2226</v>
      </c>
      <c r="M160" s="10">
        <v>1.03</v>
      </c>
      <c r="N160" s="11">
        <f>M160*L160</f>
        <v>2292.7800000000002</v>
      </c>
      <c r="O160" s="9"/>
      <c r="P160" s="11">
        <f>G160+N160+O160</f>
        <v>2292.7800000000002</v>
      </c>
      <c r="Q160" s="9">
        <v>1</v>
      </c>
      <c r="R160" s="34">
        <f t="shared" si="45"/>
        <v>2292.7800000000002</v>
      </c>
      <c r="S160" s="257"/>
      <c r="XEL160" s="1">
        <f>SUM(C160:XEK160)</f>
        <v>83043.37</v>
      </c>
    </row>
    <row r="161" spans="1:40 16366:16366" s="1" customFormat="1">
      <c r="A161" s="9" t="s">
        <v>866</v>
      </c>
      <c r="B161" s="9" t="s">
        <v>864</v>
      </c>
      <c r="C161" s="9">
        <v>19</v>
      </c>
      <c r="D161" s="9">
        <v>19</v>
      </c>
      <c r="E161" s="9">
        <f>SUM(D161-C161)</f>
        <v>0</v>
      </c>
      <c r="F161" s="34">
        <v>9.5</v>
      </c>
      <c r="G161" s="9">
        <f>E161*F161</f>
        <v>0</v>
      </c>
      <c r="H161" s="9">
        <v>9144</v>
      </c>
      <c r="I161" s="9">
        <v>9304</v>
      </c>
      <c r="J161" s="9">
        <f>I161-H161</f>
        <v>160</v>
      </c>
      <c r="K161" s="9">
        <v>1</v>
      </c>
      <c r="L161" s="9">
        <f>K161*J161</f>
        <v>160</v>
      </c>
      <c r="M161" s="10">
        <v>1.03</v>
      </c>
      <c r="N161" s="11">
        <f>M161*L161</f>
        <v>164.8</v>
      </c>
      <c r="O161" s="9"/>
      <c r="P161" s="11">
        <f>G161+N161+O161</f>
        <v>164.8</v>
      </c>
      <c r="Q161" s="9">
        <v>1</v>
      </c>
      <c r="R161" s="34">
        <f t="shared" si="45"/>
        <v>164.8</v>
      </c>
      <c r="S161" s="257"/>
      <c r="XEL161" s="1">
        <f>SUM(C161:XEK161)</f>
        <v>19312.93</v>
      </c>
    </row>
    <row r="162" spans="1:40 16366:16366" s="1" customFormat="1">
      <c r="A162" s="9" t="s">
        <v>802</v>
      </c>
      <c r="B162" s="9" t="s">
        <v>864</v>
      </c>
      <c r="C162" s="9"/>
      <c r="D162" s="9"/>
      <c r="E162" s="9"/>
      <c r="F162" s="35"/>
      <c r="G162" s="9"/>
      <c r="H162" s="9">
        <v>531</v>
      </c>
      <c r="I162" s="9">
        <v>551</v>
      </c>
      <c r="J162" s="9">
        <f>I162-H162</f>
        <v>20</v>
      </c>
      <c r="K162" s="9">
        <v>20</v>
      </c>
      <c r="L162" s="9">
        <f>K162*J162</f>
        <v>400</v>
      </c>
      <c r="M162" s="10">
        <v>1.03</v>
      </c>
      <c r="N162" s="11">
        <f>M162*L162</f>
        <v>412</v>
      </c>
      <c r="O162" s="9"/>
      <c r="P162" s="11">
        <f>G162+N162+O162</f>
        <v>412</v>
      </c>
      <c r="Q162" s="9">
        <v>1</v>
      </c>
      <c r="R162" s="34">
        <f t="shared" si="45"/>
        <v>412</v>
      </c>
      <c r="S162" s="257"/>
    </row>
    <row r="163" spans="1:40 16366:16366" s="81" customFormat="1">
      <c r="A163" s="122" t="s">
        <v>822</v>
      </c>
      <c r="B163" s="9" t="s">
        <v>864</v>
      </c>
      <c r="C163" s="122" t="s">
        <v>26</v>
      </c>
      <c r="D163" s="122"/>
      <c r="E163" s="122"/>
      <c r="F163" s="227"/>
      <c r="G163" s="122"/>
      <c r="H163" s="122"/>
      <c r="I163" s="122"/>
      <c r="J163" s="122"/>
      <c r="K163" s="122"/>
      <c r="L163" s="245">
        <f>N163/M163</f>
        <v>338.94648000000001</v>
      </c>
      <c r="M163" s="246">
        <v>1.03</v>
      </c>
      <c r="N163" s="247">
        <f>R163</f>
        <v>349.11487440000002</v>
      </c>
      <c r="O163" s="122"/>
      <c r="P163" s="247">
        <f>P76</f>
        <v>7582.86</v>
      </c>
      <c r="Q163" s="122">
        <v>4.6039999999999998E-2</v>
      </c>
      <c r="R163" s="227">
        <f t="shared" si="45"/>
        <v>349.11487440000002</v>
      </c>
      <c r="S163" s="257"/>
    </row>
    <row r="164" spans="1:40 16366:16366" s="81" customFormat="1">
      <c r="A164" s="122" t="s">
        <v>822</v>
      </c>
      <c r="B164" s="9" t="s">
        <v>864</v>
      </c>
      <c r="C164" s="122" t="s">
        <v>824</v>
      </c>
      <c r="D164" s="122"/>
      <c r="E164" s="228">
        <f>G164/F164</f>
        <v>0</v>
      </c>
      <c r="F164" s="227">
        <v>9.5</v>
      </c>
      <c r="G164" s="227">
        <f>R164</f>
        <v>0</v>
      </c>
      <c r="H164" s="122"/>
      <c r="I164" s="122"/>
      <c r="J164" s="122"/>
      <c r="K164" s="122"/>
      <c r="L164" s="245"/>
      <c r="M164" s="246"/>
      <c r="N164" s="247"/>
      <c r="O164" s="122"/>
      <c r="P164" s="247">
        <f>P77</f>
        <v>0</v>
      </c>
      <c r="Q164" s="122">
        <v>2.9399999999999999E-2</v>
      </c>
      <c r="R164" s="227">
        <f t="shared" si="45"/>
        <v>0</v>
      </c>
      <c r="S164" s="254"/>
    </row>
    <row r="165" spans="1:40 16366:16366" s="81" customFormat="1">
      <c r="A165" s="122" t="s">
        <v>11</v>
      </c>
      <c r="B165" s="9" t="s">
        <v>864</v>
      </c>
      <c r="C165" s="122">
        <v>4529</v>
      </c>
      <c r="D165" s="122"/>
      <c r="E165" s="228">
        <f>SUM(E160:E164)</f>
        <v>0</v>
      </c>
      <c r="F165" s="227">
        <v>9.5</v>
      </c>
      <c r="G165" s="228">
        <f>E165*F165</f>
        <v>0</v>
      </c>
      <c r="H165" s="122"/>
      <c r="I165" s="122"/>
      <c r="J165" s="122"/>
      <c r="K165" s="122"/>
      <c r="L165" s="228">
        <f>SUM(L160:L164)</f>
        <v>3124.9464800000001</v>
      </c>
      <c r="M165" s="246">
        <v>1.03</v>
      </c>
      <c r="N165" s="247">
        <f>M165*L165</f>
        <v>3218.6948744000001</v>
      </c>
      <c r="O165" s="122"/>
      <c r="P165" s="247">
        <f>G165+N165+O165</f>
        <v>3218.6948744000001</v>
      </c>
      <c r="Q165" s="122">
        <v>1</v>
      </c>
      <c r="R165" s="227">
        <f>SUM(R159:R164)</f>
        <v>3493.7048743999999</v>
      </c>
      <c r="S165" s="254"/>
    </row>
    <row r="166" spans="1:40 16366:16366" s="81" customFormat="1">
      <c r="A166" s="98"/>
      <c r="B166" s="98"/>
      <c r="C166" s="98">
        <v>4034</v>
      </c>
      <c r="D166" s="98"/>
      <c r="E166" s="229"/>
      <c r="F166" s="99"/>
      <c r="G166" s="229"/>
      <c r="H166" s="98"/>
      <c r="I166" s="98"/>
      <c r="J166" s="98"/>
      <c r="K166" s="98"/>
      <c r="L166" s="229">
        <f>N166/M165</f>
        <v>3391.9464800000001</v>
      </c>
      <c r="M166" s="128"/>
      <c r="N166" s="129">
        <f>R165-G165</f>
        <v>3493.7048743999999</v>
      </c>
      <c r="O166" s="98"/>
      <c r="P166" s="129"/>
      <c r="Q166" s="98"/>
      <c r="R166" s="99"/>
      <c r="S166" s="262"/>
    </row>
    <row r="167" spans="1:40 16366:16366" s="81" customFormat="1">
      <c r="A167" s="96" t="s">
        <v>645</v>
      </c>
      <c r="B167" s="224" t="s">
        <v>109</v>
      </c>
      <c r="C167" s="96"/>
      <c r="D167" s="96"/>
      <c r="E167" s="230"/>
      <c r="F167" s="97"/>
      <c r="G167" s="230"/>
      <c r="H167" s="96"/>
      <c r="I167" s="96"/>
      <c r="J167" s="96"/>
      <c r="K167" s="96"/>
      <c r="L167" s="230"/>
      <c r="M167" s="126"/>
      <c r="N167" s="127"/>
      <c r="O167" s="96"/>
      <c r="P167" s="127"/>
      <c r="Q167" s="96"/>
      <c r="R167" s="97">
        <v>106223.02</v>
      </c>
      <c r="S167" s="262"/>
    </row>
    <row r="168" spans="1:40 16366:16366" s="81" customFormat="1">
      <c r="A168" s="96" t="s">
        <v>396</v>
      </c>
      <c r="B168" s="96" t="s">
        <v>397</v>
      </c>
      <c r="C168" s="96"/>
      <c r="D168" s="97"/>
      <c r="E168" s="230"/>
      <c r="F168" s="97"/>
      <c r="G168" s="97"/>
      <c r="H168" s="96"/>
      <c r="I168" s="96"/>
      <c r="J168" s="96"/>
      <c r="K168" s="96"/>
      <c r="L168" s="230"/>
      <c r="M168" s="126"/>
      <c r="N168" s="127"/>
      <c r="O168" s="96"/>
      <c r="P168" s="127"/>
      <c r="Q168" s="96"/>
      <c r="R168" s="97">
        <f>R167-R165</f>
        <v>102729.3151256</v>
      </c>
      <c r="S168" s="262"/>
    </row>
    <row r="169" spans="1:40 16366:16366" s="17" customFormat="1">
      <c r="A169" s="26"/>
      <c r="B169" s="26"/>
      <c r="C169" s="26"/>
      <c r="D169" s="26"/>
      <c r="E169" s="231"/>
      <c r="F169" s="232"/>
      <c r="G169" s="231"/>
      <c r="H169" s="26"/>
      <c r="I169" s="26"/>
      <c r="J169" s="26"/>
      <c r="K169" s="26"/>
      <c r="L169" s="231"/>
      <c r="M169" s="248"/>
      <c r="N169" s="249"/>
      <c r="O169" s="26"/>
      <c r="P169" s="249"/>
      <c r="Q169" s="26"/>
      <c r="R169" s="232"/>
      <c r="S169" s="262"/>
      <c r="T169" s="262"/>
      <c r="U169" s="262"/>
      <c r="V169" s="262"/>
      <c r="W169" s="262"/>
      <c r="X169" s="262"/>
      <c r="Y169" s="262"/>
      <c r="Z169" s="262"/>
      <c r="AA169" s="262"/>
      <c r="AB169" s="262"/>
      <c r="AC169" s="262"/>
      <c r="AD169" s="262"/>
      <c r="AE169" s="262"/>
      <c r="AF169" s="262"/>
      <c r="AG169" s="262"/>
      <c r="AH169" s="262"/>
      <c r="AI169" s="262"/>
      <c r="AJ169" s="262"/>
      <c r="AK169" s="262"/>
    </row>
    <row r="170" spans="1:40 16366:16366" s="87" customFormat="1">
      <c r="A170" s="3"/>
      <c r="B170" s="3"/>
      <c r="C170" s="3"/>
      <c r="D170" s="3"/>
      <c r="E170" s="147"/>
      <c r="F170" s="117"/>
      <c r="G170" s="147"/>
      <c r="H170" s="3"/>
      <c r="I170" s="3"/>
      <c r="J170" s="3"/>
      <c r="K170" s="3"/>
      <c r="L170" s="147"/>
      <c r="M170" s="4"/>
      <c r="N170" s="5"/>
      <c r="O170" s="3"/>
      <c r="P170" s="5"/>
      <c r="Q170" s="3"/>
      <c r="R170" s="117"/>
      <c r="S170" s="262"/>
      <c r="T170" s="262"/>
      <c r="U170" s="262"/>
      <c r="V170" s="262"/>
      <c r="W170" s="262"/>
      <c r="X170" s="262"/>
      <c r="Y170" s="262"/>
      <c r="Z170" s="262"/>
      <c r="AA170" s="262"/>
      <c r="AB170" s="262"/>
      <c r="AC170" s="262"/>
      <c r="AD170" s="262"/>
      <c r="AE170" s="262"/>
      <c r="AF170" s="262"/>
      <c r="AG170" s="262"/>
      <c r="AH170" s="262"/>
      <c r="AI170" s="262"/>
      <c r="AJ170" s="262"/>
      <c r="AK170" s="262"/>
      <c r="AL170" s="264"/>
      <c r="AM170" s="264"/>
      <c r="AN170" s="264"/>
    </row>
    <row r="171" spans="1:40 16366:16366" s="87" customFormat="1">
      <c r="A171" s="233" t="s">
        <v>867</v>
      </c>
      <c r="B171" s="234"/>
      <c r="C171" s="234"/>
      <c r="D171" s="234"/>
      <c r="E171" s="234"/>
      <c r="F171" s="235"/>
      <c r="G171" s="234"/>
      <c r="H171" s="234"/>
      <c r="I171" s="234"/>
      <c r="J171" s="234"/>
      <c r="K171" s="234"/>
      <c r="L171" s="234"/>
      <c r="M171" s="250"/>
      <c r="N171" s="251"/>
      <c r="O171" s="234"/>
      <c r="P171" s="251"/>
      <c r="Q171" s="234"/>
      <c r="R171" s="235"/>
      <c r="S171" s="17"/>
      <c r="T171" s="264"/>
      <c r="U171" s="264"/>
      <c r="V171" s="264"/>
      <c r="W171" s="264"/>
      <c r="X171" s="264"/>
      <c r="Y171" s="264"/>
      <c r="Z171" s="264"/>
      <c r="AA171" s="264"/>
      <c r="AB171" s="264"/>
      <c r="AC171" s="264"/>
      <c r="AD171" s="264"/>
      <c r="AE171" s="264"/>
      <c r="AF171" s="264"/>
      <c r="AG171" s="264"/>
      <c r="AH171" s="264"/>
      <c r="AI171" s="264"/>
      <c r="AJ171" s="264"/>
      <c r="AK171" s="264"/>
      <c r="AL171" s="264"/>
      <c r="AM171" s="264"/>
      <c r="AN171" s="264"/>
    </row>
    <row r="172" spans="1:40 16366:16366" s="87" customFormat="1">
      <c r="A172" s="3" t="s">
        <v>15</v>
      </c>
      <c r="B172" s="3" t="s">
        <v>50</v>
      </c>
      <c r="C172" s="3" t="s">
        <v>16</v>
      </c>
      <c r="D172" s="3" t="s">
        <v>17</v>
      </c>
      <c r="E172" s="3" t="s">
        <v>18</v>
      </c>
      <c r="F172" s="117" t="s">
        <v>19</v>
      </c>
      <c r="G172" s="3" t="s">
        <v>20</v>
      </c>
      <c r="H172" s="3" t="s">
        <v>21</v>
      </c>
      <c r="I172" s="3" t="s">
        <v>22</v>
      </c>
      <c r="J172" s="3" t="s">
        <v>23</v>
      </c>
      <c r="K172" s="3" t="s">
        <v>24</v>
      </c>
      <c r="L172" s="3" t="s">
        <v>18</v>
      </c>
      <c r="M172" s="4"/>
      <c r="N172" s="5" t="s">
        <v>25</v>
      </c>
      <c r="O172" s="3" t="s">
        <v>26</v>
      </c>
      <c r="P172" s="5" t="s">
        <v>11</v>
      </c>
      <c r="Q172" s="3" t="s">
        <v>27</v>
      </c>
      <c r="R172" s="117" t="s">
        <v>28</v>
      </c>
      <c r="S172" s="17"/>
      <c r="T172" s="264"/>
      <c r="U172" s="264"/>
      <c r="V172" s="264"/>
      <c r="W172" s="264"/>
      <c r="X172" s="264"/>
      <c r="Y172" s="264"/>
      <c r="Z172" s="264"/>
      <c r="AA172" s="264"/>
      <c r="AB172" s="264"/>
      <c r="AC172" s="264"/>
      <c r="AD172" s="264"/>
      <c r="AE172" s="264"/>
      <c r="AF172" s="264"/>
      <c r="AG172" s="264"/>
      <c r="AH172" s="264"/>
      <c r="AI172" s="264"/>
      <c r="AJ172" s="264"/>
      <c r="AK172" s="264"/>
      <c r="AL172" s="264"/>
      <c r="AM172" s="264"/>
      <c r="AN172" s="264"/>
    </row>
    <row r="173" spans="1:40 16366:16366" s="87" customFormat="1">
      <c r="A173" s="3" t="s">
        <v>868</v>
      </c>
      <c r="B173" s="110"/>
      <c r="C173" s="3"/>
      <c r="D173" s="3"/>
      <c r="E173" s="3"/>
      <c r="F173" s="117"/>
      <c r="G173" s="3"/>
      <c r="H173" s="3"/>
      <c r="I173" s="3"/>
      <c r="J173" s="3"/>
      <c r="K173" s="3"/>
      <c r="L173" s="3"/>
      <c r="M173" s="4"/>
      <c r="N173" s="5"/>
      <c r="O173" s="3"/>
      <c r="P173" s="5"/>
      <c r="Q173" s="3"/>
      <c r="R173" s="117"/>
      <c r="S173" s="265"/>
      <c r="T173" s="264"/>
      <c r="U173" s="264"/>
      <c r="V173" s="264"/>
      <c r="W173" s="264"/>
      <c r="X173" s="264"/>
      <c r="Y173" s="264"/>
      <c r="Z173" s="264"/>
      <c r="AA173" s="264"/>
      <c r="AB173" s="264"/>
      <c r="AC173" s="264"/>
      <c r="AD173" s="264"/>
      <c r="AE173" s="264"/>
      <c r="AF173" s="264"/>
      <c r="AG173" s="264"/>
      <c r="AH173" s="264"/>
      <c r="AI173" s="264"/>
      <c r="AJ173" s="264"/>
      <c r="AK173" s="264"/>
      <c r="AL173" s="264"/>
      <c r="AM173" s="264"/>
      <c r="AN173" s="264"/>
    </row>
    <row r="174" spans="1:40 16366:16366" s="88" customFormat="1">
      <c r="A174" s="9" t="s">
        <v>869</v>
      </c>
      <c r="B174" s="9" t="s">
        <v>870</v>
      </c>
      <c r="C174" s="9">
        <v>1</v>
      </c>
      <c r="D174" s="9">
        <v>1</v>
      </c>
      <c r="E174" s="9">
        <f>SUM(D174-C174)</f>
        <v>0</v>
      </c>
      <c r="F174" s="34">
        <v>9.5</v>
      </c>
      <c r="G174" s="9">
        <f>E174*F174</f>
        <v>0</v>
      </c>
      <c r="H174" s="9">
        <v>25110</v>
      </c>
      <c r="I174" s="9">
        <v>25110</v>
      </c>
      <c r="J174" s="9">
        <f t="shared" ref="J174:J180" si="46">I174-H174</f>
        <v>0</v>
      </c>
      <c r="K174" s="9">
        <v>1</v>
      </c>
      <c r="L174" s="9">
        <f t="shared" ref="L174:L180" si="47">K174*J174</f>
        <v>0</v>
      </c>
      <c r="M174" s="10">
        <v>1.03</v>
      </c>
      <c r="N174" s="11">
        <f t="shared" ref="N174:N181" si="48">M174*L174</f>
        <v>0</v>
      </c>
      <c r="O174" s="9">
        <v>80</v>
      </c>
      <c r="P174" s="11">
        <f t="shared" ref="P174:P181" si="49">G174+N174+O174</f>
        <v>80</v>
      </c>
      <c r="Q174" s="9">
        <v>1</v>
      </c>
      <c r="R174" s="34">
        <f t="shared" ref="R174:R181" si="50">P174*Q174</f>
        <v>80</v>
      </c>
    </row>
    <row r="175" spans="1:40 16366:16366" s="88" customFormat="1">
      <c r="A175" s="9" t="s">
        <v>871</v>
      </c>
      <c r="B175" s="9" t="s">
        <v>870</v>
      </c>
      <c r="C175" s="9"/>
      <c r="D175" s="9"/>
      <c r="E175" s="9"/>
      <c r="F175" s="34"/>
      <c r="G175" s="9"/>
      <c r="H175" s="9">
        <v>15455</v>
      </c>
      <c r="I175" s="9">
        <v>16767</v>
      </c>
      <c r="J175" s="9">
        <f t="shared" si="46"/>
        <v>1312</v>
      </c>
      <c r="K175" s="9">
        <v>40</v>
      </c>
      <c r="L175" s="9">
        <f t="shared" si="47"/>
        <v>52480</v>
      </c>
      <c r="M175" s="10">
        <v>1.03</v>
      </c>
      <c r="N175" s="11">
        <f t="shared" si="48"/>
        <v>54054.400000000001</v>
      </c>
      <c r="O175" s="9"/>
      <c r="P175" s="11">
        <f t="shared" si="49"/>
        <v>54054.400000000001</v>
      </c>
      <c r="Q175" s="9">
        <v>1</v>
      </c>
      <c r="R175" s="34">
        <f t="shared" si="50"/>
        <v>54054.400000000001</v>
      </c>
    </row>
    <row r="176" spans="1:40 16366:16366" s="88" customFormat="1">
      <c r="A176" s="9" t="s">
        <v>872</v>
      </c>
      <c r="B176" s="9" t="s">
        <v>870</v>
      </c>
      <c r="C176" s="9"/>
      <c r="D176" s="9"/>
      <c r="E176" s="9"/>
      <c r="F176" s="34"/>
      <c r="G176" s="9"/>
      <c r="H176" s="9">
        <v>25086</v>
      </c>
      <c r="I176" s="9">
        <v>26829</v>
      </c>
      <c r="J176" s="9">
        <f t="shared" si="46"/>
        <v>1743</v>
      </c>
      <c r="K176" s="9">
        <v>20</v>
      </c>
      <c r="L176" s="9">
        <f t="shared" si="47"/>
        <v>34860</v>
      </c>
      <c r="M176" s="10">
        <v>1.03</v>
      </c>
      <c r="N176" s="11">
        <f t="shared" si="48"/>
        <v>35905.800000000003</v>
      </c>
      <c r="O176" s="9"/>
      <c r="P176" s="11">
        <f t="shared" si="49"/>
        <v>35905.800000000003</v>
      </c>
      <c r="Q176" s="9">
        <v>1</v>
      </c>
      <c r="R176" s="34">
        <f t="shared" si="50"/>
        <v>35905.800000000003</v>
      </c>
    </row>
    <row r="177" spans="1:40" s="88" customFormat="1" ht="16.5" customHeight="1">
      <c r="A177" s="9" t="s">
        <v>873</v>
      </c>
      <c r="B177" s="9" t="s">
        <v>870</v>
      </c>
      <c r="C177" s="9"/>
      <c r="D177" s="9"/>
      <c r="E177" s="9"/>
      <c r="F177" s="34"/>
      <c r="G177" s="9"/>
      <c r="H177" s="9">
        <v>55758</v>
      </c>
      <c r="I177" s="9">
        <v>57976</v>
      </c>
      <c r="J177" s="9">
        <f t="shared" si="46"/>
        <v>2218</v>
      </c>
      <c r="K177" s="9">
        <v>40</v>
      </c>
      <c r="L177" s="9">
        <f t="shared" si="47"/>
        <v>88720</v>
      </c>
      <c r="M177" s="10">
        <v>1.03</v>
      </c>
      <c r="N177" s="11">
        <f t="shared" si="48"/>
        <v>91381.6</v>
      </c>
      <c r="O177" s="9"/>
      <c r="P177" s="11">
        <f t="shared" si="49"/>
        <v>91381.6</v>
      </c>
      <c r="Q177" s="9">
        <v>1</v>
      </c>
      <c r="R177" s="34">
        <f t="shared" si="50"/>
        <v>91381.6</v>
      </c>
    </row>
    <row r="178" spans="1:40" s="1" customFormat="1">
      <c r="A178" s="9" t="s">
        <v>874</v>
      </c>
      <c r="B178" s="9" t="s">
        <v>870</v>
      </c>
      <c r="C178" s="9">
        <v>23</v>
      </c>
      <c r="D178" s="9">
        <v>23</v>
      </c>
      <c r="E178" s="9">
        <f>SUM(D178-C178)</f>
        <v>0</v>
      </c>
      <c r="F178" s="34">
        <v>9.5</v>
      </c>
      <c r="G178" s="9">
        <f>E178*F178</f>
        <v>0</v>
      </c>
      <c r="H178" s="9">
        <v>24544</v>
      </c>
      <c r="I178" s="9">
        <v>25255</v>
      </c>
      <c r="J178" s="9">
        <f t="shared" si="46"/>
        <v>711</v>
      </c>
      <c r="K178" s="9">
        <v>1</v>
      </c>
      <c r="L178" s="9">
        <f t="shared" si="47"/>
        <v>711</v>
      </c>
      <c r="M178" s="10">
        <v>1.03</v>
      </c>
      <c r="N178" s="11">
        <f t="shared" si="48"/>
        <v>732.33</v>
      </c>
      <c r="O178" s="9">
        <v>80</v>
      </c>
      <c r="P178" s="11">
        <f t="shared" si="49"/>
        <v>812.33</v>
      </c>
      <c r="Q178" s="9">
        <v>1</v>
      </c>
      <c r="R178" s="34">
        <f t="shared" si="50"/>
        <v>812.33</v>
      </c>
      <c r="S178" s="88"/>
    </row>
    <row r="179" spans="1:40" s="1" customFormat="1">
      <c r="A179" s="9" t="s">
        <v>875</v>
      </c>
      <c r="B179" s="9" t="s">
        <v>870</v>
      </c>
      <c r="C179" s="9"/>
      <c r="D179" s="9"/>
      <c r="E179" s="9"/>
      <c r="F179" s="34">
        <v>9.5</v>
      </c>
      <c r="G179" s="9"/>
      <c r="H179" s="9">
        <v>89530</v>
      </c>
      <c r="I179" s="9">
        <v>92693</v>
      </c>
      <c r="J179" s="9">
        <f t="shared" si="46"/>
        <v>3163</v>
      </c>
      <c r="K179" s="9">
        <v>1</v>
      </c>
      <c r="L179" s="9">
        <f t="shared" si="47"/>
        <v>3163</v>
      </c>
      <c r="M179" s="10">
        <v>1.03</v>
      </c>
      <c r="N179" s="11">
        <f t="shared" si="48"/>
        <v>3257.89</v>
      </c>
      <c r="O179" s="9">
        <v>80</v>
      </c>
      <c r="P179" s="11">
        <f t="shared" si="49"/>
        <v>3337.89</v>
      </c>
      <c r="Q179" s="9">
        <v>1</v>
      </c>
      <c r="R179" s="34">
        <f t="shared" si="50"/>
        <v>3337.89</v>
      </c>
      <c r="S179" s="88"/>
    </row>
    <row r="180" spans="1:40" s="88" customFormat="1" ht="15.75" customHeight="1">
      <c r="A180" s="9" t="s">
        <v>876</v>
      </c>
      <c r="B180" s="9" t="s">
        <v>870</v>
      </c>
      <c r="C180" s="9">
        <v>38</v>
      </c>
      <c r="D180" s="9">
        <v>38</v>
      </c>
      <c r="E180" s="9">
        <f>SUM(D180-C180)</f>
        <v>0</v>
      </c>
      <c r="F180" s="34">
        <v>9.5</v>
      </c>
      <c r="G180" s="9">
        <f>E180*F180</f>
        <v>0</v>
      </c>
      <c r="H180" s="9">
        <v>26541</v>
      </c>
      <c r="I180" s="9">
        <v>27152</v>
      </c>
      <c r="J180" s="9">
        <f t="shared" si="46"/>
        <v>611</v>
      </c>
      <c r="K180" s="9">
        <v>1</v>
      </c>
      <c r="L180" s="9">
        <f t="shared" si="47"/>
        <v>611</v>
      </c>
      <c r="M180" s="10">
        <v>1.03</v>
      </c>
      <c r="N180" s="11">
        <f t="shared" si="48"/>
        <v>629.33000000000004</v>
      </c>
      <c r="O180" s="9">
        <v>60</v>
      </c>
      <c r="P180" s="11">
        <f t="shared" si="49"/>
        <v>689.33</v>
      </c>
      <c r="Q180" s="9">
        <v>1</v>
      </c>
      <c r="R180" s="34">
        <f t="shared" si="50"/>
        <v>689.33</v>
      </c>
    </row>
    <row r="181" spans="1:40" s="1" customFormat="1">
      <c r="A181" s="9" t="s">
        <v>11</v>
      </c>
      <c r="B181" s="9" t="s">
        <v>870</v>
      </c>
      <c r="C181" s="9"/>
      <c r="D181" s="9"/>
      <c r="E181" s="9">
        <f>SUM(E174:E180)</f>
        <v>0</v>
      </c>
      <c r="F181" s="34">
        <v>9.5</v>
      </c>
      <c r="G181" s="9">
        <f>E181*F181</f>
        <v>0</v>
      </c>
      <c r="H181" s="9"/>
      <c r="I181" s="9"/>
      <c r="J181" s="9"/>
      <c r="K181" s="9"/>
      <c r="L181" s="9">
        <f>SUM(L174:L180)</f>
        <v>180545</v>
      </c>
      <c r="M181" s="10">
        <v>1.03</v>
      </c>
      <c r="N181" s="11">
        <f t="shared" si="48"/>
        <v>185961.35</v>
      </c>
      <c r="O181" s="9">
        <f>SUM(O174:O180)</f>
        <v>300</v>
      </c>
      <c r="P181" s="11">
        <f t="shared" si="49"/>
        <v>186261.35</v>
      </c>
      <c r="Q181" s="9">
        <v>1</v>
      </c>
      <c r="R181" s="34">
        <f t="shared" si="50"/>
        <v>186261.35</v>
      </c>
      <c r="S181" s="88"/>
    </row>
    <row r="182" spans="1:40" s="89" customFormat="1" ht="15.75" customHeight="1">
      <c r="A182" s="3"/>
      <c r="B182" s="3"/>
      <c r="C182" s="3"/>
      <c r="D182" s="3"/>
      <c r="E182" s="3"/>
      <c r="F182" s="117"/>
      <c r="G182" s="3"/>
      <c r="H182" s="3"/>
      <c r="I182" s="3"/>
      <c r="J182" s="3"/>
      <c r="K182" s="3"/>
      <c r="L182" s="3"/>
      <c r="M182" s="4"/>
      <c r="N182" s="5"/>
      <c r="O182" s="3"/>
      <c r="P182" s="5"/>
      <c r="Q182" s="3"/>
      <c r="R182" s="117"/>
      <c r="S182" s="266"/>
      <c r="T182" s="266"/>
      <c r="U182" s="266"/>
      <c r="V182" s="266"/>
      <c r="W182" s="266"/>
      <c r="X182" s="266"/>
      <c r="Y182" s="266"/>
      <c r="Z182" s="266"/>
      <c r="AA182" s="266"/>
      <c r="AB182" s="266"/>
      <c r="AC182" s="266"/>
      <c r="AD182" s="266"/>
      <c r="AE182" s="266"/>
      <c r="AF182" s="266"/>
      <c r="AG182" s="266"/>
      <c r="AH182" s="266"/>
      <c r="AI182" s="266"/>
      <c r="AJ182" s="266"/>
      <c r="AK182" s="266"/>
      <c r="AL182" s="266"/>
      <c r="AM182" s="266"/>
      <c r="AN182" s="266"/>
    </row>
    <row r="183" spans="1:40" s="90" customFormat="1">
      <c r="A183" s="27" t="s">
        <v>15</v>
      </c>
      <c r="B183" s="3" t="s">
        <v>50</v>
      </c>
      <c r="C183" s="3" t="s">
        <v>16</v>
      </c>
      <c r="D183" s="3" t="s">
        <v>17</v>
      </c>
      <c r="E183" s="3" t="s">
        <v>18</v>
      </c>
      <c r="F183" s="117" t="s">
        <v>19</v>
      </c>
      <c r="G183" s="3" t="s">
        <v>20</v>
      </c>
      <c r="H183" s="3" t="s">
        <v>21</v>
      </c>
      <c r="I183" s="3" t="s">
        <v>22</v>
      </c>
      <c r="J183" s="3" t="s">
        <v>23</v>
      </c>
      <c r="K183" s="3" t="s">
        <v>24</v>
      </c>
      <c r="L183" s="3" t="s">
        <v>18</v>
      </c>
      <c r="M183" s="4"/>
      <c r="N183" s="5" t="s">
        <v>25</v>
      </c>
      <c r="O183" s="3" t="s">
        <v>26</v>
      </c>
      <c r="P183" s="5" t="s">
        <v>11</v>
      </c>
      <c r="Q183" s="3" t="s">
        <v>27</v>
      </c>
      <c r="R183" s="117" t="s">
        <v>28</v>
      </c>
      <c r="S183" s="265"/>
      <c r="T183" s="265"/>
      <c r="U183" s="265"/>
      <c r="V183" s="265"/>
      <c r="W183" s="265"/>
      <c r="X183" s="265"/>
      <c r="Y183" s="265"/>
      <c r="Z183" s="265"/>
      <c r="AA183" s="265"/>
      <c r="AB183" s="265"/>
      <c r="AC183" s="265"/>
      <c r="AD183" s="265"/>
      <c r="AE183" s="265"/>
      <c r="AF183" s="265"/>
      <c r="AG183" s="265"/>
      <c r="AH183" s="265"/>
      <c r="AI183" s="265"/>
      <c r="AJ183" s="265"/>
      <c r="AK183" s="265"/>
      <c r="AL183" s="265"/>
      <c r="AM183" s="265"/>
      <c r="AN183" s="265"/>
    </row>
    <row r="184" spans="1:40" s="88" customFormat="1">
      <c r="A184" s="9" t="s">
        <v>877</v>
      </c>
      <c r="B184" s="9" t="s">
        <v>807</v>
      </c>
      <c r="C184" s="9"/>
      <c r="D184" s="9"/>
      <c r="E184" s="9"/>
      <c r="F184" s="34"/>
      <c r="G184" s="9"/>
      <c r="H184" s="9">
        <v>69645</v>
      </c>
      <c r="I184" s="9">
        <v>74053</v>
      </c>
      <c r="J184" s="9">
        <f t="shared" ref="J184:J193" si="51">I184-H184</f>
        <v>4408</v>
      </c>
      <c r="K184" s="9">
        <v>1</v>
      </c>
      <c r="L184" s="9">
        <f t="shared" ref="L184:L193" si="52">K184*J184</f>
        <v>4408</v>
      </c>
      <c r="M184" s="10">
        <v>1.03</v>
      </c>
      <c r="N184" s="11">
        <f t="shared" ref="N184:N194" si="53">M184*L184</f>
        <v>4540.24</v>
      </c>
      <c r="O184" s="9">
        <v>80</v>
      </c>
      <c r="P184" s="11">
        <f t="shared" ref="P184:P194" si="54">G184+N184+O184</f>
        <v>4620.24</v>
      </c>
      <c r="Q184" s="9">
        <v>1</v>
      </c>
      <c r="R184" s="34">
        <f t="shared" ref="R184:R193" si="55">P184*Q184</f>
        <v>4620.24</v>
      </c>
    </row>
    <row r="185" spans="1:40" s="88" customFormat="1">
      <c r="A185" s="9" t="s">
        <v>878</v>
      </c>
      <c r="B185" s="9" t="s">
        <v>807</v>
      </c>
      <c r="C185" s="9"/>
      <c r="D185" s="9" t="s">
        <v>879</v>
      </c>
      <c r="E185" s="9"/>
      <c r="F185" s="34">
        <v>9.5</v>
      </c>
      <c r="G185" s="9"/>
      <c r="H185" s="9">
        <v>3239</v>
      </c>
      <c r="I185" s="9">
        <v>3239</v>
      </c>
      <c r="J185" s="9">
        <f t="shared" si="51"/>
        <v>0</v>
      </c>
      <c r="K185" s="9">
        <v>1</v>
      </c>
      <c r="L185" s="9">
        <f t="shared" si="52"/>
        <v>0</v>
      </c>
      <c r="M185" s="10">
        <v>1.03</v>
      </c>
      <c r="N185" s="11">
        <f t="shared" si="53"/>
        <v>0</v>
      </c>
      <c r="O185" s="9">
        <v>80</v>
      </c>
      <c r="P185" s="11">
        <f t="shared" si="54"/>
        <v>80</v>
      </c>
      <c r="Q185" s="9">
        <v>1</v>
      </c>
      <c r="R185" s="34">
        <f t="shared" si="55"/>
        <v>80</v>
      </c>
    </row>
    <row r="186" spans="1:40" s="88" customFormat="1">
      <c r="A186" s="9" t="s">
        <v>880</v>
      </c>
      <c r="B186" s="9" t="s">
        <v>807</v>
      </c>
      <c r="C186" s="9">
        <v>55</v>
      </c>
      <c r="D186" s="9">
        <v>55</v>
      </c>
      <c r="E186" s="9">
        <f>SUM(D186-C186)</f>
        <v>0</v>
      </c>
      <c r="F186" s="34">
        <v>9.5</v>
      </c>
      <c r="G186" s="9">
        <f>E186*F186</f>
        <v>0</v>
      </c>
      <c r="H186" s="9">
        <v>50507</v>
      </c>
      <c r="I186" s="9">
        <v>52677</v>
      </c>
      <c r="J186" s="9">
        <f t="shared" si="51"/>
        <v>2170</v>
      </c>
      <c r="K186" s="9">
        <v>1</v>
      </c>
      <c r="L186" s="9">
        <f t="shared" si="52"/>
        <v>2170</v>
      </c>
      <c r="M186" s="10">
        <v>1.03</v>
      </c>
      <c r="N186" s="11">
        <f t="shared" si="53"/>
        <v>2235.1</v>
      </c>
      <c r="O186" s="9">
        <v>60</v>
      </c>
      <c r="P186" s="11">
        <f t="shared" si="54"/>
        <v>2295.1</v>
      </c>
      <c r="Q186" s="9">
        <v>1</v>
      </c>
      <c r="R186" s="34">
        <f t="shared" si="55"/>
        <v>2295.1</v>
      </c>
    </row>
    <row r="187" spans="1:40" s="88" customFormat="1">
      <c r="A187" s="9" t="s">
        <v>881</v>
      </c>
      <c r="B187" s="9" t="s">
        <v>807</v>
      </c>
      <c r="C187" s="9">
        <v>43</v>
      </c>
      <c r="D187" s="9">
        <v>43</v>
      </c>
      <c r="E187" s="9">
        <f>SUM(D187-C187)</f>
        <v>0</v>
      </c>
      <c r="F187" s="34">
        <v>9.5</v>
      </c>
      <c r="G187" s="9">
        <f>E187*F187</f>
        <v>0</v>
      </c>
      <c r="H187" s="9">
        <v>25242</v>
      </c>
      <c r="I187" s="9">
        <v>28155</v>
      </c>
      <c r="J187" s="9">
        <f t="shared" si="51"/>
        <v>2913</v>
      </c>
      <c r="K187" s="9">
        <v>1</v>
      </c>
      <c r="L187" s="9">
        <f t="shared" si="52"/>
        <v>2913</v>
      </c>
      <c r="M187" s="10">
        <v>1.03</v>
      </c>
      <c r="N187" s="11">
        <f t="shared" si="53"/>
        <v>3000.39</v>
      </c>
      <c r="O187" s="9">
        <v>40</v>
      </c>
      <c r="P187" s="11">
        <f t="shared" si="54"/>
        <v>3040.39</v>
      </c>
      <c r="Q187" s="9">
        <v>1</v>
      </c>
      <c r="R187" s="34">
        <f t="shared" si="55"/>
        <v>3040.39</v>
      </c>
    </row>
    <row r="188" spans="1:40" s="88" customFormat="1">
      <c r="A188" s="9" t="s">
        <v>882</v>
      </c>
      <c r="B188" s="9" t="s">
        <v>807</v>
      </c>
      <c r="C188" s="9"/>
      <c r="D188" s="9"/>
      <c r="E188" s="9"/>
      <c r="F188" s="34">
        <v>9.5</v>
      </c>
      <c r="G188" s="9"/>
      <c r="H188" s="9">
        <v>12823</v>
      </c>
      <c r="I188" s="9">
        <v>12823</v>
      </c>
      <c r="J188" s="9">
        <f t="shared" si="51"/>
        <v>0</v>
      </c>
      <c r="K188" s="9">
        <v>1</v>
      </c>
      <c r="L188" s="9">
        <f t="shared" si="52"/>
        <v>0</v>
      </c>
      <c r="M188" s="10">
        <v>1.03</v>
      </c>
      <c r="N188" s="11">
        <f t="shared" si="53"/>
        <v>0</v>
      </c>
      <c r="O188" s="9"/>
      <c r="P188" s="11">
        <f t="shared" si="54"/>
        <v>0</v>
      </c>
      <c r="Q188" s="9">
        <v>1</v>
      </c>
      <c r="R188" s="34">
        <f t="shared" si="55"/>
        <v>0</v>
      </c>
    </row>
    <row r="189" spans="1:40" s="88" customFormat="1" ht="16.5" customHeight="1">
      <c r="A189" s="9" t="s">
        <v>883</v>
      </c>
      <c r="B189" s="9" t="s">
        <v>807</v>
      </c>
      <c r="C189" s="9"/>
      <c r="D189" s="9" t="s">
        <v>884</v>
      </c>
      <c r="E189" s="9"/>
      <c r="F189" s="34">
        <v>9.5</v>
      </c>
      <c r="G189" s="9"/>
      <c r="H189" s="9">
        <v>15249</v>
      </c>
      <c r="I189" s="9">
        <v>15254</v>
      </c>
      <c r="J189" s="9">
        <f t="shared" si="51"/>
        <v>5</v>
      </c>
      <c r="K189" s="9">
        <v>1</v>
      </c>
      <c r="L189" s="9">
        <f t="shared" si="52"/>
        <v>5</v>
      </c>
      <c r="M189" s="10">
        <v>1.03</v>
      </c>
      <c r="N189" s="11">
        <f t="shared" si="53"/>
        <v>5.15</v>
      </c>
      <c r="O189" s="9"/>
      <c r="P189" s="11">
        <f t="shared" si="54"/>
        <v>5.15</v>
      </c>
      <c r="Q189" s="9">
        <v>1</v>
      </c>
      <c r="R189" s="34">
        <f t="shared" si="55"/>
        <v>5.15</v>
      </c>
    </row>
    <row r="190" spans="1:40" s="1" customFormat="1" ht="16.5" customHeight="1">
      <c r="A190" s="9" t="s">
        <v>883</v>
      </c>
      <c r="B190" s="9" t="s">
        <v>807</v>
      </c>
      <c r="C190" s="9"/>
      <c r="D190" s="9" t="s">
        <v>885</v>
      </c>
      <c r="E190" s="9"/>
      <c r="F190" s="34">
        <v>9.5</v>
      </c>
      <c r="G190" s="9"/>
      <c r="H190" s="9">
        <v>738</v>
      </c>
      <c r="I190" s="9">
        <v>738</v>
      </c>
      <c r="J190" s="9">
        <f t="shared" si="51"/>
        <v>0</v>
      </c>
      <c r="K190" s="9">
        <v>1</v>
      </c>
      <c r="L190" s="9">
        <f t="shared" si="52"/>
        <v>0</v>
      </c>
      <c r="M190" s="10">
        <v>1.03</v>
      </c>
      <c r="N190" s="11">
        <f t="shared" si="53"/>
        <v>0</v>
      </c>
      <c r="O190" s="9"/>
      <c r="P190" s="11">
        <f t="shared" si="54"/>
        <v>0</v>
      </c>
      <c r="Q190" s="9">
        <v>1</v>
      </c>
      <c r="R190" s="34">
        <f t="shared" si="55"/>
        <v>0</v>
      </c>
    </row>
    <row r="191" spans="1:40" s="1" customFormat="1" ht="18" customHeight="1">
      <c r="A191" s="9" t="s">
        <v>886</v>
      </c>
      <c r="B191" s="9" t="s">
        <v>807</v>
      </c>
      <c r="C191" s="9">
        <v>6</v>
      </c>
      <c r="D191" s="9">
        <v>6</v>
      </c>
      <c r="E191" s="9">
        <f>SUM(D191-C191)</f>
        <v>0</v>
      </c>
      <c r="F191" s="34">
        <v>9.5</v>
      </c>
      <c r="G191" s="9">
        <f>E191*F191</f>
        <v>0</v>
      </c>
      <c r="H191" s="9">
        <v>6197</v>
      </c>
      <c r="I191" s="9">
        <v>6197</v>
      </c>
      <c r="J191" s="9">
        <f t="shared" si="51"/>
        <v>0</v>
      </c>
      <c r="K191" s="9">
        <v>1</v>
      </c>
      <c r="L191" s="9">
        <f t="shared" si="52"/>
        <v>0</v>
      </c>
      <c r="M191" s="10">
        <v>1.03</v>
      </c>
      <c r="N191" s="11">
        <f t="shared" si="53"/>
        <v>0</v>
      </c>
      <c r="O191" s="9">
        <v>40</v>
      </c>
      <c r="P191" s="11">
        <f t="shared" si="54"/>
        <v>40</v>
      </c>
      <c r="Q191" s="9">
        <v>1</v>
      </c>
      <c r="R191" s="34">
        <f t="shared" si="55"/>
        <v>40</v>
      </c>
    </row>
    <row r="192" spans="1:40" s="1" customFormat="1" ht="15.75" customHeight="1">
      <c r="A192" s="9" t="s">
        <v>887</v>
      </c>
      <c r="B192" s="9" t="s">
        <v>807</v>
      </c>
      <c r="C192" s="9"/>
      <c r="D192" s="9"/>
      <c r="E192" s="9"/>
      <c r="F192" s="34"/>
      <c r="G192" s="9"/>
      <c r="H192" s="9">
        <v>28252</v>
      </c>
      <c r="I192" s="9">
        <v>29454</v>
      </c>
      <c r="J192" s="9">
        <f t="shared" si="51"/>
        <v>1202</v>
      </c>
      <c r="K192" s="9">
        <v>1</v>
      </c>
      <c r="L192" s="9">
        <f t="shared" si="52"/>
        <v>1202</v>
      </c>
      <c r="M192" s="10">
        <v>1.03</v>
      </c>
      <c r="N192" s="11">
        <f t="shared" si="53"/>
        <v>1238.06</v>
      </c>
      <c r="O192" s="9">
        <v>80</v>
      </c>
      <c r="P192" s="11">
        <f t="shared" si="54"/>
        <v>1318.06</v>
      </c>
      <c r="Q192" s="9">
        <v>1</v>
      </c>
      <c r="R192" s="34">
        <f t="shared" si="55"/>
        <v>1318.06</v>
      </c>
    </row>
    <row r="193" spans="1:40" s="1" customFormat="1" ht="12" customHeight="1">
      <c r="A193" s="9" t="s">
        <v>806</v>
      </c>
      <c r="B193" s="9" t="s">
        <v>807</v>
      </c>
      <c r="C193" s="9"/>
      <c r="D193" s="9"/>
      <c r="E193" s="9"/>
      <c r="F193" s="34"/>
      <c r="G193" s="9"/>
      <c r="H193" s="9">
        <v>1713</v>
      </c>
      <c r="I193" s="9">
        <v>2115</v>
      </c>
      <c r="J193" s="9">
        <f t="shared" si="51"/>
        <v>402</v>
      </c>
      <c r="K193" s="9">
        <v>80</v>
      </c>
      <c r="L193" s="9">
        <f t="shared" si="52"/>
        <v>32160</v>
      </c>
      <c r="M193" s="10">
        <v>1.03</v>
      </c>
      <c r="N193" s="11">
        <f t="shared" si="53"/>
        <v>33124.800000000003</v>
      </c>
      <c r="O193" s="9"/>
      <c r="P193" s="11">
        <f t="shared" si="54"/>
        <v>33124.800000000003</v>
      </c>
      <c r="Q193" s="9">
        <v>1</v>
      </c>
      <c r="R193" s="34">
        <f t="shared" si="55"/>
        <v>33124.800000000003</v>
      </c>
    </row>
    <row r="194" spans="1:40" s="1" customFormat="1">
      <c r="A194" s="9" t="s">
        <v>11</v>
      </c>
      <c r="B194" s="9" t="s">
        <v>807</v>
      </c>
      <c r="C194" s="9"/>
      <c r="D194" s="9"/>
      <c r="E194" s="9">
        <f>SUM(E184:E193)</f>
        <v>0</v>
      </c>
      <c r="F194" s="34">
        <v>9.5</v>
      </c>
      <c r="G194" s="9">
        <f>E194*F194</f>
        <v>0</v>
      </c>
      <c r="H194" s="9"/>
      <c r="I194" s="9"/>
      <c r="J194" s="9"/>
      <c r="K194" s="9"/>
      <c r="L194" s="9">
        <f>SUM(L184:L193)</f>
        <v>42858</v>
      </c>
      <c r="M194" s="10">
        <v>1.03</v>
      </c>
      <c r="N194" s="11">
        <f t="shared" si="53"/>
        <v>44143.74</v>
      </c>
      <c r="O194" s="9">
        <f>SUM(O184:O192)</f>
        <v>380</v>
      </c>
      <c r="P194" s="11">
        <f t="shared" si="54"/>
        <v>44523.74</v>
      </c>
      <c r="Q194" s="9">
        <v>1</v>
      </c>
      <c r="R194" s="34">
        <f>SUM(R184:R193)</f>
        <v>44523.74</v>
      </c>
    </row>
    <row r="195" spans="1:40" s="25" customFormat="1">
      <c r="A195" s="9" t="s">
        <v>822</v>
      </c>
      <c r="B195" s="9" t="s">
        <v>807</v>
      </c>
      <c r="C195" s="9" t="s">
        <v>823</v>
      </c>
      <c r="D195" s="9"/>
      <c r="E195" s="267"/>
      <c r="F195" s="34">
        <v>9.5</v>
      </c>
      <c r="G195" s="9"/>
      <c r="H195" s="9"/>
      <c r="I195" s="9"/>
      <c r="J195" s="9"/>
      <c r="K195" s="9"/>
      <c r="L195" s="199"/>
      <c r="M195" s="10">
        <v>1.03</v>
      </c>
      <c r="N195" s="11"/>
      <c r="O195" s="9"/>
      <c r="P195" s="11">
        <v>134621</v>
      </c>
      <c r="Q195" s="9">
        <v>0.53390000000000004</v>
      </c>
      <c r="R195" s="34">
        <f>P195*Q195</f>
        <v>71874.151899999997</v>
      </c>
    </row>
    <row r="196" spans="1:40" s="25" customFormat="1">
      <c r="A196" s="9" t="s">
        <v>822</v>
      </c>
      <c r="B196" s="9" t="s">
        <v>807</v>
      </c>
      <c r="C196" s="9" t="s">
        <v>824</v>
      </c>
      <c r="D196" s="9"/>
      <c r="E196" s="267">
        <f>G196/F196</f>
        <v>0</v>
      </c>
      <c r="F196" s="34">
        <v>9.5</v>
      </c>
      <c r="G196" s="34">
        <f>R196</f>
        <v>0</v>
      </c>
      <c r="H196" s="9"/>
      <c r="I196" s="9"/>
      <c r="J196" s="9"/>
      <c r="K196" s="9"/>
      <c r="L196" s="199"/>
      <c r="M196" s="10">
        <v>1.03</v>
      </c>
      <c r="N196" s="11"/>
      <c r="O196" s="9"/>
      <c r="P196" s="11">
        <f>R77</f>
        <v>0</v>
      </c>
      <c r="Q196" s="9">
        <v>0.29409999999999997</v>
      </c>
      <c r="R196" s="34">
        <f>P196*Q196</f>
        <v>0</v>
      </c>
    </row>
    <row r="197" spans="1:40" s="25" customFormat="1">
      <c r="A197" s="9" t="s">
        <v>822</v>
      </c>
      <c r="B197" s="9" t="s">
        <v>807</v>
      </c>
      <c r="C197" s="9" t="s">
        <v>26</v>
      </c>
      <c r="D197" s="9"/>
      <c r="E197" s="9"/>
      <c r="F197" s="34"/>
      <c r="G197" s="9"/>
      <c r="H197" s="9"/>
      <c r="I197" s="9"/>
      <c r="J197" s="9"/>
      <c r="K197" s="9"/>
      <c r="L197" s="199"/>
      <c r="M197" s="10">
        <v>1.03</v>
      </c>
      <c r="N197" s="11"/>
      <c r="O197" s="9"/>
      <c r="P197" s="11">
        <f>R76</f>
        <v>7582.86</v>
      </c>
      <c r="Q197" s="9">
        <v>0.37634000000000001</v>
      </c>
      <c r="R197" s="34">
        <f>P197*Q197</f>
        <v>2853.7335324000001</v>
      </c>
    </row>
    <row r="198" spans="1:40" s="25" customFormat="1">
      <c r="A198" s="9" t="s">
        <v>822</v>
      </c>
      <c r="B198" s="9" t="s">
        <v>807</v>
      </c>
      <c r="C198" s="9" t="s">
        <v>11</v>
      </c>
      <c r="D198" s="9"/>
      <c r="E198" s="9"/>
      <c r="F198" s="34"/>
      <c r="G198" s="9"/>
      <c r="H198" s="9"/>
      <c r="I198" s="9"/>
      <c r="J198" s="9"/>
      <c r="K198" s="9"/>
      <c r="L198" s="9"/>
      <c r="M198" s="10">
        <v>1.03</v>
      </c>
      <c r="N198" s="11"/>
      <c r="O198" s="9"/>
      <c r="P198" s="11"/>
      <c r="Q198" s="9"/>
      <c r="R198" s="34">
        <f>SUM(R195:R197)</f>
        <v>74727.885432399999</v>
      </c>
    </row>
    <row r="199" spans="1:40" s="25" customFormat="1">
      <c r="A199" s="9" t="s">
        <v>888</v>
      </c>
      <c r="B199" s="9"/>
      <c r="C199" s="9"/>
      <c r="D199" s="9"/>
      <c r="E199" s="267">
        <f>E194+E196</f>
        <v>0</v>
      </c>
      <c r="F199" s="34">
        <v>9.5</v>
      </c>
      <c r="G199" s="9">
        <f>E199*F199</f>
        <v>0</v>
      </c>
      <c r="H199" s="9"/>
      <c r="I199" s="9"/>
      <c r="J199" s="9"/>
      <c r="K199" s="9"/>
      <c r="L199" s="199">
        <f>N199/M199</f>
        <v>115409.34508</v>
      </c>
      <c r="M199" s="10">
        <v>1.03</v>
      </c>
      <c r="N199" s="11">
        <f>R199-O199-G199</f>
        <v>118871.6254324</v>
      </c>
      <c r="O199" s="9">
        <v>380</v>
      </c>
      <c r="P199" s="11"/>
      <c r="Q199" s="9"/>
      <c r="R199" s="34">
        <f>R194+R198</f>
        <v>119251.6254324</v>
      </c>
    </row>
    <row r="200" spans="1:40" s="25" customFormat="1">
      <c r="A200" s="118"/>
      <c r="B200" s="268"/>
      <c r="C200" s="118"/>
      <c r="D200" s="118"/>
      <c r="E200" s="118">
        <f>G200/F199</f>
        <v>0</v>
      </c>
      <c r="F200" s="201"/>
      <c r="G200" s="118">
        <f>G181+G199</f>
        <v>0</v>
      </c>
      <c r="H200" s="118"/>
      <c r="I200" s="118"/>
      <c r="J200" s="118"/>
      <c r="K200" s="118"/>
      <c r="L200" s="299" t="e">
        <f>N200/M199</f>
        <v>#REF!</v>
      </c>
      <c r="M200" s="300"/>
      <c r="N200" s="301" t="e">
        <f>R200-G200</f>
        <v>#REF!</v>
      </c>
      <c r="O200" s="118"/>
      <c r="P200" s="301"/>
      <c r="Q200" s="118"/>
      <c r="R200" s="201" t="e">
        <f>R181+R199+#REF!+#REF!</f>
        <v>#REF!</v>
      </c>
    </row>
    <row r="201" spans="1:40">
      <c r="A201" s="269"/>
      <c r="C201" s="234"/>
      <c r="D201" s="234"/>
      <c r="E201" s="7"/>
      <c r="F201" s="235"/>
      <c r="G201" s="234"/>
      <c r="H201" s="234"/>
      <c r="I201" s="234"/>
      <c r="J201" s="234"/>
      <c r="K201" s="234"/>
      <c r="L201" s="302"/>
      <c r="M201" s="250"/>
      <c r="N201" s="251"/>
      <c r="O201" s="234"/>
      <c r="P201" s="251"/>
      <c r="Q201" s="234"/>
      <c r="R201" s="235"/>
      <c r="S201" s="23"/>
      <c r="T201" s="17"/>
      <c r="U201" s="17"/>
      <c r="V201" s="17"/>
      <c r="W201" s="17"/>
      <c r="X201" s="17"/>
      <c r="Y201" s="17"/>
      <c r="Z201" s="17"/>
      <c r="AA201" s="17"/>
      <c r="AB201" s="17"/>
    </row>
    <row r="202" spans="1:40">
      <c r="A202" s="234"/>
      <c r="C202" s="234"/>
      <c r="D202" s="234"/>
      <c r="E202" s="7"/>
      <c r="F202" s="235"/>
      <c r="G202" s="234"/>
      <c r="H202" s="234"/>
      <c r="I202" s="234"/>
      <c r="J202" s="234"/>
      <c r="K202" s="234"/>
      <c r="L202" s="302"/>
      <c r="M202" s="250"/>
      <c r="N202" s="251"/>
      <c r="O202" s="234"/>
      <c r="P202" s="251"/>
      <c r="Q202" s="234"/>
      <c r="R202" s="235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 s="17"/>
      <c r="AL202" s="17"/>
      <c r="AM202" s="17"/>
      <c r="AN202" s="17"/>
    </row>
    <row r="203" spans="1:40">
      <c r="A203" s="270" t="s">
        <v>889</v>
      </c>
      <c r="B203" s="270"/>
      <c r="C203" s="270"/>
      <c r="D203" s="270"/>
      <c r="E203" s="270"/>
      <c r="F203" s="271"/>
      <c r="G203" s="270"/>
      <c r="H203" s="270"/>
      <c r="I203" s="270"/>
      <c r="J203" s="270"/>
      <c r="K203" s="270"/>
      <c r="L203" s="270"/>
      <c r="M203" s="270"/>
      <c r="N203" s="270"/>
      <c r="O203" s="303"/>
      <c r="P203" s="270"/>
      <c r="Q203" s="271"/>
      <c r="R203" s="318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 s="17"/>
      <c r="AL203" s="17"/>
      <c r="AM203" s="17"/>
      <c r="AN203" s="17"/>
    </row>
    <row r="204" spans="1:40">
      <c r="A204" s="272" t="s">
        <v>15</v>
      </c>
      <c r="B204" s="272" t="s">
        <v>50</v>
      </c>
      <c r="C204" s="272" t="s">
        <v>16</v>
      </c>
      <c r="D204" s="272" t="s">
        <v>17</v>
      </c>
      <c r="E204" s="272" t="s">
        <v>18</v>
      </c>
      <c r="F204" s="273" t="s">
        <v>19</v>
      </c>
      <c r="G204" s="272" t="s">
        <v>20</v>
      </c>
      <c r="H204" s="272" t="s">
        <v>21</v>
      </c>
      <c r="I204" s="272" t="s">
        <v>22</v>
      </c>
      <c r="J204" s="272" t="s">
        <v>23</v>
      </c>
      <c r="K204" s="272" t="s">
        <v>24</v>
      </c>
      <c r="L204" s="272" t="s">
        <v>18</v>
      </c>
      <c r="M204" s="304" t="s">
        <v>890</v>
      </c>
      <c r="N204" s="305" t="s">
        <v>25</v>
      </c>
      <c r="O204" s="272" t="s">
        <v>26</v>
      </c>
      <c r="P204" s="305" t="s">
        <v>11</v>
      </c>
      <c r="Q204" s="272" t="s">
        <v>27</v>
      </c>
      <c r="R204" s="273" t="s">
        <v>28</v>
      </c>
      <c r="S204" s="3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 s="17"/>
      <c r="AL204" s="17"/>
      <c r="AM204" s="17"/>
      <c r="AN204" s="17"/>
    </row>
    <row r="205" spans="1:40" s="91" customFormat="1" ht="15" customHeight="1">
      <c r="A205" s="274" t="s">
        <v>891</v>
      </c>
      <c r="B205" s="274" t="s">
        <v>892</v>
      </c>
      <c r="C205" s="274">
        <v>4450</v>
      </c>
      <c r="D205" s="274"/>
      <c r="E205" s="274"/>
      <c r="F205" s="275"/>
      <c r="G205" s="274"/>
      <c r="H205" s="274"/>
      <c r="I205" s="274"/>
      <c r="J205" s="274"/>
      <c r="K205" s="274"/>
      <c r="L205" s="274"/>
      <c r="M205" s="306"/>
      <c r="N205" s="307"/>
      <c r="O205" s="274"/>
      <c r="P205" s="307"/>
      <c r="Q205" s="274"/>
      <c r="R205" s="275"/>
      <c r="S205" s="319"/>
      <c r="T205" s="256"/>
      <c r="U205" s="256"/>
      <c r="V205" s="256"/>
      <c r="W205" s="256"/>
      <c r="X205" s="256"/>
      <c r="Y205" s="256"/>
      <c r="Z205" s="256"/>
      <c r="AA205" s="256"/>
      <c r="AB205" s="256"/>
      <c r="AC205" s="256"/>
      <c r="AD205" s="256"/>
      <c r="AE205" s="256"/>
      <c r="AF205" s="256"/>
      <c r="AG205" s="256"/>
      <c r="AH205" s="256"/>
      <c r="AI205" s="256"/>
      <c r="AJ205" s="256"/>
      <c r="AK205" s="256"/>
      <c r="AL205" s="256"/>
      <c r="AM205" s="256"/>
      <c r="AN205" s="256"/>
    </row>
    <row r="206" spans="1:40" s="1" customFormat="1">
      <c r="A206" s="276" t="s">
        <v>893</v>
      </c>
      <c r="B206" s="276" t="s">
        <v>894</v>
      </c>
      <c r="C206" s="276">
        <v>16976</v>
      </c>
      <c r="D206" s="276">
        <v>16976</v>
      </c>
      <c r="E206" s="276">
        <f t="shared" ref="E206:E212" si="56">D206-C206</f>
        <v>0</v>
      </c>
      <c r="F206" s="277">
        <v>9.5</v>
      </c>
      <c r="G206" s="276">
        <f t="shared" ref="G206:G212" si="57">E206*F206</f>
        <v>0</v>
      </c>
      <c r="H206" s="276">
        <v>50688</v>
      </c>
      <c r="I206" s="276">
        <v>51269</v>
      </c>
      <c r="J206" s="276">
        <f>I206-H206</f>
        <v>581</v>
      </c>
      <c r="K206" s="276">
        <v>30</v>
      </c>
      <c r="L206" s="276">
        <f>J206*K206</f>
        <v>17430</v>
      </c>
      <c r="M206" s="308">
        <v>1.03</v>
      </c>
      <c r="N206" s="309">
        <f>L206*M206</f>
        <v>17952.900000000001</v>
      </c>
      <c r="O206" s="276"/>
      <c r="P206" s="309">
        <f>G206+N206+O206</f>
        <v>17952.900000000001</v>
      </c>
      <c r="Q206" s="276">
        <v>1</v>
      </c>
      <c r="R206" s="277">
        <f>P206*Q206</f>
        <v>17952.900000000001</v>
      </c>
      <c r="S206" s="88"/>
      <c r="T206" s="320"/>
    </row>
    <row r="207" spans="1:40" s="1" customFormat="1">
      <c r="A207" s="276" t="s">
        <v>895</v>
      </c>
      <c r="B207" s="276" t="s">
        <v>894</v>
      </c>
      <c r="C207" s="276">
        <v>89</v>
      </c>
      <c r="D207" s="276">
        <v>89</v>
      </c>
      <c r="E207" s="276">
        <f t="shared" si="56"/>
        <v>0</v>
      </c>
      <c r="F207" s="277">
        <v>9.5</v>
      </c>
      <c r="G207" s="276">
        <f t="shared" si="57"/>
        <v>0</v>
      </c>
      <c r="H207" s="276">
        <v>38725</v>
      </c>
      <c r="I207" s="276">
        <v>39368</v>
      </c>
      <c r="J207" s="276">
        <f>I207-H207</f>
        <v>643</v>
      </c>
      <c r="K207" s="276">
        <v>1</v>
      </c>
      <c r="L207" s="276">
        <f>J207*K207</f>
        <v>643</v>
      </c>
      <c r="M207" s="308">
        <v>1.03</v>
      </c>
      <c r="N207" s="309">
        <f>L207*M207</f>
        <v>662.29</v>
      </c>
      <c r="O207" s="276">
        <v>40</v>
      </c>
      <c r="P207" s="309">
        <f>G207+N207+O207</f>
        <v>702.29</v>
      </c>
      <c r="Q207" s="276">
        <v>1</v>
      </c>
      <c r="R207" s="277">
        <f>P207*Q207</f>
        <v>702.29</v>
      </c>
      <c r="S207" s="88"/>
    </row>
    <row r="208" spans="1:40" s="1" customFormat="1">
      <c r="A208" s="276" t="s">
        <v>896</v>
      </c>
      <c r="B208" s="276" t="s">
        <v>894</v>
      </c>
      <c r="C208" s="276">
        <v>649</v>
      </c>
      <c r="D208" s="276">
        <v>649</v>
      </c>
      <c r="E208" s="276">
        <f t="shared" si="56"/>
        <v>0</v>
      </c>
      <c r="F208" s="277">
        <v>9.5</v>
      </c>
      <c r="G208" s="276">
        <f t="shared" si="57"/>
        <v>0</v>
      </c>
      <c r="H208" s="276">
        <v>1860</v>
      </c>
      <c r="I208" s="276">
        <v>1860</v>
      </c>
      <c r="J208" s="276">
        <f>I208-H208</f>
        <v>0</v>
      </c>
      <c r="K208" s="276">
        <v>1</v>
      </c>
      <c r="L208" s="276">
        <f>J208*K208</f>
        <v>0</v>
      </c>
      <c r="M208" s="308">
        <v>1.03</v>
      </c>
      <c r="N208" s="309">
        <f>L208*M208</f>
        <v>0</v>
      </c>
      <c r="O208" s="276">
        <v>40</v>
      </c>
      <c r="P208" s="309">
        <f>G208+N208+O208</f>
        <v>40</v>
      </c>
      <c r="Q208" s="276">
        <v>1</v>
      </c>
      <c r="R208" s="277">
        <f>P208*Q208</f>
        <v>40</v>
      </c>
      <c r="S208" s="88"/>
    </row>
    <row r="209" spans="1:40" s="1" customFormat="1">
      <c r="A209" s="276" t="s">
        <v>897</v>
      </c>
      <c r="B209" s="276" t="s">
        <v>894</v>
      </c>
      <c r="C209" s="276">
        <v>23</v>
      </c>
      <c r="D209" s="276">
        <v>23</v>
      </c>
      <c r="E209" s="276">
        <f t="shared" si="56"/>
        <v>0</v>
      </c>
      <c r="F209" s="277">
        <v>9.5</v>
      </c>
      <c r="G209" s="276">
        <f t="shared" si="57"/>
        <v>0</v>
      </c>
      <c r="H209" s="276">
        <v>9000</v>
      </c>
      <c r="I209" s="276">
        <v>9000</v>
      </c>
      <c r="J209" s="276">
        <f>I209-H209</f>
        <v>0</v>
      </c>
      <c r="K209" s="276">
        <v>1</v>
      </c>
      <c r="L209" s="276">
        <f>J209*K209</f>
        <v>0</v>
      </c>
      <c r="M209" s="308">
        <v>1.03</v>
      </c>
      <c r="N209" s="309">
        <f>L209*M209</f>
        <v>0</v>
      </c>
      <c r="O209" s="276">
        <v>80</v>
      </c>
      <c r="P209" s="309">
        <f>G209+N209+O209</f>
        <v>80</v>
      </c>
      <c r="Q209" s="276">
        <v>1</v>
      </c>
      <c r="R209" s="277">
        <f>P209*Q209</f>
        <v>80</v>
      </c>
      <c r="S209" s="88"/>
    </row>
    <row r="210" spans="1:40" s="1" customFormat="1">
      <c r="A210" s="276" t="s">
        <v>898</v>
      </c>
      <c r="B210" s="276" t="s">
        <v>894</v>
      </c>
      <c r="C210" s="276">
        <v>123</v>
      </c>
      <c r="D210" s="276">
        <v>123</v>
      </c>
      <c r="E210" s="276">
        <f t="shared" si="56"/>
        <v>0</v>
      </c>
      <c r="F210" s="277">
        <v>9.5</v>
      </c>
      <c r="G210" s="276">
        <f t="shared" si="57"/>
        <v>0</v>
      </c>
      <c r="H210" s="276">
        <v>13420</v>
      </c>
      <c r="I210" s="276">
        <v>13643</v>
      </c>
      <c r="J210" s="276">
        <f t="shared" ref="J210:J217" si="58">I210-H210</f>
        <v>223</v>
      </c>
      <c r="K210" s="276">
        <v>1</v>
      </c>
      <c r="L210" s="276">
        <f t="shared" ref="L210:L217" si="59">J210*K210</f>
        <v>223</v>
      </c>
      <c r="M210" s="308">
        <v>1.03</v>
      </c>
      <c r="N210" s="309">
        <f t="shared" ref="N210:N217" si="60">L210*M210</f>
        <v>229.69</v>
      </c>
      <c r="O210" s="276">
        <v>40</v>
      </c>
      <c r="P210" s="309">
        <f t="shared" ref="P210:P217" si="61">G210+N210+O210</f>
        <v>269.69</v>
      </c>
      <c r="Q210" s="276">
        <v>1</v>
      </c>
      <c r="R210" s="277">
        <f t="shared" ref="R210:R217" si="62">P210*Q210</f>
        <v>269.69</v>
      </c>
      <c r="S210" s="88"/>
    </row>
    <row r="211" spans="1:40" s="1" customFormat="1">
      <c r="A211" s="276" t="s">
        <v>899</v>
      </c>
      <c r="B211" s="276" t="s">
        <v>894</v>
      </c>
      <c r="C211" s="276">
        <v>117</v>
      </c>
      <c r="D211" s="276">
        <v>117</v>
      </c>
      <c r="E211" s="276">
        <f t="shared" si="56"/>
        <v>0</v>
      </c>
      <c r="F211" s="277">
        <v>9.5</v>
      </c>
      <c r="G211" s="276">
        <f t="shared" si="57"/>
        <v>0</v>
      </c>
      <c r="H211" s="276">
        <v>23527</v>
      </c>
      <c r="I211" s="276">
        <v>23527</v>
      </c>
      <c r="J211" s="276">
        <f t="shared" si="58"/>
        <v>0</v>
      </c>
      <c r="K211" s="276">
        <v>1</v>
      </c>
      <c r="L211" s="276">
        <f t="shared" si="59"/>
        <v>0</v>
      </c>
      <c r="M211" s="308">
        <v>1.03</v>
      </c>
      <c r="N211" s="309">
        <f t="shared" si="60"/>
        <v>0</v>
      </c>
      <c r="O211" s="276">
        <v>20</v>
      </c>
      <c r="P211" s="309">
        <f t="shared" si="61"/>
        <v>20</v>
      </c>
      <c r="Q211" s="276">
        <v>1</v>
      </c>
      <c r="R211" s="277">
        <f t="shared" si="62"/>
        <v>20</v>
      </c>
      <c r="S211" s="88"/>
    </row>
    <row r="212" spans="1:40" s="1" customFormat="1">
      <c r="A212" s="276" t="s">
        <v>900</v>
      </c>
      <c r="B212" s="276" t="s">
        <v>894</v>
      </c>
      <c r="C212" s="276">
        <v>158</v>
      </c>
      <c r="D212" s="276">
        <v>159</v>
      </c>
      <c r="E212" s="276">
        <f t="shared" si="56"/>
        <v>1</v>
      </c>
      <c r="F212" s="277">
        <v>9.5</v>
      </c>
      <c r="G212" s="276">
        <f t="shared" si="57"/>
        <v>9.5</v>
      </c>
      <c r="H212" s="276">
        <v>36669</v>
      </c>
      <c r="I212" s="276">
        <v>37422</v>
      </c>
      <c r="J212" s="276">
        <f t="shared" si="58"/>
        <v>753</v>
      </c>
      <c r="K212" s="276">
        <v>1</v>
      </c>
      <c r="L212" s="276">
        <f t="shared" si="59"/>
        <v>753</v>
      </c>
      <c r="M212" s="308">
        <v>1.03</v>
      </c>
      <c r="N212" s="309">
        <f t="shared" si="60"/>
        <v>775.59</v>
      </c>
      <c r="O212" s="276">
        <v>80</v>
      </c>
      <c r="P212" s="309">
        <f t="shared" si="61"/>
        <v>865.09</v>
      </c>
      <c r="Q212" s="276">
        <v>1</v>
      </c>
      <c r="R212" s="277">
        <f t="shared" si="62"/>
        <v>865.09</v>
      </c>
      <c r="S212" s="88"/>
    </row>
    <row r="213" spans="1:40" s="1" customFormat="1">
      <c r="A213" s="276" t="s">
        <v>901</v>
      </c>
      <c r="B213" s="276" t="s">
        <v>894</v>
      </c>
      <c r="C213" s="276"/>
      <c r="D213" s="276"/>
      <c r="E213" s="276"/>
      <c r="F213" s="277"/>
      <c r="G213" s="276"/>
      <c r="H213" s="276">
        <v>14901</v>
      </c>
      <c r="I213" s="276">
        <v>14901</v>
      </c>
      <c r="J213" s="276">
        <f t="shared" si="58"/>
        <v>0</v>
      </c>
      <c r="K213" s="276">
        <v>1</v>
      </c>
      <c r="L213" s="276">
        <f t="shared" si="59"/>
        <v>0</v>
      </c>
      <c r="M213" s="308">
        <v>1.03</v>
      </c>
      <c r="N213" s="309">
        <f t="shared" si="60"/>
        <v>0</v>
      </c>
      <c r="O213" s="276">
        <v>40</v>
      </c>
      <c r="P213" s="309">
        <f t="shared" si="61"/>
        <v>40</v>
      </c>
      <c r="Q213" s="276">
        <v>1</v>
      </c>
      <c r="R213" s="277">
        <f t="shared" si="62"/>
        <v>40</v>
      </c>
      <c r="S213" s="88"/>
    </row>
    <row r="214" spans="1:40" s="1" customFormat="1">
      <c r="A214" s="276" t="s">
        <v>902</v>
      </c>
      <c r="B214" s="276" t="s">
        <v>894</v>
      </c>
      <c r="C214" s="276"/>
      <c r="D214" s="276"/>
      <c r="E214" s="276"/>
      <c r="F214" s="277"/>
      <c r="G214" s="276"/>
      <c r="H214" s="276">
        <v>5149</v>
      </c>
      <c r="I214" s="276">
        <v>5149</v>
      </c>
      <c r="J214" s="276">
        <f t="shared" si="58"/>
        <v>0</v>
      </c>
      <c r="K214" s="276">
        <v>1</v>
      </c>
      <c r="L214" s="276">
        <f t="shared" si="59"/>
        <v>0</v>
      </c>
      <c r="M214" s="308">
        <v>1.03</v>
      </c>
      <c r="N214" s="309">
        <f t="shared" si="60"/>
        <v>0</v>
      </c>
      <c r="O214" s="276">
        <v>30</v>
      </c>
      <c r="P214" s="309">
        <f t="shared" si="61"/>
        <v>30</v>
      </c>
      <c r="Q214" s="276">
        <v>1</v>
      </c>
      <c r="R214" s="277">
        <f t="shared" si="62"/>
        <v>30</v>
      </c>
      <c r="S214" s="88"/>
    </row>
    <row r="215" spans="1:40" s="1" customFormat="1">
      <c r="A215" s="276" t="s">
        <v>903</v>
      </c>
      <c r="B215" s="276" t="s">
        <v>894</v>
      </c>
      <c r="C215" s="276"/>
      <c r="D215" s="276"/>
      <c r="E215" s="276"/>
      <c r="F215" s="277"/>
      <c r="G215" s="276"/>
      <c r="H215" s="276">
        <v>54</v>
      </c>
      <c r="I215" s="276">
        <v>54</v>
      </c>
      <c r="J215" s="276">
        <f t="shared" si="58"/>
        <v>0</v>
      </c>
      <c r="K215" s="276">
        <v>40</v>
      </c>
      <c r="L215" s="276">
        <f t="shared" si="59"/>
        <v>0</v>
      </c>
      <c r="M215" s="308">
        <v>1.03</v>
      </c>
      <c r="N215" s="309">
        <f t="shared" si="60"/>
        <v>0</v>
      </c>
      <c r="O215" s="276"/>
      <c r="P215" s="309">
        <f t="shared" si="61"/>
        <v>0</v>
      </c>
      <c r="Q215" s="276">
        <v>1</v>
      </c>
      <c r="R215" s="277">
        <f t="shared" si="62"/>
        <v>0</v>
      </c>
      <c r="S215" s="88"/>
    </row>
    <row r="216" spans="1:40" s="1" customFormat="1" ht="15" customHeight="1">
      <c r="A216" s="276" t="s">
        <v>904</v>
      </c>
      <c r="B216" s="276" t="s">
        <v>894</v>
      </c>
      <c r="C216" s="276">
        <v>168</v>
      </c>
      <c r="D216" s="276">
        <v>174</v>
      </c>
      <c r="E216" s="276">
        <f>D216-C216</f>
        <v>6</v>
      </c>
      <c r="F216" s="277">
        <v>9.5</v>
      </c>
      <c r="G216" s="276">
        <f>E216*F216</f>
        <v>57</v>
      </c>
      <c r="H216" s="276">
        <v>111439</v>
      </c>
      <c r="I216" s="276">
        <v>111706</v>
      </c>
      <c r="J216" s="276">
        <f t="shared" si="58"/>
        <v>267</v>
      </c>
      <c r="K216" s="276">
        <v>1</v>
      </c>
      <c r="L216" s="276">
        <f t="shared" si="59"/>
        <v>267</v>
      </c>
      <c r="M216" s="308">
        <v>1.03</v>
      </c>
      <c r="N216" s="309">
        <f t="shared" si="60"/>
        <v>275.01</v>
      </c>
      <c r="O216" s="276"/>
      <c r="P216" s="309">
        <f t="shared" si="61"/>
        <v>332.01</v>
      </c>
      <c r="Q216" s="276">
        <v>1</v>
      </c>
      <c r="R216" s="277">
        <f t="shared" si="62"/>
        <v>332.01</v>
      </c>
    </row>
    <row r="217" spans="1:40" s="1" customFormat="1">
      <c r="A217" s="276" t="s">
        <v>905</v>
      </c>
      <c r="B217" s="276" t="s">
        <v>894</v>
      </c>
      <c r="C217" s="276">
        <v>140</v>
      </c>
      <c r="D217" s="276">
        <v>142</v>
      </c>
      <c r="E217" s="276">
        <f>D217-C217</f>
        <v>2</v>
      </c>
      <c r="F217" s="277">
        <v>9.5</v>
      </c>
      <c r="G217" s="276">
        <f>E217*F217</f>
        <v>19</v>
      </c>
      <c r="H217" s="276">
        <v>87482</v>
      </c>
      <c r="I217" s="276">
        <v>93805</v>
      </c>
      <c r="J217" s="276">
        <f t="shared" si="58"/>
        <v>6323</v>
      </c>
      <c r="K217" s="276">
        <v>1</v>
      </c>
      <c r="L217" s="276">
        <f t="shared" si="59"/>
        <v>6323</v>
      </c>
      <c r="M217" s="308">
        <v>1.03</v>
      </c>
      <c r="N217" s="309">
        <f t="shared" si="60"/>
        <v>6512.69</v>
      </c>
      <c r="O217" s="276">
        <v>40</v>
      </c>
      <c r="P217" s="309">
        <f t="shared" si="61"/>
        <v>6571.69</v>
      </c>
      <c r="Q217" s="276">
        <v>1</v>
      </c>
      <c r="R217" s="277">
        <f t="shared" si="62"/>
        <v>6571.69</v>
      </c>
    </row>
    <row r="218" spans="1:40" s="25" customFormat="1" ht="15.75" customHeight="1">
      <c r="A218" s="42" t="s">
        <v>11</v>
      </c>
      <c r="B218" s="278"/>
      <c r="C218" s="278"/>
      <c r="D218" s="278"/>
      <c r="E218" s="278">
        <f>SUM(E206:E217)</f>
        <v>9</v>
      </c>
      <c r="F218" s="279"/>
      <c r="G218" s="278"/>
      <c r="H218" s="278"/>
      <c r="I218" s="278"/>
      <c r="J218" s="278"/>
      <c r="K218" s="278"/>
      <c r="L218" s="278">
        <f>SUM(L206:L217)</f>
        <v>25639</v>
      </c>
      <c r="M218" s="310"/>
      <c r="N218" s="311">
        <f>SUM(N206:N217)</f>
        <v>26408.17</v>
      </c>
      <c r="O218" s="278"/>
      <c r="P218" s="311">
        <f>SUM(P206:P217)</f>
        <v>26903.67</v>
      </c>
      <c r="Q218" s="278"/>
      <c r="R218" s="279">
        <f>SUM(R206:R217)</f>
        <v>26903.67</v>
      </c>
      <c r="S218" s="321"/>
      <c r="T218" s="322"/>
    </row>
    <row r="219" spans="1:40" s="25" customFormat="1" ht="15.75" customHeight="1">
      <c r="A219" s="280" t="s">
        <v>521</v>
      </c>
      <c r="B219" s="280" t="s">
        <v>906</v>
      </c>
      <c r="C219" s="280"/>
      <c r="D219" s="280" t="s">
        <v>411</v>
      </c>
      <c r="E219" s="280" t="s">
        <v>907</v>
      </c>
      <c r="F219" s="281" t="s">
        <v>109</v>
      </c>
      <c r="G219" s="280"/>
      <c r="H219" s="280"/>
      <c r="I219" s="280"/>
      <c r="J219" s="280"/>
      <c r="K219" s="280"/>
      <c r="L219" s="280"/>
      <c r="M219" s="312"/>
      <c r="N219" s="313"/>
      <c r="O219" s="280"/>
      <c r="P219" s="313"/>
      <c r="Q219" s="280"/>
      <c r="R219" s="281">
        <v>43772.98</v>
      </c>
      <c r="S219" s="321"/>
      <c r="T219" s="323"/>
    </row>
    <row r="220" spans="1:40" s="25" customFormat="1" ht="15.75" customHeight="1">
      <c r="A220" s="282" t="s">
        <v>891</v>
      </c>
      <c r="B220" s="283" t="s">
        <v>908</v>
      </c>
      <c r="C220" s="280"/>
      <c r="D220" s="280"/>
      <c r="E220" s="280"/>
      <c r="F220" s="281"/>
      <c r="G220" s="280"/>
      <c r="H220" s="280"/>
      <c r="I220" s="280"/>
      <c r="J220" s="280"/>
      <c r="K220" s="280"/>
      <c r="L220" s="280"/>
      <c r="M220" s="312"/>
      <c r="N220" s="313"/>
      <c r="O220" s="280"/>
      <c r="P220" s="313"/>
      <c r="Q220" s="280"/>
      <c r="R220" s="281"/>
      <c r="S220" s="321"/>
      <c r="T220" s="322"/>
    </row>
    <row r="221" spans="1:40" s="92" customFormat="1">
      <c r="A221" s="284"/>
      <c r="B221" s="284"/>
      <c r="C221" s="284"/>
      <c r="D221" s="284"/>
      <c r="E221" s="284"/>
      <c r="F221" s="284"/>
      <c r="G221" s="284"/>
      <c r="H221" s="284"/>
      <c r="I221" s="284"/>
      <c r="J221" s="284"/>
      <c r="K221" s="284"/>
      <c r="L221" s="284"/>
      <c r="M221" s="284"/>
      <c r="N221" s="284"/>
      <c r="O221" s="284"/>
      <c r="P221" s="284"/>
      <c r="Q221" s="284"/>
      <c r="R221" s="284"/>
      <c r="S221" s="324"/>
      <c r="T221" s="324"/>
      <c r="U221" s="324"/>
      <c r="V221" s="324"/>
      <c r="W221" s="324"/>
      <c r="X221" s="324"/>
      <c r="Y221" s="324"/>
      <c r="Z221" s="324"/>
      <c r="AA221" s="324"/>
      <c r="AB221" s="324"/>
      <c r="AC221" s="324"/>
      <c r="AD221" s="324"/>
      <c r="AE221" s="324"/>
      <c r="AF221" s="324"/>
      <c r="AG221" s="324"/>
      <c r="AH221" s="324"/>
      <c r="AI221" s="324"/>
      <c r="AJ221" s="324"/>
      <c r="AK221" s="324"/>
      <c r="AL221" s="324"/>
      <c r="AM221" s="324"/>
      <c r="AN221" s="324"/>
    </row>
    <row r="222" spans="1:40">
      <c r="A222" s="285" t="s">
        <v>889</v>
      </c>
      <c r="B222" s="285"/>
      <c r="C222" s="285"/>
      <c r="D222" s="285"/>
      <c r="E222" s="285"/>
      <c r="F222" s="286"/>
      <c r="G222" s="285"/>
      <c r="H222" s="285"/>
      <c r="I222" s="285"/>
      <c r="J222" s="285"/>
      <c r="K222" s="285"/>
      <c r="L222" s="285"/>
      <c r="M222" s="285"/>
      <c r="N222" s="314"/>
      <c r="O222" s="285"/>
      <c r="P222" s="314"/>
      <c r="Q222" s="285"/>
      <c r="R222" s="286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17"/>
      <c r="AH222" s="17"/>
      <c r="AI222" s="17"/>
      <c r="AJ222" s="17"/>
      <c r="AK222" s="17"/>
      <c r="AL222" s="17"/>
      <c r="AM222" s="17"/>
      <c r="AN222" s="17"/>
    </row>
    <row r="223" spans="1:40">
      <c r="A223" s="287" t="s">
        <v>15</v>
      </c>
      <c r="B223" s="288" t="s">
        <v>50</v>
      </c>
      <c r="C223" s="288" t="s">
        <v>16</v>
      </c>
      <c r="D223" s="288" t="s">
        <v>17</v>
      </c>
      <c r="E223" s="288" t="s">
        <v>18</v>
      </c>
      <c r="F223" s="289" t="s">
        <v>19</v>
      </c>
      <c r="G223" s="288" t="s">
        <v>20</v>
      </c>
      <c r="H223" s="288" t="s">
        <v>21</v>
      </c>
      <c r="I223" s="288" t="s">
        <v>22</v>
      </c>
      <c r="J223" s="288" t="s">
        <v>23</v>
      </c>
      <c r="K223" s="288" t="s">
        <v>24</v>
      </c>
      <c r="L223" s="288" t="s">
        <v>18</v>
      </c>
      <c r="M223" s="315" t="s">
        <v>890</v>
      </c>
      <c r="N223" s="316" t="s">
        <v>25</v>
      </c>
      <c r="O223" s="288" t="s">
        <v>26</v>
      </c>
      <c r="P223" s="316" t="s">
        <v>11</v>
      </c>
      <c r="Q223" s="288" t="s">
        <v>27</v>
      </c>
      <c r="R223" s="289" t="s">
        <v>28</v>
      </c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7"/>
      <c r="AG223" s="17"/>
      <c r="AH223" s="17"/>
      <c r="AI223" s="17"/>
      <c r="AJ223" s="17"/>
      <c r="AK223" s="17"/>
      <c r="AL223" s="17"/>
      <c r="AM223" s="17"/>
      <c r="AN223" s="17"/>
    </row>
    <row r="224" spans="1:40">
      <c r="A224" s="290"/>
      <c r="B224" s="288"/>
      <c r="C224" s="291"/>
      <c r="D224" s="288"/>
      <c r="E224" s="288"/>
      <c r="F224" s="289"/>
      <c r="G224" s="288"/>
      <c r="H224" s="288"/>
      <c r="I224" s="288"/>
      <c r="J224" s="288"/>
      <c r="K224" s="288"/>
      <c r="L224" s="288"/>
      <c r="M224" s="315"/>
      <c r="N224" s="316"/>
      <c r="O224" s="288"/>
      <c r="P224" s="316"/>
      <c r="Q224" s="288"/>
      <c r="R224" s="289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17"/>
      <c r="AF224" s="17"/>
      <c r="AG224" s="17"/>
      <c r="AH224" s="17"/>
      <c r="AI224" s="17"/>
      <c r="AJ224" s="17"/>
      <c r="AK224" s="17"/>
      <c r="AL224" s="17"/>
      <c r="AM224" s="17"/>
      <c r="AN224" s="17"/>
    </row>
    <row r="225" spans="1:43" s="1" customFormat="1">
      <c r="A225" s="292" t="s">
        <v>909</v>
      </c>
      <c r="B225" s="94" t="s">
        <v>910</v>
      </c>
      <c r="C225" s="171" t="s">
        <v>911</v>
      </c>
      <c r="D225" s="94"/>
      <c r="E225" s="94"/>
      <c r="F225" s="95"/>
      <c r="G225" s="94"/>
      <c r="H225" s="94">
        <v>53315</v>
      </c>
      <c r="I225" s="94">
        <v>54605</v>
      </c>
      <c r="J225" s="94">
        <f t="shared" ref="J225:J227" si="63">I225-H225</f>
        <v>1290</v>
      </c>
      <c r="K225" s="94">
        <v>40</v>
      </c>
      <c r="L225" s="94">
        <f t="shared" ref="L225:L227" si="64">K225*J225</f>
        <v>51600</v>
      </c>
      <c r="M225" s="124">
        <v>1.03</v>
      </c>
      <c r="N225" s="125">
        <f t="shared" ref="N225:N227" si="65">M225*L225</f>
        <v>53148</v>
      </c>
      <c r="O225" s="94"/>
      <c r="P225" s="125">
        <f t="shared" ref="P225:P227" si="66">G225+N225+O225</f>
        <v>53148</v>
      </c>
      <c r="Q225" s="94">
        <v>1</v>
      </c>
      <c r="R225" s="95">
        <f t="shared" ref="R225:R227" si="67">P225*Q225</f>
        <v>53148</v>
      </c>
    </row>
    <row r="226" spans="1:43" s="1" customFormat="1">
      <c r="A226" s="292" t="s">
        <v>912</v>
      </c>
      <c r="B226" s="94" t="s">
        <v>910</v>
      </c>
      <c r="C226" s="94"/>
      <c r="D226" s="94"/>
      <c r="E226" s="94"/>
      <c r="F226" s="95"/>
      <c r="G226" s="94"/>
      <c r="H226" s="94">
        <v>7755</v>
      </c>
      <c r="I226" s="94">
        <v>7755</v>
      </c>
      <c r="J226" s="94">
        <f t="shared" si="63"/>
        <v>0</v>
      </c>
      <c r="K226" s="94">
        <v>50</v>
      </c>
      <c r="L226" s="94">
        <f t="shared" si="64"/>
        <v>0</v>
      </c>
      <c r="M226" s="124">
        <v>1.03</v>
      </c>
      <c r="N226" s="125">
        <f t="shared" si="65"/>
        <v>0</v>
      </c>
      <c r="O226" s="94"/>
      <c r="P226" s="125">
        <f t="shared" si="66"/>
        <v>0</v>
      </c>
      <c r="Q226" s="94">
        <v>1</v>
      </c>
      <c r="R226" s="95">
        <f t="shared" si="67"/>
        <v>0</v>
      </c>
    </row>
    <row r="227" spans="1:43" s="1" customFormat="1">
      <c r="A227" s="94" t="s">
        <v>913</v>
      </c>
      <c r="B227" s="94" t="s">
        <v>910</v>
      </c>
      <c r="C227" s="94"/>
      <c r="D227" s="94"/>
      <c r="E227" s="94"/>
      <c r="F227" s="95"/>
      <c r="G227" s="94"/>
      <c r="H227" s="94">
        <v>1207</v>
      </c>
      <c r="I227" s="94">
        <v>1211</v>
      </c>
      <c r="J227" s="94">
        <f t="shared" si="63"/>
        <v>4</v>
      </c>
      <c r="K227" s="94">
        <v>50</v>
      </c>
      <c r="L227" s="94">
        <f t="shared" si="64"/>
        <v>200</v>
      </c>
      <c r="M227" s="124">
        <v>1.03</v>
      </c>
      <c r="N227" s="125">
        <f t="shared" si="65"/>
        <v>206</v>
      </c>
      <c r="O227" s="94"/>
      <c r="P227" s="125">
        <f t="shared" si="66"/>
        <v>206</v>
      </c>
      <c r="Q227" s="94">
        <v>1</v>
      </c>
      <c r="R227" s="95">
        <f t="shared" si="67"/>
        <v>206</v>
      </c>
    </row>
    <row r="228" spans="1:43" s="1" customFormat="1">
      <c r="A228" s="94" t="s">
        <v>914</v>
      </c>
      <c r="B228" s="94" t="s">
        <v>910</v>
      </c>
      <c r="C228" s="94"/>
      <c r="D228" s="94"/>
      <c r="E228" s="94"/>
      <c r="F228" s="95"/>
      <c r="G228" s="94"/>
      <c r="H228" s="94">
        <v>6564</v>
      </c>
      <c r="I228" s="94">
        <v>6564</v>
      </c>
      <c r="J228" s="94">
        <f t="shared" ref="J228:J233" si="68">I228-H228</f>
        <v>0</v>
      </c>
      <c r="K228" s="94">
        <v>50</v>
      </c>
      <c r="L228" s="94">
        <f t="shared" ref="L228:L233" si="69">K228*J228</f>
        <v>0</v>
      </c>
      <c r="M228" s="124">
        <v>1.03</v>
      </c>
      <c r="N228" s="125">
        <f t="shared" ref="N228:N234" si="70">M228*L228</f>
        <v>0</v>
      </c>
      <c r="O228" s="94"/>
      <c r="P228" s="125">
        <f t="shared" ref="P228:P233" si="71">G228+N228+O228</f>
        <v>0</v>
      </c>
      <c r="Q228" s="94">
        <v>1</v>
      </c>
      <c r="R228" s="95">
        <f t="shared" ref="R228:R234" si="72">P228*Q228</f>
        <v>0</v>
      </c>
    </row>
    <row r="229" spans="1:43" s="1" customFormat="1">
      <c r="A229" s="292" t="s">
        <v>915</v>
      </c>
      <c r="B229" s="94" t="s">
        <v>910</v>
      </c>
      <c r="C229" s="171"/>
      <c r="D229" s="94"/>
      <c r="E229" s="94"/>
      <c r="F229" s="95"/>
      <c r="G229" s="94"/>
      <c r="H229" s="94">
        <v>10338</v>
      </c>
      <c r="I229" s="94">
        <v>10338</v>
      </c>
      <c r="J229" s="94">
        <f t="shared" si="68"/>
        <v>0</v>
      </c>
      <c r="K229" s="94">
        <v>100</v>
      </c>
      <c r="L229" s="94">
        <f t="shared" si="69"/>
        <v>0</v>
      </c>
      <c r="M229" s="124">
        <v>1.03</v>
      </c>
      <c r="N229" s="125">
        <f t="shared" si="70"/>
        <v>0</v>
      </c>
      <c r="O229" s="94"/>
      <c r="P229" s="125">
        <f t="shared" si="71"/>
        <v>0</v>
      </c>
      <c r="Q229" s="94">
        <v>1</v>
      </c>
      <c r="R229" s="95">
        <f t="shared" si="72"/>
        <v>0</v>
      </c>
    </row>
    <row r="230" spans="1:43" s="1" customFormat="1">
      <c r="A230" s="292" t="s">
        <v>916</v>
      </c>
      <c r="B230" s="94" t="s">
        <v>910</v>
      </c>
      <c r="C230" s="94">
        <v>88</v>
      </c>
      <c r="D230" s="94">
        <v>88</v>
      </c>
      <c r="E230" s="94">
        <f>SUM(D230-C230)</f>
        <v>0</v>
      </c>
      <c r="F230" s="95">
        <v>9.5</v>
      </c>
      <c r="G230" s="94">
        <f>E230*F230</f>
        <v>0</v>
      </c>
      <c r="H230" s="94">
        <v>65700</v>
      </c>
      <c r="I230" s="94">
        <v>67447</v>
      </c>
      <c r="J230" s="94">
        <f t="shared" si="68"/>
        <v>1747</v>
      </c>
      <c r="K230" s="94">
        <v>1</v>
      </c>
      <c r="L230" s="94">
        <f t="shared" si="69"/>
        <v>1747</v>
      </c>
      <c r="M230" s="124">
        <v>1.03</v>
      </c>
      <c r="N230" s="125">
        <f t="shared" si="70"/>
        <v>1799.41</v>
      </c>
      <c r="O230" s="94">
        <v>80</v>
      </c>
      <c r="P230" s="125">
        <f t="shared" si="71"/>
        <v>1879.41</v>
      </c>
      <c r="Q230" s="94">
        <v>1</v>
      </c>
      <c r="R230" s="95">
        <f t="shared" si="72"/>
        <v>1879.41</v>
      </c>
    </row>
    <row r="231" spans="1:43" s="1" customFormat="1">
      <c r="A231" s="292" t="s">
        <v>917</v>
      </c>
      <c r="B231" s="94" t="s">
        <v>910</v>
      </c>
      <c r="C231" s="94">
        <v>289</v>
      </c>
      <c r="D231" s="94">
        <v>289</v>
      </c>
      <c r="E231" s="94">
        <f>SUM(D231-C231)</f>
        <v>0</v>
      </c>
      <c r="F231" s="95">
        <v>9.5</v>
      </c>
      <c r="G231" s="94">
        <f>E231*F231</f>
        <v>0</v>
      </c>
      <c r="H231" s="94">
        <v>12380</v>
      </c>
      <c r="I231" s="94">
        <v>12986</v>
      </c>
      <c r="J231" s="94">
        <f t="shared" si="68"/>
        <v>606</v>
      </c>
      <c r="K231" s="94">
        <v>1</v>
      </c>
      <c r="L231" s="94">
        <f t="shared" si="69"/>
        <v>606</v>
      </c>
      <c r="M231" s="124">
        <v>1.03</v>
      </c>
      <c r="N231" s="125">
        <f t="shared" si="70"/>
        <v>624.17999999999995</v>
      </c>
      <c r="O231" s="94">
        <v>80</v>
      </c>
      <c r="P231" s="125">
        <f t="shared" si="71"/>
        <v>704.18</v>
      </c>
      <c r="Q231" s="94">
        <v>1</v>
      </c>
      <c r="R231" s="95">
        <f t="shared" si="72"/>
        <v>704.18</v>
      </c>
    </row>
    <row r="232" spans="1:43" s="1" customFormat="1">
      <c r="A232" s="292" t="s">
        <v>918</v>
      </c>
      <c r="B232" s="94" t="s">
        <v>910</v>
      </c>
      <c r="C232" s="94"/>
      <c r="D232" s="94"/>
      <c r="E232" s="94"/>
      <c r="F232" s="95">
        <v>9.5</v>
      </c>
      <c r="G232" s="94"/>
      <c r="H232" s="94">
        <v>21364</v>
      </c>
      <c r="I232" s="94">
        <v>21364</v>
      </c>
      <c r="J232" s="94">
        <f t="shared" si="68"/>
        <v>0</v>
      </c>
      <c r="K232" s="94">
        <v>1</v>
      </c>
      <c r="L232" s="94">
        <f t="shared" si="69"/>
        <v>0</v>
      </c>
      <c r="M232" s="124">
        <v>1.03</v>
      </c>
      <c r="N232" s="125">
        <f t="shared" si="70"/>
        <v>0</v>
      </c>
      <c r="O232" s="94">
        <v>40</v>
      </c>
      <c r="P232" s="125">
        <f t="shared" si="71"/>
        <v>40</v>
      </c>
      <c r="Q232" s="94">
        <v>1</v>
      </c>
      <c r="R232" s="95">
        <f t="shared" si="72"/>
        <v>40</v>
      </c>
    </row>
    <row r="233" spans="1:43" s="1" customFormat="1">
      <c r="A233" s="292" t="s">
        <v>919</v>
      </c>
      <c r="B233" s="94" t="s">
        <v>910</v>
      </c>
      <c r="C233" s="171"/>
      <c r="D233" s="94"/>
      <c r="E233" s="94"/>
      <c r="F233" s="95">
        <v>9.5</v>
      </c>
      <c r="G233" s="94"/>
      <c r="H233" s="94">
        <v>8929</v>
      </c>
      <c r="I233" s="94">
        <v>9017</v>
      </c>
      <c r="J233" s="94">
        <f t="shared" si="68"/>
        <v>88</v>
      </c>
      <c r="K233" s="94">
        <v>1</v>
      </c>
      <c r="L233" s="94">
        <f t="shared" si="69"/>
        <v>88</v>
      </c>
      <c r="M233" s="124">
        <v>1.03</v>
      </c>
      <c r="N233" s="125">
        <f t="shared" si="70"/>
        <v>90.64</v>
      </c>
      <c r="O233" s="94">
        <v>40</v>
      </c>
      <c r="P233" s="125">
        <f t="shared" si="71"/>
        <v>130.63999999999999</v>
      </c>
      <c r="Q233" s="94">
        <v>1</v>
      </c>
      <c r="R233" s="95">
        <f t="shared" si="72"/>
        <v>130.63999999999999</v>
      </c>
    </row>
    <row r="234" spans="1:43" s="1" customFormat="1">
      <c r="A234" s="292" t="s">
        <v>11</v>
      </c>
      <c r="B234" s="94" t="s">
        <v>910</v>
      </c>
      <c r="C234" s="171"/>
      <c r="D234" s="94"/>
      <c r="E234" s="94">
        <f>SUM(E225:E232)</f>
        <v>0</v>
      </c>
      <c r="F234" s="95">
        <v>9.5</v>
      </c>
      <c r="G234" s="94">
        <f>E234*F234</f>
        <v>0</v>
      </c>
      <c r="H234" s="94"/>
      <c r="I234" s="94"/>
      <c r="J234" s="94"/>
      <c r="K234" s="94"/>
      <c r="L234" s="94">
        <f>SUM(L225:L233)</f>
        <v>54241</v>
      </c>
      <c r="M234" s="124">
        <v>1.03</v>
      </c>
      <c r="N234" s="125">
        <f t="shared" si="70"/>
        <v>55868.23</v>
      </c>
      <c r="O234" s="94">
        <f>SUM(O225:O233)</f>
        <v>240</v>
      </c>
      <c r="P234" s="125">
        <f>N234+O234+G234</f>
        <v>56108.23</v>
      </c>
      <c r="Q234" s="94">
        <v>1</v>
      </c>
      <c r="R234" s="95">
        <f t="shared" si="72"/>
        <v>56108.23</v>
      </c>
    </row>
    <row r="235" spans="1:43" s="1" customFormat="1">
      <c r="A235" s="292" t="s">
        <v>920</v>
      </c>
      <c r="B235" s="94"/>
      <c r="C235" s="94"/>
      <c r="D235" s="94"/>
      <c r="E235" s="94"/>
      <c r="F235" s="95"/>
      <c r="G235" s="94"/>
      <c r="H235" s="94"/>
      <c r="I235" s="94"/>
      <c r="J235" s="94"/>
      <c r="K235" s="94"/>
      <c r="L235" s="94"/>
      <c r="M235" s="124"/>
      <c r="N235" s="125"/>
      <c r="O235" s="94"/>
      <c r="P235" s="125"/>
      <c r="Q235" s="94"/>
      <c r="R235" s="95"/>
    </row>
    <row r="236" spans="1:43" s="1" customFormat="1">
      <c r="A236" s="293"/>
      <c r="B236" s="70"/>
      <c r="C236" s="70"/>
      <c r="D236" s="70"/>
      <c r="E236" s="70"/>
      <c r="F236" s="149"/>
      <c r="G236" s="70"/>
      <c r="H236" s="70"/>
      <c r="I236" s="70"/>
      <c r="J236" s="70"/>
      <c r="K236" s="70"/>
      <c r="L236" s="70"/>
      <c r="M236" s="74"/>
      <c r="N236" s="75"/>
      <c r="O236" s="70"/>
      <c r="P236" s="75"/>
      <c r="Q236" s="70"/>
      <c r="R236" s="149"/>
    </row>
    <row r="237" spans="1:43" s="25" customFormat="1">
      <c r="A237" s="292" t="s">
        <v>645</v>
      </c>
      <c r="B237" s="94"/>
      <c r="C237" s="171" t="s">
        <v>109</v>
      </c>
      <c r="D237" s="94"/>
      <c r="E237" s="94"/>
      <c r="F237" s="294"/>
      <c r="G237" s="94"/>
      <c r="H237" s="94"/>
      <c r="I237" s="94"/>
      <c r="J237" s="94"/>
      <c r="K237" s="94"/>
      <c r="L237" s="94"/>
      <c r="M237" s="124"/>
      <c r="N237" s="125"/>
      <c r="O237" s="94"/>
      <c r="P237" s="125"/>
      <c r="Q237" s="94"/>
      <c r="R237" s="66">
        <v>648872.68999999994</v>
      </c>
    </row>
    <row r="238" spans="1:43" s="25" customFormat="1">
      <c r="A238" s="295" t="s">
        <v>646</v>
      </c>
      <c r="B238" s="113"/>
      <c r="C238" s="296"/>
      <c r="D238" s="113"/>
      <c r="E238" s="113"/>
      <c r="F238" s="297"/>
      <c r="G238" s="113"/>
      <c r="H238" s="113"/>
      <c r="I238" s="113"/>
      <c r="J238" s="113"/>
      <c r="K238" s="113"/>
      <c r="L238" s="113"/>
      <c r="M238" s="142"/>
      <c r="N238" s="143"/>
      <c r="O238" s="113"/>
      <c r="P238" s="143"/>
      <c r="Q238" s="113"/>
      <c r="R238" s="325"/>
    </row>
    <row r="240" spans="1:43">
      <c r="A240" s="27" t="s">
        <v>15</v>
      </c>
      <c r="B240" s="3"/>
      <c r="C240" s="3" t="s">
        <v>16</v>
      </c>
      <c r="D240" s="3" t="s">
        <v>17</v>
      </c>
      <c r="E240" s="3" t="s">
        <v>18</v>
      </c>
      <c r="F240" s="167" t="s">
        <v>19</v>
      </c>
      <c r="G240" s="3" t="s">
        <v>921</v>
      </c>
      <c r="H240" s="3" t="s">
        <v>21</v>
      </c>
      <c r="I240" s="3" t="s">
        <v>22</v>
      </c>
      <c r="J240" s="3" t="s">
        <v>23</v>
      </c>
      <c r="K240" s="3" t="s">
        <v>24</v>
      </c>
      <c r="L240" s="3" t="s">
        <v>18</v>
      </c>
      <c r="M240" s="4">
        <v>1.03</v>
      </c>
      <c r="N240" s="5" t="s">
        <v>25</v>
      </c>
      <c r="O240" s="3" t="s">
        <v>26</v>
      </c>
      <c r="P240" s="5" t="s">
        <v>11</v>
      </c>
      <c r="Q240" s="3" t="s">
        <v>27</v>
      </c>
      <c r="R240" s="326" t="s">
        <v>28</v>
      </c>
      <c r="S240" s="326"/>
      <c r="T240" s="326"/>
      <c r="U240" s="110" t="s">
        <v>922</v>
      </c>
      <c r="V240" s="327"/>
      <c r="W240" s="110"/>
      <c r="X240" s="110"/>
      <c r="Y240" s="110"/>
      <c r="Z240" s="111"/>
      <c r="AA240" s="110"/>
      <c r="AB240" s="110"/>
      <c r="AC240" s="110"/>
      <c r="AD240" s="110"/>
      <c r="AE240" s="110"/>
      <c r="AF240" s="110"/>
      <c r="AG240" s="140"/>
      <c r="AH240" s="141"/>
      <c r="AI240" s="110"/>
      <c r="AJ240" s="141"/>
      <c r="AK240" s="336"/>
      <c r="AL240" s="108"/>
      <c r="AM240" s="23"/>
      <c r="AN240" s="23"/>
      <c r="AO240" s="23"/>
      <c r="AP240" s="23"/>
      <c r="AQ240" s="23"/>
    </row>
    <row r="241" spans="1:38" s="20" customFormat="1">
      <c r="A241" s="298" t="s">
        <v>923</v>
      </c>
      <c r="B241" s="94">
        <v>4530</v>
      </c>
      <c r="C241" s="94" t="s">
        <v>924</v>
      </c>
      <c r="D241" s="94"/>
      <c r="E241" s="94"/>
      <c r="F241" s="294"/>
      <c r="G241" s="94"/>
      <c r="H241" s="94"/>
      <c r="I241" s="94"/>
      <c r="J241" s="94"/>
      <c r="K241" s="94"/>
      <c r="L241" s="94"/>
      <c r="M241" s="124"/>
      <c r="N241" s="125"/>
      <c r="O241" s="94"/>
      <c r="P241" s="125"/>
      <c r="Q241" s="94"/>
      <c r="R241" s="328"/>
      <c r="S241" s="329"/>
      <c r="T241" s="329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</row>
    <row r="242" spans="1:38" s="1" customFormat="1">
      <c r="A242" s="9" t="s">
        <v>314</v>
      </c>
      <c r="B242" s="33" t="s">
        <v>925</v>
      </c>
      <c r="C242" s="9"/>
      <c r="D242" s="9"/>
      <c r="E242" s="9"/>
      <c r="F242" s="35"/>
      <c r="G242" s="9"/>
      <c r="H242" s="9">
        <v>14229</v>
      </c>
      <c r="I242" s="9">
        <v>16237</v>
      </c>
      <c r="J242" s="9">
        <f>I242-H242</f>
        <v>2008</v>
      </c>
      <c r="K242" s="9">
        <v>1</v>
      </c>
      <c r="L242" s="9">
        <f>K242*J242</f>
        <v>2008</v>
      </c>
      <c r="M242" s="10">
        <v>1.03</v>
      </c>
      <c r="N242" s="11">
        <f>M242*L242</f>
        <v>2068.2399999999998</v>
      </c>
      <c r="O242" s="9"/>
      <c r="P242" s="11">
        <f t="shared" ref="P242:P247" si="73">G242+N242+O242</f>
        <v>2068.2399999999998</v>
      </c>
      <c r="Q242" s="9">
        <v>0.33333332999999998</v>
      </c>
      <c r="R242" s="34">
        <f>P242*Q242</f>
        <v>689.41332643919998</v>
      </c>
      <c r="S242" s="330"/>
      <c r="T242" s="330"/>
      <c r="U242" s="23"/>
      <c r="V242" s="23"/>
      <c r="W242" s="23"/>
      <c r="X242" s="23"/>
      <c r="Y242" s="23"/>
      <c r="Z242" s="23"/>
      <c r="AA242" s="23"/>
      <c r="AB242" s="23"/>
      <c r="AC242" s="23"/>
      <c r="AD242" s="23"/>
      <c r="AE242" s="23"/>
      <c r="AF242" s="23"/>
      <c r="AG242" s="23"/>
      <c r="AH242" s="23"/>
      <c r="AI242" s="23"/>
      <c r="AJ242" s="23"/>
      <c r="AK242" s="23"/>
      <c r="AL242" s="23"/>
    </row>
    <row r="243" spans="1:38" s="1" customFormat="1">
      <c r="A243" s="9" t="s">
        <v>926</v>
      </c>
      <c r="B243" s="33" t="s">
        <v>925</v>
      </c>
      <c r="C243" s="9"/>
      <c r="D243" s="9"/>
      <c r="E243" s="9"/>
      <c r="F243" s="35"/>
      <c r="G243" s="9"/>
      <c r="H243" s="9">
        <v>9002</v>
      </c>
      <c r="I243" s="9">
        <v>9226</v>
      </c>
      <c r="J243" s="9">
        <f>I243-H243</f>
        <v>224</v>
      </c>
      <c r="K243" s="9">
        <v>1</v>
      </c>
      <c r="L243" s="9">
        <f>K243*J243</f>
        <v>224</v>
      </c>
      <c r="M243" s="10">
        <v>1.03</v>
      </c>
      <c r="N243" s="11">
        <f>M243*L243</f>
        <v>230.72</v>
      </c>
      <c r="O243" s="9"/>
      <c r="P243" s="11">
        <f t="shared" si="73"/>
        <v>230.72</v>
      </c>
      <c r="Q243" s="9">
        <v>1</v>
      </c>
      <c r="R243" s="34">
        <f>P243*Q243</f>
        <v>230.72</v>
      </c>
      <c r="S243" s="330"/>
      <c r="T243" s="330"/>
      <c r="U243" s="23"/>
      <c r="V243" s="23"/>
      <c r="W243" s="23"/>
      <c r="X243" s="331"/>
      <c r="Y243" s="331"/>
      <c r="Z243" s="331" t="s">
        <v>927</v>
      </c>
      <c r="AA243" s="331"/>
      <c r="AB243" s="331" t="s">
        <v>928</v>
      </c>
      <c r="AC243" s="331" t="s">
        <v>929</v>
      </c>
      <c r="AD243" s="331" t="s">
        <v>930</v>
      </c>
      <c r="AE243" s="334"/>
      <c r="AF243" s="23"/>
      <c r="AG243" s="23"/>
      <c r="AH243" s="23"/>
      <c r="AI243" s="23"/>
      <c r="AJ243" s="23"/>
      <c r="AK243" s="23"/>
      <c r="AL243" s="23"/>
    </row>
    <row r="244" spans="1:38" s="1" customFormat="1">
      <c r="A244" s="9" t="s">
        <v>931</v>
      </c>
      <c r="B244" s="33" t="s">
        <v>925</v>
      </c>
      <c r="C244" s="9"/>
      <c r="D244" s="9"/>
      <c r="E244" s="9"/>
      <c r="F244" s="35"/>
      <c r="G244" s="9"/>
      <c r="H244" s="9">
        <v>35180</v>
      </c>
      <c r="I244" s="9">
        <v>36232</v>
      </c>
      <c r="J244" s="9">
        <f t="shared" ref="J244:J249" si="74">I244-H244</f>
        <v>1052</v>
      </c>
      <c r="K244" s="9">
        <v>1</v>
      </c>
      <c r="L244" s="9">
        <f t="shared" ref="L244:L249" si="75">K244*J244</f>
        <v>1052</v>
      </c>
      <c r="M244" s="10">
        <v>1.03</v>
      </c>
      <c r="N244" s="11">
        <f t="shared" ref="N244:N249" si="76">M244*L244</f>
        <v>1083.56</v>
      </c>
      <c r="O244" s="9"/>
      <c r="P244" s="11">
        <f t="shared" si="73"/>
        <v>1083.56</v>
      </c>
      <c r="Q244" s="9">
        <v>1</v>
      </c>
      <c r="R244" s="34">
        <f t="shared" ref="R244:R249" si="77">P244*Q244</f>
        <v>1083.56</v>
      </c>
      <c r="S244" s="330"/>
      <c r="T244" s="330"/>
      <c r="U244" s="23"/>
      <c r="V244" s="23"/>
      <c r="W244" s="23"/>
      <c r="X244" s="23"/>
      <c r="Y244" s="331" t="s">
        <v>284</v>
      </c>
      <c r="Z244" s="331">
        <v>59049.9</v>
      </c>
      <c r="AA244" s="331"/>
      <c r="AB244" s="335">
        <v>149978.29999999999</v>
      </c>
      <c r="AC244" s="331"/>
      <c r="AD244" s="331">
        <f>AB244-Z244</f>
        <v>90928.4</v>
      </c>
      <c r="AE244" s="334"/>
      <c r="AF244" s="23"/>
      <c r="AG244" s="23"/>
      <c r="AH244" s="23"/>
      <c r="AI244" s="23"/>
      <c r="AJ244" s="23"/>
      <c r="AK244" s="23"/>
      <c r="AL244" s="23"/>
    </row>
    <row r="245" spans="1:38" s="1" customFormat="1">
      <c r="A245" s="9" t="s">
        <v>516</v>
      </c>
      <c r="B245" s="33" t="s">
        <v>925</v>
      </c>
      <c r="C245" s="9"/>
      <c r="D245" s="9"/>
      <c r="E245" s="9"/>
      <c r="F245" s="35"/>
      <c r="G245" s="9"/>
      <c r="H245" s="9">
        <v>21984</v>
      </c>
      <c r="I245" s="9">
        <v>22420</v>
      </c>
      <c r="J245" s="9">
        <f t="shared" si="74"/>
        <v>436</v>
      </c>
      <c r="K245" s="9">
        <v>40</v>
      </c>
      <c r="L245" s="9">
        <f t="shared" si="75"/>
        <v>17440</v>
      </c>
      <c r="M245" s="10">
        <v>1.03</v>
      </c>
      <c r="N245" s="11">
        <f t="shared" si="76"/>
        <v>17963.2</v>
      </c>
      <c r="O245" s="9"/>
      <c r="P245" s="11">
        <f t="shared" si="73"/>
        <v>17963.2</v>
      </c>
      <c r="Q245" s="9">
        <v>0.5</v>
      </c>
      <c r="R245" s="34">
        <f t="shared" si="77"/>
        <v>8981.6</v>
      </c>
      <c r="S245" s="330"/>
      <c r="T245" s="330"/>
      <c r="U245" s="23"/>
      <c r="V245" s="23"/>
      <c r="W245" s="23"/>
      <c r="X245" s="23"/>
      <c r="Y245" s="331" t="s">
        <v>90</v>
      </c>
      <c r="Z245" s="331">
        <v>656882.5</v>
      </c>
      <c r="AA245" s="331"/>
      <c r="AB245" s="331">
        <v>793905.46</v>
      </c>
      <c r="AC245" s="331">
        <v>137022.96</v>
      </c>
      <c r="AD245" s="331">
        <v>557518.53</v>
      </c>
      <c r="AE245" s="334"/>
      <c r="AF245" s="23"/>
      <c r="AG245" s="23"/>
      <c r="AH245" s="23"/>
      <c r="AI245" s="23"/>
      <c r="AJ245" s="23"/>
      <c r="AK245" s="23"/>
      <c r="AL245" s="23"/>
    </row>
    <row r="246" spans="1:38" s="1" customFormat="1">
      <c r="A246" s="9" t="s">
        <v>11</v>
      </c>
      <c r="B246" s="33" t="s">
        <v>925</v>
      </c>
      <c r="C246" s="9"/>
      <c r="D246" s="9"/>
      <c r="E246" s="9"/>
      <c r="F246" s="35"/>
      <c r="G246" s="9"/>
      <c r="H246" s="9"/>
      <c r="I246" s="9"/>
      <c r="J246" s="9"/>
      <c r="K246" s="9"/>
      <c r="L246" s="9">
        <f>SUM(L242:L245)</f>
        <v>20724</v>
      </c>
      <c r="M246" s="10">
        <v>1.03</v>
      </c>
      <c r="N246" s="11">
        <f>L246*M246</f>
        <v>21345.72</v>
      </c>
      <c r="O246" s="9"/>
      <c r="P246" s="11">
        <f t="shared" si="73"/>
        <v>21345.72</v>
      </c>
      <c r="Q246" s="9"/>
      <c r="R246" s="34">
        <f>SUM(R242:R245)</f>
        <v>10985.2933264392</v>
      </c>
      <c r="S246" s="330"/>
      <c r="T246" s="330"/>
      <c r="U246" s="23"/>
      <c r="V246" s="23"/>
      <c r="W246" s="23"/>
      <c r="X246" s="332"/>
      <c r="Y246" s="332"/>
      <c r="Z246" s="332"/>
      <c r="AA246" s="332"/>
      <c r="AB246" s="332"/>
      <c r="AC246" s="332"/>
      <c r="AD246" s="332"/>
      <c r="AE246" s="23"/>
      <c r="AF246" s="23"/>
      <c r="AG246" s="23"/>
      <c r="AH246" s="23"/>
      <c r="AI246" s="23"/>
      <c r="AJ246" s="23"/>
      <c r="AK246" s="23"/>
      <c r="AL246" s="23"/>
    </row>
    <row r="247" spans="1:38" s="1" customFormat="1">
      <c r="A247" s="70" t="s">
        <v>320</v>
      </c>
      <c r="B247" s="71" t="s">
        <v>925</v>
      </c>
      <c r="C247" s="70"/>
      <c r="D247" s="70"/>
      <c r="E247" s="70"/>
      <c r="F247" s="93"/>
      <c r="G247" s="70"/>
      <c r="H247" s="70"/>
      <c r="I247" s="70"/>
      <c r="J247" s="70"/>
      <c r="K247" s="70"/>
      <c r="L247" s="317">
        <f>R246/M247</f>
        <v>10665.33332664</v>
      </c>
      <c r="M247" s="74">
        <v>1.03</v>
      </c>
      <c r="N247" s="75">
        <f>L247*M247</f>
        <v>10985.2933264392</v>
      </c>
      <c r="O247" s="70"/>
      <c r="P247" s="75">
        <f t="shared" si="73"/>
        <v>10985.2933264392</v>
      </c>
      <c r="Q247" s="70"/>
      <c r="R247" s="149"/>
      <c r="S247" s="330"/>
      <c r="T247" s="330"/>
      <c r="U247" s="23"/>
      <c r="V247" s="23"/>
      <c r="W247" s="23"/>
      <c r="X247" s="156"/>
      <c r="Y247" s="156"/>
      <c r="Z247" s="156"/>
      <c r="AA247" s="156"/>
      <c r="AB247" s="156"/>
      <c r="AC247" s="156"/>
      <c r="AD247" s="156"/>
      <c r="AE247" s="23"/>
      <c r="AF247" s="23"/>
      <c r="AG247" s="23"/>
      <c r="AH247" s="23"/>
      <c r="AI247" s="23"/>
      <c r="AJ247" s="23"/>
      <c r="AK247" s="23"/>
      <c r="AL247" s="23"/>
    </row>
    <row r="249" spans="1:38" s="16" customFormat="1" ht="39" customHeight="1">
      <c r="A249" s="9" t="s">
        <v>321</v>
      </c>
      <c r="B249" s="33" t="s">
        <v>925</v>
      </c>
      <c r="C249" s="9"/>
      <c r="D249" s="9"/>
      <c r="E249" s="9"/>
      <c r="F249" s="35"/>
      <c r="G249" s="9"/>
      <c r="H249" s="9">
        <v>6515</v>
      </c>
      <c r="I249" s="9">
        <v>6515</v>
      </c>
      <c r="J249" s="9">
        <f t="shared" si="74"/>
        <v>0</v>
      </c>
      <c r="K249" s="9">
        <v>1</v>
      </c>
      <c r="L249" s="9">
        <f t="shared" si="75"/>
        <v>0</v>
      </c>
      <c r="M249" s="10">
        <v>1.03</v>
      </c>
      <c r="N249" s="11">
        <f t="shared" si="76"/>
        <v>0</v>
      </c>
      <c r="O249" s="9"/>
      <c r="P249" s="11">
        <f>G249+N249+O249</f>
        <v>0</v>
      </c>
      <c r="Q249" s="9">
        <v>0.5</v>
      </c>
      <c r="R249" s="34">
        <f t="shared" si="77"/>
        <v>0</v>
      </c>
      <c r="S249" s="333" t="s">
        <v>322</v>
      </c>
      <c r="T249" s="333"/>
    </row>
  </sheetData>
  <mergeCells count="3">
    <mergeCell ref="A1:R1"/>
    <mergeCell ref="A68:R68"/>
    <mergeCell ref="A79:R79"/>
  </mergeCells>
  <phoneticPr fontId="33" type="noConversion"/>
  <pageMargins left="0.2" right="0.2" top="0.8" bottom="0.8" header="0.2" footer="0.19"/>
  <pageSetup paperSize="9" orientation="landscape" horizontalDpi="200" verticalDpi="300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MY92"/>
  <sheetViews>
    <sheetView workbookViewId="0">
      <selection activeCell="R43" sqref="R43"/>
    </sheetView>
  </sheetViews>
  <sheetFormatPr defaultColWidth="9" defaultRowHeight="14.25"/>
  <cols>
    <col min="1" max="1" width="9.625" style="2" customWidth="1"/>
    <col min="2" max="2" width="6.875" style="2" customWidth="1"/>
    <col min="3" max="3" width="11.25" style="2" customWidth="1"/>
    <col min="4" max="4" width="8.875" style="2" customWidth="1"/>
    <col min="5" max="5" width="10.375" style="2" customWidth="1"/>
    <col min="6" max="6" width="10.875" style="2" customWidth="1"/>
    <col min="7" max="7" width="12.25" style="2" customWidth="1"/>
    <col min="8" max="8" width="6" style="2" customWidth="1"/>
    <col min="9" max="9" width="13" style="2" customWidth="1"/>
    <col min="10" max="10" width="5" style="2" customWidth="1"/>
    <col min="11" max="11" width="13.625" style="2" customWidth="1"/>
    <col min="12" max="12" width="11.625" style="2" customWidth="1"/>
    <col min="13" max="13" width="4.125" style="2" customWidth="1"/>
    <col min="14" max="14" width="11.75" style="2" customWidth="1"/>
    <col min="15" max="15" width="4.625" style="2" customWidth="1"/>
    <col min="16" max="16" width="11.25" style="2" customWidth="1"/>
    <col min="17" max="17" width="1.125" style="2" hidden="1" customWidth="1"/>
    <col min="18" max="18" width="12.375" style="2" customWidth="1"/>
    <col min="19" max="19" width="10.5" style="2"/>
    <col min="20" max="16384" width="9" style="2"/>
  </cols>
  <sheetData>
    <row r="1" spans="1:363" ht="25.5">
      <c r="A1" s="715" t="s">
        <v>41</v>
      </c>
      <c r="B1" s="716"/>
      <c r="C1" s="716"/>
      <c r="D1" s="716"/>
      <c r="E1" s="716"/>
      <c r="F1" s="716"/>
      <c r="G1" s="716"/>
      <c r="H1" s="716"/>
      <c r="I1" s="716"/>
      <c r="J1" s="716"/>
      <c r="K1" s="716"/>
      <c r="L1" s="716"/>
      <c r="M1" s="716"/>
      <c r="N1" s="716"/>
      <c r="O1" s="716"/>
      <c r="P1" s="716"/>
      <c r="Q1" s="716"/>
      <c r="R1" s="717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3"/>
      <c r="EN1" s="23"/>
      <c r="EO1" s="23"/>
      <c r="EP1" s="23"/>
      <c r="EQ1" s="23"/>
      <c r="ER1" s="23"/>
      <c r="ES1" s="23"/>
      <c r="ET1" s="23"/>
      <c r="EU1" s="23"/>
      <c r="EV1" s="23"/>
      <c r="EW1" s="23"/>
      <c r="EX1" s="23"/>
      <c r="EY1" s="23"/>
      <c r="EZ1" s="23"/>
      <c r="FA1" s="23"/>
      <c r="FB1" s="23"/>
      <c r="FC1" s="23"/>
      <c r="FD1" s="23"/>
      <c r="FE1" s="23"/>
      <c r="FF1" s="23"/>
      <c r="FG1" s="23"/>
      <c r="FH1" s="23"/>
      <c r="FI1" s="23"/>
      <c r="FJ1" s="23"/>
      <c r="FK1" s="23"/>
      <c r="FL1" s="23"/>
      <c r="FM1" s="23"/>
      <c r="FN1" s="23"/>
      <c r="FO1" s="23"/>
      <c r="FP1" s="23"/>
      <c r="FQ1" s="23"/>
      <c r="FR1" s="23"/>
      <c r="FS1" s="23"/>
      <c r="FT1" s="23"/>
      <c r="FU1" s="23"/>
      <c r="FV1" s="23"/>
      <c r="FW1" s="23"/>
      <c r="FX1" s="23"/>
      <c r="FY1" s="23"/>
      <c r="FZ1" s="23"/>
      <c r="GA1" s="23"/>
      <c r="GB1" s="23"/>
      <c r="GC1" s="23"/>
      <c r="GD1" s="23"/>
      <c r="GE1" s="23"/>
      <c r="GF1" s="23"/>
      <c r="GG1" s="23"/>
      <c r="GH1" s="23"/>
      <c r="GI1" s="23"/>
      <c r="GJ1" s="23"/>
      <c r="GK1" s="23"/>
      <c r="GL1" s="23"/>
      <c r="GM1" s="23"/>
      <c r="GN1" s="23"/>
      <c r="GO1" s="23"/>
      <c r="GP1" s="23"/>
      <c r="GQ1" s="23"/>
      <c r="GR1" s="23"/>
      <c r="GS1" s="23"/>
      <c r="GT1" s="23"/>
      <c r="GU1" s="23"/>
      <c r="GV1" s="23"/>
      <c r="GW1" s="23"/>
      <c r="GX1" s="23"/>
      <c r="GY1" s="23"/>
      <c r="GZ1" s="23"/>
      <c r="HA1" s="23"/>
      <c r="HB1" s="23"/>
      <c r="HC1" s="23"/>
      <c r="HD1" s="23"/>
      <c r="HE1" s="23"/>
      <c r="HF1" s="23"/>
      <c r="HG1" s="23"/>
      <c r="HH1" s="23"/>
      <c r="HI1" s="23"/>
      <c r="HJ1" s="23"/>
      <c r="HK1" s="23"/>
      <c r="HL1" s="23"/>
      <c r="HM1" s="23"/>
      <c r="HN1" s="23"/>
      <c r="HO1" s="23"/>
      <c r="HP1" s="23"/>
      <c r="HQ1" s="23"/>
      <c r="HR1" s="23"/>
      <c r="HS1" s="23"/>
      <c r="HT1" s="23"/>
      <c r="HU1" s="23"/>
      <c r="HV1" s="23"/>
      <c r="HW1" s="23"/>
      <c r="HX1" s="23"/>
      <c r="HY1" s="23"/>
      <c r="HZ1" s="23"/>
      <c r="IA1" s="23"/>
      <c r="IB1" s="23"/>
      <c r="IC1" s="23"/>
      <c r="ID1" s="23"/>
      <c r="IE1" s="23"/>
      <c r="IF1" s="23"/>
      <c r="IG1" s="23"/>
      <c r="IH1" s="23"/>
      <c r="II1" s="23"/>
      <c r="IJ1" s="23"/>
      <c r="IK1" s="23"/>
      <c r="IL1" s="23"/>
      <c r="IM1" s="23"/>
      <c r="IN1" s="23"/>
      <c r="IO1" s="23"/>
      <c r="IP1" s="23"/>
      <c r="IQ1" s="23"/>
      <c r="IR1" s="23"/>
      <c r="IS1" s="23"/>
      <c r="IT1" s="23"/>
      <c r="IU1" s="23"/>
      <c r="IV1" s="23"/>
      <c r="IW1" s="23"/>
      <c r="IX1" s="23"/>
      <c r="IY1" s="23"/>
      <c r="IZ1" s="23"/>
      <c r="JA1" s="23"/>
      <c r="JB1" s="23"/>
      <c r="JC1" s="23"/>
      <c r="JD1" s="23"/>
      <c r="JE1" s="23"/>
      <c r="JF1" s="23"/>
      <c r="JG1" s="23"/>
      <c r="JH1" s="23"/>
      <c r="JI1" s="23"/>
      <c r="JJ1" s="23"/>
      <c r="JK1" s="23"/>
      <c r="JL1" s="23"/>
      <c r="JM1" s="23"/>
      <c r="JN1" s="23"/>
      <c r="JO1" s="23"/>
      <c r="JP1" s="23"/>
      <c r="JQ1" s="23"/>
      <c r="JR1" s="23"/>
      <c r="JS1" s="23"/>
      <c r="JT1" s="23"/>
      <c r="JU1" s="23"/>
      <c r="JV1" s="23"/>
      <c r="JW1" s="23"/>
      <c r="JX1" s="23"/>
      <c r="JY1" s="23"/>
      <c r="JZ1" s="23"/>
      <c r="KA1" s="23"/>
      <c r="KB1" s="23"/>
      <c r="KC1" s="23"/>
      <c r="KD1" s="23"/>
      <c r="KE1" s="23"/>
      <c r="KF1" s="23"/>
      <c r="KG1" s="23"/>
      <c r="KH1" s="23"/>
      <c r="KI1" s="23"/>
      <c r="KJ1" s="23"/>
      <c r="KK1" s="23"/>
      <c r="KL1" s="23"/>
      <c r="KM1" s="23"/>
      <c r="KN1" s="23"/>
      <c r="KO1" s="23"/>
      <c r="KP1" s="23"/>
      <c r="KQ1" s="23"/>
      <c r="KR1" s="23"/>
      <c r="KS1" s="23"/>
      <c r="KT1" s="23"/>
      <c r="KU1" s="23"/>
      <c r="KV1" s="23"/>
      <c r="KW1" s="23"/>
      <c r="KX1" s="23"/>
      <c r="KY1" s="23"/>
      <c r="KZ1" s="23"/>
      <c r="LA1" s="23"/>
      <c r="LB1" s="23"/>
      <c r="LC1" s="23"/>
      <c r="LD1" s="23"/>
      <c r="LE1" s="23"/>
      <c r="LF1" s="23"/>
      <c r="LG1" s="23"/>
      <c r="LH1" s="23"/>
      <c r="LI1" s="23"/>
      <c r="LJ1" s="23"/>
      <c r="LK1" s="23"/>
      <c r="LL1" s="23"/>
      <c r="LM1" s="23"/>
      <c r="LN1" s="23"/>
      <c r="LO1" s="23"/>
      <c r="LP1" s="23"/>
      <c r="LQ1" s="23"/>
      <c r="LR1" s="23"/>
      <c r="LS1" s="23"/>
      <c r="LT1" s="23"/>
      <c r="LU1" s="23"/>
      <c r="LV1" s="23"/>
      <c r="LW1" s="23"/>
      <c r="LX1" s="23"/>
      <c r="LY1" s="23"/>
      <c r="LZ1" s="23"/>
      <c r="MA1" s="23"/>
      <c r="MB1" s="23"/>
      <c r="MC1" s="23"/>
      <c r="MD1" s="23"/>
      <c r="ME1" s="23"/>
      <c r="MF1" s="23"/>
      <c r="MG1" s="23"/>
      <c r="MH1" s="23"/>
      <c r="MI1" s="23"/>
      <c r="MJ1" s="23"/>
      <c r="MK1" s="23"/>
      <c r="ML1" s="23"/>
      <c r="MM1" s="23"/>
      <c r="MN1" s="23"/>
      <c r="MO1" s="23"/>
      <c r="MP1" s="23"/>
      <c r="MQ1" s="23"/>
      <c r="MR1" s="23"/>
      <c r="MS1" s="23"/>
      <c r="MT1" s="23"/>
      <c r="MU1" s="23"/>
      <c r="MV1" s="23"/>
      <c r="MW1" s="23"/>
      <c r="MX1" s="23"/>
      <c r="MY1" s="23"/>
    </row>
    <row r="2" spans="1:363">
      <c r="A2" s="26" t="s">
        <v>15</v>
      </c>
      <c r="B2" s="27" t="s">
        <v>50</v>
      </c>
      <c r="C2" s="27" t="s">
        <v>16</v>
      </c>
      <c r="D2" s="27" t="s">
        <v>17</v>
      </c>
      <c r="E2" s="27" t="s">
        <v>18</v>
      </c>
      <c r="F2" s="28" t="s">
        <v>19</v>
      </c>
      <c r="G2" s="27" t="s">
        <v>20</v>
      </c>
      <c r="H2" s="27" t="s">
        <v>21</v>
      </c>
      <c r="I2" s="27" t="s">
        <v>22</v>
      </c>
      <c r="J2" s="27" t="s">
        <v>23</v>
      </c>
      <c r="K2" s="27" t="s">
        <v>24</v>
      </c>
      <c r="L2" s="27" t="s">
        <v>18</v>
      </c>
      <c r="M2" s="49" t="s">
        <v>152</v>
      </c>
      <c r="N2" s="50" t="s">
        <v>25</v>
      </c>
      <c r="O2" s="27" t="s">
        <v>26</v>
      </c>
      <c r="P2" s="50" t="s">
        <v>11</v>
      </c>
      <c r="Q2" s="27" t="s">
        <v>27</v>
      </c>
      <c r="R2" s="28" t="s">
        <v>28</v>
      </c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  <c r="IR2" s="23"/>
      <c r="IS2" s="23"/>
      <c r="IT2" s="23"/>
      <c r="IU2" s="23"/>
      <c r="IV2" s="23"/>
      <c r="IW2" s="23"/>
      <c r="IX2" s="23"/>
      <c r="IY2" s="23"/>
      <c r="IZ2" s="23"/>
      <c r="JA2" s="23"/>
      <c r="JB2" s="23"/>
      <c r="JC2" s="23"/>
      <c r="JD2" s="23"/>
      <c r="JE2" s="23"/>
      <c r="JF2" s="23"/>
      <c r="JG2" s="23"/>
      <c r="JH2" s="23"/>
      <c r="JI2" s="23"/>
      <c r="JJ2" s="23"/>
      <c r="JK2" s="23"/>
      <c r="JL2" s="23"/>
      <c r="JM2" s="23"/>
      <c r="JN2" s="23"/>
      <c r="JO2" s="23"/>
      <c r="JP2" s="23"/>
      <c r="JQ2" s="23"/>
      <c r="JR2" s="23"/>
      <c r="JS2" s="23"/>
      <c r="JT2" s="23"/>
      <c r="JU2" s="23"/>
      <c r="JV2" s="23"/>
      <c r="JW2" s="23"/>
      <c r="JX2" s="23"/>
      <c r="JY2" s="23"/>
      <c r="JZ2" s="23"/>
      <c r="KA2" s="23"/>
      <c r="KB2" s="23"/>
      <c r="KC2" s="23"/>
      <c r="KD2" s="23"/>
      <c r="KE2" s="23"/>
      <c r="KF2" s="23"/>
      <c r="KG2" s="23"/>
      <c r="KH2" s="23"/>
      <c r="KI2" s="23"/>
      <c r="KJ2" s="23"/>
      <c r="KK2" s="23"/>
      <c r="KL2" s="23"/>
      <c r="KM2" s="23"/>
      <c r="KN2" s="23"/>
      <c r="KO2" s="23"/>
      <c r="KP2" s="23"/>
      <c r="KQ2" s="23"/>
      <c r="KR2" s="23"/>
      <c r="KS2" s="23"/>
      <c r="KT2" s="23"/>
      <c r="KU2" s="23"/>
      <c r="KV2" s="23"/>
      <c r="KW2" s="23"/>
      <c r="KX2" s="23"/>
      <c r="KY2" s="23"/>
      <c r="KZ2" s="23"/>
      <c r="LA2" s="23"/>
      <c r="LB2" s="23"/>
      <c r="LC2" s="23"/>
      <c r="LD2" s="23"/>
      <c r="LE2" s="23"/>
      <c r="LF2" s="23"/>
      <c r="LG2" s="23"/>
      <c r="LH2" s="23"/>
      <c r="LI2" s="23"/>
      <c r="LJ2" s="23"/>
      <c r="LK2" s="23"/>
      <c r="LL2" s="23"/>
      <c r="LM2" s="23"/>
      <c r="LN2" s="23"/>
      <c r="LO2" s="23"/>
      <c r="LP2" s="23"/>
      <c r="LQ2" s="23"/>
      <c r="LR2" s="23"/>
      <c r="LS2" s="23"/>
      <c r="LT2" s="23"/>
      <c r="LU2" s="23"/>
      <c r="LV2" s="23"/>
      <c r="LW2" s="23"/>
      <c r="LX2" s="23"/>
      <c r="LY2" s="23"/>
      <c r="LZ2" s="23"/>
      <c r="MA2" s="23"/>
      <c r="MB2" s="23"/>
      <c r="MC2" s="23"/>
      <c r="MD2" s="23"/>
      <c r="ME2" s="23"/>
      <c r="MF2" s="23"/>
      <c r="MG2" s="23"/>
      <c r="MH2" s="23"/>
      <c r="MI2" s="23"/>
      <c r="MJ2" s="23"/>
      <c r="MK2" s="23"/>
      <c r="ML2" s="23"/>
      <c r="MM2" s="23"/>
      <c r="MN2" s="23"/>
      <c r="MO2" s="23"/>
      <c r="MP2" s="23"/>
      <c r="MQ2" s="23"/>
      <c r="MR2" s="23"/>
      <c r="MS2" s="23"/>
      <c r="MT2" s="23"/>
      <c r="MU2" s="23"/>
      <c r="MV2" s="23"/>
      <c r="MW2" s="23"/>
      <c r="MX2" s="23"/>
      <c r="MY2" s="23"/>
    </row>
    <row r="3" spans="1:363" ht="22.5">
      <c r="A3" s="29" t="s">
        <v>932</v>
      </c>
      <c r="B3" s="30"/>
      <c r="C3" s="31"/>
      <c r="D3" s="31"/>
      <c r="E3" s="31"/>
      <c r="F3" s="32"/>
      <c r="G3" s="31"/>
      <c r="H3" s="31"/>
      <c r="I3" s="31"/>
      <c r="J3" s="31"/>
      <c r="K3" s="31"/>
      <c r="L3" s="31"/>
      <c r="M3" s="51"/>
      <c r="N3" s="52"/>
      <c r="O3" s="31"/>
      <c r="P3" s="52"/>
      <c r="Q3" s="61"/>
      <c r="R3" s="62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  <c r="IT3" s="23"/>
      <c r="IU3" s="23"/>
      <c r="IV3" s="23"/>
      <c r="IW3" s="23"/>
      <c r="IX3" s="23"/>
      <c r="IY3" s="23"/>
      <c r="IZ3" s="23"/>
      <c r="JA3" s="23"/>
      <c r="JB3" s="23"/>
      <c r="JC3" s="23"/>
      <c r="JD3" s="23"/>
      <c r="JE3" s="23"/>
      <c r="JF3" s="23"/>
      <c r="JG3" s="23"/>
      <c r="JH3" s="23"/>
      <c r="JI3" s="23"/>
      <c r="JJ3" s="23"/>
      <c r="JK3" s="23"/>
      <c r="JL3" s="23"/>
      <c r="JM3" s="23"/>
      <c r="JN3" s="23"/>
      <c r="JO3" s="23"/>
      <c r="JP3" s="23"/>
      <c r="JQ3" s="23"/>
      <c r="JR3" s="23"/>
      <c r="JS3" s="23"/>
      <c r="JT3" s="23"/>
      <c r="JU3" s="23"/>
      <c r="JV3" s="23"/>
      <c r="JW3" s="23"/>
      <c r="JX3" s="23"/>
      <c r="JY3" s="23"/>
      <c r="JZ3" s="23"/>
      <c r="KA3" s="23"/>
      <c r="KB3" s="23"/>
      <c r="KC3" s="23"/>
      <c r="KD3" s="23"/>
      <c r="KE3" s="23"/>
      <c r="KF3" s="23"/>
      <c r="KG3" s="23"/>
      <c r="KH3" s="23"/>
      <c r="KI3" s="23"/>
      <c r="KJ3" s="23"/>
      <c r="KK3" s="23"/>
      <c r="KL3" s="23"/>
      <c r="KM3" s="23"/>
      <c r="KN3" s="23"/>
      <c r="KO3" s="23"/>
      <c r="KP3" s="23"/>
      <c r="KQ3" s="23"/>
      <c r="KR3" s="23"/>
      <c r="KS3" s="23"/>
      <c r="KT3" s="23"/>
      <c r="KU3" s="23"/>
      <c r="KV3" s="23"/>
      <c r="KW3" s="23"/>
      <c r="KX3" s="23"/>
      <c r="KY3" s="23"/>
      <c r="KZ3" s="23"/>
      <c r="LA3" s="23"/>
      <c r="LB3" s="23"/>
      <c r="LC3" s="23"/>
      <c r="LD3" s="23"/>
      <c r="LE3" s="23"/>
      <c r="LF3" s="23"/>
      <c r="LG3" s="23"/>
      <c r="LH3" s="23"/>
      <c r="LI3" s="23"/>
      <c r="LJ3" s="23"/>
      <c r="LK3" s="23"/>
      <c r="LL3" s="23"/>
      <c r="LM3" s="23"/>
      <c r="LN3" s="23"/>
      <c r="LO3" s="23"/>
      <c r="LP3" s="23"/>
      <c r="LQ3" s="23"/>
      <c r="LR3" s="23"/>
      <c r="LS3" s="23"/>
      <c r="LT3" s="23"/>
      <c r="LU3" s="23"/>
      <c r="LV3" s="23"/>
      <c r="LW3" s="23"/>
      <c r="LX3" s="23"/>
      <c r="LY3" s="23"/>
      <c r="LZ3" s="23"/>
      <c r="MA3" s="23"/>
      <c r="MB3" s="23"/>
      <c r="MC3" s="23"/>
      <c r="MD3" s="23"/>
      <c r="ME3" s="23"/>
      <c r="MF3" s="23"/>
      <c r="MG3" s="23"/>
      <c r="MH3" s="23"/>
      <c r="MI3" s="23"/>
      <c r="MJ3" s="23"/>
      <c r="MK3" s="23"/>
      <c r="ML3" s="23"/>
      <c r="MM3" s="23"/>
      <c r="MN3" s="23"/>
      <c r="MO3" s="23"/>
      <c r="MP3" s="23"/>
      <c r="MQ3" s="23"/>
      <c r="MR3" s="23"/>
      <c r="MS3" s="23"/>
      <c r="MT3" s="23"/>
      <c r="MU3" s="23"/>
      <c r="MV3" s="23"/>
      <c r="MW3" s="23"/>
      <c r="MX3" s="23"/>
      <c r="MY3" s="23"/>
    </row>
    <row r="4" spans="1:363" s="13" customFormat="1">
      <c r="A4" s="9" t="s">
        <v>933</v>
      </c>
      <c r="B4" s="33" t="s">
        <v>934</v>
      </c>
      <c r="C4" s="9">
        <v>2361</v>
      </c>
      <c r="D4" s="9">
        <v>2397</v>
      </c>
      <c r="E4" s="9">
        <f>SUM(D4-C4)</f>
        <v>36</v>
      </c>
      <c r="F4" s="34">
        <v>9.5</v>
      </c>
      <c r="G4" s="9">
        <f>E4*F4</f>
        <v>342</v>
      </c>
      <c r="H4" s="9">
        <v>9512</v>
      </c>
      <c r="I4" s="9">
        <v>9905</v>
      </c>
      <c r="J4" s="9">
        <f t="shared" ref="J4:J15" si="0">I4-H4</f>
        <v>393</v>
      </c>
      <c r="K4" s="9">
        <v>60</v>
      </c>
      <c r="L4" s="9">
        <f t="shared" ref="L4:L15" si="1">K4*J4</f>
        <v>23580</v>
      </c>
      <c r="M4" s="10">
        <v>1.03</v>
      </c>
      <c r="N4" s="11">
        <f t="shared" ref="N4:N15" si="2">M4*L4</f>
        <v>24287.4</v>
      </c>
      <c r="O4" s="9"/>
      <c r="P4" s="11">
        <f t="shared" ref="P4:P15" si="3">G4+N4+O4</f>
        <v>24629.4</v>
      </c>
      <c r="Q4" s="9">
        <v>1</v>
      </c>
      <c r="R4" s="34">
        <f t="shared" ref="R4:R15" si="4">P4*Q4</f>
        <v>24629.4</v>
      </c>
    </row>
    <row r="5" spans="1:363" s="13" customFormat="1">
      <c r="A5" s="9" t="s">
        <v>935</v>
      </c>
      <c r="B5" s="33" t="s">
        <v>934</v>
      </c>
      <c r="C5" s="9"/>
      <c r="D5" s="9"/>
      <c r="E5" s="9"/>
      <c r="F5" s="35"/>
      <c r="G5" s="9"/>
      <c r="H5" s="9">
        <v>2</v>
      </c>
      <c r="I5" s="9">
        <v>2</v>
      </c>
      <c r="J5" s="9">
        <f t="shared" si="0"/>
        <v>0</v>
      </c>
      <c r="K5" s="9">
        <v>80</v>
      </c>
      <c r="L5" s="9">
        <f t="shared" si="1"/>
        <v>0</v>
      </c>
      <c r="M5" s="10">
        <v>1.03</v>
      </c>
      <c r="N5" s="11">
        <f t="shared" si="2"/>
        <v>0</v>
      </c>
      <c r="O5" s="9"/>
      <c r="P5" s="11">
        <f t="shared" si="3"/>
        <v>0</v>
      </c>
      <c r="Q5" s="9">
        <v>1</v>
      </c>
      <c r="R5" s="34">
        <f t="shared" si="4"/>
        <v>0</v>
      </c>
    </row>
    <row r="6" spans="1:363" s="13" customFormat="1">
      <c r="A6" s="9" t="s">
        <v>936</v>
      </c>
      <c r="B6" s="33" t="s">
        <v>934</v>
      </c>
      <c r="C6" s="9"/>
      <c r="D6" s="9"/>
      <c r="E6" s="9"/>
      <c r="F6" s="35"/>
      <c r="G6" s="9"/>
      <c r="H6" s="9">
        <v>8851</v>
      </c>
      <c r="I6" s="9">
        <v>9607</v>
      </c>
      <c r="J6" s="9">
        <f t="shared" si="0"/>
        <v>756</v>
      </c>
      <c r="K6" s="9">
        <v>80</v>
      </c>
      <c r="L6" s="9">
        <f t="shared" si="1"/>
        <v>60480</v>
      </c>
      <c r="M6" s="10">
        <v>1.03</v>
      </c>
      <c r="N6" s="11">
        <f t="shared" si="2"/>
        <v>62294.400000000001</v>
      </c>
      <c r="O6" s="9"/>
      <c r="P6" s="11">
        <f t="shared" si="3"/>
        <v>62294.400000000001</v>
      </c>
      <c r="Q6" s="9">
        <v>1</v>
      </c>
      <c r="R6" s="34">
        <f t="shared" si="4"/>
        <v>62294.400000000001</v>
      </c>
    </row>
    <row r="7" spans="1:363" s="13" customFormat="1">
      <c r="A7" s="9" t="s">
        <v>937</v>
      </c>
      <c r="B7" s="33" t="s">
        <v>934</v>
      </c>
      <c r="C7" s="9"/>
      <c r="D7" s="9"/>
      <c r="E7" s="9"/>
      <c r="F7" s="35"/>
      <c r="G7" s="9"/>
      <c r="H7" s="9">
        <v>37242</v>
      </c>
      <c r="I7" s="9">
        <v>40107</v>
      </c>
      <c r="J7" s="9">
        <f t="shared" si="0"/>
        <v>2865</v>
      </c>
      <c r="K7" s="9">
        <v>60</v>
      </c>
      <c r="L7" s="9">
        <f t="shared" si="1"/>
        <v>171900</v>
      </c>
      <c r="M7" s="10">
        <v>1.03</v>
      </c>
      <c r="N7" s="11">
        <f t="shared" si="2"/>
        <v>177057</v>
      </c>
      <c r="O7" s="9"/>
      <c r="P7" s="11">
        <f t="shared" si="3"/>
        <v>177057</v>
      </c>
      <c r="Q7" s="9">
        <v>1</v>
      </c>
      <c r="R7" s="34">
        <f t="shared" si="4"/>
        <v>177057</v>
      </c>
    </row>
    <row r="8" spans="1:363" s="13" customFormat="1">
      <c r="A8" s="9" t="s">
        <v>938</v>
      </c>
      <c r="B8" s="33" t="s">
        <v>934</v>
      </c>
      <c r="C8" s="9"/>
      <c r="D8" s="9"/>
      <c r="E8" s="9"/>
      <c r="F8" s="35"/>
      <c r="G8" s="9"/>
      <c r="H8" s="9">
        <v>9629</v>
      </c>
      <c r="I8" s="9">
        <v>10647</v>
      </c>
      <c r="J8" s="9">
        <f t="shared" si="0"/>
        <v>1018</v>
      </c>
      <c r="K8" s="9">
        <v>60</v>
      </c>
      <c r="L8" s="9">
        <f t="shared" si="1"/>
        <v>61080</v>
      </c>
      <c r="M8" s="10">
        <v>1.03</v>
      </c>
      <c r="N8" s="11">
        <f t="shared" si="2"/>
        <v>62912.4</v>
      </c>
      <c r="O8" s="9"/>
      <c r="P8" s="11">
        <f t="shared" si="3"/>
        <v>62912.4</v>
      </c>
      <c r="Q8" s="9">
        <v>1</v>
      </c>
      <c r="R8" s="34">
        <f t="shared" si="4"/>
        <v>62912.4</v>
      </c>
    </row>
    <row r="9" spans="1:363" s="13" customFormat="1">
      <c r="A9" s="9" t="s">
        <v>939</v>
      </c>
      <c r="B9" s="33" t="s">
        <v>934</v>
      </c>
      <c r="C9" s="9"/>
      <c r="D9" s="9"/>
      <c r="E9" s="9"/>
      <c r="F9" s="35"/>
      <c r="G9" s="9"/>
      <c r="H9" s="9">
        <v>136942</v>
      </c>
      <c r="I9" s="9">
        <v>145533</v>
      </c>
      <c r="J9" s="9">
        <f t="shared" si="0"/>
        <v>8591</v>
      </c>
      <c r="K9" s="9">
        <v>1</v>
      </c>
      <c r="L9" s="9">
        <f t="shared" si="1"/>
        <v>8591</v>
      </c>
      <c r="M9" s="10">
        <v>1.03</v>
      </c>
      <c r="N9" s="11">
        <f t="shared" si="2"/>
        <v>8848.73</v>
      </c>
      <c r="O9" s="9"/>
      <c r="P9" s="11">
        <f t="shared" si="3"/>
        <v>8848.73</v>
      </c>
      <c r="Q9" s="9">
        <v>1</v>
      </c>
      <c r="R9" s="34">
        <f t="shared" si="4"/>
        <v>8848.73</v>
      </c>
    </row>
    <row r="10" spans="1:363" s="13" customFormat="1">
      <c r="A10" s="9" t="s">
        <v>940</v>
      </c>
      <c r="B10" s="33" t="s">
        <v>934</v>
      </c>
      <c r="C10" s="9"/>
      <c r="D10" s="9"/>
      <c r="E10" s="9"/>
      <c r="F10" s="35"/>
      <c r="G10" s="9"/>
      <c r="H10" s="9">
        <v>63643</v>
      </c>
      <c r="I10" s="9">
        <v>67550</v>
      </c>
      <c r="J10" s="9">
        <f t="shared" si="0"/>
        <v>3907</v>
      </c>
      <c r="K10" s="9">
        <v>50</v>
      </c>
      <c r="L10" s="9">
        <f t="shared" si="1"/>
        <v>195350</v>
      </c>
      <c r="M10" s="10">
        <v>1.03</v>
      </c>
      <c r="N10" s="11">
        <f t="shared" si="2"/>
        <v>201210.5</v>
      </c>
      <c r="O10" s="9"/>
      <c r="P10" s="11">
        <f t="shared" si="3"/>
        <v>201210.5</v>
      </c>
      <c r="Q10" s="9">
        <v>1</v>
      </c>
      <c r="R10" s="34">
        <f t="shared" si="4"/>
        <v>201210.5</v>
      </c>
    </row>
    <row r="11" spans="1:363" s="13" customFormat="1">
      <c r="A11" s="9" t="s">
        <v>941</v>
      </c>
      <c r="B11" s="33" t="s">
        <v>934</v>
      </c>
      <c r="C11" s="9"/>
      <c r="D11" s="9"/>
      <c r="E11" s="9"/>
      <c r="F11" s="35"/>
      <c r="G11" s="9"/>
      <c r="H11" s="9">
        <v>4760</v>
      </c>
      <c r="I11" s="9">
        <v>5069</v>
      </c>
      <c r="J11" s="9">
        <f t="shared" si="0"/>
        <v>309</v>
      </c>
      <c r="K11" s="9">
        <v>60</v>
      </c>
      <c r="L11" s="9">
        <f t="shared" si="1"/>
        <v>18540</v>
      </c>
      <c r="M11" s="10">
        <v>1.03</v>
      </c>
      <c r="N11" s="11">
        <f t="shared" si="2"/>
        <v>19096.2</v>
      </c>
      <c r="O11" s="9"/>
      <c r="P11" s="11">
        <f t="shared" si="3"/>
        <v>19096.2</v>
      </c>
      <c r="Q11" s="9">
        <v>1</v>
      </c>
      <c r="R11" s="34">
        <f t="shared" si="4"/>
        <v>19096.2</v>
      </c>
    </row>
    <row r="12" spans="1:363" s="13" customFormat="1">
      <c r="A12" s="9" t="s">
        <v>942</v>
      </c>
      <c r="B12" s="33" t="s">
        <v>934</v>
      </c>
      <c r="C12" s="9"/>
      <c r="D12" s="9"/>
      <c r="E12" s="9"/>
      <c r="F12" s="34"/>
      <c r="G12" s="9"/>
      <c r="H12" s="9">
        <v>141022</v>
      </c>
      <c r="I12" s="9">
        <v>143676</v>
      </c>
      <c r="J12" s="9">
        <f t="shared" si="0"/>
        <v>2654</v>
      </c>
      <c r="K12" s="9">
        <v>1</v>
      </c>
      <c r="L12" s="9">
        <f t="shared" si="1"/>
        <v>2654</v>
      </c>
      <c r="M12" s="10">
        <v>1.03</v>
      </c>
      <c r="N12" s="11">
        <f t="shared" si="2"/>
        <v>2733.62</v>
      </c>
      <c r="O12" s="9"/>
      <c r="P12" s="11">
        <f t="shared" si="3"/>
        <v>2733.62</v>
      </c>
      <c r="Q12" s="9">
        <v>1</v>
      </c>
      <c r="R12" s="34">
        <f t="shared" si="4"/>
        <v>2733.62</v>
      </c>
    </row>
    <row r="13" spans="1:363" s="13" customFormat="1">
      <c r="A13" s="9" t="s">
        <v>545</v>
      </c>
      <c r="B13" s="33" t="s">
        <v>934</v>
      </c>
      <c r="C13" s="9">
        <v>1926</v>
      </c>
      <c r="D13" s="9">
        <v>2139</v>
      </c>
      <c r="E13" s="9">
        <f>SUM(D13-C13)</f>
        <v>213</v>
      </c>
      <c r="F13" s="34">
        <v>9.5</v>
      </c>
      <c r="G13" s="9">
        <f>E13*F13</f>
        <v>2023.5</v>
      </c>
      <c r="H13" s="9"/>
      <c r="I13" s="9"/>
      <c r="J13" s="9"/>
      <c r="K13" s="9">
        <v>0.5</v>
      </c>
      <c r="L13" s="9"/>
      <c r="M13" s="10"/>
      <c r="N13" s="11"/>
      <c r="O13" s="9"/>
      <c r="P13" s="11">
        <f>K13*G13</f>
        <v>1011.75</v>
      </c>
      <c r="Q13" s="9">
        <v>1</v>
      </c>
      <c r="R13" s="34">
        <f t="shared" si="4"/>
        <v>1011.75</v>
      </c>
    </row>
    <row r="14" spans="1:363" s="13" customFormat="1">
      <c r="A14" s="9" t="s">
        <v>943</v>
      </c>
      <c r="B14" s="33" t="s">
        <v>934</v>
      </c>
      <c r="C14" s="9"/>
      <c r="D14" s="9"/>
      <c r="E14" s="9"/>
      <c r="F14" s="35"/>
      <c r="G14" s="9"/>
      <c r="H14" s="9">
        <v>211</v>
      </c>
      <c r="I14" s="9">
        <v>273</v>
      </c>
      <c r="J14" s="9">
        <f t="shared" si="0"/>
        <v>62</v>
      </c>
      <c r="K14" s="9">
        <v>40</v>
      </c>
      <c r="L14" s="9">
        <f t="shared" si="1"/>
        <v>2480</v>
      </c>
      <c r="M14" s="10">
        <v>1.03</v>
      </c>
      <c r="N14" s="11">
        <f t="shared" si="2"/>
        <v>2554.4</v>
      </c>
      <c r="O14" s="9"/>
      <c r="P14" s="11">
        <f t="shared" si="3"/>
        <v>2554.4</v>
      </c>
      <c r="Q14" s="9">
        <v>1</v>
      </c>
      <c r="R14" s="34">
        <f t="shared" si="4"/>
        <v>2554.4</v>
      </c>
    </row>
    <row r="15" spans="1:363" s="13" customFormat="1">
      <c r="A15" s="9" t="s">
        <v>944</v>
      </c>
      <c r="B15" s="33" t="s">
        <v>934</v>
      </c>
      <c r="C15" s="9"/>
      <c r="D15" s="9"/>
      <c r="E15" s="9"/>
      <c r="F15" s="35"/>
      <c r="G15" s="9"/>
      <c r="H15" s="9">
        <v>7369</v>
      </c>
      <c r="I15" s="9">
        <v>8136</v>
      </c>
      <c r="J15" s="9">
        <f t="shared" si="0"/>
        <v>767</v>
      </c>
      <c r="K15" s="9">
        <v>1</v>
      </c>
      <c r="L15" s="9">
        <f t="shared" si="1"/>
        <v>767</v>
      </c>
      <c r="M15" s="10">
        <v>1.03</v>
      </c>
      <c r="N15" s="11">
        <f t="shared" si="2"/>
        <v>790.01</v>
      </c>
      <c r="O15" s="9"/>
      <c r="P15" s="11">
        <f t="shared" si="3"/>
        <v>790.01</v>
      </c>
      <c r="Q15" s="9">
        <v>1</v>
      </c>
      <c r="R15" s="34">
        <f t="shared" si="4"/>
        <v>790.01</v>
      </c>
    </row>
    <row r="16" spans="1:363" s="13" customFormat="1" ht="12" customHeight="1">
      <c r="A16" s="9" t="s">
        <v>11</v>
      </c>
      <c r="B16" s="33" t="s">
        <v>934</v>
      </c>
      <c r="C16" s="9"/>
      <c r="D16" s="9"/>
      <c r="E16" s="9">
        <f>SUM(E4:E14)</f>
        <v>249</v>
      </c>
      <c r="F16" s="34">
        <v>9.5</v>
      </c>
      <c r="G16" s="9">
        <f>E16*F16</f>
        <v>2365.5</v>
      </c>
      <c r="H16" s="9"/>
      <c r="I16" s="9"/>
      <c r="J16" s="9"/>
      <c r="K16" s="9"/>
      <c r="L16" s="9">
        <f>SUM(L4:L15)</f>
        <v>545422</v>
      </c>
      <c r="M16" s="10">
        <v>1.03</v>
      </c>
      <c r="N16" s="11">
        <f>L16*M16</f>
        <v>561784.66</v>
      </c>
      <c r="O16" s="9"/>
      <c r="P16" s="11">
        <f>G16+N16</f>
        <v>564150.16</v>
      </c>
      <c r="Q16" s="9">
        <v>1</v>
      </c>
      <c r="R16" s="34">
        <f>SUM(R4:R15)</f>
        <v>563138.41</v>
      </c>
    </row>
    <row r="17" spans="1:363" s="19" customFormat="1" hidden="1">
      <c r="A17" s="36" t="s">
        <v>945</v>
      </c>
      <c r="B17" s="37"/>
      <c r="C17" s="38"/>
      <c r="D17" s="38"/>
      <c r="E17" s="38"/>
      <c r="F17" s="39"/>
      <c r="G17" s="38"/>
      <c r="H17" s="38"/>
      <c r="I17" s="38"/>
      <c r="J17" s="38"/>
      <c r="K17" s="38"/>
      <c r="L17" s="38"/>
      <c r="M17" s="53"/>
      <c r="N17" s="54"/>
      <c r="O17" s="38"/>
      <c r="P17" s="54"/>
      <c r="Q17" s="38"/>
      <c r="R17" s="39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7"/>
      <c r="BT17" s="37"/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7"/>
      <c r="CJ17" s="37"/>
      <c r="CK17" s="37"/>
      <c r="CL17" s="37"/>
      <c r="CM17" s="37"/>
      <c r="CN17" s="37"/>
      <c r="CO17" s="37"/>
      <c r="CP17" s="37"/>
      <c r="CQ17" s="37"/>
      <c r="CR17" s="37"/>
      <c r="CS17" s="37"/>
      <c r="CT17" s="37"/>
      <c r="CU17" s="37"/>
      <c r="CV17" s="37"/>
      <c r="CW17" s="37"/>
      <c r="CX17" s="37"/>
      <c r="CY17" s="37"/>
      <c r="CZ17" s="37"/>
      <c r="DA17" s="37"/>
      <c r="DB17" s="37"/>
      <c r="DC17" s="3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7"/>
      <c r="DP17" s="37"/>
      <c r="DQ17" s="37"/>
      <c r="DR17" s="37"/>
      <c r="DS17" s="37"/>
      <c r="DT17" s="37"/>
      <c r="DU17" s="37"/>
      <c r="DV17" s="37"/>
      <c r="DW17" s="37"/>
      <c r="DX17" s="37"/>
      <c r="DY17" s="37"/>
      <c r="DZ17" s="37"/>
      <c r="EA17" s="37"/>
      <c r="EB17" s="37"/>
      <c r="EC17" s="37"/>
      <c r="ED17" s="37"/>
      <c r="EE17" s="37"/>
      <c r="EF17" s="37"/>
      <c r="EG17" s="37"/>
      <c r="EH17" s="37"/>
      <c r="EI17" s="37"/>
      <c r="EJ17" s="37"/>
      <c r="EK17" s="37"/>
      <c r="EL17" s="37"/>
      <c r="EM17" s="37"/>
      <c r="EN17" s="37"/>
      <c r="EO17" s="37"/>
      <c r="EP17" s="37"/>
      <c r="EQ17" s="37"/>
      <c r="ER17" s="37"/>
      <c r="ES17" s="37"/>
      <c r="ET17" s="37"/>
      <c r="EU17" s="37"/>
      <c r="EV17" s="37"/>
      <c r="EW17" s="37"/>
      <c r="EX17" s="37"/>
      <c r="EY17" s="37"/>
      <c r="EZ17" s="37"/>
      <c r="FA17" s="37"/>
      <c r="FB17" s="37"/>
      <c r="FC17" s="37"/>
      <c r="FD17" s="37"/>
      <c r="FE17" s="37"/>
      <c r="FF17" s="37"/>
      <c r="FG17" s="37"/>
      <c r="FH17" s="37"/>
      <c r="FI17" s="37"/>
      <c r="FJ17" s="37"/>
      <c r="FK17" s="37"/>
      <c r="FL17" s="37"/>
      <c r="FM17" s="37"/>
      <c r="FN17" s="37"/>
      <c r="FO17" s="37"/>
      <c r="FP17" s="37"/>
      <c r="FQ17" s="37"/>
      <c r="FR17" s="37"/>
      <c r="FS17" s="37"/>
      <c r="FT17" s="37"/>
      <c r="FU17" s="37"/>
      <c r="FV17" s="37"/>
      <c r="FW17" s="37"/>
      <c r="FX17" s="37"/>
      <c r="FY17" s="37"/>
      <c r="FZ17" s="37"/>
      <c r="GA17" s="37"/>
      <c r="GB17" s="37"/>
      <c r="GC17" s="37"/>
      <c r="GD17" s="37"/>
      <c r="GE17" s="37"/>
      <c r="GF17" s="37"/>
      <c r="GG17" s="37"/>
      <c r="GH17" s="37"/>
      <c r="GI17" s="37"/>
      <c r="GJ17" s="37"/>
      <c r="GK17" s="37"/>
      <c r="GL17" s="37"/>
      <c r="GM17" s="37"/>
      <c r="GN17" s="37"/>
      <c r="GO17" s="37"/>
      <c r="GP17" s="37"/>
      <c r="GQ17" s="37"/>
      <c r="GR17" s="37"/>
      <c r="GS17" s="37"/>
      <c r="GT17" s="37"/>
      <c r="GU17" s="37"/>
      <c r="GV17" s="37"/>
      <c r="GW17" s="37"/>
      <c r="GX17" s="37"/>
      <c r="GY17" s="37"/>
      <c r="GZ17" s="37"/>
      <c r="HA17" s="37"/>
      <c r="HB17" s="37"/>
      <c r="HC17" s="37"/>
      <c r="HD17" s="37"/>
      <c r="HE17" s="37"/>
      <c r="HF17" s="37"/>
      <c r="HG17" s="37"/>
      <c r="HH17" s="37"/>
      <c r="HI17" s="37"/>
      <c r="HJ17" s="37"/>
      <c r="HK17" s="37"/>
      <c r="HL17" s="37"/>
      <c r="HM17" s="37"/>
      <c r="HN17" s="37"/>
      <c r="HO17" s="37"/>
      <c r="HP17" s="37"/>
      <c r="HQ17" s="37"/>
      <c r="HR17" s="37"/>
      <c r="HS17" s="37"/>
      <c r="HT17" s="37"/>
      <c r="HU17" s="37"/>
      <c r="HV17" s="37"/>
      <c r="HW17" s="37"/>
      <c r="HX17" s="37"/>
      <c r="HY17" s="37"/>
      <c r="HZ17" s="37"/>
      <c r="IA17" s="37"/>
      <c r="IB17" s="37"/>
      <c r="IC17" s="37"/>
      <c r="ID17" s="37"/>
      <c r="IE17" s="37"/>
      <c r="IF17" s="37"/>
      <c r="IG17" s="37"/>
      <c r="IH17" s="37"/>
      <c r="II17" s="37"/>
      <c r="IJ17" s="37"/>
      <c r="IK17" s="37"/>
      <c r="IL17" s="37"/>
      <c r="IM17" s="37"/>
      <c r="IN17" s="37"/>
      <c r="IO17" s="37"/>
      <c r="IP17" s="37"/>
      <c r="IQ17" s="37"/>
      <c r="IR17" s="37"/>
      <c r="IS17" s="37"/>
      <c r="IT17" s="37"/>
      <c r="IU17" s="37"/>
      <c r="IV17" s="37"/>
      <c r="IW17" s="37"/>
      <c r="IX17" s="37"/>
      <c r="IY17" s="37"/>
      <c r="IZ17" s="37"/>
      <c r="JA17" s="37"/>
      <c r="JB17" s="37"/>
      <c r="JC17" s="37"/>
      <c r="JD17" s="37"/>
      <c r="JE17" s="37"/>
      <c r="JF17" s="37"/>
      <c r="JG17" s="37"/>
      <c r="JH17" s="37"/>
      <c r="JI17" s="37"/>
      <c r="JJ17" s="37"/>
      <c r="JK17" s="37"/>
      <c r="JL17" s="37"/>
      <c r="JM17" s="37"/>
      <c r="JN17" s="37"/>
      <c r="JO17" s="37"/>
      <c r="JP17" s="37"/>
      <c r="JQ17" s="37"/>
      <c r="JR17" s="37"/>
      <c r="JS17" s="37"/>
      <c r="JT17" s="37"/>
      <c r="JU17" s="37"/>
      <c r="JV17" s="37"/>
      <c r="JW17" s="37"/>
      <c r="JX17" s="37"/>
      <c r="JY17" s="37"/>
      <c r="JZ17" s="37"/>
      <c r="KA17" s="37"/>
      <c r="KB17" s="37"/>
      <c r="KC17" s="37"/>
      <c r="KD17" s="37"/>
      <c r="KE17" s="37"/>
      <c r="KF17" s="37"/>
      <c r="KG17" s="37"/>
      <c r="KH17" s="37"/>
      <c r="KI17" s="37"/>
      <c r="KJ17" s="37"/>
      <c r="KK17" s="37"/>
      <c r="KL17" s="37"/>
      <c r="KM17" s="37"/>
      <c r="KN17" s="37"/>
      <c r="KO17" s="37"/>
      <c r="KP17" s="37"/>
      <c r="KQ17" s="37"/>
      <c r="KR17" s="37"/>
      <c r="KS17" s="37"/>
      <c r="KT17" s="37"/>
      <c r="KU17" s="37"/>
      <c r="KV17" s="37"/>
      <c r="KW17" s="37"/>
      <c r="KX17" s="37"/>
      <c r="KY17" s="37"/>
      <c r="KZ17" s="37"/>
      <c r="LA17" s="37"/>
      <c r="LB17" s="37"/>
      <c r="LC17" s="37"/>
      <c r="LD17" s="37"/>
      <c r="LE17" s="37"/>
      <c r="LF17" s="37"/>
      <c r="LG17" s="37"/>
      <c r="LH17" s="37"/>
      <c r="LI17" s="37"/>
      <c r="LJ17" s="37"/>
      <c r="LK17" s="37"/>
      <c r="LL17" s="37"/>
      <c r="LM17" s="37"/>
      <c r="LN17" s="37"/>
      <c r="LO17" s="37"/>
      <c r="LP17" s="37"/>
      <c r="LQ17" s="37"/>
      <c r="LR17" s="37"/>
      <c r="LS17" s="37"/>
      <c r="LT17" s="37"/>
      <c r="LU17" s="37"/>
      <c r="LV17" s="37"/>
      <c r="LW17" s="37"/>
      <c r="LX17" s="37"/>
      <c r="LY17" s="37"/>
      <c r="LZ17" s="37"/>
      <c r="MA17" s="37"/>
      <c r="MB17" s="37"/>
      <c r="MC17" s="37"/>
      <c r="MD17" s="37"/>
      <c r="ME17" s="37"/>
      <c r="MF17" s="37"/>
      <c r="MG17" s="37"/>
      <c r="MH17" s="37"/>
      <c r="MI17" s="37"/>
      <c r="MJ17" s="37"/>
      <c r="MK17" s="37"/>
      <c r="ML17" s="37"/>
      <c r="MM17" s="37"/>
      <c r="MN17" s="37"/>
      <c r="MO17" s="37"/>
      <c r="MP17" s="37"/>
      <c r="MQ17" s="37"/>
      <c r="MR17" s="37"/>
      <c r="MS17" s="37"/>
      <c r="MT17" s="37"/>
      <c r="MU17" s="37"/>
      <c r="MV17" s="37"/>
      <c r="MW17" s="37"/>
      <c r="MX17" s="37"/>
      <c r="MY17" s="37"/>
    </row>
    <row r="18" spans="1:363" s="19" customFormat="1" hidden="1">
      <c r="A18" s="36" t="s">
        <v>934</v>
      </c>
      <c r="B18" s="37"/>
      <c r="C18" s="38"/>
      <c r="D18" s="38"/>
      <c r="E18" s="38"/>
      <c r="F18" s="39"/>
      <c r="G18" s="38"/>
      <c r="H18" s="38"/>
      <c r="I18" s="38"/>
      <c r="J18" s="38"/>
      <c r="K18" s="38"/>
      <c r="L18" s="38"/>
      <c r="M18" s="53"/>
      <c r="N18" s="54"/>
      <c r="O18" s="38"/>
      <c r="P18" s="54"/>
      <c r="Q18" s="38"/>
      <c r="R18" s="39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  <c r="IX18" s="37"/>
      <c r="IY18" s="37"/>
      <c r="IZ18" s="37"/>
      <c r="JA18" s="37"/>
      <c r="JB18" s="37"/>
      <c r="JC18" s="37"/>
      <c r="JD18" s="37"/>
      <c r="JE18" s="37"/>
      <c r="JF18" s="37"/>
      <c r="JG18" s="37"/>
      <c r="JH18" s="37"/>
      <c r="JI18" s="37"/>
      <c r="JJ18" s="37"/>
      <c r="JK18" s="37"/>
      <c r="JL18" s="37"/>
      <c r="JM18" s="37"/>
      <c r="JN18" s="37"/>
      <c r="JO18" s="37"/>
      <c r="JP18" s="37"/>
      <c r="JQ18" s="37"/>
      <c r="JR18" s="37"/>
      <c r="JS18" s="37"/>
      <c r="JT18" s="37"/>
      <c r="JU18" s="37"/>
      <c r="JV18" s="37"/>
      <c r="JW18" s="37"/>
      <c r="JX18" s="37"/>
      <c r="JY18" s="37"/>
      <c r="JZ18" s="37"/>
      <c r="KA18" s="37"/>
      <c r="KB18" s="37"/>
      <c r="KC18" s="37"/>
      <c r="KD18" s="37"/>
      <c r="KE18" s="37"/>
      <c r="KF18" s="37"/>
      <c r="KG18" s="37"/>
      <c r="KH18" s="37"/>
      <c r="KI18" s="37"/>
      <c r="KJ18" s="37"/>
      <c r="KK18" s="37"/>
      <c r="KL18" s="37"/>
      <c r="KM18" s="37"/>
      <c r="KN18" s="37"/>
      <c r="KO18" s="37"/>
      <c r="KP18" s="37"/>
      <c r="KQ18" s="37"/>
      <c r="KR18" s="37"/>
      <c r="KS18" s="37"/>
      <c r="KT18" s="37"/>
      <c r="KU18" s="37"/>
      <c r="KV18" s="37"/>
      <c r="KW18" s="37"/>
      <c r="KX18" s="37"/>
      <c r="KY18" s="37"/>
      <c r="KZ18" s="37"/>
      <c r="LA18" s="37"/>
      <c r="LB18" s="37"/>
      <c r="LC18" s="37"/>
      <c r="LD18" s="37"/>
      <c r="LE18" s="37"/>
      <c r="LF18" s="37"/>
      <c r="LG18" s="37"/>
      <c r="LH18" s="37"/>
      <c r="LI18" s="37"/>
      <c r="LJ18" s="37"/>
      <c r="LK18" s="37"/>
      <c r="LL18" s="37"/>
      <c r="LM18" s="37"/>
      <c r="LN18" s="37"/>
      <c r="LO18" s="37"/>
      <c r="LP18" s="37"/>
      <c r="LQ18" s="37"/>
      <c r="LR18" s="37"/>
      <c r="LS18" s="37"/>
      <c r="LT18" s="37"/>
      <c r="LU18" s="37"/>
      <c r="LV18" s="37"/>
      <c r="LW18" s="37"/>
      <c r="LX18" s="37"/>
      <c r="LY18" s="37"/>
      <c r="LZ18" s="37"/>
      <c r="MA18" s="37"/>
      <c r="MB18" s="37"/>
      <c r="MC18" s="37"/>
      <c r="MD18" s="37"/>
      <c r="ME18" s="37"/>
      <c r="MF18" s="37"/>
      <c r="MG18" s="37"/>
      <c r="MH18" s="37"/>
      <c r="MI18" s="37"/>
      <c r="MJ18" s="37"/>
      <c r="MK18" s="37"/>
      <c r="ML18" s="37"/>
      <c r="MM18" s="37"/>
      <c r="MN18" s="37"/>
      <c r="MO18" s="37"/>
      <c r="MP18" s="37"/>
      <c r="MQ18" s="37"/>
      <c r="MR18" s="37"/>
      <c r="MS18" s="37"/>
      <c r="MT18" s="37"/>
      <c r="MU18" s="37"/>
      <c r="MV18" s="37"/>
      <c r="MW18" s="37"/>
      <c r="MX18" s="37"/>
      <c r="MY18" s="37"/>
    </row>
    <row r="19" spans="1:363" s="19" customFormat="1" hidden="1">
      <c r="A19" s="38" t="s">
        <v>946</v>
      </c>
      <c r="B19" s="37"/>
      <c r="C19" s="38"/>
      <c r="D19" s="38"/>
      <c r="E19" s="38"/>
      <c r="F19" s="39"/>
      <c r="G19" s="38"/>
      <c r="H19" s="38"/>
      <c r="I19" s="38"/>
      <c r="J19" s="38"/>
      <c r="K19" s="38"/>
      <c r="L19" s="38"/>
      <c r="M19" s="53"/>
      <c r="N19" s="54"/>
      <c r="O19" s="38"/>
      <c r="P19" s="54"/>
      <c r="Q19" s="38"/>
      <c r="R19" s="39">
        <v>50000</v>
      </c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7"/>
      <c r="BT19" s="37"/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7"/>
      <c r="CS19" s="37"/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  <c r="DL19" s="37"/>
      <c r="DM19" s="37"/>
      <c r="DN19" s="37"/>
      <c r="DO19" s="37"/>
      <c r="DP19" s="37"/>
      <c r="DQ19" s="37"/>
      <c r="DR19" s="37"/>
      <c r="DS19" s="37"/>
      <c r="DT19" s="37"/>
      <c r="DU19" s="37"/>
      <c r="DV19" s="37"/>
      <c r="DW19" s="37"/>
      <c r="DX19" s="37"/>
      <c r="DY19" s="37"/>
      <c r="DZ19" s="37"/>
      <c r="EA19" s="37"/>
      <c r="EB19" s="37"/>
      <c r="EC19" s="37"/>
      <c r="ED19" s="37"/>
      <c r="EE19" s="37"/>
      <c r="EF19" s="37"/>
      <c r="EG19" s="37"/>
      <c r="EH19" s="37"/>
      <c r="EI19" s="37"/>
      <c r="EJ19" s="37"/>
      <c r="EK19" s="37"/>
      <c r="EL19" s="37"/>
      <c r="EM19" s="37"/>
      <c r="EN19" s="37"/>
      <c r="EO19" s="37"/>
      <c r="EP19" s="37"/>
      <c r="EQ19" s="37"/>
      <c r="ER19" s="37"/>
      <c r="ES19" s="37"/>
      <c r="ET19" s="37"/>
      <c r="EU19" s="37"/>
      <c r="EV19" s="37"/>
      <c r="EW19" s="37"/>
      <c r="EX19" s="37"/>
      <c r="EY19" s="37"/>
      <c r="EZ19" s="37"/>
      <c r="FA19" s="37"/>
      <c r="FB19" s="37"/>
      <c r="FC19" s="37"/>
      <c r="FD19" s="37"/>
      <c r="FE19" s="37"/>
      <c r="FF19" s="37"/>
      <c r="FG19" s="37"/>
      <c r="FH19" s="37"/>
      <c r="FI19" s="37"/>
      <c r="FJ19" s="37"/>
      <c r="FK19" s="37"/>
      <c r="FL19" s="37"/>
      <c r="FM19" s="37"/>
      <c r="FN19" s="37"/>
      <c r="FO19" s="37"/>
      <c r="FP19" s="37"/>
      <c r="FQ19" s="37"/>
      <c r="FR19" s="37"/>
      <c r="FS19" s="37"/>
      <c r="FT19" s="37"/>
      <c r="FU19" s="37"/>
      <c r="FV19" s="37"/>
      <c r="FW19" s="37"/>
      <c r="FX19" s="37"/>
      <c r="FY19" s="37"/>
      <c r="FZ19" s="37"/>
      <c r="GA19" s="37"/>
      <c r="GB19" s="37"/>
      <c r="GC19" s="37"/>
      <c r="GD19" s="37"/>
      <c r="GE19" s="37"/>
      <c r="GF19" s="37"/>
      <c r="GG19" s="37"/>
      <c r="GH19" s="37"/>
      <c r="GI19" s="37"/>
      <c r="GJ19" s="37"/>
      <c r="GK19" s="37"/>
      <c r="GL19" s="37"/>
      <c r="GM19" s="37"/>
      <c r="GN19" s="37"/>
      <c r="GO19" s="37"/>
      <c r="GP19" s="37"/>
      <c r="GQ19" s="37"/>
      <c r="GR19" s="37"/>
      <c r="GS19" s="37"/>
      <c r="GT19" s="37"/>
      <c r="GU19" s="37"/>
      <c r="GV19" s="37"/>
      <c r="GW19" s="37"/>
      <c r="GX19" s="37"/>
      <c r="GY19" s="37"/>
      <c r="GZ19" s="37"/>
      <c r="HA19" s="37"/>
      <c r="HB19" s="37"/>
      <c r="HC19" s="37"/>
      <c r="HD19" s="37"/>
      <c r="HE19" s="37"/>
      <c r="HF19" s="37"/>
      <c r="HG19" s="37"/>
      <c r="HH19" s="37"/>
      <c r="HI19" s="37"/>
      <c r="HJ19" s="37"/>
      <c r="HK19" s="37"/>
      <c r="HL19" s="37"/>
      <c r="HM19" s="37"/>
      <c r="HN19" s="37"/>
      <c r="HO19" s="37"/>
      <c r="HP19" s="37"/>
      <c r="HQ19" s="37"/>
      <c r="HR19" s="37"/>
      <c r="HS19" s="37"/>
      <c r="HT19" s="37"/>
      <c r="HU19" s="37"/>
      <c r="HV19" s="37"/>
      <c r="HW19" s="37"/>
      <c r="HX19" s="37"/>
      <c r="HY19" s="37"/>
      <c r="HZ19" s="37"/>
      <c r="IA19" s="37"/>
      <c r="IB19" s="37"/>
      <c r="IC19" s="37"/>
      <c r="ID19" s="37"/>
      <c r="IE19" s="37"/>
      <c r="IF19" s="37"/>
      <c r="IG19" s="37"/>
      <c r="IH19" s="37"/>
      <c r="II19" s="37"/>
      <c r="IJ19" s="37"/>
      <c r="IK19" s="37"/>
      <c r="IL19" s="37"/>
      <c r="IM19" s="37"/>
      <c r="IN19" s="37"/>
      <c r="IO19" s="37"/>
      <c r="IP19" s="37"/>
      <c r="IQ19" s="37"/>
      <c r="IR19" s="37"/>
      <c r="IS19" s="37"/>
      <c r="IT19" s="37"/>
      <c r="IU19" s="37"/>
      <c r="IV19" s="37"/>
      <c r="IW19" s="37"/>
      <c r="IX19" s="37"/>
      <c r="IY19" s="37"/>
      <c r="IZ19" s="37"/>
      <c r="JA19" s="37"/>
      <c r="JB19" s="37"/>
      <c r="JC19" s="37"/>
      <c r="JD19" s="37"/>
      <c r="JE19" s="37"/>
      <c r="JF19" s="37"/>
      <c r="JG19" s="37"/>
      <c r="JH19" s="37"/>
      <c r="JI19" s="37"/>
      <c r="JJ19" s="37"/>
      <c r="JK19" s="37"/>
      <c r="JL19" s="37"/>
      <c r="JM19" s="37"/>
      <c r="JN19" s="37"/>
      <c r="JO19" s="37"/>
      <c r="JP19" s="37"/>
      <c r="JQ19" s="37"/>
      <c r="JR19" s="37"/>
      <c r="JS19" s="37"/>
      <c r="JT19" s="37"/>
      <c r="JU19" s="37"/>
      <c r="JV19" s="37"/>
      <c r="JW19" s="37"/>
      <c r="JX19" s="37"/>
      <c r="JY19" s="37"/>
      <c r="JZ19" s="37"/>
      <c r="KA19" s="37"/>
      <c r="KB19" s="37"/>
      <c r="KC19" s="37"/>
      <c r="KD19" s="37"/>
      <c r="KE19" s="37"/>
      <c r="KF19" s="37"/>
      <c r="KG19" s="37"/>
      <c r="KH19" s="37"/>
      <c r="KI19" s="37"/>
      <c r="KJ19" s="37"/>
      <c r="KK19" s="37"/>
      <c r="KL19" s="37"/>
      <c r="KM19" s="37"/>
      <c r="KN19" s="37"/>
      <c r="KO19" s="37"/>
      <c r="KP19" s="37"/>
      <c r="KQ19" s="37"/>
      <c r="KR19" s="37"/>
      <c r="KS19" s="37"/>
      <c r="KT19" s="37"/>
      <c r="KU19" s="37"/>
      <c r="KV19" s="37"/>
      <c r="KW19" s="37"/>
      <c r="KX19" s="37"/>
      <c r="KY19" s="37"/>
      <c r="KZ19" s="37"/>
      <c r="LA19" s="37"/>
      <c r="LB19" s="37"/>
      <c r="LC19" s="37"/>
      <c r="LD19" s="37"/>
      <c r="LE19" s="37"/>
      <c r="LF19" s="37"/>
      <c r="LG19" s="37"/>
      <c r="LH19" s="37"/>
      <c r="LI19" s="37"/>
      <c r="LJ19" s="37"/>
      <c r="LK19" s="37"/>
      <c r="LL19" s="37"/>
      <c r="LM19" s="37"/>
      <c r="LN19" s="37"/>
      <c r="LO19" s="37"/>
      <c r="LP19" s="37"/>
      <c r="LQ19" s="37"/>
      <c r="LR19" s="37"/>
      <c r="LS19" s="37"/>
      <c r="LT19" s="37"/>
      <c r="LU19" s="37"/>
      <c r="LV19" s="37"/>
      <c r="LW19" s="37"/>
      <c r="LX19" s="37"/>
      <c r="LY19" s="37"/>
      <c r="LZ19" s="37"/>
      <c r="MA19" s="37"/>
      <c r="MB19" s="37"/>
      <c r="MC19" s="37"/>
      <c r="MD19" s="37"/>
      <c r="ME19" s="37"/>
      <c r="MF19" s="37"/>
      <c r="MG19" s="37"/>
      <c r="MH19" s="37"/>
      <c r="MI19" s="37"/>
      <c r="MJ19" s="37"/>
      <c r="MK19" s="37"/>
      <c r="ML19" s="37"/>
      <c r="MM19" s="37"/>
      <c r="MN19" s="37"/>
      <c r="MO19" s="37"/>
      <c r="MP19" s="37"/>
      <c r="MQ19" s="37"/>
      <c r="MR19" s="37"/>
      <c r="MS19" s="37"/>
      <c r="MT19" s="37"/>
      <c r="MU19" s="37"/>
      <c r="MV19" s="37"/>
      <c r="MW19" s="37"/>
      <c r="MX19" s="37"/>
      <c r="MY19" s="37"/>
    </row>
    <row r="20" spans="1:363" s="19" customFormat="1" hidden="1">
      <c r="A20" s="38" t="s">
        <v>947</v>
      </c>
      <c r="B20" s="37"/>
      <c r="C20" s="38"/>
      <c r="D20" s="38"/>
      <c r="E20" s="38"/>
      <c r="F20" s="39"/>
      <c r="G20" s="38"/>
      <c r="H20" s="38"/>
      <c r="I20" s="38"/>
      <c r="J20" s="38"/>
      <c r="K20" s="38"/>
      <c r="L20" s="38"/>
      <c r="M20" s="53"/>
      <c r="N20" s="54"/>
      <c r="O20" s="38"/>
      <c r="P20" s="54"/>
      <c r="Q20" s="38"/>
      <c r="R20" s="39">
        <v>39933.440000000002</v>
      </c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  <c r="BO20" s="37"/>
      <c r="BP20" s="37"/>
      <c r="BQ20" s="37"/>
      <c r="BR20" s="37"/>
      <c r="BS20" s="37"/>
      <c r="BT20" s="37"/>
      <c r="BU20" s="37"/>
      <c r="BV20" s="37"/>
      <c r="BW20" s="37"/>
      <c r="BX20" s="37"/>
      <c r="BY20" s="37"/>
      <c r="BZ20" s="37"/>
      <c r="CA20" s="37"/>
      <c r="CB20" s="37"/>
      <c r="CC20" s="37"/>
      <c r="CD20" s="37"/>
      <c r="CE20" s="37"/>
      <c r="CF20" s="37"/>
      <c r="CG20" s="37"/>
      <c r="CH20" s="37"/>
      <c r="CI20" s="37"/>
      <c r="CJ20" s="37"/>
      <c r="CK20" s="37"/>
      <c r="CL20" s="37"/>
      <c r="CM20" s="37"/>
      <c r="CN20" s="37"/>
      <c r="CO20" s="37"/>
      <c r="CP20" s="37"/>
      <c r="CQ20" s="37"/>
      <c r="CR20" s="37"/>
      <c r="CS20" s="37"/>
      <c r="CT20" s="37"/>
      <c r="CU20" s="37"/>
      <c r="CV20" s="37"/>
      <c r="CW20" s="37"/>
      <c r="CX20" s="37"/>
      <c r="CY20" s="37"/>
      <c r="CZ20" s="37"/>
      <c r="DA20" s="37"/>
      <c r="DB20" s="37"/>
      <c r="DC20" s="37"/>
      <c r="DD20" s="37"/>
      <c r="DE20" s="37"/>
      <c r="DF20" s="37"/>
      <c r="DG20" s="37"/>
      <c r="DH20" s="37"/>
      <c r="DI20" s="37"/>
      <c r="DJ20" s="37"/>
      <c r="DK20" s="37"/>
      <c r="DL20" s="37"/>
      <c r="DM20" s="37"/>
      <c r="DN20" s="37"/>
      <c r="DO20" s="37"/>
      <c r="DP20" s="37"/>
      <c r="DQ20" s="37"/>
      <c r="DR20" s="37"/>
      <c r="DS20" s="37"/>
      <c r="DT20" s="37"/>
      <c r="DU20" s="37"/>
      <c r="DV20" s="37"/>
      <c r="DW20" s="37"/>
      <c r="DX20" s="37"/>
      <c r="DY20" s="37"/>
      <c r="DZ20" s="37"/>
      <c r="EA20" s="37"/>
      <c r="EB20" s="37"/>
      <c r="EC20" s="37"/>
      <c r="ED20" s="37"/>
      <c r="EE20" s="37"/>
      <c r="EF20" s="37"/>
      <c r="EG20" s="37"/>
      <c r="EH20" s="37"/>
      <c r="EI20" s="37"/>
      <c r="EJ20" s="37"/>
      <c r="EK20" s="37"/>
      <c r="EL20" s="37"/>
      <c r="EM20" s="37"/>
      <c r="EN20" s="37"/>
      <c r="EO20" s="37"/>
      <c r="EP20" s="37"/>
      <c r="EQ20" s="37"/>
      <c r="ER20" s="37"/>
      <c r="ES20" s="37"/>
      <c r="ET20" s="37"/>
      <c r="EU20" s="37"/>
      <c r="EV20" s="37"/>
      <c r="EW20" s="37"/>
      <c r="EX20" s="37"/>
      <c r="EY20" s="37"/>
      <c r="EZ20" s="37"/>
      <c r="FA20" s="37"/>
      <c r="FB20" s="37"/>
      <c r="FC20" s="37"/>
      <c r="FD20" s="37"/>
      <c r="FE20" s="37"/>
      <c r="FF20" s="37"/>
      <c r="FG20" s="37"/>
      <c r="FH20" s="37"/>
      <c r="FI20" s="37"/>
      <c r="FJ20" s="37"/>
      <c r="FK20" s="37"/>
      <c r="FL20" s="37"/>
      <c r="FM20" s="37"/>
      <c r="FN20" s="37"/>
      <c r="FO20" s="37"/>
      <c r="FP20" s="37"/>
      <c r="FQ20" s="37"/>
      <c r="FR20" s="37"/>
      <c r="FS20" s="37"/>
      <c r="FT20" s="37"/>
      <c r="FU20" s="37"/>
      <c r="FV20" s="37"/>
      <c r="FW20" s="37"/>
      <c r="FX20" s="37"/>
      <c r="FY20" s="37"/>
      <c r="FZ20" s="37"/>
      <c r="GA20" s="37"/>
      <c r="GB20" s="37"/>
      <c r="GC20" s="37"/>
      <c r="GD20" s="37"/>
      <c r="GE20" s="37"/>
      <c r="GF20" s="37"/>
      <c r="GG20" s="37"/>
      <c r="GH20" s="37"/>
      <c r="GI20" s="37"/>
      <c r="GJ20" s="37"/>
      <c r="GK20" s="37"/>
      <c r="GL20" s="37"/>
      <c r="GM20" s="37"/>
      <c r="GN20" s="37"/>
      <c r="GO20" s="37"/>
      <c r="GP20" s="37"/>
      <c r="GQ20" s="37"/>
      <c r="GR20" s="37"/>
      <c r="GS20" s="37"/>
      <c r="GT20" s="37"/>
      <c r="GU20" s="37"/>
      <c r="GV20" s="37"/>
      <c r="GW20" s="37"/>
      <c r="GX20" s="37"/>
      <c r="GY20" s="37"/>
      <c r="GZ20" s="37"/>
      <c r="HA20" s="37"/>
      <c r="HB20" s="37"/>
      <c r="HC20" s="37"/>
      <c r="HD20" s="37"/>
      <c r="HE20" s="37"/>
      <c r="HF20" s="37"/>
      <c r="HG20" s="37"/>
      <c r="HH20" s="37"/>
      <c r="HI20" s="37"/>
      <c r="HJ20" s="37"/>
      <c r="HK20" s="37"/>
      <c r="HL20" s="37"/>
      <c r="HM20" s="37"/>
      <c r="HN20" s="37"/>
      <c r="HO20" s="37"/>
      <c r="HP20" s="37"/>
      <c r="HQ20" s="37"/>
      <c r="HR20" s="37"/>
      <c r="HS20" s="37"/>
      <c r="HT20" s="37"/>
      <c r="HU20" s="37"/>
      <c r="HV20" s="37"/>
      <c r="HW20" s="37"/>
      <c r="HX20" s="37"/>
      <c r="HY20" s="37"/>
      <c r="HZ20" s="37"/>
      <c r="IA20" s="37"/>
      <c r="IB20" s="37"/>
      <c r="IC20" s="37"/>
      <c r="ID20" s="37"/>
      <c r="IE20" s="37"/>
      <c r="IF20" s="37"/>
      <c r="IG20" s="37"/>
      <c r="IH20" s="37"/>
      <c r="II20" s="37"/>
      <c r="IJ20" s="37"/>
      <c r="IK20" s="37"/>
      <c r="IL20" s="37"/>
      <c r="IM20" s="37"/>
      <c r="IN20" s="37"/>
      <c r="IO20" s="37"/>
      <c r="IP20" s="37"/>
      <c r="IQ20" s="37"/>
      <c r="IR20" s="37"/>
      <c r="IS20" s="37"/>
      <c r="IT20" s="37"/>
      <c r="IU20" s="37"/>
      <c r="IV20" s="37"/>
      <c r="IW20" s="37"/>
      <c r="IX20" s="37"/>
      <c r="IY20" s="37"/>
      <c r="IZ20" s="37"/>
      <c r="JA20" s="37"/>
      <c r="JB20" s="37"/>
      <c r="JC20" s="37"/>
      <c r="JD20" s="37"/>
      <c r="JE20" s="37"/>
      <c r="JF20" s="37"/>
      <c r="JG20" s="37"/>
      <c r="JH20" s="37"/>
      <c r="JI20" s="37"/>
      <c r="JJ20" s="37"/>
      <c r="JK20" s="37"/>
      <c r="JL20" s="37"/>
      <c r="JM20" s="37"/>
      <c r="JN20" s="37"/>
      <c r="JO20" s="37"/>
      <c r="JP20" s="37"/>
      <c r="JQ20" s="37"/>
      <c r="JR20" s="37"/>
      <c r="JS20" s="37"/>
      <c r="JT20" s="37"/>
      <c r="JU20" s="37"/>
      <c r="JV20" s="37"/>
      <c r="JW20" s="37"/>
      <c r="JX20" s="37"/>
      <c r="JY20" s="37"/>
      <c r="JZ20" s="37"/>
      <c r="KA20" s="37"/>
      <c r="KB20" s="37"/>
      <c r="KC20" s="37"/>
      <c r="KD20" s="37"/>
      <c r="KE20" s="37"/>
      <c r="KF20" s="37"/>
      <c r="KG20" s="37"/>
      <c r="KH20" s="37"/>
      <c r="KI20" s="37"/>
      <c r="KJ20" s="37"/>
      <c r="KK20" s="37"/>
      <c r="KL20" s="37"/>
      <c r="KM20" s="37"/>
      <c r="KN20" s="37"/>
      <c r="KO20" s="37"/>
      <c r="KP20" s="37"/>
      <c r="KQ20" s="37"/>
      <c r="KR20" s="37"/>
      <c r="KS20" s="37"/>
      <c r="KT20" s="37"/>
      <c r="KU20" s="37"/>
      <c r="KV20" s="37"/>
      <c r="KW20" s="37"/>
      <c r="KX20" s="37"/>
      <c r="KY20" s="37"/>
      <c r="KZ20" s="37"/>
      <c r="LA20" s="37"/>
      <c r="LB20" s="37"/>
      <c r="LC20" s="37"/>
      <c r="LD20" s="37"/>
      <c r="LE20" s="37"/>
      <c r="LF20" s="37"/>
      <c r="LG20" s="37"/>
      <c r="LH20" s="37"/>
      <c r="LI20" s="37"/>
      <c r="LJ20" s="37"/>
      <c r="LK20" s="37"/>
      <c r="LL20" s="37"/>
      <c r="LM20" s="37"/>
      <c r="LN20" s="37"/>
      <c r="LO20" s="37"/>
      <c r="LP20" s="37"/>
      <c r="LQ20" s="37"/>
      <c r="LR20" s="37"/>
      <c r="LS20" s="37"/>
      <c r="LT20" s="37"/>
      <c r="LU20" s="37"/>
      <c r="LV20" s="37"/>
      <c r="LW20" s="37"/>
      <c r="LX20" s="37"/>
      <c r="LY20" s="37"/>
      <c r="LZ20" s="37"/>
      <c r="MA20" s="37"/>
      <c r="MB20" s="37"/>
      <c r="MC20" s="37"/>
      <c r="MD20" s="37"/>
      <c r="ME20" s="37"/>
      <c r="MF20" s="37"/>
      <c r="MG20" s="37"/>
      <c r="MH20" s="37"/>
      <c r="MI20" s="37"/>
      <c r="MJ20" s="37"/>
      <c r="MK20" s="37"/>
      <c r="ML20" s="37"/>
      <c r="MM20" s="37"/>
      <c r="MN20" s="37"/>
      <c r="MO20" s="37"/>
      <c r="MP20" s="37"/>
      <c r="MQ20" s="37"/>
      <c r="MR20" s="37"/>
      <c r="MS20" s="37"/>
      <c r="MT20" s="37"/>
      <c r="MU20" s="37"/>
      <c r="MV20" s="37"/>
      <c r="MW20" s="37"/>
      <c r="MX20" s="37"/>
      <c r="MY20" s="37"/>
    </row>
    <row r="21" spans="1:363" s="19" customFormat="1" hidden="1">
      <c r="A21" s="38" t="s">
        <v>948</v>
      </c>
      <c r="B21" s="37"/>
      <c r="C21" s="38"/>
      <c r="D21" s="38"/>
      <c r="E21" s="38"/>
      <c r="F21" s="39"/>
      <c r="G21" s="38"/>
      <c r="H21" s="38"/>
      <c r="I21" s="38"/>
      <c r="J21" s="38"/>
      <c r="K21" s="38"/>
      <c r="L21" s="38"/>
      <c r="M21" s="53"/>
      <c r="N21" s="54"/>
      <c r="O21" s="38"/>
      <c r="P21" s="54"/>
      <c r="Q21" s="38"/>
      <c r="R21" s="39">
        <v>33791.68</v>
      </c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7"/>
      <c r="BT21" s="37"/>
      <c r="BU21" s="37"/>
      <c r="BV21" s="37"/>
      <c r="BW21" s="37"/>
      <c r="BX21" s="37"/>
      <c r="BY21" s="37"/>
      <c r="BZ21" s="37"/>
      <c r="CA21" s="37"/>
      <c r="CB21" s="37"/>
      <c r="CC21" s="37"/>
      <c r="CD21" s="37"/>
      <c r="CE21" s="37"/>
      <c r="CF21" s="37"/>
      <c r="CG21" s="37"/>
      <c r="CH21" s="37"/>
      <c r="CI21" s="37"/>
      <c r="CJ21" s="37"/>
      <c r="CK21" s="37"/>
      <c r="CL21" s="37"/>
      <c r="CM21" s="37"/>
      <c r="CN21" s="37"/>
      <c r="CO21" s="37"/>
      <c r="CP21" s="37"/>
      <c r="CQ21" s="37"/>
      <c r="CR21" s="37"/>
      <c r="CS21" s="37"/>
      <c r="CT21" s="37"/>
      <c r="CU21" s="37"/>
      <c r="CV21" s="37"/>
      <c r="CW21" s="37"/>
      <c r="CX21" s="37"/>
      <c r="CY21" s="37"/>
      <c r="CZ21" s="37"/>
      <c r="DA21" s="37"/>
      <c r="DB21" s="37"/>
      <c r="DC21" s="37"/>
      <c r="DD21" s="37"/>
      <c r="DE21" s="37"/>
      <c r="DF21" s="37"/>
      <c r="DG21" s="37"/>
      <c r="DH21" s="37"/>
      <c r="DI21" s="37"/>
      <c r="DJ21" s="37"/>
      <c r="DK21" s="37"/>
      <c r="DL21" s="37"/>
      <c r="DM21" s="37"/>
      <c r="DN21" s="37"/>
      <c r="DO21" s="37"/>
      <c r="DP21" s="37"/>
      <c r="DQ21" s="37"/>
      <c r="DR21" s="37"/>
      <c r="DS21" s="37"/>
      <c r="DT21" s="37"/>
      <c r="DU21" s="37"/>
      <c r="DV21" s="37"/>
      <c r="DW21" s="37"/>
      <c r="DX21" s="37"/>
      <c r="DY21" s="37"/>
      <c r="DZ21" s="37"/>
      <c r="EA21" s="37"/>
      <c r="EB21" s="37"/>
      <c r="EC21" s="37"/>
      <c r="ED21" s="37"/>
      <c r="EE21" s="37"/>
      <c r="EF21" s="37"/>
      <c r="EG21" s="37"/>
      <c r="EH21" s="37"/>
      <c r="EI21" s="37"/>
      <c r="EJ21" s="37"/>
      <c r="EK21" s="37"/>
      <c r="EL21" s="37"/>
      <c r="EM21" s="37"/>
      <c r="EN21" s="37"/>
      <c r="EO21" s="37"/>
      <c r="EP21" s="37"/>
      <c r="EQ21" s="37"/>
      <c r="ER21" s="37"/>
      <c r="ES21" s="37"/>
      <c r="ET21" s="37"/>
      <c r="EU21" s="37"/>
      <c r="EV21" s="37"/>
      <c r="EW21" s="37"/>
      <c r="EX21" s="37"/>
      <c r="EY21" s="37"/>
      <c r="EZ21" s="37"/>
      <c r="FA21" s="37"/>
      <c r="FB21" s="37"/>
      <c r="FC21" s="37"/>
      <c r="FD21" s="37"/>
      <c r="FE21" s="37"/>
      <c r="FF21" s="37"/>
      <c r="FG21" s="37"/>
      <c r="FH21" s="37"/>
      <c r="FI21" s="37"/>
      <c r="FJ21" s="37"/>
      <c r="FK21" s="37"/>
      <c r="FL21" s="37"/>
      <c r="FM21" s="37"/>
      <c r="FN21" s="37"/>
      <c r="FO21" s="37"/>
      <c r="FP21" s="37"/>
      <c r="FQ21" s="37"/>
      <c r="FR21" s="37"/>
      <c r="FS21" s="37"/>
      <c r="FT21" s="37"/>
      <c r="FU21" s="37"/>
      <c r="FV21" s="37"/>
      <c r="FW21" s="37"/>
      <c r="FX21" s="37"/>
      <c r="FY21" s="37"/>
      <c r="FZ21" s="37"/>
      <c r="GA21" s="37"/>
      <c r="GB21" s="37"/>
      <c r="GC21" s="37"/>
      <c r="GD21" s="37"/>
      <c r="GE21" s="37"/>
      <c r="GF21" s="37"/>
      <c r="GG21" s="37"/>
      <c r="GH21" s="37"/>
      <c r="GI21" s="37"/>
      <c r="GJ21" s="37"/>
      <c r="GK21" s="37"/>
      <c r="GL21" s="37"/>
      <c r="GM21" s="37"/>
      <c r="GN21" s="37"/>
      <c r="GO21" s="37"/>
      <c r="GP21" s="37"/>
      <c r="GQ21" s="37"/>
      <c r="GR21" s="37"/>
      <c r="GS21" s="37"/>
      <c r="GT21" s="37"/>
      <c r="GU21" s="37"/>
      <c r="GV21" s="37"/>
      <c r="GW21" s="37"/>
      <c r="GX21" s="37"/>
      <c r="GY21" s="37"/>
      <c r="GZ21" s="37"/>
      <c r="HA21" s="37"/>
      <c r="HB21" s="37"/>
      <c r="HC21" s="37"/>
      <c r="HD21" s="37"/>
      <c r="HE21" s="37"/>
      <c r="HF21" s="37"/>
      <c r="HG21" s="37"/>
      <c r="HH21" s="37"/>
      <c r="HI21" s="37"/>
      <c r="HJ21" s="37"/>
      <c r="HK21" s="37"/>
      <c r="HL21" s="37"/>
      <c r="HM21" s="37"/>
      <c r="HN21" s="37"/>
      <c r="HO21" s="37"/>
      <c r="HP21" s="37"/>
      <c r="HQ21" s="37"/>
      <c r="HR21" s="37"/>
      <c r="HS21" s="37"/>
      <c r="HT21" s="37"/>
      <c r="HU21" s="37"/>
      <c r="HV21" s="37"/>
      <c r="HW21" s="37"/>
      <c r="HX21" s="37"/>
      <c r="HY21" s="37"/>
      <c r="HZ21" s="37"/>
      <c r="IA21" s="37"/>
      <c r="IB21" s="37"/>
      <c r="IC21" s="37"/>
      <c r="ID21" s="37"/>
      <c r="IE21" s="37"/>
      <c r="IF21" s="37"/>
      <c r="IG21" s="37"/>
      <c r="IH21" s="37"/>
      <c r="II21" s="37"/>
      <c r="IJ21" s="37"/>
      <c r="IK21" s="37"/>
      <c r="IL21" s="37"/>
      <c r="IM21" s="37"/>
      <c r="IN21" s="37"/>
      <c r="IO21" s="37"/>
      <c r="IP21" s="37"/>
      <c r="IQ21" s="37"/>
      <c r="IR21" s="37"/>
      <c r="IS21" s="37"/>
      <c r="IT21" s="37"/>
      <c r="IU21" s="37"/>
      <c r="IV21" s="37"/>
      <c r="IW21" s="37"/>
      <c r="IX21" s="37"/>
      <c r="IY21" s="37"/>
      <c r="IZ21" s="37"/>
      <c r="JA21" s="37"/>
      <c r="JB21" s="37"/>
      <c r="JC21" s="37"/>
      <c r="JD21" s="37"/>
      <c r="JE21" s="37"/>
      <c r="JF21" s="37"/>
      <c r="JG21" s="37"/>
      <c r="JH21" s="37"/>
      <c r="JI21" s="37"/>
      <c r="JJ21" s="37"/>
      <c r="JK21" s="37"/>
      <c r="JL21" s="37"/>
      <c r="JM21" s="37"/>
      <c r="JN21" s="37"/>
      <c r="JO21" s="37"/>
      <c r="JP21" s="37"/>
      <c r="JQ21" s="37"/>
      <c r="JR21" s="37"/>
      <c r="JS21" s="37"/>
      <c r="JT21" s="37"/>
      <c r="JU21" s="37"/>
      <c r="JV21" s="37"/>
      <c r="JW21" s="37"/>
      <c r="JX21" s="37"/>
      <c r="JY21" s="37"/>
      <c r="JZ21" s="37"/>
      <c r="KA21" s="37"/>
      <c r="KB21" s="37"/>
      <c r="KC21" s="37"/>
      <c r="KD21" s="37"/>
      <c r="KE21" s="37"/>
      <c r="KF21" s="37"/>
      <c r="KG21" s="37"/>
      <c r="KH21" s="37"/>
      <c r="KI21" s="37"/>
      <c r="KJ21" s="37"/>
      <c r="KK21" s="37"/>
      <c r="KL21" s="37"/>
      <c r="KM21" s="37"/>
      <c r="KN21" s="37"/>
      <c r="KO21" s="37"/>
      <c r="KP21" s="37"/>
      <c r="KQ21" s="37"/>
      <c r="KR21" s="37"/>
      <c r="KS21" s="37"/>
      <c r="KT21" s="37"/>
      <c r="KU21" s="37"/>
      <c r="KV21" s="37"/>
      <c r="KW21" s="37"/>
      <c r="KX21" s="37"/>
      <c r="KY21" s="37"/>
      <c r="KZ21" s="37"/>
      <c r="LA21" s="37"/>
      <c r="LB21" s="37"/>
      <c r="LC21" s="37"/>
      <c r="LD21" s="37"/>
      <c r="LE21" s="37"/>
      <c r="LF21" s="37"/>
      <c r="LG21" s="37"/>
      <c r="LH21" s="37"/>
      <c r="LI21" s="37"/>
      <c r="LJ21" s="37"/>
      <c r="LK21" s="37"/>
      <c r="LL21" s="37"/>
      <c r="LM21" s="37"/>
      <c r="LN21" s="37"/>
      <c r="LO21" s="37"/>
      <c r="LP21" s="37"/>
      <c r="LQ21" s="37"/>
      <c r="LR21" s="37"/>
      <c r="LS21" s="37"/>
      <c r="LT21" s="37"/>
      <c r="LU21" s="37"/>
      <c r="LV21" s="37"/>
      <c r="LW21" s="37"/>
      <c r="LX21" s="37"/>
      <c r="LY21" s="37"/>
      <c r="LZ21" s="37"/>
      <c r="MA21" s="37"/>
      <c r="MB21" s="37"/>
      <c r="MC21" s="37"/>
      <c r="MD21" s="37"/>
      <c r="ME21" s="37"/>
      <c r="MF21" s="37"/>
      <c r="MG21" s="37"/>
      <c r="MH21" s="37"/>
      <c r="MI21" s="37"/>
      <c r="MJ21" s="37"/>
      <c r="MK21" s="37"/>
      <c r="ML21" s="37"/>
      <c r="MM21" s="37"/>
      <c r="MN21" s="37"/>
      <c r="MO21" s="37"/>
      <c r="MP21" s="37"/>
      <c r="MQ21" s="37"/>
      <c r="MR21" s="37"/>
      <c r="MS21" s="37"/>
      <c r="MT21" s="37"/>
      <c r="MU21" s="37"/>
      <c r="MV21" s="37"/>
      <c r="MW21" s="37"/>
      <c r="MX21" s="37"/>
      <c r="MY21" s="37"/>
    </row>
    <row r="22" spans="1:363" s="19" customFormat="1" hidden="1">
      <c r="A22" s="38" t="s">
        <v>949</v>
      </c>
      <c r="B22" s="37"/>
      <c r="C22" s="38"/>
      <c r="D22" s="38"/>
      <c r="E22" s="38"/>
      <c r="F22" s="39"/>
      <c r="G22" s="38"/>
      <c r="H22" s="38"/>
      <c r="I22" s="38"/>
      <c r="J22" s="38"/>
      <c r="K22" s="38"/>
      <c r="L22" s="38"/>
      <c r="M22" s="53"/>
      <c r="N22" s="54"/>
      <c r="O22" s="38"/>
      <c r="P22" s="54"/>
      <c r="Q22" s="38"/>
      <c r="R22" s="39">
        <v>33791.68</v>
      </c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7"/>
      <c r="BT22" s="37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7"/>
      <c r="CS22" s="37"/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7"/>
      <c r="EL22" s="37"/>
      <c r="EM22" s="37"/>
      <c r="EN22" s="37"/>
      <c r="EO22" s="37"/>
      <c r="EP22" s="37"/>
      <c r="EQ22" s="37"/>
      <c r="ER22" s="37"/>
      <c r="ES22" s="37"/>
      <c r="ET22" s="37"/>
      <c r="EU22" s="37"/>
      <c r="EV22" s="37"/>
      <c r="EW22" s="37"/>
      <c r="EX22" s="37"/>
      <c r="EY22" s="37"/>
      <c r="EZ22" s="37"/>
      <c r="FA22" s="37"/>
      <c r="FB22" s="37"/>
      <c r="FC22" s="37"/>
      <c r="FD22" s="37"/>
      <c r="FE22" s="37"/>
      <c r="FF22" s="37"/>
      <c r="FG22" s="37"/>
      <c r="FH22" s="37"/>
      <c r="FI22" s="37"/>
      <c r="FJ22" s="37"/>
      <c r="FK22" s="37"/>
      <c r="FL22" s="37"/>
      <c r="FM22" s="37"/>
      <c r="FN22" s="37"/>
      <c r="FO22" s="37"/>
      <c r="FP22" s="37"/>
      <c r="FQ22" s="37"/>
      <c r="FR22" s="37"/>
      <c r="FS22" s="37"/>
      <c r="FT22" s="37"/>
      <c r="FU22" s="37"/>
      <c r="FV22" s="37"/>
      <c r="FW22" s="37"/>
      <c r="FX22" s="37"/>
      <c r="FY22" s="37"/>
      <c r="FZ22" s="37"/>
      <c r="GA22" s="37"/>
      <c r="GB22" s="37"/>
      <c r="GC22" s="37"/>
      <c r="GD22" s="37"/>
      <c r="GE22" s="37"/>
      <c r="GF22" s="37"/>
      <c r="GG22" s="37"/>
      <c r="GH22" s="37"/>
      <c r="GI22" s="37"/>
      <c r="GJ22" s="37"/>
      <c r="GK22" s="37"/>
      <c r="GL22" s="37"/>
      <c r="GM22" s="37"/>
      <c r="GN22" s="37"/>
      <c r="GO22" s="37"/>
      <c r="GP22" s="37"/>
      <c r="GQ22" s="37"/>
      <c r="GR22" s="37"/>
      <c r="GS22" s="37"/>
      <c r="GT22" s="37"/>
      <c r="GU22" s="37"/>
      <c r="GV22" s="37"/>
      <c r="GW22" s="37"/>
      <c r="GX22" s="37"/>
      <c r="GY22" s="37"/>
      <c r="GZ22" s="37"/>
      <c r="HA22" s="37"/>
      <c r="HB22" s="37"/>
      <c r="HC22" s="37"/>
      <c r="HD22" s="37"/>
      <c r="HE22" s="37"/>
      <c r="HF22" s="37"/>
      <c r="HG22" s="37"/>
      <c r="HH22" s="37"/>
      <c r="HI22" s="37"/>
      <c r="HJ22" s="37"/>
      <c r="HK22" s="37"/>
      <c r="HL22" s="37"/>
      <c r="HM22" s="37"/>
      <c r="HN22" s="37"/>
      <c r="HO22" s="37"/>
      <c r="HP22" s="37"/>
      <c r="HQ22" s="37"/>
      <c r="HR22" s="37"/>
      <c r="HS22" s="37"/>
      <c r="HT22" s="37"/>
      <c r="HU22" s="37"/>
      <c r="HV22" s="37"/>
      <c r="HW22" s="37"/>
      <c r="HX22" s="37"/>
      <c r="HY22" s="37"/>
      <c r="HZ22" s="37"/>
      <c r="IA22" s="37"/>
      <c r="IB22" s="37"/>
      <c r="IC22" s="37"/>
      <c r="ID22" s="37"/>
      <c r="IE22" s="37"/>
      <c r="IF22" s="37"/>
      <c r="IG22" s="37"/>
      <c r="IH22" s="37"/>
      <c r="II22" s="37"/>
      <c r="IJ22" s="37"/>
      <c r="IK22" s="37"/>
      <c r="IL22" s="37"/>
      <c r="IM22" s="37"/>
      <c r="IN22" s="37"/>
      <c r="IO22" s="37"/>
      <c r="IP22" s="37"/>
      <c r="IQ22" s="37"/>
      <c r="IR22" s="37"/>
      <c r="IS22" s="37"/>
      <c r="IT22" s="37"/>
      <c r="IU22" s="37"/>
      <c r="IV22" s="37"/>
      <c r="IW22" s="37"/>
      <c r="IX22" s="37"/>
      <c r="IY22" s="37"/>
      <c r="IZ22" s="37"/>
      <c r="JA22" s="37"/>
      <c r="JB22" s="37"/>
      <c r="JC22" s="37"/>
      <c r="JD22" s="37"/>
      <c r="JE22" s="37"/>
      <c r="JF22" s="37"/>
      <c r="JG22" s="37"/>
      <c r="JH22" s="37"/>
      <c r="JI22" s="37"/>
      <c r="JJ22" s="37"/>
      <c r="JK22" s="37"/>
      <c r="JL22" s="37"/>
      <c r="JM22" s="37"/>
      <c r="JN22" s="37"/>
      <c r="JO22" s="37"/>
      <c r="JP22" s="37"/>
      <c r="JQ22" s="37"/>
      <c r="JR22" s="37"/>
      <c r="JS22" s="37"/>
      <c r="JT22" s="37"/>
      <c r="JU22" s="37"/>
      <c r="JV22" s="37"/>
      <c r="JW22" s="37"/>
      <c r="JX22" s="37"/>
      <c r="JY22" s="37"/>
      <c r="JZ22" s="37"/>
      <c r="KA22" s="37"/>
      <c r="KB22" s="37"/>
      <c r="KC22" s="37"/>
      <c r="KD22" s="37"/>
      <c r="KE22" s="37"/>
      <c r="KF22" s="37"/>
      <c r="KG22" s="37"/>
      <c r="KH22" s="37"/>
      <c r="KI22" s="37"/>
      <c r="KJ22" s="37"/>
      <c r="KK22" s="37"/>
      <c r="KL22" s="37"/>
      <c r="KM22" s="37"/>
      <c r="KN22" s="37"/>
      <c r="KO22" s="37"/>
      <c r="KP22" s="37"/>
      <c r="KQ22" s="37"/>
      <c r="KR22" s="37"/>
      <c r="KS22" s="37"/>
      <c r="KT22" s="37"/>
      <c r="KU22" s="37"/>
      <c r="KV22" s="37"/>
      <c r="KW22" s="37"/>
      <c r="KX22" s="37"/>
      <c r="KY22" s="37"/>
      <c r="KZ22" s="37"/>
      <c r="LA22" s="37"/>
      <c r="LB22" s="37"/>
      <c r="LC22" s="37"/>
      <c r="LD22" s="37"/>
      <c r="LE22" s="37"/>
      <c r="LF22" s="37"/>
      <c r="LG22" s="37"/>
      <c r="LH22" s="37"/>
      <c r="LI22" s="37"/>
      <c r="LJ22" s="37"/>
      <c r="LK22" s="37"/>
      <c r="LL22" s="37"/>
      <c r="LM22" s="37"/>
      <c r="LN22" s="37"/>
      <c r="LO22" s="37"/>
      <c r="LP22" s="37"/>
      <c r="LQ22" s="37"/>
      <c r="LR22" s="37"/>
      <c r="LS22" s="37"/>
      <c r="LT22" s="37"/>
      <c r="LU22" s="37"/>
      <c r="LV22" s="37"/>
      <c r="LW22" s="37"/>
      <c r="LX22" s="37"/>
      <c r="LY22" s="37"/>
      <c r="LZ22" s="37"/>
      <c r="MA22" s="37"/>
      <c r="MB22" s="37"/>
      <c r="MC22" s="37"/>
      <c r="MD22" s="37"/>
      <c r="ME22" s="37"/>
      <c r="MF22" s="37"/>
      <c r="MG22" s="37"/>
      <c r="MH22" s="37"/>
      <c r="MI22" s="37"/>
      <c r="MJ22" s="37"/>
      <c r="MK22" s="37"/>
      <c r="ML22" s="37"/>
      <c r="MM22" s="37"/>
      <c r="MN22" s="37"/>
      <c r="MO22" s="37"/>
      <c r="MP22" s="37"/>
      <c r="MQ22" s="37"/>
      <c r="MR22" s="37"/>
      <c r="MS22" s="37"/>
      <c r="MT22" s="37"/>
      <c r="MU22" s="37"/>
      <c r="MV22" s="37"/>
      <c r="MW22" s="37"/>
      <c r="MX22" s="37"/>
      <c r="MY22" s="37"/>
    </row>
    <row r="23" spans="1:363" s="19" customFormat="1" hidden="1">
      <c r="A23" s="38" t="s">
        <v>950</v>
      </c>
      <c r="B23" s="37"/>
      <c r="C23" s="38"/>
      <c r="D23" s="38"/>
      <c r="E23" s="38"/>
      <c r="F23" s="39"/>
      <c r="G23" s="38"/>
      <c r="H23" s="38"/>
      <c r="I23" s="38"/>
      <c r="J23" s="38"/>
      <c r="K23" s="38"/>
      <c r="L23" s="38"/>
      <c r="M23" s="53"/>
      <c r="N23" s="54"/>
      <c r="O23" s="38"/>
      <c r="P23" s="54"/>
      <c r="Q23" s="38"/>
      <c r="R23" s="39">
        <v>180400</v>
      </c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7"/>
      <c r="EL23" s="37"/>
      <c r="EM23" s="37"/>
      <c r="EN23" s="37"/>
      <c r="EO23" s="37"/>
      <c r="EP23" s="37"/>
      <c r="EQ23" s="37"/>
      <c r="ER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  <c r="FF23" s="37"/>
      <c r="FG23" s="37"/>
      <c r="FH23" s="37"/>
      <c r="FI23" s="37"/>
      <c r="FJ23" s="37"/>
      <c r="FK23" s="37"/>
      <c r="FL23" s="37"/>
      <c r="FM23" s="37"/>
      <c r="FN23" s="37"/>
      <c r="FO23" s="37"/>
      <c r="FP23" s="37"/>
      <c r="FQ23" s="37"/>
      <c r="FR23" s="37"/>
      <c r="FS23" s="37"/>
      <c r="FT23" s="37"/>
      <c r="FU23" s="37"/>
      <c r="FV23" s="37"/>
      <c r="FW23" s="37"/>
      <c r="FX23" s="37"/>
      <c r="FY23" s="37"/>
      <c r="FZ23" s="37"/>
      <c r="GA23" s="37"/>
      <c r="GB23" s="37"/>
      <c r="GC23" s="37"/>
      <c r="GD23" s="37"/>
      <c r="GE23" s="37"/>
      <c r="GF23" s="37"/>
      <c r="GG23" s="37"/>
      <c r="GH23" s="37"/>
      <c r="GI23" s="37"/>
      <c r="GJ23" s="37"/>
      <c r="GK23" s="37"/>
      <c r="GL23" s="37"/>
      <c r="GM23" s="37"/>
      <c r="GN23" s="37"/>
      <c r="GO23" s="37"/>
      <c r="GP23" s="37"/>
      <c r="GQ23" s="37"/>
      <c r="GR23" s="37"/>
      <c r="GS23" s="37"/>
      <c r="GT23" s="37"/>
      <c r="GU23" s="37"/>
      <c r="GV23" s="37"/>
      <c r="GW23" s="37"/>
      <c r="GX23" s="37"/>
      <c r="GY23" s="37"/>
      <c r="GZ23" s="37"/>
      <c r="HA23" s="37"/>
      <c r="HB23" s="37"/>
      <c r="HC23" s="37"/>
      <c r="HD23" s="37"/>
      <c r="HE23" s="37"/>
      <c r="HF23" s="37"/>
      <c r="HG23" s="37"/>
      <c r="HH23" s="37"/>
      <c r="HI23" s="37"/>
      <c r="HJ23" s="37"/>
      <c r="HK23" s="37"/>
      <c r="HL23" s="37"/>
      <c r="HM23" s="37"/>
      <c r="HN23" s="37"/>
      <c r="HO23" s="37"/>
      <c r="HP23" s="37"/>
      <c r="HQ23" s="37"/>
      <c r="HR23" s="37"/>
      <c r="HS23" s="37"/>
      <c r="HT23" s="37"/>
      <c r="HU23" s="37"/>
      <c r="HV23" s="37"/>
      <c r="HW23" s="37"/>
      <c r="HX23" s="37"/>
      <c r="HY23" s="37"/>
      <c r="HZ23" s="37"/>
      <c r="IA23" s="37"/>
      <c r="IB23" s="37"/>
      <c r="IC23" s="37"/>
      <c r="ID23" s="37"/>
      <c r="IE23" s="37"/>
      <c r="IF23" s="37"/>
      <c r="IG23" s="37"/>
      <c r="IH23" s="37"/>
      <c r="II23" s="37"/>
      <c r="IJ23" s="37"/>
      <c r="IK23" s="37"/>
      <c r="IL23" s="37"/>
      <c r="IM23" s="37"/>
      <c r="IN23" s="37"/>
      <c r="IO23" s="37"/>
      <c r="IP23" s="37"/>
      <c r="IQ23" s="37"/>
      <c r="IR23" s="37"/>
      <c r="IS23" s="37"/>
      <c r="IT23" s="37"/>
      <c r="IU23" s="37"/>
      <c r="IV23" s="37"/>
      <c r="IW23" s="37"/>
      <c r="IX23" s="37"/>
      <c r="IY23" s="37"/>
      <c r="IZ23" s="37"/>
      <c r="JA23" s="37"/>
      <c r="JB23" s="37"/>
      <c r="JC23" s="37"/>
      <c r="JD23" s="37"/>
      <c r="JE23" s="37"/>
      <c r="JF23" s="37"/>
      <c r="JG23" s="37"/>
      <c r="JH23" s="37"/>
      <c r="JI23" s="37"/>
      <c r="JJ23" s="37"/>
      <c r="JK23" s="37"/>
      <c r="JL23" s="37"/>
      <c r="JM23" s="37"/>
      <c r="JN23" s="37"/>
      <c r="JO23" s="37"/>
      <c r="JP23" s="37"/>
      <c r="JQ23" s="37"/>
      <c r="JR23" s="37"/>
      <c r="JS23" s="37"/>
      <c r="JT23" s="37"/>
      <c r="JU23" s="37"/>
      <c r="JV23" s="37"/>
      <c r="JW23" s="37"/>
      <c r="JX23" s="37"/>
      <c r="JY23" s="37"/>
      <c r="JZ23" s="37"/>
      <c r="KA23" s="37"/>
      <c r="KB23" s="37"/>
      <c r="KC23" s="37"/>
      <c r="KD23" s="37"/>
      <c r="KE23" s="37"/>
      <c r="KF23" s="37"/>
      <c r="KG23" s="37"/>
      <c r="KH23" s="37"/>
      <c r="KI23" s="37"/>
      <c r="KJ23" s="37"/>
      <c r="KK23" s="37"/>
      <c r="KL23" s="37"/>
      <c r="KM23" s="37"/>
      <c r="KN23" s="37"/>
      <c r="KO23" s="37"/>
      <c r="KP23" s="37"/>
      <c r="KQ23" s="37"/>
      <c r="KR23" s="37"/>
      <c r="KS23" s="37"/>
      <c r="KT23" s="37"/>
      <c r="KU23" s="37"/>
      <c r="KV23" s="37"/>
      <c r="KW23" s="37"/>
      <c r="KX23" s="37"/>
      <c r="KY23" s="37"/>
      <c r="KZ23" s="37"/>
      <c r="LA23" s="37"/>
      <c r="LB23" s="37"/>
      <c r="LC23" s="37"/>
      <c r="LD23" s="37"/>
      <c r="LE23" s="37"/>
      <c r="LF23" s="37"/>
      <c r="LG23" s="37"/>
      <c r="LH23" s="37"/>
      <c r="LI23" s="37"/>
      <c r="LJ23" s="37"/>
      <c r="LK23" s="37"/>
      <c r="LL23" s="37"/>
      <c r="LM23" s="37"/>
      <c r="LN23" s="37"/>
      <c r="LO23" s="37"/>
      <c r="LP23" s="37"/>
      <c r="LQ23" s="37"/>
      <c r="LR23" s="37"/>
      <c r="LS23" s="37"/>
      <c r="LT23" s="37"/>
      <c r="LU23" s="37"/>
      <c r="LV23" s="37"/>
      <c r="LW23" s="37"/>
      <c r="LX23" s="37"/>
      <c r="LY23" s="37"/>
      <c r="LZ23" s="37"/>
      <c r="MA23" s="37"/>
      <c r="MB23" s="37"/>
      <c r="MC23" s="37"/>
      <c r="MD23" s="37"/>
      <c r="ME23" s="37"/>
      <c r="MF23" s="37"/>
      <c r="MG23" s="37"/>
      <c r="MH23" s="37"/>
      <c r="MI23" s="37"/>
      <c r="MJ23" s="37"/>
      <c r="MK23" s="37"/>
      <c r="ML23" s="37"/>
      <c r="MM23" s="37"/>
      <c r="MN23" s="37"/>
      <c r="MO23" s="37"/>
      <c r="MP23" s="37"/>
      <c r="MQ23" s="37"/>
      <c r="MR23" s="37"/>
      <c r="MS23" s="37"/>
      <c r="MT23" s="37"/>
      <c r="MU23" s="37"/>
      <c r="MV23" s="37"/>
      <c r="MW23" s="37"/>
      <c r="MX23" s="37"/>
      <c r="MY23" s="37"/>
    </row>
    <row r="24" spans="1:363" s="19" customFormat="1" hidden="1">
      <c r="A24" s="38" t="s">
        <v>11</v>
      </c>
      <c r="B24" s="37"/>
      <c r="C24" s="38"/>
      <c r="D24" s="38"/>
      <c r="E24" s="38"/>
      <c r="F24" s="39"/>
      <c r="G24" s="38"/>
      <c r="H24" s="38"/>
      <c r="I24" s="38"/>
      <c r="J24" s="38"/>
      <c r="K24" s="38"/>
      <c r="L24" s="55">
        <f>N24/M16</f>
        <v>172849.02912621401</v>
      </c>
      <c r="M24" s="53"/>
      <c r="N24" s="54">
        <f>R23-G16</f>
        <v>178034.5</v>
      </c>
      <c r="O24" s="38"/>
      <c r="P24" s="54"/>
      <c r="Q24" s="38"/>
      <c r="R24" s="39">
        <f>SUM(R19:R23)</f>
        <v>337916.8</v>
      </c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7"/>
      <c r="BT24" s="37"/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7"/>
      <c r="CS24" s="37"/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7"/>
      <c r="EL24" s="37"/>
      <c r="EM24" s="37"/>
      <c r="EN24" s="37"/>
      <c r="EO24" s="37"/>
      <c r="EP24" s="37"/>
      <c r="EQ24" s="37"/>
      <c r="ER24" s="37"/>
      <c r="ES24" s="37"/>
      <c r="ET24" s="37"/>
      <c r="EU24" s="37"/>
      <c r="EV24" s="37"/>
      <c r="EW24" s="37"/>
      <c r="EX24" s="37"/>
      <c r="EY24" s="37"/>
      <c r="EZ24" s="37"/>
      <c r="FA24" s="37"/>
      <c r="FB24" s="37"/>
      <c r="FC24" s="37"/>
      <c r="FD24" s="37"/>
      <c r="FE24" s="37"/>
      <c r="FF24" s="37"/>
      <c r="FG24" s="37"/>
      <c r="FH24" s="37"/>
      <c r="FI24" s="37"/>
      <c r="FJ24" s="37"/>
      <c r="FK24" s="37"/>
      <c r="FL24" s="37"/>
      <c r="FM24" s="37"/>
      <c r="FN24" s="37"/>
      <c r="FO24" s="37"/>
      <c r="FP24" s="37"/>
      <c r="FQ24" s="37"/>
      <c r="FR24" s="37"/>
      <c r="FS24" s="37"/>
      <c r="FT24" s="37"/>
      <c r="FU24" s="37"/>
      <c r="FV24" s="37"/>
      <c r="FW24" s="37"/>
      <c r="FX24" s="37"/>
      <c r="FY24" s="37"/>
      <c r="FZ24" s="37"/>
      <c r="GA24" s="37"/>
      <c r="GB24" s="37"/>
      <c r="GC24" s="37"/>
      <c r="GD24" s="37"/>
      <c r="GE24" s="37"/>
      <c r="GF24" s="37"/>
      <c r="GG24" s="37"/>
      <c r="GH24" s="37"/>
      <c r="GI24" s="37"/>
      <c r="GJ24" s="37"/>
      <c r="GK24" s="37"/>
      <c r="GL24" s="37"/>
      <c r="GM24" s="37"/>
      <c r="GN24" s="37"/>
      <c r="GO24" s="37"/>
      <c r="GP24" s="37"/>
      <c r="GQ24" s="37"/>
      <c r="GR24" s="37"/>
      <c r="GS24" s="37"/>
      <c r="GT24" s="37"/>
      <c r="GU24" s="37"/>
      <c r="GV24" s="37"/>
      <c r="GW24" s="37"/>
      <c r="GX24" s="37"/>
      <c r="GY24" s="37"/>
      <c r="GZ24" s="37"/>
      <c r="HA24" s="37"/>
      <c r="HB24" s="37"/>
      <c r="HC24" s="37"/>
      <c r="HD24" s="37"/>
      <c r="HE24" s="37"/>
      <c r="HF24" s="37"/>
      <c r="HG24" s="37"/>
      <c r="HH24" s="37"/>
      <c r="HI24" s="37"/>
      <c r="HJ24" s="37"/>
      <c r="HK24" s="37"/>
      <c r="HL24" s="37"/>
      <c r="HM24" s="37"/>
      <c r="HN24" s="37"/>
      <c r="HO24" s="37"/>
      <c r="HP24" s="37"/>
      <c r="HQ24" s="37"/>
      <c r="HR24" s="37"/>
      <c r="HS24" s="37"/>
      <c r="HT24" s="37"/>
      <c r="HU24" s="37"/>
      <c r="HV24" s="37"/>
      <c r="HW24" s="37"/>
      <c r="HX24" s="37"/>
      <c r="HY24" s="37"/>
      <c r="HZ24" s="37"/>
      <c r="IA24" s="37"/>
      <c r="IB24" s="37"/>
      <c r="IC24" s="37"/>
      <c r="ID24" s="37"/>
      <c r="IE24" s="37"/>
      <c r="IF24" s="37"/>
      <c r="IG24" s="37"/>
      <c r="IH24" s="37"/>
      <c r="II24" s="37"/>
      <c r="IJ24" s="37"/>
      <c r="IK24" s="37"/>
      <c r="IL24" s="37"/>
      <c r="IM24" s="37"/>
      <c r="IN24" s="37"/>
      <c r="IO24" s="37"/>
      <c r="IP24" s="37"/>
      <c r="IQ24" s="37"/>
      <c r="IR24" s="37"/>
      <c r="IS24" s="37"/>
      <c r="IT24" s="37"/>
      <c r="IU24" s="37"/>
      <c r="IV24" s="37"/>
      <c r="IW24" s="37"/>
      <c r="IX24" s="37"/>
      <c r="IY24" s="37"/>
      <c r="IZ24" s="37"/>
      <c r="JA24" s="37"/>
      <c r="JB24" s="37"/>
      <c r="JC24" s="37"/>
      <c r="JD24" s="37"/>
      <c r="JE24" s="37"/>
      <c r="JF24" s="37"/>
      <c r="JG24" s="37"/>
      <c r="JH24" s="37"/>
      <c r="JI24" s="37"/>
      <c r="JJ24" s="37"/>
      <c r="JK24" s="37"/>
      <c r="JL24" s="37"/>
      <c r="JM24" s="37"/>
      <c r="JN24" s="37"/>
      <c r="JO24" s="37"/>
      <c r="JP24" s="37"/>
      <c r="JQ24" s="37"/>
      <c r="JR24" s="37"/>
      <c r="JS24" s="37"/>
      <c r="JT24" s="37"/>
      <c r="JU24" s="37"/>
      <c r="JV24" s="37"/>
      <c r="JW24" s="37"/>
      <c r="JX24" s="37"/>
      <c r="JY24" s="37"/>
      <c r="JZ24" s="37"/>
      <c r="KA24" s="37"/>
      <c r="KB24" s="37"/>
      <c r="KC24" s="37"/>
      <c r="KD24" s="37"/>
      <c r="KE24" s="37"/>
      <c r="KF24" s="37"/>
      <c r="KG24" s="37"/>
      <c r="KH24" s="37"/>
      <c r="KI24" s="37"/>
      <c r="KJ24" s="37"/>
      <c r="KK24" s="37"/>
      <c r="KL24" s="37"/>
      <c r="KM24" s="37"/>
      <c r="KN24" s="37"/>
      <c r="KO24" s="37"/>
      <c r="KP24" s="37"/>
      <c r="KQ24" s="37"/>
      <c r="KR24" s="37"/>
      <c r="KS24" s="37"/>
      <c r="KT24" s="37"/>
      <c r="KU24" s="37"/>
      <c r="KV24" s="37"/>
      <c r="KW24" s="37"/>
      <c r="KX24" s="37"/>
      <c r="KY24" s="37"/>
      <c r="KZ24" s="37"/>
      <c r="LA24" s="37"/>
      <c r="LB24" s="37"/>
      <c r="LC24" s="37"/>
      <c r="LD24" s="37"/>
      <c r="LE24" s="37"/>
      <c r="LF24" s="37"/>
      <c r="LG24" s="37"/>
      <c r="LH24" s="37"/>
      <c r="LI24" s="37"/>
      <c r="LJ24" s="37"/>
      <c r="LK24" s="37"/>
      <c r="LL24" s="37"/>
      <c r="LM24" s="37"/>
      <c r="LN24" s="37"/>
      <c r="LO24" s="37"/>
      <c r="LP24" s="37"/>
      <c r="LQ24" s="37"/>
      <c r="LR24" s="37"/>
      <c r="LS24" s="37"/>
      <c r="LT24" s="37"/>
      <c r="LU24" s="37"/>
      <c r="LV24" s="37"/>
      <c r="LW24" s="37"/>
      <c r="LX24" s="37"/>
      <c r="LY24" s="37"/>
      <c r="LZ24" s="37"/>
      <c r="MA24" s="37"/>
      <c r="MB24" s="37"/>
      <c r="MC24" s="37"/>
      <c r="MD24" s="37"/>
      <c r="ME24" s="37"/>
      <c r="MF24" s="37"/>
      <c r="MG24" s="37"/>
      <c r="MH24" s="37"/>
      <c r="MI24" s="37"/>
      <c r="MJ24" s="37"/>
      <c r="MK24" s="37"/>
      <c r="ML24" s="37"/>
      <c r="MM24" s="37"/>
      <c r="MN24" s="37"/>
      <c r="MO24" s="37"/>
      <c r="MP24" s="37"/>
      <c r="MQ24" s="37"/>
      <c r="MR24" s="37"/>
      <c r="MS24" s="37"/>
      <c r="MT24" s="37"/>
      <c r="MU24" s="37"/>
      <c r="MV24" s="37"/>
      <c r="MW24" s="37"/>
      <c r="MX24" s="37"/>
      <c r="MY24" s="37"/>
    </row>
    <row r="25" spans="1:363" s="19" customFormat="1" hidden="1">
      <c r="A25" s="38"/>
      <c r="B25" s="37"/>
      <c r="C25" s="38"/>
      <c r="D25" s="38"/>
      <c r="E25" s="38"/>
      <c r="F25" s="39"/>
      <c r="G25" s="38"/>
      <c r="H25" s="38"/>
      <c r="I25" s="38"/>
      <c r="J25" s="38"/>
      <c r="K25" s="38"/>
      <c r="L25" s="38"/>
      <c r="M25" s="53"/>
      <c r="N25" s="54"/>
      <c r="O25" s="38"/>
      <c r="P25" s="54"/>
      <c r="Q25" s="38"/>
      <c r="R25" s="39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  <c r="IQ25" s="37"/>
      <c r="IR25" s="37"/>
      <c r="IS25" s="37"/>
      <c r="IT25" s="37"/>
      <c r="IU25" s="37"/>
      <c r="IV25" s="37"/>
      <c r="IW25" s="37"/>
      <c r="IX25" s="37"/>
      <c r="IY25" s="37"/>
      <c r="IZ25" s="37"/>
      <c r="JA25" s="37"/>
      <c r="JB25" s="37"/>
      <c r="JC25" s="37"/>
      <c r="JD25" s="37"/>
      <c r="JE25" s="37"/>
      <c r="JF25" s="37"/>
      <c r="JG25" s="37"/>
      <c r="JH25" s="37"/>
      <c r="JI25" s="37"/>
      <c r="JJ25" s="37"/>
      <c r="JK25" s="37"/>
      <c r="JL25" s="37"/>
      <c r="JM25" s="37"/>
      <c r="JN25" s="37"/>
      <c r="JO25" s="37"/>
      <c r="JP25" s="37"/>
      <c r="JQ25" s="37"/>
      <c r="JR25" s="37"/>
      <c r="JS25" s="37"/>
      <c r="JT25" s="37"/>
      <c r="JU25" s="37"/>
      <c r="JV25" s="37"/>
      <c r="JW25" s="37"/>
      <c r="JX25" s="37"/>
      <c r="JY25" s="37"/>
      <c r="JZ25" s="37"/>
      <c r="KA25" s="37"/>
      <c r="KB25" s="37"/>
      <c r="KC25" s="37"/>
      <c r="KD25" s="37"/>
      <c r="KE25" s="37"/>
      <c r="KF25" s="37"/>
      <c r="KG25" s="37"/>
      <c r="KH25" s="37"/>
      <c r="KI25" s="37"/>
      <c r="KJ25" s="37"/>
      <c r="KK25" s="37"/>
      <c r="KL25" s="37"/>
      <c r="KM25" s="37"/>
      <c r="KN25" s="37"/>
      <c r="KO25" s="37"/>
      <c r="KP25" s="37"/>
      <c r="KQ25" s="37"/>
      <c r="KR25" s="37"/>
      <c r="KS25" s="37"/>
      <c r="KT25" s="37"/>
      <c r="KU25" s="37"/>
      <c r="KV25" s="37"/>
      <c r="KW25" s="37"/>
      <c r="KX25" s="37"/>
      <c r="KY25" s="37"/>
      <c r="KZ25" s="37"/>
      <c r="LA25" s="37"/>
      <c r="LB25" s="37"/>
      <c r="LC25" s="37"/>
      <c r="LD25" s="37"/>
      <c r="LE25" s="37"/>
      <c r="LF25" s="37"/>
      <c r="LG25" s="37"/>
      <c r="LH25" s="37"/>
      <c r="LI25" s="37"/>
      <c r="LJ25" s="37"/>
      <c r="LK25" s="37"/>
      <c r="LL25" s="37"/>
      <c r="LM25" s="37"/>
      <c r="LN25" s="37"/>
      <c r="LO25" s="37"/>
      <c r="LP25" s="37"/>
      <c r="LQ25" s="37"/>
      <c r="LR25" s="37"/>
      <c r="LS25" s="37"/>
      <c r="LT25" s="37"/>
      <c r="LU25" s="37"/>
      <c r="LV25" s="37"/>
      <c r="LW25" s="37"/>
      <c r="LX25" s="37"/>
      <c r="LY25" s="37"/>
      <c r="LZ25" s="37"/>
      <c r="MA25" s="37"/>
      <c r="MB25" s="37"/>
      <c r="MC25" s="37"/>
      <c r="MD25" s="37"/>
      <c r="ME25" s="37"/>
      <c r="MF25" s="37"/>
      <c r="MG25" s="37"/>
      <c r="MH25" s="37"/>
      <c r="MI25" s="37"/>
      <c r="MJ25" s="37"/>
      <c r="MK25" s="37"/>
      <c r="ML25" s="37"/>
      <c r="MM25" s="37"/>
      <c r="MN25" s="37"/>
      <c r="MO25" s="37"/>
      <c r="MP25" s="37"/>
      <c r="MQ25" s="37"/>
      <c r="MR25" s="37"/>
      <c r="MS25" s="37"/>
      <c r="MT25" s="37"/>
      <c r="MU25" s="37"/>
      <c r="MV25" s="37"/>
      <c r="MW25" s="37"/>
      <c r="MX25" s="37"/>
      <c r="MY25" s="37"/>
    </row>
    <row r="26" spans="1:363" ht="25.5">
      <c r="A26" s="718"/>
      <c r="B26" s="719"/>
      <c r="C26" s="719"/>
      <c r="D26" s="719"/>
      <c r="E26" s="719"/>
      <c r="F26" s="719"/>
      <c r="G26" s="719"/>
      <c r="H26" s="719"/>
      <c r="I26" s="719"/>
      <c r="J26" s="719"/>
      <c r="K26" s="719"/>
      <c r="L26" s="719"/>
      <c r="M26" s="719"/>
      <c r="N26" s="719"/>
      <c r="O26" s="719"/>
      <c r="P26" s="719"/>
      <c r="Q26" s="719"/>
      <c r="R26" s="720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23"/>
      <c r="BO26" s="23"/>
      <c r="BP26" s="23"/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3"/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3"/>
      <c r="CQ26" s="23"/>
      <c r="CR26" s="23"/>
      <c r="CS26" s="23"/>
      <c r="CT26" s="23"/>
      <c r="CU26" s="23"/>
      <c r="CV26" s="23"/>
      <c r="CW26" s="23"/>
      <c r="CX26" s="23"/>
      <c r="CY26" s="23"/>
      <c r="CZ26" s="23"/>
      <c r="DA26" s="23"/>
      <c r="DB26" s="23"/>
      <c r="DC26" s="23"/>
      <c r="DD26" s="23"/>
      <c r="DE26" s="23"/>
      <c r="DF26" s="23"/>
      <c r="DG26" s="23"/>
      <c r="DH26" s="23"/>
      <c r="DI26" s="23"/>
      <c r="DJ26" s="23"/>
      <c r="DK26" s="23"/>
      <c r="DL26" s="23"/>
      <c r="DM26" s="23"/>
      <c r="DN26" s="23"/>
      <c r="DO26" s="23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  <c r="IU26" s="23"/>
      <c r="IV26" s="2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/>
      <c r="JT26" s="23"/>
      <c r="JU26" s="23"/>
      <c r="JV26" s="23"/>
      <c r="JW26" s="23"/>
      <c r="JX26" s="23"/>
      <c r="JY26" s="23"/>
      <c r="JZ26" s="23"/>
      <c r="KA26" s="23"/>
      <c r="KB26" s="23"/>
      <c r="KC26" s="23"/>
      <c r="KD26" s="23"/>
      <c r="KE26" s="23"/>
      <c r="KF26" s="23"/>
      <c r="KG26" s="23"/>
      <c r="KH26" s="23"/>
      <c r="KI26" s="23"/>
      <c r="KJ26" s="23"/>
      <c r="KK26" s="23"/>
      <c r="KL26" s="23"/>
      <c r="KM26" s="23"/>
      <c r="KN26" s="23"/>
      <c r="KO26" s="23"/>
      <c r="KP26" s="23"/>
      <c r="KQ26" s="23"/>
      <c r="KR26" s="23"/>
      <c r="KS26" s="23"/>
      <c r="KT26" s="23"/>
      <c r="KU26" s="23"/>
      <c r="KV26" s="23"/>
      <c r="KW26" s="23"/>
      <c r="KX26" s="23"/>
      <c r="KY26" s="23"/>
      <c r="KZ26" s="23"/>
      <c r="LA26" s="23"/>
      <c r="LB26" s="23"/>
      <c r="LC26" s="23"/>
      <c r="LD26" s="23"/>
      <c r="LE26" s="23"/>
      <c r="LF26" s="23"/>
      <c r="LG26" s="23"/>
      <c r="LH26" s="23"/>
      <c r="LI26" s="23"/>
      <c r="LJ26" s="23"/>
      <c r="LK26" s="23"/>
      <c r="LL26" s="23"/>
      <c r="LM26" s="23"/>
      <c r="LN26" s="23"/>
      <c r="LO26" s="23"/>
      <c r="LP26" s="23"/>
      <c r="LQ26" s="23"/>
      <c r="LR26" s="23"/>
      <c r="LS26" s="23"/>
      <c r="LT26" s="23"/>
      <c r="LU26" s="23"/>
      <c r="LV26" s="23"/>
      <c r="LW26" s="23"/>
      <c r="LX26" s="23"/>
      <c r="LY26" s="23"/>
      <c r="LZ26" s="23"/>
      <c r="MA26" s="23"/>
      <c r="MB26" s="23"/>
      <c r="MC26" s="23"/>
      <c r="MD26" s="23"/>
      <c r="ME26" s="23"/>
      <c r="MF26" s="23"/>
      <c r="MG26" s="23"/>
      <c r="MH26" s="23"/>
      <c r="MI26" s="23"/>
      <c r="MJ26" s="23"/>
      <c r="MK26" s="23"/>
      <c r="ML26" s="23"/>
      <c r="MM26" s="23"/>
      <c r="MN26" s="23"/>
      <c r="MO26" s="23"/>
      <c r="MP26" s="23"/>
      <c r="MQ26" s="23"/>
      <c r="MR26" s="23"/>
      <c r="MS26" s="23"/>
      <c r="MT26" s="23"/>
      <c r="MU26" s="23"/>
      <c r="MV26" s="23"/>
      <c r="MW26" s="23"/>
      <c r="MX26" s="23"/>
      <c r="MY26" s="23"/>
    </row>
    <row r="27" spans="1:363">
      <c r="A27" s="27" t="s">
        <v>15</v>
      </c>
      <c r="B27" s="27" t="s">
        <v>50</v>
      </c>
      <c r="C27" s="27" t="s">
        <v>16</v>
      </c>
      <c r="D27" s="27" t="s">
        <v>17</v>
      </c>
      <c r="E27" s="27" t="s">
        <v>18</v>
      </c>
      <c r="F27" s="28" t="s">
        <v>19</v>
      </c>
      <c r="G27" s="27" t="s">
        <v>20</v>
      </c>
      <c r="H27" s="27" t="s">
        <v>21</v>
      </c>
      <c r="I27" s="27" t="s">
        <v>22</v>
      </c>
      <c r="J27" s="27" t="s">
        <v>23</v>
      </c>
      <c r="K27" s="27" t="s">
        <v>24</v>
      </c>
      <c r="L27" s="27" t="s">
        <v>18</v>
      </c>
      <c r="M27" s="49" t="s">
        <v>152</v>
      </c>
      <c r="N27" s="50" t="s">
        <v>25</v>
      </c>
      <c r="O27" s="27" t="s">
        <v>26</v>
      </c>
      <c r="P27" s="50" t="s">
        <v>11</v>
      </c>
      <c r="Q27" s="27" t="s">
        <v>27</v>
      </c>
      <c r="R27" s="28" t="s">
        <v>28</v>
      </c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23"/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  <c r="IU27" s="23"/>
      <c r="IV27" s="23"/>
      <c r="IW27" s="23"/>
      <c r="IX27" s="23"/>
      <c r="IY27" s="23"/>
      <c r="IZ27" s="23"/>
      <c r="JA27" s="23"/>
      <c r="JB27" s="23"/>
      <c r="JC27" s="23"/>
      <c r="JD27" s="23"/>
      <c r="JE27" s="23"/>
      <c r="JF27" s="23"/>
      <c r="JG27" s="23"/>
      <c r="JH27" s="23"/>
      <c r="JI27" s="23"/>
      <c r="JJ27" s="23"/>
      <c r="JK27" s="23"/>
      <c r="JL27" s="23"/>
      <c r="JM27" s="23"/>
      <c r="JN27" s="23"/>
      <c r="JO27" s="23"/>
      <c r="JP27" s="23"/>
      <c r="JQ27" s="23"/>
      <c r="JR27" s="23"/>
      <c r="JS27" s="23"/>
      <c r="JT27" s="23"/>
      <c r="JU27" s="23"/>
      <c r="JV27" s="23"/>
      <c r="JW27" s="23"/>
      <c r="JX27" s="23"/>
      <c r="JY27" s="23"/>
      <c r="JZ27" s="23"/>
      <c r="KA27" s="23"/>
      <c r="KB27" s="23"/>
      <c r="KC27" s="23"/>
      <c r="KD27" s="23"/>
      <c r="KE27" s="23"/>
      <c r="KF27" s="23"/>
      <c r="KG27" s="23"/>
      <c r="KH27" s="23"/>
      <c r="KI27" s="23"/>
      <c r="KJ27" s="23"/>
      <c r="KK27" s="23"/>
      <c r="KL27" s="23"/>
      <c r="KM27" s="23"/>
      <c r="KN27" s="23"/>
      <c r="KO27" s="23"/>
      <c r="KP27" s="23"/>
      <c r="KQ27" s="23"/>
      <c r="KR27" s="23"/>
      <c r="KS27" s="23"/>
      <c r="KT27" s="23"/>
      <c r="KU27" s="23"/>
      <c r="KV27" s="23"/>
      <c r="KW27" s="23"/>
      <c r="KX27" s="23"/>
      <c r="KY27" s="23"/>
      <c r="KZ27" s="23"/>
      <c r="LA27" s="23"/>
      <c r="LB27" s="23"/>
      <c r="LC27" s="23"/>
      <c r="LD27" s="23"/>
      <c r="LE27" s="23"/>
      <c r="LF27" s="23"/>
      <c r="LG27" s="23"/>
      <c r="LH27" s="23"/>
      <c r="LI27" s="23"/>
      <c r="LJ27" s="23"/>
      <c r="LK27" s="23"/>
      <c r="LL27" s="23"/>
      <c r="LM27" s="23"/>
      <c r="LN27" s="23"/>
      <c r="LO27" s="23"/>
      <c r="LP27" s="23"/>
      <c r="LQ27" s="23"/>
      <c r="LR27" s="23"/>
      <c r="LS27" s="23"/>
      <c r="LT27" s="23"/>
      <c r="LU27" s="23"/>
      <c r="LV27" s="23"/>
      <c r="LW27" s="23"/>
      <c r="LX27" s="23"/>
      <c r="LY27" s="23"/>
      <c r="LZ27" s="23"/>
      <c r="MA27" s="23"/>
      <c r="MB27" s="23"/>
      <c r="MC27" s="23"/>
      <c r="MD27" s="23"/>
      <c r="ME27" s="23"/>
      <c r="MF27" s="23"/>
      <c r="MG27" s="23"/>
      <c r="MH27" s="23"/>
      <c r="MI27" s="23"/>
      <c r="MJ27" s="23"/>
      <c r="MK27" s="23"/>
      <c r="ML27" s="23"/>
      <c r="MM27" s="23"/>
      <c r="MN27" s="23"/>
      <c r="MO27" s="23"/>
      <c r="MP27" s="23"/>
      <c r="MQ27" s="23"/>
      <c r="MR27" s="23"/>
      <c r="MS27" s="23"/>
      <c r="MT27" s="23"/>
      <c r="MU27" s="23"/>
      <c r="MV27" s="23"/>
      <c r="MW27" s="23"/>
      <c r="MX27" s="23"/>
      <c r="MY27" s="23"/>
    </row>
    <row r="28" spans="1:363" s="13" customFormat="1">
      <c r="A28" s="9" t="s">
        <v>951</v>
      </c>
      <c r="B28" s="33"/>
      <c r="C28" s="9">
        <v>6252</v>
      </c>
      <c r="D28" s="9">
        <v>6529</v>
      </c>
      <c r="E28" s="9">
        <f>SUM(D28-C28)</f>
        <v>277</v>
      </c>
      <c r="F28" s="34">
        <v>9.5</v>
      </c>
      <c r="G28" s="9">
        <f>E28*F28</f>
        <v>2631.5</v>
      </c>
      <c r="H28" s="9">
        <v>178142</v>
      </c>
      <c r="I28" s="9">
        <v>188065</v>
      </c>
      <c r="J28" s="9">
        <f t="shared" ref="J28:J33" si="5">I28-H28</f>
        <v>9923</v>
      </c>
      <c r="K28" s="9">
        <v>1</v>
      </c>
      <c r="L28" s="9">
        <f t="shared" ref="L28:L33" si="6">K28*J28</f>
        <v>9923</v>
      </c>
      <c r="M28" s="10">
        <v>1.03</v>
      </c>
      <c r="N28" s="11">
        <f t="shared" ref="N28:N35" si="7">M28*L28</f>
        <v>10220.69</v>
      </c>
      <c r="O28" s="9"/>
      <c r="P28" s="11">
        <f t="shared" ref="P28:P33" si="8">G28+N28+O28</f>
        <v>12852.19</v>
      </c>
      <c r="Q28" s="9">
        <v>1</v>
      </c>
      <c r="R28" s="34">
        <f t="shared" ref="R28:R33" si="9">P28*Q28</f>
        <v>12852.19</v>
      </c>
    </row>
    <row r="29" spans="1:363" s="13" customFormat="1">
      <c r="A29" s="9" t="s">
        <v>952</v>
      </c>
      <c r="B29" s="33"/>
      <c r="C29" s="9"/>
      <c r="D29" s="9"/>
      <c r="E29" s="9"/>
      <c r="F29" s="35"/>
      <c r="G29" s="9"/>
      <c r="H29" s="9">
        <v>16156</v>
      </c>
      <c r="I29" s="9">
        <v>16973</v>
      </c>
      <c r="J29" s="9">
        <f t="shared" si="5"/>
        <v>817</v>
      </c>
      <c r="K29" s="9">
        <v>1</v>
      </c>
      <c r="L29" s="9">
        <f t="shared" si="6"/>
        <v>817</v>
      </c>
      <c r="M29" s="10">
        <v>1.03</v>
      </c>
      <c r="N29" s="11">
        <f t="shared" si="7"/>
        <v>841.51</v>
      </c>
      <c r="O29" s="9"/>
      <c r="P29" s="11">
        <f t="shared" si="8"/>
        <v>841.51</v>
      </c>
      <c r="Q29" s="9">
        <v>1</v>
      </c>
      <c r="R29" s="34">
        <f t="shared" si="9"/>
        <v>841.51</v>
      </c>
    </row>
    <row r="30" spans="1:363" s="13" customFormat="1">
      <c r="A30" s="9" t="s">
        <v>953</v>
      </c>
      <c r="B30" s="33"/>
      <c r="C30" s="9"/>
      <c r="D30" s="9"/>
      <c r="E30" s="9"/>
      <c r="F30" s="35"/>
      <c r="G30" s="9"/>
      <c r="H30" s="9">
        <v>8113</v>
      </c>
      <c r="I30" s="9">
        <v>8525</v>
      </c>
      <c r="J30" s="9">
        <f t="shared" si="5"/>
        <v>412</v>
      </c>
      <c r="K30" s="9">
        <v>40</v>
      </c>
      <c r="L30" s="9">
        <f t="shared" si="6"/>
        <v>16480</v>
      </c>
      <c r="M30" s="10">
        <v>1.03</v>
      </c>
      <c r="N30" s="11">
        <f t="shared" si="7"/>
        <v>16974.400000000001</v>
      </c>
      <c r="O30" s="9"/>
      <c r="P30" s="11">
        <f t="shared" si="8"/>
        <v>16974.400000000001</v>
      </c>
      <c r="Q30" s="9">
        <v>1</v>
      </c>
      <c r="R30" s="34">
        <f t="shared" si="9"/>
        <v>16974.400000000001</v>
      </c>
    </row>
    <row r="31" spans="1:363" s="13" customFormat="1">
      <c r="A31" s="9" t="s">
        <v>954</v>
      </c>
      <c r="B31" s="33"/>
      <c r="C31" s="9">
        <v>4570</v>
      </c>
      <c r="D31" s="9">
        <v>4839</v>
      </c>
      <c r="E31" s="9">
        <f>SUM(D31-C31)</f>
        <v>269</v>
      </c>
      <c r="F31" s="34">
        <v>9.5</v>
      </c>
      <c r="G31" s="9">
        <f>E31*F31</f>
        <v>2555.5</v>
      </c>
      <c r="H31" s="9">
        <v>149474</v>
      </c>
      <c r="I31" s="9">
        <v>158523</v>
      </c>
      <c r="J31" s="9">
        <f t="shared" si="5"/>
        <v>9049</v>
      </c>
      <c r="K31" s="9">
        <v>1</v>
      </c>
      <c r="L31" s="9">
        <f t="shared" si="6"/>
        <v>9049</v>
      </c>
      <c r="M31" s="10">
        <v>1.03</v>
      </c>
      <c r="N31" s="11">
        <f t="shared" si="7"/>
        <v>9320.4699999999993</v>
      </c>
      <c r="O31" s="9"/>
      <c r="P31" s="11">
        <f t="shared" si="8"/>
        <v>11875.97</v>
      </c>
      <c r="Q31" s="9">
        <v>1</v>
      </c>
      <c r="R31" s="34">
        <f t="shared" si="9"/>
        <v>11875.97</v>
      </c>
    </row>
    <row r="32" spans="1:363" s="13" customFormat="1">
      <c r="A32" s="9" t="s">
        <v>955</v>
      </c>
      <c r="B32" s="33"/>
      <c r="C32" s="9"/>
      <c r="D32" s="9"/>
      <c r="E32" s="9"/>
      <c r="F32" s="35"/>
      <c r="G32" s="9"/>
      <c r="H32" s="9">
        <v>4897</v>
      </c>
      <c r="I32" s="9">
        <v>4897</v>
      </c>
      <c r="J32" s="9">
        <f t="shared" si="5"/>
        <v>0</v>
      </c>
      <c r="K32" s="9">
        <v>1</v>
      </c>
      <c r="L32" s="9">
        <f t="shared" si="6"/>
        <v>0</v>
      </c>
      <c r="M32" s="10">
        <v>1.03</v>
      </c>
      <c r="N32" s="11">
        <f t="shared" si="7"/>
        <v>0</v>
      </c>
      <c r="O32" s="9"/>
      <c r="P32" s="11">
        <f t="shared" si="8"/>
        <v>0</v>
      </c>
      <c r="Q32" s="9">
        <v>1</v>
      </c>
      <c r="R32" s="34">
        <f t="shared" si="9"/>
        <v>0</v>
      </c>
    </row>
    <row r="33" spans="1:363" s="13" customFormat="1">
      <c r="A33" s="9" t="s">
        <v>956</v>
      </c>
      <c r="B33" s="33"/>
      <c r="C33" s="9"/>
      <c r="D33" s="9"/>
      <c r="E33" s="9"/>
      <c r="F33" s="35"/>
      <c r="G33" s="9"/>
      <c r="H33" s="9">
        <v>3759</v>
      </c>
      <c r="I33" s="9">
        <v>3919</v>
      </c>
      <c r="J33" s="9">
        <f t="shared" si="5"/>
        <v>160</v>
      </c>
      <c r="K33" s="9">
        <v>50</v>
      </c>
      <c r="L33" s="9">
        <f t="shared" si="6"/>
        <v>8000</v>
      </c>
      <c r="M33" s="10">
        <v>1.03</v>
      </c>
      <c r="N33" s="11">
        <f t="shared" si="7"/>
        <v>8240</v>
      </c>
      <c r="O33" s="9"/>
      <c r="P33" s="11">
        <f t="shared" si="8"/>
        <v>8240</v>
      </c>
      <c r="Q33" s="9">
        <v>1</v>
      </c>
      <c r="R33" s="34">
        <f t="shared" si="9"/>
        <v>8240</v>
      </c>
    </row>
    <row r="34" spans="1:363" s="13" customFormat="1">
      <c r="A34" s="9" t="s">
        <v>957</v>
      </c>
      <c r="B34" s="33"/>
      <c r="C34" s="9"/>
      <c r="D34" s="9"/>
      <c r="E34" s="9"/>
      <c r="F34" s="34"/>
      <c r="G34" s="9"/>
      <c r="H34" s="9">
        <v>1221</v>
      </c>
      <c r="I34" s="9">
        <v>1318</v>
      </c>
      <c r="J34" s="9">
        <f t="shared" ref="J34:J39" si="10">I34-H34</f>
        <v>97</v>
      </c>
      <c r="K34" s="9">
        <v>60</v>
      </c>
      <c r="L34" s="9">
        <f t="shared" ref="L34:L39" si="11">K34*J34</f>
        <v>5820</v>
      </c>
      <c r="M34" s="10">
        <v>1.03</v>
      </c>
      <c r="N34" s="11">
        <f t="shared" si="7"/>
        <v>5994.6</v>
      </c>
      <c r="O34" s="9"/>
      <c r="P34" s="11">
        <f t="shared" ref="P34:P39" si="12">G34+N34+O34</f>
        <v>5994.6</v>
      </c>
      <c r="Q34" s="9">
        <v>1</v>
      </c>
      <c r="R34" s="34">
        <f t="shared" ref="R34:R41" si="13">P34*Q34</f>
        <v>5994.6</v>
      </c>
    </row>
    <row r="35" spans="1:363" s="13" customFormat="1">
      <c r="A35" s="9" t="s">
        <v>958</v>
      </c>
      <c r="B35" s="33"/>
      <c r="C35" s="9"/>
      <c r="D35" s="9"/>
      <c r="E35" s="9"/>
      <c r="F35" s="34"/>
      <c r="G35" s="9"/>
      <c r="H35" s="9">
        <v>781</v>
      </c>
      <c r="I35" s="9">
        <v>912</v>
      </c>
      <c r="J35" s="9">
        <f t="shared" si="10"/>
        <v>131</v>
      </c>
      <c r="K35" s="9">
        <v>60</v>
      </c>
      <c r="L35" s="9">
        <f t="shared" si="11"/>
        <v>7860</v>
      </c>
      <c r="M35" s="10">
        <v>1.03</v>
      </c>
      <c r="N35" s="11">
        <f t="shared" si="7"/>
        <v>8095.8</v>
      </c>
      <c r="O35" s="9"/>
      <c r="P35" s="11">
        <f t="shared" si="12"/>
        <v>8095.8</v>
      </c>
      <c r="Q35" s="9">
        <v>1</v>
      </c>
      <c r="R35" s="34">
        <f t="shared" si="13"/>
        <v>8095.8</v>
      </c>
    </row>
    <row r="36" spans="1:363" s="13" customFormat="1">
      <c r="A36" s="9" t="s">
        <v>959</v>
      </c>
      <c r="B36" s="33"/>
      <c r="C36" s="9"/>
      <c r="D36" s="9"/>
      <c r="E36" s="9"/>
      <c r="F36" s="34"/>
      <c r="G36" s="9"/>
      <c r="H36" s="9">
        <v>3766</v>
      </c>
      <c r="I36" s="9">
        <v>5601</v>
      </c>
      <c r="J36" s="9">
        <f t="shared" si="10"/>
        <v>1835</v>
      </c>
      <c r="K36" s="9">
        <v>10</v>
      </c>
      <c r="L36" s="9">
        <f t="shared" si="11"/>
        <v>18350</v>
      </c>
      <c r="M36" s="10">
        <v>1.03</v>
      </c>
      <c r="N36" s="11">
        <f t="shared" ref="N36:N41" si="14">M36*L36</f>
        <v>18900.5</v>
      </c>
      <c r="O36" s="9"/>
      <c r="P36" s="11">
        <f t="shared" si="12"/>
        <v>18900.5</v>
      </c>
      <c r="Q36" s="9">
        <v>1</v>
      </c>
      <c r="R36" s="34">
        <f t="shared" si="13"/>
        <v>18900.5</v>
      </c>
    </row>
    <row r="37" spans="1:363" s="13" customFormat="1">
      <c r="A37" s="9" t="s">
        <v>960</v>
      </c>
      <c r="B37" s="33"/>
      <c r="C37" s="9"/>
      <c r="D37" s="9"/>
      <c r="E37" s="9"/>
      <c r="F37" s="34"/>
      <c r="G37" s="9"/>
      <c r="H37" s="9">
        <v>47132</v>
      </c>
      <c r="I37" s="9">
        <v>48861</v>
      </c>
      <c r="J37" s="9">
        <f t="shared" si="10"/>
        <v>1729</v>
      </c>
      <c r="K37" s="9">
        <v>1</v>
      </c>
      <c r="L37" s="9">
        <f t="shared" si="11"/>
        <v>1729</v>
      </c>
      <c r="M37" s="10">
        <v>1.03</v>
      </c>
      <c r="N37" s="11">
        <f t="shared" si="14"/>
        <v>1780.87</v>
      </c>
      <c r="O37" s="9"/>
      <c r="P37" s="11">
        <f t="shared" si="12"/>
        <v>1780.87</v>
      </c>
      <c r="Q37" s="9">
        <v>1</v>
      </c>
      <c r="R37" s="34">
        <f t="shared" si="13"/>
        <v>1780.87</v>
      </c>
    </row>
    <row r="38" spans="1:363" s="13" customFormat="1">
      <c r="A38" s="9" t="s">
        <v>961</v>
      </c>
      <c r="B38" s="33"/>
      <c r="C38" s="9"/>
      <c r="D38" s="9"/>
      <c r="E38" s="9"/>
      <c r="F38" s="35"/>
      <c r="G38" s="9"/>
      <c r="H38" s="9">
        <v>1249</v>
      </c>
      <c r="I38" s="9">
        <v>1249</v>
      </c>
      <c r="J38" s="9">
        <f t="shared" si="10"/>
        <v>0</v>
      </c>
      <c r="K38" s="9">
        <v>30</v>
      </c>
      <c r="L38" s="9">
        <f t="shared" si="11"/>
        <v>0</v>
      </c>
      <c r="M38" s="10">
        <v>1.03</v>
      </c>
      <c r="N38" s="11">
        <f t="shared" si="14"/>
        <v>0</v>
      </c>
      <c r="O38" s="9"/>
      <c r="P38" s="11">
        <f t="shared" si="12"/>
        <v>0</v>
      </c>
      <c r="Q38" s="9">
        <v>1</v>
      </c>
      <c r="R38" s="34">
        <f t="shared" si="13"/>
        <v>0</v>
      </c>
    </row>
    <row r="39" spans="1:363" s="13" customFormat="1">
      <c r="A39" s="9" t="s">
        <v>962</v>
      </c>
      <c r="B39" s="33"/>
      <c r="C39" s="9"/>
      <c r="D39" s="9"/>
      <c r="E39" s="9"/>
      <c r="F39" s="35"/>
      <c r="G39" s="9"/>
      <c r="H39" s="9">
        <v>9864</v>
      </c>
      <c r="I39" s="9">
        <v>11137</v>
      </c>
      <c r="J39" s="9">
        <f t="shared" si="10"/>
        <v>1273</v>
      </c>
      <c r="K39" s="9">
        <v>30</v>
      </c>
      <c r="L39" s="9">
        <f t="shared" si="11"/>
        <v>38190</v>
      </c>
      <c r="M39" s="10">
        <v>1.03</v>
      </c>
      <c r="N39" s="11">
        <f t="shared" ref="N39:N42" si="15">L39*M39</f>
        <v>39335.699999999997</v>
      </c>
      <c r="O39" s="9"/>
      <c r="P39" s="11">
        <f t="shared" si="12"/>
        <v>39335.699999999997</v>
      </c>
      <c r="Q39" s="9">
        <v>1</v>
      </c>
      <c r="R39" s="34">
        <f t="shared" si="13"/>
        <v>39335.699999999997</v>
      </c>
    </row>
    <row r="40" spans="1:363" s="13" customFormat="1">
      <c r="A40" s="9" t="s">
        <v>11</v>
      </c>
      <c r="B40" s="33"/>
      <c r="C40" s="9"/>
      <c r="D40" s="9"/>
      <c r="E40" s="9">
        <f>E28+E31</f>
        <v>546</v>
      </c>
      <c r="F40" s="34">
        <v>9.5</v>
      </c>
      <c r="G40" s="9">
        <f>E40*F40</f>
        <v>5187</v>
      </c>
      <c r="H40" s="9"/>
      <c r="I40" s="9"/>
      <c r="J40" s="9"/>
      <c r="K40" s="9"/>
      <c r="L40" s="9">
        <f>SUM(L28:L39)</f>
        <v>116218</v>
      </c>
      <c r="M40" s="10">
        <v>1.03</v>
      </c>
      <c r="N40" s="11">
        <f t="shared" si="15"/>
        <v>119704.54</v>
      </c>
      <c r="O40" s="9"/>
      <c r="P40" s="11">
        <f>G40+N40</f>
        <v>124891.54</v>
      </c>
      <c r="Q40" s="9">
        <v>1</v>
      </c>
      <c r="R40" s="34">
        <f t="shared" si="13"/>
        <v>124891.54</v>
      </c>
    </row>
    <row r="41" spans="1:363" s="20" customFormat="1">
      <c r="A41" s="9" t="s">
        <v>523</v>
      </c>
      <c r="B41" s="33" t="s">
        <v>73</v>
      </c>
      <c r="C41" s="9"/>
      <c r="D41" s="9"/>
      <c r="E41" s="9"/>
      <c r="F41" s="35"/>
      <c r="G41" s="9"/>
      <c r="H41" s="9">
        <v>29650</v>
      </c>
      <c r="I41" s="9">
        <v>34767</v>
      </c>
      <c r="J41" s="9">
        <f>I41-H41</f>
        <v>5117</v>
      </c>
      <c r="K41" s="9">
        <v>1</v>
      </c>
      <c r="L41" s="9">
        <f>K41*J41</f>
        <v>5117</v>
      </c>
      <c r="M41" s="10">
        <v>1.03</v>
      </c>
      <c r="N41" s="11">
        <f t="shared" si="14"/>
        <v>5270.51</v>
      </c>
      <c r="O41" s="9"/>
      <c r="P41" s="11">
        <f>G41+N41+O41</f>
        <v>5270.51</v>
      </c>
      <c r="Q41" s="9">
        <v>1</v>
      </c>
      <c r="R41" s="34">
        <f t="shared" si="13"/>
        <v>5270.51</v>
      </c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</row>
    <row r="42" spans="1:363" s="13" customFormat="1">
      <c r="A42" s="9" t="s">
        <v>11</v>
      </c>
      <c r="B42" s="33"/>
      <c r="C42" s="9"/>
      <c r="D42" s="9"/>
      <c r="E42" s="9">
        <f>E30+E33</f>
        <v>0</v>
      </c>
      <c r="F42" s="34">
        <v>9.5</v>
      </c>
      <c r="G42" s="9">
        <f>E42*F42</f>
        <v>0</v>
      </c>
      <c r="H42" s="9"/>
      <c r="I42" s="9"/>
      <c r="J42" s="9"/>
      <c r="K42" s="9"/>
      <c r="L42" s="9"/>
      <c r="M42" s="10">
        <v>1.03</v>
      </c>
      <c r="N42" s="11">
        <f t="shared" si="15"/>
        <v>0</v>
      </c>
      <c r="O42" s="9"/>
      <c r="P42" s="11">
        <f>G42+N42</f>
        <v>0</v>
      </c>
      <c r="Q42" s="9">
        <v>1</v>
      </c>
      <c r="R42" s="34">
        <f>R40-R41</f>
        <v>119621.03</v>
      </c>
    </row>
    <row r="43" spans="1:363" ht="34.5" customHeight="1">
      <c r="A43" s="40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56"/>
      <c r="N43" s="41"/>
      <c r="O43" s="41"/>
      <c r="P43" s="41"/>
      <c r="Q43" s="63"/>
      <c r="R43" s="64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  <c r="BQ43" s="23"/>
      <c r="BR43" s="23"/>
      <c r="BS43" s="23"/>
      <c r="BT43" s="23"/>
      <c r="BU43" s="23"/>
      <c r="BV43" s="23"/>
      <c r="BW43" s="23"/>
      <c r="BX43" s="23"/>
      <c r="BY43" s="23"/>
      <c r="BZ43" s="23"/>
      <c r="CA43" s="23"/>
      <c r="CB43" s="23"/>
      <c r="CC43" s="23"/>
      <c r="CD43" s="23"/>
      <c r="CE43" s="23"/>
      <c r="CF43" s="23"/>
      <c r="CG43" s="23"/>
      <c r="CH43" s="23"/>
      <c r="CI43" s="23"/>
      <c r="CJ43" s="23"/>
      <c r="CK43" s="23"/>
      <c r="CL43" s="23"/>
      <c r="CM43" s="23"/>
      <c r="CN43" s="23"/>
      <c r="CO43" s="23"/>
      <c r="CP43" s="23"/>
      <c r="CQ43" s="23"/>
      <c r="CR43" s="23"/>
      <c r="CS43" s="23"/>
      <c r="CT43" s="23"/>
      <c r="CU43" s="23"/>
      <c r="CV43" s="23"/>
      <c r="CW43" s="23"/>
      <c r="CX43" s="23"/>
      <c r="CY43" s="23"/>
      <c r="CZ43" s="23"/>
      <c r="DA43" s="23"/>
      <c r="DB43" s="23"/>
      <c r="DC43" s="23"/>
      <c r="DD43" s="23"/>
      <c r="DE43" s="23"/>
      <c r="DF43" s="23"/>
      <c r="DG43" s="23"/>
      <c r="DH43" s="23"/>
      <c r="DI43" s="23"/>
      <c r="DJ43" s="23"/>
      <c r="DK43" s="23"/>
      <c r="DL43" s="23"/>
      <c r="DM43" s="23"/>
      <c r="DN43" s="23"/>
      <c r="DO43" s="23"/>
      <c r="DP43" s="23"/>
      <c r="DQ43" s="23"/>
      <c r="DR43" s="23"/>
      <c r="DS43" s="23"/>
      <c r="DT43" s="23"/>
      <c r="DU43" s="23"/>
      <c r="DV43" s="23"/>
      <c r="DW43" s="23"/>
      <c r="DX43" s="23"/>
      <c r="DY43" s="23"/>
      <c r="DZ43" s="23"/>
      <c r="EA43" s="23"/>
      <c r="EB43" s="23"/>
      <c r="EC43" s="23"/>
      <c r="ED43" s="23"/>
      <c r="EE43" s="23"/>
      <c r="EF43" s="23"/>
      <c r="EG43" s="23"/>
      <c r="EH43" s="23"/>
      <c r="EI43" s="23"/>
      <c r="EJ43" s="23"/>
      <c r="EK43" s="23"/>
      <c r="EL43" s="23"/>
      <c r="EM43" s="23"/>
      <c r="EN43" s="23"/>
      <c r="EO43" s="23"/>
      <c r="EP43" s="23"/>
      <c r="EQ43" s="23"/>
      <c r="ER43" s="23"/>
      <c r="ES43" s="23"/>
      <c r="ET43" s="23"/>
      <c r="EU43" s="23"/>
      <c r="EV43" s="23"/>
      <c r="EW43" s="23"/>
      <c r="EX43" s="23"/>
      <c r="EY43" s="23"/>
      <c r="EZ43" s="23"/>
      <c r="FA43" s="23"/>
      <c r="FB43" s="23"/>
      <c r="FC43" s="23"/>
      <c r="FD43" s="23"/>
      <c r="FE43" s="23"/>
      <c r="FF43" s="23"/>
      <c r="FG43" s="23"/>
      <c r="FH43" s="23"/>
      <c r="FI43" s="23"/>
      <c r="FJ43" s="23"/>
      <c r="FK43" s="23"/>
      <c r="FL43" s="23"/>
      <c r="FM43" s="23"/>
      <c r="FN43" s="23"/>
      <c r="FO43" s="23"/>
      <c r="FP43" s="23"/>
      <c r="FQ43" s="23"/>
      <c r="FR43" s="23"/>
      <c r="FS43" s="23"/>
      <c r="FT43" s="23"/>
      <c r="FU43" s="23"/>
      <c r="FV43" s="23"/>
      <c r="FW43" s="23"/>
      <c r="FX43" s="23"/>
      <c r="FY43" s="23"/>
      <c r="FZ43" s="23"/>
      <c r="GA43" s="23"/>
      <c r="GB43" s="23"/>
      <c r="GC43" s="23"/>
      <c r="GD43" s="23"/>
      <c r="GE43" s="23"/>
      <c r="GF43" s="23"/>
      <c r="GG43" s="23"/>
      <c r="GH43" s="23"/>
      <c r="GI43" s="23"/>
      <c r="GJ43" s="23"/>
      <c r="GK43" s="23"/>
      <c r="GL43" s="23"/>
      <c r="GM43" s="23"/>
      <c r="GN43" s="23"/>
      <c r="GO43" s="23"/>
      <c r="GP43" s="23"/>
      <c r="GQ43" s="23"/>
      <c r="GR43" s="23"/>
      <c r="GS43" s="23"/>
      <c r="GT43" s="23"/>
      <c r="GU43" s="23"/>
      <c r="GV43" s="23"/>
      <c r="GW43" s="23"/>
      <c r="GX43" s="23"/>
      <c r="GY43" s="23"/>
      <c r="GZ43" s="23"/>
      <c r="HA43" s="23"/>
      <c r="HB43" s="23"/>
      <c r="HC43" s="23"/>
      <c r="HD43" s="23"/>
      <c r="HE43" s="23"/>
      <c r="HF43" s="23"/>
      <c r="HG43" s="23"/>
      <c r="HH43" s="23"/>
      <c r="HI43" s="23"/>
      <c r="HJ43" s="23"/>
      <c r="HK43" s="23"/>
      <c r="HL43" s="23"/>
      <c r="HM43" s="23"/>
      <c r="HN43" s="23"/>
      <c r="HO43" s="23"/>
      <c r="HP43" s="23"/>
      <c r="HQ43" s="23"/>
      <c r="HR43" s="23"/>
      <c r="HS43" s="23"/>
      <c r="HT43" s="23"/>
      <c r="HU43" s="23"/>
      <c r="HV43" s="23"/>
      <c r="HW43" s="23"/>
      <c r="HX43" s="23"/>
      <c r="HY43" s="23"/>
      <c r="HZ43" s="23"/>
      <c r="IA43" s="23"/>
      <c r="IB43" s="23"/>
      <c r="IC43" s="23"/>
      <c r="ID43" s="23"/>
      <c r="IE43" s="23"/>
      <c r="IF43" s="23"/>
      <c r="IG43" s="23"/>
      <c r="IH43" s="23"/>
      <c r="II43" s="23"/>
      <c r="IJ43" s="23"/>
      <c r="IK43" s="23"/>
      <c r="IL43" s="23"/>
      <c r="IM43" s="23"/>
      <c r="IN43" s="23"/>
      <c r="IO43" s="23"/>
      <c r="IP43" s="23"/>
      <c r="IQ43" s="23"/>
      <c r="IR43" s="23"/>
      <c r="IS43" s="23"/>
      <c r="IT43" s="23"/>
      <c r="IU43" s="23"/>
      <c r="IV43" s="23"/>
      <c r="IW43" s="23"/>
      <c r="IX43" s="23"/>
      <c r="IY43" s="23"/>
      <c r="IZ43" s="23"/>
      <c r="JA43" s="23"/>
      <c r="JB43" s="23"/>
      <c r="JC43" s="23"/>
      <c r="JD43" s="23"/>
      <c r="JE43" s="23"/>
      <c r="JF43" s="23"/>
      <c r="JG43" s="23"/>
      <c r="JH43" s="23"/>
      <c r="JI43" s="23"/>
      <c r="JJ43" s="23"/>
      <c r="JK43" s="23"/>
      <c r="JL43" s="23"/>
      <c r="JM43" s="23"/>
      <c r="JN43" s="23"/>
      <c r="JO43" s="23"/>
      <c r="JP43" s="23"/>
      <c r="JQ43" s="23"/>
      <c r="JR43" s="23"/>
      <c r="JS43" s="23"/>
      <c r="JT43" s="23"/>
      <c r="JU43" s="23"/>
      <c r="JV43" s="23"/>
      <c r="JW43" s="23"/>
      <c r="JX43" s="23"/>
      <c r="JY43" s="23"/>
      <c r="JZ43" s="23"/>
      <c r="KA43" s="23"/>
      <c r="KB43" s="23"/>
      <c r="KC43" s="23"/>
      <c r="KD43" s="23"/>
      <c r="KE43" s="23"/>
      <c r="KF43" s="23"/>
      <c r="KG43" s="23"/>
      <c r="KH43" s="23"/>
      <c r="KI43" s="23"/>
      <c r="KJ43" s="23"/>
      <c r="KK43" s="23"/>
      <c r="KL43" s="23"/>
      <c r="KM43" s="23"/>
      <c r="KN43" s="23"/>
      <c r="KO43" s="23"/>
      <c r="KP43" s="23"/>
      <c r="KQ43" s="23"/>
      <c r="KR43" s="23"/>
      <c r="KS43" s="23"/>
      <c r="KT43" s="23"/>
      <c r="KU43" s="23"/>
      <c r="KV43" s="23"/>
      <c r="KW43" s="23"/>
      <c r="KX43" s="23"/>
      <c r="KY43" s="23"/>
      <c r="KZ43" s="23"/>
      <c r="LA43" s="23"/>
      <c r="LB43" s="23"/>
      <c r="LC43" s="23"/>
      <c r="LD43" s="23"/>
      <c r="LE43" s="23"/>
      <c r="LF43" s="23"/>
      <c r="LG43" s="23"/>
      <c r="LH43" s="23"/>
      <c r="LI43" s="23"/>
      <c r="LJ43" s="23"/>
      <c r="LK43" s="23"/>
      <c r="LL43" s="23"/>
      <c r="LM43" s="23"/>
      <c r="LN43" s="23"/>
      <c r="LO43" s="23"/>
      <c r="LP43" s="23"/>
      <c r="LQ43" s="23"/>
      <c r="LR43" s="23"/>
      <c r="LS43" s="23"/>
      <c r="LT43" s="23"/>
      <c r="LU43" s="23"/>
      <c r="LV43" s="23"/>
      <c r="LW43" s="23"/>
      <c r="LX43" s="23"/>
      <c r="LY43" s="23"/>
      <c r="LZ43" s="23"/>
      <c r="MA43" s="23"/>
      <c r="MB43" s="23"/>
      <c r="MC43" s="23"/>
      <c r="MD43" s="23"/>
      <c r="ME43" s="23"/>
      <c r="MF43" s="23"/>
      <c r="MG43" s="23"/>
      <c r="MH43" s="23"/>
      <c r="MI43" s="23"/>
      <c r="MJ43" s="23"/>
      <c r="MK43" s="23"/>
      <c r="ML43" s="23"/>
      <c r="MM43" s="23"/>
      <c r="MN43" s="23"/>
      <c r="MO43" s="23"/>
      <c r="MP43" s="23"/>
      <c r="MQ43" s="23"/>
      <c r="MR43" s="23"/>
      <c r="MS43" s="23"/>
      <c r="MT43" s="23"/>
      <c r="MU43" s="23"/>
      <c r="MV43" s="23"/>
      <c r="MW43" s="23"/>
      <c r="MX43" s="23"/>
      <c r="MY43" s="23"/>
    </row>
    <row r="44" spans="1:363" ht="25.5">
      <c r="A44" s="715"/>
      <c r="B44" s="716"/>
      <c r="C44" s="716"/>
      <c r="D44" s="716"/>
      <c r="E44" s="716"/>
      <c r="F44" s="716"/>
      <c r="G44" s="716"/>
      <c r="H44" s="716"/>
      <c r="I44" s="716"/>
      <c r="J44" s="716"/>
      <c r="K44" s="716"/>
      <c r="L44" s="716"/>
      <c r="M44" s="716"/>
      <c r="N44" s="716"/>
      <c r="O44" s="716"/>
      <c r="P44" s="716"/>
      <c r="Q44" s="716"/>
      <c r="R44" s="717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  <c r="BQ44" s="23"/>
      <c r="BR44" s="23"/>
      <c r="BS44" s="23"/>
      <c r="BT44" s="23"/>
      <c r="BU44" s="23"/>
      <c r="BV44" s="23"/>
      <c r="BW44" s="23"/>
      <c r="BX44" s="23"/>
      <c r="BY44" s="23"/>
      <c r="BZ44" s="23"/>
      <c r="CA44" s="23"/>
      <c r="CB44" s="23"/>
      <c r="CC44" s="23"/>
      <c r="CD44" s="23"/>
      <c r="CE44" s="23"/>
      <c r="CF44" s="23"/>
      <c r="CG44" s="23"/>
      <c r="CH44" s="23"/>
      <c r="CI44" s="23"/>
      <c r="CJ44" s="23"/>
      <c r="CK44" s="23"/>
      <c r="CL44" s="23"/>
      <c r="CM44" s="23"/>
      <c r="CN44" s="23"/>
      <c r="CO44" s="23"/>
      <c r="CP44" s="23"/>
      <c r="CQ44" s="23"/>
      <c r="CR44" s="23"/>
      <c r="CS44" s="23"/>
      <c r="CT44" s="23"/>
      <c r="CU44" s="23"/>
      <c r="CV44" s="23"/>
      <c r="CW44" s="23"/>
      <c r="CX44" s="23"/>
      <c r="CY44" s="23"/>
      <c r="CZ44" s="23"/>
      <c r="DA44" s="23"/>
      <c r="DB44" s="23"/>
      <c r="DC44" s="23"/>
      <c r="DD44" s="23"/>
      <c r="DE44" s="23"/>
      <c r="DF44" s="23"/>
      <c r="DG44" s="23"/>
      <c r="DH44" s="23"/>
      <c r="DI44" s="23"/>
      <c r="DJ44" s="23"/>
      <c r="DK44" s="23"/>
      <c r="DL44" s="23"/>
      <c r="DM44" s="23"/>
      <c r="DN44" s="23"/>
      <c r="DO44" s="23"/>
      <c r="DP44" s="23"/>
      <c r="DQ44" s="23"/>
      <c r="DR44" s="23"/>
      <c r="DS44" s="23"/>
      <c r="DT44" s="23"/>
      <c r="DU44" s="23"/>
      <c r="DV44" s="23"/>
      <c r="DW44" s="23"/>
      <c r="DX44" s="23"/>
      <c r="DY44" s="23"/>
      <c r="DZ44" s="23"/>
      <c r="EA44" s="23"/>
      <c r="EB44" s="23"/>
      <c r="EC44" s="23"/>
      <c r="ED44" s="23"/>
      <c r="EE44" s="23"/>
      <c r="EF44" s="23"/>
      <c r="EG44" s="23"/>
      <c r="EH44" s="23"/>
      <c r="EI44" s="23"/>
      <c r="EJ44" s="23"/>
      <c r="EK44" s="23"/>
      <c r="EL44" s="23"/>
      <c r="EM44" s="23"/>
      <c r="EN44" s="23"/>
      <c r="EO44" s="23"/>
      <c r="EP44" s="23"/>
      <c r="EQ44" s="23"/>
      <c r="ER44" s="23"/>
      <c r="ES44" s="23"/>
      <c r="ET44" s="23"/>
      <c r="EU44" s="23"/>
      <c r="EV44" s="23"/>
      <c r="EW44" s="23"/>
      <c r="EX44" s="23"/>
      <c r="EY44" s="23"/>
      <c r="EZ44" s="23"/>
      <c r="FA44" s="23"/>
      <c r="FB44" s="23"/>
      <c r="FC44" s="23"/>
      <c r="FD44" s="23"/>
      <c r="FE44" s="23"/>
      <c r="FF44" s="23"/>
      <c r="FG44" s="23"/>
      <c r="FH44" s="23"/>
      <c r="FI44" s="23"/>
      <c r="FJ44" s="23"/>
      <c r="FK44" s="23"/>
      <c r="FL44" s="23"/>
      <c r="FM44" s="23"/>
      <c r="FN44" s="23"/>
      <c r="FO44" s="23"/>
      <c r="FP44" s="23"/>
      <c r="FQ44" s="23"/>
      <c r="FR44" s="23"/>
      <c r="FS44" s="23"/>
      <c r="FT44" s="23"/>
      <c r="FU44" s="23"/>
      <c r="FV44" s="23"/>
      <c r="FW44" s="23"/>
      <c r="FX44" s="23"/>
      <c r="FY44" s="23"/>
      <c r="FZ44" s="23"/>
      <c r="GA44" s="23"/>
      <c r="GB44" s="23"/>
      <c r="GC44" s="23"/>
      <c r="GD44" s="23"/>
      <c r="GE44" s="23"/>
      <c r="GF44" s="23"/>
      <c r="GG44" s="23"/>
      <c r="GH44" s="23"/>
      <c r="GI44" s="23"/>
      <c r="GJ44" s="23"/>
      <c r="GK44" s="23"/>
      <c r="GL44" s="23"/>
      <c r="GM44" s="23"/>
      <c r="GN44" s="23"/>
      <c r="GO44" s="23"/>
      <c r="GP44" s="23"/>
      <c r="GQ44" s="23"/>
      <c r="GR44" s="23"/>
      <c r="GS44" s="23"/>
      <c r="GT44" s="23"/>
      <c r="GU44" s="23"/>
      <c r="GV44" s="23"/>
      <c r="GW44" s="23"/>
      <c r="GX44" s="23"/>
      <c r="GY44" s="23"/>
      <c r="GZ44" s="23"/>
      <c r="HA44" s="23"/>
      <c r="HB44" s="23"/>
      <c r="HC44" s="23"/>
      <c r="HD44" s="23"/>
      <c r="HE44" s="23"/>
      <c r="HF44" s="23"/>
      <c r="HG44" s="23"/>
      <c r="HH44" s="23"/>
      <c r="HI44" s="23"/>
      <c r="HJ44" s="23"/>
      <c r="HK44" s="23"/>
      <c r="HL44" s="23"/>
      <c r="HM44" s="23"/>
      <c r="HN44" s="23"/>
      <c r="HO44" s="23"/>
      <c r="HP44" s="23"/>
      <c r="HQ44" s="23"/>
      <c r="HR44" s="23"/>
      <c r="HS44" s="23"/>
      <c r="HT44" s="23"/>
      <c r="HU44" s="23"/>
      <c r="HV44" s="23"/>
      <c r="HW44" s="23"/>
      <c r="HX44" s="23"/>
      <c r="HY44" s="23"/>
      <c r="HZ44" s="23"/>
      <c r="IA44" s="23"/>
      <c r="IB44" s="23"/>
      <c r="IC44" s="23"/>
      <c r="ID44" s="23"/>
      <c r="IE44" s="23"/>
      <c r="IF44" s="23"/>
      <c r="IG44" s="23"/>
      <c r="IH44" s="23"/>
      <c r="II44" s="23"/>
      <c r="IJ44" s="23"/>
      <c r="IK44" s="23"/>
      <c r="IL44" s="23"/>
      <c r="IM44" s="23"/>
      <c r="IN44" s="23"/>
      <c r="IO44" s="23"/>
      <c r="IP44" s="23"/>
      <c r="IQ44" s="23"/>
      <c r="IR44" s="23"/>
      <c r="IS44" s="23"/>
      <c r="IT44" s="23"/>
      <c r="IU44" s="23"/>
      <c r="IV44" s="23"/>
      <c r="IW44" s="23"/>
      <c r="IX44" s="23"/>
      <c r="IY44" s="23"/>
      <c r="IZ44" s="23"/>
      <c r="JA44" s="23"/>
      <c r="JB44" s="23"/>
      <c r="JC44" s="23"/>
      <c r="JD44" s="23"/>
      <c r="JE44" s="23"/>
      <c r="JF44" s="23"/>
      <c r="JG44" s="23"/>
      <c r="JH44" s="23"/>
      <c r="JI44" s="23"/>
      <c r="JJ44" s="23"/>
      <c r="JK44" s="23"/>
      <c r="JL44" s="23"/>
      <c r="JM44" s="23"/>
      <c r="JN44" s="23"/>
      <c r="JO44" s="23"/>
      <c r="JP44" s="23"/>
      <c r="JQ44" s="23"/>
      <c r="JR44" s="23"/>
      <c r="JS44" s="23"/>
      <c r="JT44" s="23"/>
      <c r="JU44" s="23"/>
      <c r="JV44" s="23"/>
      <c r="JW44" s="23"/>
      <c r="JX44" s="23"/>
      <c r="JY44" s="23"/>
      <c r="JZ44" s="23"/>
      <c r="KA44" s="23"/>
      <c r="KB44" s="23"/>
      <c r="KC44" s="23"/>
      <c r="KD44" s="23"/>
      <c r="KE44" s="23"/>
      <c r="KF44" s="23"/>
      <c r="KG44" s="23"/>
      <c r="KH44" s="23"/>
      <c r="KI44" s="23"/>
      <c r="KJ44" s="23"/>
      <c r="KK44" s="23"/>
      <c r="KL44" s="23"/>
      <c r="KM44" s="23"/>
      <c r="KN44" s="23"/>
      <c r="KO44" s="23"/>
      <c r="KP44" s="23"/>
      <c r="KQ44" s="23"/>
      <c r="KR44" s="23"/>
      <c r="KS44" s="23"/>
      <c r="KT44" s="23"/>
      <c r="KU44" s="23"/>
      <c r="KV44" s="23"/>
      <c r="KW44" s="23"/>
      <c r="KX44" s="23"/>
      <c r="KY44" s="23"/>
      <c r="KZ44" s="23"/>
      <c r="LA44" s="23"/>
      <c r="LB44" s="23"/>
      <c r="LC44" s="23"/>
      <c r="LD44" s="23"/>
      <c r="LE44" s="23"/>
      <c r="LF44" s="23"/>
      <c r="LG44" s="23"/>
      <c r="LH44" s="23"/>
      <c r="LI44" s="23"/>
      <c r="LJ44" s="23"/>
      <c r="LK44" s="23"/>
      <c r="LL44" s="23"/>
      <c r="LM44" s="23"/>
      <c r="LN44" s="23"/>
      <c r="LO44" s="23"/>
      <c r="LP44" s="23"/>
      <c r="LQ44" s="23"/>
      <c r="LR44" s="23"/>
      <c r="LS44" s="23"/>
      <c r="LT44" s="23"/>
      <c r="LU44" s="23"/>
      <c r="LV44" s="23"/>
      <c r="LW44" s="23"/>
      <c r="LX44" s="23"/>
      <c r="LY44" s="23"/>
      <c r="LZ44" s="23"/>
      <c r="MA44" s="23"/>
      <c r="MB44" s="23"/>
      <c r="MC44" s="23"/>
      <c r="MD44" s="23"/>
      <c r="ME44" s="23"/>
      <c r="MF44" s="23"/>
      <c r="MG44" s="23"/>
      <c r="MH44" s="23"/>
      <c r="MI44" s="23"/>
      <c r="MJ44" s="23"/>
      <c r="MK44" s="23"/>
      <c r="ML44" s="23"/>
      <c r="MM44" s="23"/>
      <c r="MN44" s="23"/>
      <c r="MO44" s="23"/>
      <c r="MP44" s="23"/>
      <c r="MQ44" s="23"/>
      <c r="MR44" s="23"/>
      <c r="MS44" s="23"/>
      <c r="MT44" s="23"/>
      <c r="MU44" s="23"/>
      <c r="MV44" s="23"/>
      <c r="MW44" s="23"/>
      <c r="MX44" s="23"/>
      <c r="MY44" s="23"/>
    </row>
    <row r="45" spans="1:363">
      <c r="A45" s="27" t="s">
        <v>15</v>
      </c>
      <c r="B45" s="27" t="s">
        <v>50</v>
      </c>
      <c r="C45" s="27" t="s">
        <v>16</v>
      </c>
      <c r="D45" s="27" t="s">
        <v>17</v>
      </c>
      <c r="E45" s="27" t="s">
        <v>18</v>
      </c>
      <c r="F45" s="28" t="s">
        <v>19</v>
      </c>
      <c r="G45" s="27" t="s">
        <v>20</v>
      </c>
      <c r="H45" s="27" t="s">
        <v>21</v>
      </c>
      <c r="I45" s="27" t="s">
        <v>22</v>
      </c>
      <c r="J45" s="27" t="s">
        <v>23</v>
      </c>
      <c r="K45" s="27" t="s">
        <v>24</v>
      </c>
      <c r="L45" s="27" t="s">
        <v>18</v>
      </c>
      <c r="M45" s="49" t="s">
        <v>152</v>
      </c>
      <c r="N45" s="50" t="s">
        <v>25</v>
      </c>
      <c r="O45" s="27" t="s">
        <v>26</v>
      </c>
      <c r="P45" s="50" t="s">
        <v>11</v>
      </c>
      <c r="Q45" s="27" t="s">
        <v>27</v>
      </c>
      <c r="R45" s="28" t="s">
        <v>28</v>
      </c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  <c r="BQ45" s="23"/>
      <c r="BR45" s="23"/>
      <c r="BS45" s="23"/>
      <c r="BT45" s="23"/>
      <c r="BU45" s="23"/>
      <c r="BV45" s="23"/>
      <c r="BW45" s="23"/>
      <c r="BX45" s="23"/>
      <c r="BY45" s="23"/>
      <c r="BZ45" s="23"/>
      <c r="CA45" s="23"/>
      <c r="CB45" s="23"/>
      <c r="CC45" s="23"/>
      <c r="CD45" s="23"/>
      <c r="CE45" s="23"/>
      <c r="CF45" s="23"/>
      <c r="CG45" s="23"/>
      <c r="CH45" s="23"/>
      <c r="CI45" s="23"/>
      <c r="CJ45" s="23"/>
      <c r="CK45" s="23"/>
      <c r="CL45" s="23"/>
      <c r="CM45" s="23"/>
      <c r="CN45" s="23"/>
      <c r="CO45" s="23"/>
      <c r="CP45" s="23"/>
      <c r="CQ45" s="23"/>
      <c r="CR45" s="23"/>
      <c r="CS45" s="23"/>
      <c r="CT45" s="23"/>
      <c r="CU45" s="23"/>
      <c r="CV45" s="23"/>
      <c r="CW45" s="23"/>
      <c r="CX45" s="23"/>
      <c r="CY45" s="23"/>
      <c r="CZ45" s="23"/>
      <c r="DA45" s="23"/>
      <c r="DB45" s="23"/>
      <c r="DC45" s="23"/>
      <c r="DD45" s="23"/>
      <c r="DE45" s="23"/>
      <c r="DF45" s="23"/>
      <c r="DG45" s="23"/>
      <c r="DH45" s="23"/>
      <c r="DI45" s="23"/>
      <c r="DJ45" s="23"/>
      <c r="DK45" s="23"/>
      <c r="DL45" s="23"/>
      <c r="DM45" s="23"/>
      <c r="DN45" s="23"/>
      <c r="DO45" s="23"/>
      <c r="DP45" s="23"/>
      <c r="DQ45" s="23"/>
      <c r="DR45" s="23"/>
      <c r="DS45" s="23"/>
      <c r="DT45" s="23"/>
      <c r="DU45" s="23"/>
      <c r="DV45" s="23"/>
      <c r="DW45" s="23"/>
      <c r="DX45" s="23"/>
      <c r="DY45" s="23"/>
      <c r="DZ45" s="23"/>
      <c r="EA45" s="23"/>
      <c r="EB45" s="23"/>
      <c r="EC45" s="23"/>
      <c r="ED45" s="23"/>
      <c r="EE45" s="23"/>
      <c r="EF45" s="23"/>
      <c r="EG45" s="23"/>
      <c r="EH45" s="23"/>
      <c r="EI45" s="23"/>
      <c r="EJ45" s="23"/>
      <c r="EK45" s="23"/>
      <c r="EL45" s="23"/>
      <c r="EM45" s="23"/>
      <c r="EN45" s="23"/>
      <c r="EO45" s="23"/>
      <c r="EP45" s="23"/>
      <c r="EQ45" s="23"/>
      <c r="ER45" s="23"/>
      <c r="ES45" s="23"/>
      <c r="ET45" s="23"/>
      <c r="EU45" s="23"/>
      <c r="EV45" s="23"/>
      <c r="EW45" s="23"/>
      <c r="EX45" s="23"/>
      <c r="EY45" s="23"/>
      <c r="EZ45" s="23"/>
      <c r="FA45" s="23"/>
      <c r="FB45" s="23"/>
      <c r="FC45" s="23"/>
      <c r="FD45" s="23"/>
      <c r="FE45" s="23"/>
      <c r="FF45" s="23"/>
      <c r="FG45" s="23"/>
      <c r="FH45" s="23"/>
      <c r="FI45" s="23"/>
      <c r="FJ45" s="23"/>
      <c r="FK45" s="23"/>
      <c r="FL45" s="23"/>
      <c r="FM45" s="23"/>
      <c r="FN45" s="23"/>
      <c r="FO45" s="23"/>
      <c r="FP45" s="23"/>
      <c r="FQ45" s="23"/>
      <c r="FR45" s="23"/>
      <c r="FS45" s="23"/>
      <c r="FT45" s="23"/>
      <c r="FU45" s="23"/>
      <c r="FV45" s="23"/>
      <c r="FW45" s="23"/>
      <c r="FX45" s="23"/>
      <c r="FY45" s="23"/>
      <c r="FZ45" s="23"/>
      <c r="GA45" s="23"/>
      <c r="GB45" s="23"/>
      <c r="GC45" s="23"/>
      <c r="GD45" s="23"/>
      <c r="GE45" s="23"/>
      <c r="GF45" s="23"/>
      <c r="GG45" s="23"/>
      <c r="GH45" s="23"/>
      <c r="GI45" s="23"/>
      <c r="GJ45" s="23"/>
      <c r="GK45" s="23"/>
      <c r="GL45" s="23"/>
      <c r="GM45" s="23"/>
      <c r="GN45" s="23"/>
      <c r="GO45" s="23"/>
      <c r="GP45" s="23"/>
      <c r="GQ45" s="23"/>
      <c r="GR45" s="23"/>
      <c r="GS45" s="23"/>
      <c r="GT45" s="23"/>
      <c r="GU45" s="23"/>
      <c r="GV45" s="23"/>
      <c r="GW45" s="23"/>
      <c r="GX45" s="23"/>
      <c r="GY45" s="23"/>
      <c r="GZ45" s="23"/>
      <c r="HA45" s="23"/>
      <c r="HB45" s="23"/>
      <c r="HC45" s="23"/>
      <c r="HD45" s="23"/>
      <c r="HE45" s="23"/>
      <c r="HF45" s="23"/>
      <c r="HG45" s="23"/>
      <c r="HH45" s="23"/>
      <c r="HI45" s="23"/>
      <c r="HJ45" s="23"/>
      <c r="HK45" s="23"/>
      <c r="HL45" s="23"/>
      <c r="HM45" s="23"/>
      <c r="HN45" s="23"/>
      <c r="HO45" s="23"/>
      <c r="HP45" s="23"/>
      <c r="HQ45" s="23"/>
      <c r="HR45" s="23"/>
      <c r="HS45" s="23"/>
      <c r="HT45" s="23"/>
      <c r="HU45" s="23"/>
      <c r="HV45" s="23"/>
      <c r="HW45" s="23"/>
      <c r="HX45" s="23"/>
      <c r="HY45" s="23"/>
      <c r="HZ45" s="23"/>
      <c r="IA45" s="23"/>
      <c r="IB45" s="23"/>
      <c r="IC45" s="23"/>
      <c r="ID45" s="23"/>
      <c r="IE45" s="23"/>
      <c r="IF45" s="23"/>
      <c r="IG45" s="23"/>
      <c r="IH45" s="23"/>
      <c r="II45" s="23"/>
      <c r="IJ45" s="23"/>
      <c r="IK45" s="23"/>
      <c r="IL45" s="23"/>
      <c r="IM45" s="23"/>
      <c r="IN45" s="23"/>
      <c r="IO45" s="23"/>
      <c r="IP45" s="23"/>
      <c r="IQ45" s="23"/>
      <c r="IR45" s="23"/>
      <c r="IS45" s="23"/>
      <c r="IT45" s="23"/>
      <c r="IU45" s="23"/>
      <c r="IV45" s="23"/>
      <c r="IW45" s="23"/>
      <c r="IX45" s="23"/>
      <c r="IY45" s="23"/>
      <c r="IZ45" s="23"/>
      <c r="JA45" s="23"/>
      <c r="JB45" s="23"/>
      <c r="JC45" s="23"/>
      <c r="JD45" s="23"/>
      <c r="JE45" s="23"/>
      <c r="JF45" s="23"/>
      <c r="JG45" s="23"/>
      <c r="JH45" s="23"/>
      <c r="JI45" s="23"/>
      <c r="JJ45" s="23"/>
      <c r="JK45" s="23"/>
      <c r="JL45" s="23"/>
      <c r="JM45" s="23"/>
      <c r="JN45" s="23"/>
      <c r="JO45" s="23"/>
      <c r="JP45" s="23"/>
      <c r="JQ45" s="23"/>
      <c r="JR45" s="23"/>
      <c r="JS45" s="23"/>
      <c r="JT45" s="23"/>
      <c r="JU45" s="23"/>
      <c r="JV45" s="23"/>
      <c r="JW45" s="23"/>
      <c r="JX45" s="23"/>
      <c r="JY45" s="23"/>
      <c r="JZ45" s="23"/>
      <c r="KA45" s="23"/>
      <c r="KB45" s="23"/>
      <c r="KC45" s="23"/>
      <c r="KD45" s="23"/>
      <c r="KE45" s="23"/>
      <c r="KF45" s="23"/>
      <c r="KG45" s="23"/>
      <c r="KH45" s="23"/>
      <c r="KI45" s="23"/>
      <c r="KJ45" s="23"/>
      <c r="KK45" s="23"/>
      <c r="KL45" s="23"/>
      <c r="KM45" s="23"/>
      <c r="KN45" s="23"/>
      <c r="KO45" s="23"/>
      <c r="KP45" s="23"/>
      <c r="KQ45" s="23"/>
      <c r="KR45" s="23"/>
      <c r="KS45" s="23"/>
      <c r="KT45" s="23"/>
      <c r="KU45" s="23"/>
      <c r="KV45" s="23"/>
      <c r="KW45" s="23"/>
      <c r="KX45" s="23"/>
      <c r="KY45" s="23"/>
      <c r="KZ45" s="23"/>
      <c r="LA45" s="23"/>
      <c r="LB45" s="23"/>
      <c r="LC45" s="23"/>
      <c r="LD45" s="23"/>
      <c r="LE45" s="23"/>
      <c r="LF45" s="23"/>
      <c r="LG45" s="23"/>
      <c r="LH45" s="23"/>
      <c r="LI45" s="23"/>
      <c r="LJ45" s="23"/>
      <c r="LK45" s="23"/>
      <c r="LL45" s="23"/>
      <c r="LM45" s="23"/>
      <c r="LN45" s="23"/>
      <c r="LO45" s="23"/>
      <c r="LP45" s="23"/>
      <c r="LQ45" s="23"/>
      <c r="LR45" s="23"/>
      <c r="LS45" s="23"/>
      <c r="LT45" s="23"/>
      <c r="LU45" s="23"/>
      <c r="LV45" s="23"/>
      <c r="LW45" s="23"/>
      <c r="LX45" s="23"/>
      <c r="LY45" s="23"/>
      <c r="LZ45" s="23"/>
      <c r="MA45" s="23"/>
      <c r="MB45" s="23"/>
      <c r="MC45" s="23"/>
      <c r="MD45" s="23"/>
      <c r="ME45" s="23"/>
      <c r="MF45" s="23"/>
      <c r="MG45" s="23"/>
      <c r="MH45" s="23"/>
      <c r="MI45" s="23"/>
      <c r="MJ45" s="23"/>
      <c r="MK45" s="23"/>
      <c r="ML45" s="23"/>
      <c r="MM45" s="23"/>
      <c r="MN45" s="23"/>
      <c r="MO45" s="23"/>
      <c r="MP45" s="23"/>
      <c r="MQ45" s="23"/>
      <c r="MR45" s="23"/>
      <c r="MS45" s="23"/>
      <c r="MT45" s="23"/>
      <c r="MU45" s="23"/>
      <c r="MV45" s="23"/>
      <c r="MW45" s="23"/>
      <c r="MX45" s="23"/>
      <c r="MY45" s="23"/>
    </row>
    <row r="46" spans="1:363" s="13" customFormat="1">
      <c r="A46" s="9" t="s">
        <v>800</v>
      </c>
      <c r="B46" s="33" t="s">
        <v>801</v>
      </c>
      <c r="C46" s="9"/>
      <c r="D46" s="9"/>
      <c r="E46" s="9"/>
      <c r="F46" s="35"/>
      <c r="G46" s="9"/>
      <c r="H46" s="9">
        <v>2384</v>
      </c>
      <c r="I46" s="9">
        <v>2605</v>
      </c>
      <c r="J46" s="9">
        <f t="shared" ref="J46:J52" si="16">I46-H46</f>
        <v>221</v>
      </c>
      <c r="K46" s="9">
        <v>20</v>
      </c>
      <c r="L46" s="9">
        <f t="shared" ref="L46:L52" si="17">K46*J46</f>
        <v>4420</v>
      </c>
      <c r="M46" s="10">
        <v>1.03</v>
      </c>
      <c r="N46" s="11">
        <f t="shared" ref="N46:N52" si="18">M46*L46</f>
        <v>4552.6000000000004</v>
      </c>
      <c r="O46" s="9"/>
      <c r="P46" s="11">
        <f t="shared" ref="P46:P53" si="19">G46+N46+O46</f>
        <v>4552.6000000000004</v>
      </c>
      <c r="Q46" s="9">
        <v>1</v>
      </c>
      <c r="R46" s="34">
        <f t="shared" ref="R46:R54" si="20">P46*Q46</f>
        <v>4552.6000000000004</v>
      </c>
    </row>
    <row r="47" spans="1:363" s="13" customFormat="1">
      <c r="A47" s="9" t="s">
        <v>802</v>
      </c>
      <c r="B47" s="33" t="s">
        <v>803</v>
      </c>
      <c r="C47" s="9"/>
      <c r="D47" s="9"/>
      <c r="E47" s="9"/>
      <c r="F47" s="35"/>
      <c r="G47" s="9"/>
      <c r="H47" s="9">
        <v>531</v>
      </c>
      <c r="I47" s="9">
        <v>551</v>
      </c>
      <c r="J47" s="9">
        <f t="shared" si="16"/>
        <v>20</v>
      </c>
      <c r="K47" s="9">
        <v>20</v>
      </c>
      <c r="L47" s="9">
        <f t="shared" si="17"/>
        <v>400</v>
      </c>
      <c r="M47" s="10">
        <v>1.03</v>
      </c>
      <c r="N47" s="11">
        <f t="shared" si="18"/>
        <v>412</v>
      </c>
      <c r="O47" s="9"/>
      <c r="P47" s="11">
        <f t="shared" si="19"/>
        <v>412</v>
      </c>
      <c r="Q47" s="9">
        <v>1</v>
      </c>
      <c r="R47" s="34">
        <f t="shared" si="20"/>
        <v>412</v>
      </c>
    </row>
    <row r="48" spans="1:363" s="13" customFormat="1">
      <c r="A48" s="9" t="s">
        <v>804</v>
      </c>
      <c r="B48" s="33" t="s">
        <v>805</v>
      </c>
      <c r="C48" s="9"/>
      <c r="D48" s="9"/>
      <c r="E48" s="9"/>
      <c r="F48" s="35"/>
      <c r="G48" s="9"/>
      <c r="H48" s="9">
        <v>519</v>
      </c>
      <c r="I48" s="9">
        <v>548</v>
      </c>
      <c r="J48" s="9">
        <f t="shared" si="16"/>
        <v>29</v>
      </c>
      <c r="K48" s="9">
        <v>40</v>
      </c>
      <c r="L48" s="9">
        <f t="shared" si="17"/>
        <v>1160</v>
      </c>
      <c r="M48" s="10">
        <v>1.03</v>
      </c>
      <c r="N48" s="11">
        <f t="shared" si="18"/>
        <v>1194.8</v>
      </c>
      <c r="O48" s="9"/>
      <c r="P48" s="11">
        <f t="shared" si="19"/>
        <v>1194.8</v>
      </c>
      <c r="Q48" s="9">
        <v>1</v>
      </c>
      <c r="R48" s="34">
        <f t="shared" si="20"/>
        <v>1194.8</v>
      </c>
    </row>
    <row r="49" spans="1:363" s="13" customFormat="1">
      <c r="A49" s="9" t="s">
        <v>806</v>
      </c>
      <c r="B49" s="33" t="s">
        <v>807</v>
      </c>
      <c r="C49" s="9"/>
      <c r="D49" s="9"/>
      <c r="E49" s="9"/>
      <c r="F49" s="35"/>
      <c r="G49" s="9"/>
      <c r="H49" s="9">
        <v>1713</v>
      </c>
      <c r="I49" s="9">
        <v>2115</v>
      </c>
      <c r="J49" s="9">
        <f t="shared" si="16"/>
        <v>402</v>
      </c>
      <c r="K49" s="9">
        <v>80</v>
      </c>
      <c r="L49" s="9">
        <f t="shared" si="17"/>
        <v>32160</v>
      </c>
      <c r="M49" s="10">
        <v>1.03</v>
      </c>
      <c r="N49" s="11">
        <f t="shared" si="18"/>
        <v>33124.800000000003</v>
      </c>
      <c r="O49" s="9"/>
      <c r="P49" s="11">
        <f t="shared" si="19"/>
        <v>33124.800000000003</v>
      </c>
      <c r="Q49" s="9">
        <v>1</v>
      </c>
      <c r="R49" s="34">
        <f t="shared" si="20"/>
        <v>33124.800000000003</v>
      </c>
    </row>
    <row r="50" spans="1:363" s="13" customFormat="1">
      <c r="A50" s="9" t="s">
        <v>808</v>
      </c>
      <c r="B50" s="33" t="s">
        <v>809</v>
      </c>
      <c r="C50" s="9"/>
      <c r="D50" s="9"/>
      <c r="E50" s="9"/>
      <c r="F50" s="35"/>
      <c r="G50" s="9"/>
      <c r="H50" s="9">
        <v>3788</v>
      </c>
      <c r="I50" s="9">
        <v>4301</v>
      </c>
      <c r="J50" s="9">
        <f t="shared" si="16"/>
        <v>513</v>
      </c>
      <c r="K50" s="9">
        <v>80</v>
      </c>
      <c r="L50" s="9">
        <f t="shared" si="17"/>
        <v>41040</v>
      </c>
      <c r="M50" s="10">
        <v>1.03</v>
      </c>
      <c r="N50" s="11">
        <f t="shared" si="18"/>
        <v>42271.199999999997</v>
      </c>
      <c r="O50" s="9"/>
      <c r="P50" s="11">
        <f t="shared" si="19"/>
        <v>42271.199999999997</v>
      </c>
      <c r="Q50" s="9">
        <v>1</v>
      </c>
      <c r="R50" s="34">
        <f t="shared" si="20"/>
        <v>42271.199999999997</v>
      </c>
    </row>
    <row r="51" spans="1:363" s="13" customFormat="1">
      <c r="A51" s="9" t="s">
        <v>810</v>
      </c>
      <c r="B51" s="33" t="s">
        <v>811</v>
      </c>
      <c r="C51" s="9"/>
      <c r="D51" s="9"/>
      <c r="E51" s="9"/>
      <c r="F51" s="35"/>
      <c r="G51" s="9"/>
      <c r="H51" s="9">
        <v>28571</v>
      </c>
      <c r="I51" s="9">
        <v>31185</v>
      </c>
      <c r="J51" s="9">
        <f t="shared" si="16"/>
        <v>2614</v>
      </c>
      <c r="K51" s="9">
        <v>50</v>
      </c>
      <c r="L51" s="9">
        <f t="shared" si="17"/>
        <v>130700</v>
      </c>
      <c r="M51" s="10">
        <v>1.03</v>
      </c>
      <c r="N51" s="11">
        <f t="shared" si="18"/>
        <v>134621</v>
      </c>
      <c r="O51" s="9"/>
      <c r="P51" s="11">
        <f t="shared" si="19"/>
        <v>134621</v>
      </c>
      <c r="Q51" s="9">
        <v>1</v>
      </c>
      <c r="R51" s="34">
        <f t="shared" si="20"/>
        <v>134621</v>
      </c>
    </row>
    <row r="52" spans="1:363" s="13" customFormat="1">
      <c r="A52" s="9" t="s">
        <v>812</v>
      </c>
      <c r="B52" s="33" t="s">
        <v>811</v>
      </c>
      <c r="C52" s="9"/>
      <c r="D52" s="9"/>
      <c r="E52" s="9"/>
      <c r="F52" s="35"/>
      <c r="G52" s="9"/>
      <c r="H52" s="9">
        <v>99731</v>
      </c>
      <c r="I52" s="9">
        <v>107093</v>
      </c>
      <c r="J52" s="9">
        <f t="shared" si="16"/>
        <v>7362</v>
      </c>
      <c r="K52" s="9">
        <v>1</v>
      </c>
      <c r="L52" s="9">
        <f t="shared" si="17"/>
        <v>7362</v>
      </c>
      <c r="M52" s="10">
        <v>1.03</v>
      </c>
      <c r="N52" s="11">
        <f t="shared" si="18"/>
        <v>7582.86</v>
      </c>
      <c r="O52" s="9"/>
      <c r="P52" s="11">
        <f t="shared" si="19"/>
        <v>7582.86</v>
      </c>
      <c r="Q52" s="9">
        <v>1</v>
      </c>
      <c r="R52" s="34">
        <f t="shared" si="20"/>
        <v>7582.86</v>
      </c>
    </row>
    <row r="53" spans="1:363" s="13" customFormat="1">
      <c r="A53" s="9" t="s">
        <v>813</v>
      </c>
      <c r="B53" s="33" t="s">
        <v>811</v>
      </c>
      <c r="C53" s="9">
        <v>2143</v>
      </c>
      <c r="D53" s="9">
        <v>2143</v>
      </c>
      <c r="E53" s="9">
        <f>SUM(D53-C53)</f>
        <v>0</v>
      </c>
      <c r="F53" s="34">
        <v>9.5</v>
      </c>
      <c r="G53" s="9">
        <f>E53*F53</f>
        <v>0</v>
      </c>
      <c r="H53" s="9"/>
      <c r="I53" s="9"/>
      <c r="J53" s="9"/>
      <c r="K53" s="9"/>
      <c r="L53" s="9"/>
      <c r="M53" s="10"/>
      <c r="N53" s="11"/>
      <c r="O53" s="9"/>
      <c r="P53" s="11">
        <f t="shared" si="19"/>
        <v>0</v>
      </c>
      <c r="Q53" s="9">
        <v>1</v>
      </c>
      <c r="R53" s="34">
        <f t="shared" si="20"/>
        <v>0</v>
      </c>
    </row>
    <row r="54" spans="1:363" s="13" customFormat="1">
      <c r="A54" s="9" t="s">
        <v>11</v>
      </c>
      <c r="B54" s="42"/>
      <c r="C54" s="9"/>
      <c r="D54" s="9"/>
      <c r="E54" s="9"/>
      <c r="F54" s="35"/>
      <c r="G54" s="9"/>
      <c r="H54" s="9"/>
      <c r="I54" s="9"/>
      <c r="J54" s="9"/>
      <c r="K54" s="9"/>
      <c r="L54" s="9">
        <f>SUM(L46:L53)</f>
        <v>217242</v>
      </c>
      <c r="M54" s="10">
        <v>1.03</v>
      </c>
      <c r="N54" s="11">
        <f>L54*M54</f>
        <v>223759.26</v>
      </c>
      <c r="O54" s="9"/>
      <c r="P54" s="11">
        <f>G53+N54+G54</f>
        <v>223759.26</v>
      </c>
      <c r="Q54" s="9">
        <v>1</v>
      </c>
      <c r="R54" s="34">
        <f t="shared" si="20"/>
        <v>223759.26</v>
      </c>
    </row>
    <row r="55" spans="1:363" ht="38.25" customHeight="1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23"/>
      <c r="BK55" s="23"/>
      <c r="BL55" s="23"/>
      <c r="BM55" s="23"/>
      <c r="BN55" s="23"/>
      <c r="BO55" s="23"/>
      <c r="BP55" s="23"/>
      <c r="BQ55" s="23"/>
      <c r="BR55" s="23"/>
      <c r="BS55" s="23"/>
      <c r="BT55" s="23"/>
      <c r="BU55" s="23"/>
      <c r="BV55" s="23"/>
      <c r="BW55" s="23"/>
      <c r="BX55" s="23"/>
      <c r="BY55" s="23"/>
      <c r="BZ55" s="23"/>
      <c r="CA55" s="23"/>
      <c r="CB55" s="23"/>
      <c r="CC55" s="23"/>
      <c r="CD55" s="23"/>
      <c r="CE55" s="23"/>
      <c r="CF55" s="23"/>
      <c r="CG55" s="23"/>
      <c r="CH55" s="23"/>
      <c r="CI55" s="23"/>
      <c r="CJ55" s="23"/>
      <c r="CK55" s="23"/>
      <c r="CL55" s="23"/>
      <c r="CM55" s="23"/>
      <c r="CN55" s="23"/>
      <c r="CO55" s="23"/>
      <c r="CP55" s="23"/>
      <c r="CQ55" s="23"/>
      <c r="CR55" s="23"/>
      <c r="CS55" s="23"/>
      <c r="CT55" s="23"/>
      <c r="CU55" s="23"/>
      <c r="CV55" s="23"/>
      <c r="CW55" s="23"/>
      <c r="CX55" s="23"/>
      <c r="CY55" s="23"/>
      <c r="CZ55" s="23"/>
      <c r="DA55" s="23"/>
      <c r="DB55" s="23"/>
      <c r="DC55" s="23"/>
      <c r="DD55" s="23"/>
      <c r="DE55" s="23"/>
      <c r="DF55" s="23"/>
      <c r="DG55" s="23"/>
      <c r="DH55" s="23"/>
      <c r="DI55" s="23"/>
      <c r="DJ55" s="23"/>
      <c r="DK55" s="23"/>
      <c r="DL55" s="23"/>
      <c r="DM55" s="23"/>
      <c r="DN55" s="23"/>
      <c r="DO55" s="23"/>
      <c r="DP55" s="23"/>
      <c r="DQ55" s="23"/>
      <c r="DR55" s="23"/>
      <c r="DS55" s="23"/>
      <c r="DT55" s="23"/>
      <c r="DU55" s="23"/>
      <c r="DV55" s="23"/>
      <c r="DW55" s="23"/>
      <c r="DX55" s="23"/>
      <c r="DY55" s="23"/>
      <c r="DZ55" s="23"/>
      <c r="EA55" s="23"/>
      <c r="EB55" s="23"/>
      <c r="EC55" s="23"/>
      <c r="ED55" s="23"/>
      <c r="EE55" s="23"/>
      <c r="EF55" s="23"/>
      <c r="EG55" s="23"/>
      <c r="EH55" s="23"/>
      <c r="EI55" s="23"/>
      <c r="EJ55" s="23"/>
      <c r="EK55" s="23"/>
      <c r="EL55" s="23"/>
      <c r="EM55" s="23"/>
      <c r="EN55" s="23"/>
      <c r="EO55" s="23"/>
      <c r="EP55" s="23"/>
      <c r="EQ55" s="23"/>
      <c r="ER55" s="23"/>
      <c r="ES55" s="23"/>
      <c r="ET55" s="23"/>
      <c r="EU55" s="23"/>
      <c r="EV55" s="23"/>
      <c r="EW55" s="23"/>
      <c r="EX55" s="23"/>
      <c r="EY55" s="23"/>
      <c r="EZ55" s="23"/>
      <c r="FA55" s="23"/>
      <c r="FB55" s="23"/>
      <c r="FC55" s="23"/>
      <c r="FD55" s="23"/>
      <c r="FE55" s="23"/>
      <c r="FF55" s="23"/>
      <c r="FG55" s="23"/>
      <c r="FH55" s="23"/>
      <c r="FI55" s="23"/>
      <c r="FJ55" s="23"/>
      <c r="FK55" s="23"/>
      <c r="FL55" s="23"/>
      <c r="FM55" s="23"/>
      <c r="FN55" s="23"/>
      <c r="FO55" s="23"/>
      <c r="FP55" s="23"/>
      <c r="FQ55" s="23"/>
      <c r="FR55" s="23"/>
      <c r="FS55" s="23"/>
      <c r="FT55" s="23"/>
      <c r="FU55" s="23"/>
      <c r="FV55" s="23"/>
      <c r="FW55" s="23"/>
      <c r="FX55" s="23"/>
      <c r="FY55" s="23"/>
      <c r="FZ55" s="23"/>
      <c r="GA55" s="23"/>
      <c r="GB55" s="23"/>
      <c r="GC55" s="23"/>
      <c r="GD55" s="23"/>
      <c r="GE55" s="23"/>
      <c r="GF55" s="23"/>
      <c r="GG55" s="23"/>
      <c r="GH55" s="23"/>
      <c r="GI55" s="23"/>
      <c r="GJ55" s="23"/>
      <c r="GK55" s="23"/>
      <c r="GL55" s="23"/>
      <c r="GM55" s="23"/>
      <c r="GN55" s="23"/>
      <c r="GO55" s="23"/>
      <c r="GP55" s="23"/>
      <c r="GQ55" s="23"/>
      <c r="GR55" s="23"/>
      <c r="GS55" s="23"/>
      <c r="GT55" s="23"/>
      <c r="GU55" s="23"/>
      <c r="GV55" s="23"/>
      <c r="GW55" s="23"/>
      <c r="GX55" s="23"/>
      <c r="GY55" s="23"/>
      <c r="GZ55" s="23"/>
      <c r="HA55" s="23"/>
      <c r="HB55" s="23"/>
      <c r="HC55" s="23"/>
      <c r="HD55" s="23"/>
      <c r="HE55" s="23"/>
      <c r="HF55" s="23"/>
      <c r="HG55" s="23"/>
      <c r="HH55" s="23"/>
      <c r="HI55" s="23"/>
      <c r="HJ55" s="23"/>
      <c r="HK55" s="23"/>
      <c r="HL55" s="23"/>
      <c r="HM55" s="23"/>
      <c r="HN55" s="23"/>
      <c r="HO55" s="23"/>
      <c r="HP55" s="23"/>
      <c r="HQ55" s="23"/>
      <c r="HR55" s="23"/>
      <c r="HS55" s="23"/>
      <c r="HT55" s="23"/>
      <c r="HU55" s="23"/>
      <c r="HV55" s="23"/>
      <c r="HW55" s="23"/>
      <c r="HX55" s="23"/>
      <c r="HY55" s="23"/>
      <c r="HZ55" s="23"/>
      <c r="IA55" s="23"/>
      <c r="IB55" s="23"/>
      <c r="IC55" s="23"/>
      <c r="ID55" s="23"/>
      <c r="IE55" s="23"/>
      <c r="IF55" s="23"/>
      <c r="IG55" s="23"/>
      <c r="IH55" s="23"/>
      <c r="II55" s="23"/>
      <c r="IJ55" s="23"/>
      <c r="IK55" s="23"/>
      <c r="IL55" s="23"/>
      <c r="IM55" s="23"/>
      <c r="IN55" s="23"/>
      <c r="IO55" s="23"/>
      <c r="IP55" s="23"/>
      <c r="IQ55" s="23"/>
      <c r="IR55" s="23"/>
      <c r="IS55" s="23"/>
      <c r="IT55" s="23"/>
      <c r="IU55" s="23"/>
      <c r="IV55" s="23"/>
      <c r="IW55" s="23"/>
      <c r="IX55" s="23"/>
      <c r="IY55" s="23"/>
      <c r="IZ55" s="23"/>
      <c r="JA55" s="23"/>
      <c r="JB55" s="23"/>
      <c r="JC55" s="23"/>
      <c r="JD55" s="23"/>
      <c r="JE55" s="23"/>
      <c r="JF55" s="23"/>
      <c r="JG55" s="23"/>
      <c r="JH55" s="23"/>
      <c r="JI55" s="23"/>
      <c r="JJ55" s="23"/>
      <c r="JK55" s="23"/>
      <c r="JL55" s="23"/>
      <c r="JM55" s="23"/>
      <c r="JN55" s="23"/>
      <c r="JO55" s="23"/>
      <c r="JP55" s="23"/>
      <c r="JQ55" s="23"/>
      <c r="JR55" s="23"/>
      <c r="JS55" s="23"/>
      <c r="JT55" s="23"/>
      <c r="JU55" s="23"/>
      <c r="JV55" s="23"/>
      <c r="JW55" s="23"/>
      <c r="JX55" s="23"/>
      <c r="JY55" s="23"/>
      <c r="JZ55" s="23"/>
      <c r="KA55" s="23"/>
      <c r="KB55" s="23"/>
      <c r="KC55" s="23"/>
      <c r="KD55" s="23"/>
      <c r="KE55" s="23"/>
      <c r="KF55" s="23"/>
      <c r="KG55" s="23"/>
      <c r="KH55" s="23"/>
      <c r="KI55" s="23"/>
      <c r="KJ55" s="23"/>
      <c r="KK55" s="23"/>
      <c r="KL55" s="23"/>
      <c r="KM55" s="23"/>
      <c r="KN55" s="23"/>
      <c r="KO55" s="23"/>
      <c r="KP55" s="23"/>
      <c r="KQ55" s="23"/>
      <c r="KR55" s="23"/>
      <c r="KS55" s="23"/>
      <c r="KT55" s="23"/>
      <c r="KU55" s="23"/>
      <c r="KV55" s="23"/>
      <c r="KW55" s="23"/>
      <c r="KX55" s="23"/>
      <c r="KY55" s="23"/>
      <c r="KZ55" s="23"/>
      <c r="LA55" s="23"/>
      <c r="LB55" s="23"/>
      <c r="LC55" s="23"/>
      <c r="LD55" s="23"/>
      <c r="LE55" s="23"/>
      <c r="LF55" s="23"/>
      <c r="LG55" s="23"/>
      <c r="LH55" s="23"/>
      <c r="LI55" s="23"/>
      <c r="LJ55" s="23"/>
      <c r="LK55" s="23"/>
      <c r="LL55" s="23"/>
      <c r="LM55" s="23"/>
      <c r="LN55" s="23"/>
      <c r="LO55" s="23"/>
      <c r="LP55" s="23"/>
      <c r="LQ55" s="23"/>
      <c r="LR55" s="23"/>
      <c r="LS55" s="23"/>
      <c r="LT55" s="23"/>
      <c r="LU55" s="23"/>
      <c r="LV55" s="23"/>
      <c r="LW55" s="23"/>
      <c r="LX55" s="23"/>
      <c r="LY55" s="23"/>
      <c r="LZ55" s="23"/>
      <c r="MA55" s="23"/>
      <c r="MB55" s="23"/>
      <c r="MC55" s="23"/>
      <c r="MD55" s="23"/>
      <c r="ME55" s="23"/>
      <c r="MF55" s="23"/>
      <c r="MG55" s="23"/>
      <c r="MH55" s="23"/>
      <c r="MI55" s="23"/>
      <c r="MJ55" s="23"/>
      <c r="MK55" s="23"/>
      <c r="ML55" s="23"/>
      <c r="MM55" s="23"/>
      <c r="MN55" s="23"/>
      <c r="MO55" s="23"/>
      <c r="MP55" s="23"/>
      <c r="MQ55" s="23"/>
      <c r="MR55" s="23"/>
      <c r="MS55" s="23"/>
      <c r="MT55" s="23"/>
      <c r="MU55" s="23"/>
      <c r="MV55" s="23"/>
      <c r="MW55" s="23"/>
      <c r="MX55" s="23"/>
      <c r="MY55" s="23"/>
    </row>
    <row r="56" spans="1:363" ht="25.5">
      <c r="A56" s="715"/>
      <c r="B56" s="716"/>
      <c r="C56" s="716"/>
      <c r="D56" s="716"/>
      <c r="E56" s="716"/>
      <c r="F56" s="716"/>
      <c r="G56" s="716"/>
      <c r="H56" s="716"/>
      <c r="I56" s="716"/>
      <c r="J56" s="716"/>
      <c r="K56" s="716"/>
      <c r="L56" s="716"/>
      <c r="M56" s="716"/>
      <c r="N56" s="716"/>
      <c r="O56" s="716"/>
      <c r="P56" s="716"/>
      <c r="Q56" s="716"/>
      <c r="R56" s="717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3"/>
      <c r="AS56" s="23"/>
      <c r="AT56" s="23"/>
      <c r="AU56" s="23"/>
      <c r="AV56" s="23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3"/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23"/>
      <c r="CD56" s="23"/>
      <c r="CE56" s="23"/>
      <c r="CF56" s="23"/>
      <c r="CG56" s="23"/>
      <c r="CH56" s="23"/>
      <c r="CI56" s="23"/>
      <c r="CJ56" s="23"/>
      <c r="CK56" s="23"/>
      <c r="CL56" s="23"/>
      <c r="CM56" s="23"/>
      <c r="CN56" s="23"/>
      <c r="CO56" s="23"/>
      <c r="CP56" s="23"/>
      <c r="CQ56" s="23"/>
      <c r="CR56" s="23"/>
      <c r="CS56" s="23"/>
      <c r="CT56" s="23"/>
      <c r="CU56" s="23"/>
      <c r="CV56" s="23"/>
      <c r="CW56" s="23"/>
      <c r="CX56" s="23"/>
      <c r="CY56" s="23"/>
      <c r="CZ56" s="23"/>
      <c r="DA56" s="23"/>
      <c r="DB56" s="23"/>
      <c r="DC56" s="23"/>
      <c r="DD56" s="23"/>
      <c r="DE56" s="23"/>
      <c r="DF56" s="23"/>
      <c r="DG56" s="23"/>
      <c r="DH56" s="23"/>
      <c r="DI56" s="23"/>
      <c r="DJ56" s="23"/>
      <c r="DK56" s="23"/>
      <c r="DL56" s="23"/>
      <c r="DM56" s="23"/>
      <c r="DN56" s="23"/>
      <c r="DO56" s="23"/>
      <c r="DP56" s="23"/>
      <c r="DQ56" s="23"/>
      <c r="DR56" s="23"/>
      <c r="DS56" s="23"/>
      <c r="DT56" s="23"/>
      <c r="DU56" s="23"/>
      <c r="DV56" s="23"/>
      <c r="DW56" s="23"/>
      <c r="DX56" s="23"/>
      <c r="DY56" s="23"/>
      <c r="DZ56" s="23"/>
      <c r="EA56" s="23"/>
      <c r="EB56" s="23"/>
      <c r="EC56" s="23"/>
      <c r="ED56" s="23"/>
      <c r="EE56" s="23"/>
      <c r="EF56" s="23"/>
      <c r="EG56" s="23"/>
      <c r="EH56" s="23"/>
      <c r="EI56" s="23"/>
      <c r="EJ56" s="23"/>
      <c r="EK56" s="23"/>
      <c r="EL56" s="23"/>
      <c r="EM56" s="23"/>
      <c r="EN56" s="23"/>
      <c r="EO56" s="23"/>
      <c r="EP56" s="23"/>
      <c r="EQ56" s="23"/>
      <c r="ER56" s="23"/>
      <c r="ES56" s="23"/>
      <c r="ET56" s="23"/>
      <c r="EU56" s="23"/>
      <c r="EV56" s="23"/>
      <c r="EW56" s="23"/>
      <c r="EX56" s="23"/>
      <c r="EY56" s="23"/>
      <c r="EZ56" s="23"/>
      <c r="FA56" s="23"/>
      <c r="FB56" s="23"/>
      <c r="FC56" s="23"/>
      <c r="FD56" s="23"/>
      <c r="FE56" s="23"/>
      <c r="FF56" s="23"/>
      <c r="FG56" s="23"/>
      <c r="FH56" s="23"/>
      <c r="FI56" s="23"/>
      <c r="FJ56" s="23"/>
      <c r="FK56" s="23"/>
      <c r="FL56" s="23"/>
      <c r="FM56" s="23"/>
      <c r="FN56" s="23"/>
      <c r="FO56" s="23"/>
      <c r="FP56" s="23"/>
      <c r="FQ56" s="23"/>
      <c r="FR56" s="23"/>
      <c r="FS56" s="23"/>
      <c r="FT56" s="23"/>
      <c r="FU56" s="23"/>
      <c r="FV56" s="23"/>
      <c r="FW56" s="23"/>
      <c r="FX56" s="23"/>
      <c r="FY56" s="23"/>
      <c r="FZ56" s="23"/>
      <c r="GA56" s="23"/>
      <c r="GB56" s="23"/>
      <c r="GC56" s="23"/>
      <c r="GD56" s="23"/>
      <c r="GE56" s="23"/>
      <c r="GF56" s="23"/>
      <c r="GG56" s="23"/>
      <c r="GH56" s="23"/>
      <c r="GI56" s="23"/>
      <c r="GJ56" s="23"/>
      <c r="GK56" s="23"/>
      <c r="GL56" s="23"/>
      <c r="GM56" s="23"/>
      <c r="GN56" s="23"/>
      <c r="GO56" s="23"/>
      <c r="GP56" s="23"/>
      <c r="GQ56" s="23"/>
      <c r="GR56" s="23"/>
      <c r="GS56" s="23"/>
      <c r="GT56" s="23"/>
      <c r="GU56" s="23"/>
      <c r="GV56" s="23"/>
      <c r="GW56" s="23"/>
      <c r="GX56" s="23"/>
      <c r="GY56" s="23"/>
      <c r="GZ56" s="23"/>
      <c r="HA56" s="23"/>
      <c r="HB56" s="23"/>
      <c r="HC56" s="23"/>
      <c r="HD56" s="23"/>
      <c r="HE56" s="23"/>
      <c r="HF56" s="23"/>
      <c r="HG56" s="23"/>
      <c r="HH56" s="23"/>
      <c r="HI56" s="23"/>
      <c r="HJ56" s="23"/>
      <c r="HK56" s="23"/>
      <c r="HL56" s="23"/>
      <c r="HM56" s="23"/>
      <c r="HN56" s="23"/>
      <c r="HO56" s="23"/>
      <c r="HP56" s="23"/>
      <c r="HQ56" s="23"/>
      <c r="HR56" s="23"/>
      <c r="HS56" s="23"/>
      <c r="HT56" s="23"/>
      <c r="HU56" s="23"/>
      <c r="HV56" s="23"/>
      <c r="HW56" s="23"/>
      <c r="HX56" s="23"/>
      <c r="HY56" s="23"/>
      <c r="HZ56" s="23"/>
      <c r="IA56" s="23"/>
      <c r="IB56" s="23"/>
      <c r="IC56" s="23"/>
      <c r="ID56" s="23"/>
      <c r="IE56" s="23"/>
      <c r="IF56" s="23"/>
      <c r="IG56" s="23"/>
      <c r="IH56" s="23"/>
      <c r="II56" s="23"/>
      <c r="IJ56" s="23"/>
      <c r="IK56" s="23"/>
      <c r="IL56" s="23"/>
      <c r="IM56" s="23"/>
      <c r="IN56" s="23"/>
      <c r="IO56" s="23"/>
      <c r="IP56" s="23"/>
      <c r="IQ56" s="23"/>
      <c r="IR56" s="23"/>
      <c r="IS56" s="23"/>
      <c r="IT56" s="23"/>
      <c r="IU56" s="23"/>
      <c r="IV56" s="23"/>
      <c r="IW56" s="23"/>
      <c r="IX56" s="23"/>
      <c r="IY56" s="23"/>
      <c r="IZ56" s="23"/>
      <c r="JA56" s="23"/>
      <c r="JB56" s="23"/>
      <c r="JC56" s="23"/>
      <c r="JD56" s="23"/>
      <c r="JE56" s="23"/>
      <c r="JF56" s="23"/>
      <c r="JG56" s="23"/>
      <c r="JH56" s="23"/>
      <c r="JI56" s="23"/>
      <c r="JJ56" s="23"/>
      <c r="JK56" s="23"/>
      <c r="JL56" s="23"/>
      <c r="JM56" s="23"/>
      <c r="JN56" s="23"/>
      <c r="JO56" s="23"/>
      <c r="JP56" s="23"/>
      <c r="JQ56" s="23"/>
      <c r="JR56" s="23"/>
      <c r="JS56" s="23"/>
      <c r="JT56" s="23"/>
      <c r="JU56" s="23"/>
      <c r="JV56" s="23"/>
      <c r="JW56" s="23"/>
      <c r="JX56" s="23"/>
      <c r="JY56" s="23"/>
      <c r="JZ56" s="23"/>
      <c r="KA56" s="23"/>
      <c r="KB56" s="23"/>
      <c r="KC56" s="23"/>
      <c r="KD56" s="23"/>
      <c r="KE56" s="23"/>
      <c r="KF56" s="23"/>
      <c r="KG56" s="23"/>
      <c r="KH56" s="23"/>
      <c r="KI56" s="23"/>
      <c r="KJ56" s="23"/>
      <c r="KK56" s="23"/>
      <c r="KL56" s="23"/>
      <c r="KM56" s="23"/>
      <c r="KN56" s="23"/>
      <c r="KO56" s="23"/>
      <c r="KP56" s="23"/>
      <c r="KQ56" s="23"/>
      <c r="KR56" s="23"/>
      <c r="KS56" s="23"/>
      <c r="KT56" s="23"/>
      <c r="KU56" s="23"/>
      <c r="KV56" s="23"/>
      <c r="KW56" s="23"/>
      <c r="KX56" s="23"/>
      <c r="KY56" s="23"/>
      <c r="KZ56" s="23"/>
      <c r="LA56" s="23"/>
      <c r="LB56" s="23"/>
      <c r="LC56" s="23"/>
      <c r="LD56" s="23"/>
      <c r="LE56" s="23"/>
      <c r="LF56" s="23"/>
      <c r="LG56" s="23"/>
      <c r="LH56" s="23"/>
      <c r="LI56" s="23"/>
      <c r="LJ56" s="23"/>
      <c r="LK56" s="23"/>
      <c r="LL56" s="23"/>
      <c r="LM56" s="23"/>
      <c r="LN56" s="23"/>
      <c r="LO56" s="23"/>
      <c r="LP56" s="23"/>
      <c r="LQ56" s="23"/>
      <c r="LR56" s="23"/>
      <c r="LS56" s="23"/>
      <c r="LT56" s="23"/>
      <c r="LU56" s="23"/>
      <c r="LV56" s="23"/>
      <c r="LW56" s="23"/>
      <c r="LX56" s="23"/>
      <c r="LY56" s="23"/>
      <c r="LZ56" s="23"/>
      <c r="MA56" s="23"/>
      <c r="MB56" s="23"/>
      <c r="MC56" s="23"/>
      <c r="MD56" s="23"/>
      <c r="ME56" s="23"/>
      <c r="MF56" s="23"/>
      <c r="MG56" s="23"/>
      <c r="MH56" s="23"/>
      <c r="MI56" s="23"/>
      <c r="MJ56" s="23"/>
      <c r="MK56" s="23"/>
      <c r="ML56" s="23"/>
      <c r="MM56" s="23"/>
      <c r="MN56" s="23"/>
      <c r="MO56" s="23"/>
      <c r="MP56" s="23"/>
      <c r="MQ56" s="23"/>
      <c r="MR56" s="23"/>
      <c r="MS56" s="23"/>
      <c r="MT56" s="23"/>
      <c r="MU56" s="23"/>
      <c r="MV56" s="23"/>
      <c r="MW56" s="23"/>
      <c r="MX56" s="23"/>
      <c r="MY56" s="23"/>
    </row>
    <row r="57" spans="1:363" s="21" customFormat="1">
      <c r="A57" s="43" t="s">
        <v>15</v>
      </c>
      <c r="B57" s="43" t="s">
        <v>50</v>
      </c>
      <c r="C57" s="43" t="s">
        <v>16</v>
      </c>
      <c r="D57" s="43" t="s">
        <v>17</v>
      </c>
      <c r="E57" s="43" t="s">
        <v>18</v>
      </c>
      <c r="F57" s="44" t="s">
        <v>19</v>
      </c>
      <c r="G57" s="43" t="s">
        <v>20</v>
      </c>
      <c r="H57" s="43" t="s">
        <v>21</v>
      </c>
      <c r="I57" s="43" t="s">
        <v>22</v>
      </c>
      <c r="J57" s="43" t="s">
        <v>23</v>
      </c>
      <c r="K57" s="43" t="s">
        <v>24</v>
      </c>
      <c r="L57" s="43" t="s">
        <v>18</v>
      </c>
      <c r="M57" s="57" t="s">
        <v>152</v>
      </c>
      <c r="N57" s="58" t="s">
        <v>25</v>
      </c>
      <c r="O57" s="43" t="s">
        <v>26</v>
      </c>
      <c r="P57" s="58" t="s">
        <v>11</v>
      </c>
      <c r="Q57" s="43" t="s">
        <v>27</v>
      </c>
      <c r="R57" s="44" t="s">
        <v>28</v>
      </c>
      <c r="S57" s="65"/>
      <c r="T57" s="65"/>
      <c r="U57" s="65"/>
      <c r="V57" s="65"/>
      <c r="W57" s="65"/>
      <c r="X57" s="65"/>
      <c r="Y57" s="65"/>
      <c r="Z57" s="65"/>
      <c r="AA57" s="65"/>
      <c r="AB57" s="65"/>
      <c r="AC57" s="65"/>
      <c r="AD57" s="65"/>
      <c r="AE57" s="65"/>
      <c r="AF57" s="65"/>
      <c r="AG57" s="65"/>
      <c r="AH57" s="65"/>
      <c r="AI57" s="65"/>
      <c r="AJ57" s="65"/>
      <c r="AK57" s="65"/>
      <c r="AL57" s="65"/>
      <c r="AM57" s="65"/>
      <c r="AN57" s="65"/>
      <c r="AO57" s="65"/>
      <c r="AP57" s="65"/>
      <c r="AQ57" s="65"/>
      <c r="AR57" s="65"/>
      <c r="AS57" s="65"/>
      <c r="AT57" s="65"/>
      <c r="AU57" s="65"/>
      <c r="AV57" s="65"/>
      <c r="AW57" s="65"/>
      <c r="AX57" s="65"/>
      <c r="AY57" s="65"/>
      <c r="AZ57" s="65"/>
      <c r="BA57" s="65"/>
      <c r="BB57" s="65"/>
      <c r="BC57" s="65"/>
      <c r="BD57" s="65"/>
      <c r="BE57" s="65"/>
      <c r="BF57" s="65"/>
      <c r="BG57" s="65"/>
      <c r="BH57" s="65"/>
      <c r="BI57" s="65"/>
      <c r="BJ57" s="65"/>
      <c r="BK57" s="65"/>
      <c r="BL57" s="65"/>
      <c r="BM57" s="65"/>
      <c r="BN57" s="65"/>
      <c r="BO57" s="65"/>
      <c r="BP57" s="65"/>
      <c r="BQ57" s="65"/>
      <c r="BR57" s="65"/>
      <c r="BS57" s="65"/>
      <c r="BT57" s="65"/>
      <c r="BU57" s="65"/>
      <c r="BV57" s="65"/>
      <c r="BW57" s="65"/>
      <c r="BX57" s="65"/>
      <c r="BY57" s="65"/>
      <c r="BZ57" s="65"/>
      <c r="CA57" s="65"/>
      <c r="CB57" s="65"/>
      <c r="CC57" s="65"/>
      <c r="CD57" s="65"/>
      <c r="CE57" s="65"/>
      <c r="CF57" s="65"/>
      <c r="CG57" s="65"/>
      <c r="CH57" s="65"/>
      <c r="CI57" s="65"/>
      <c r="CJ57" s="65"/>
      <c r="CK57" s="65"/>
      <c r="CL57" s="65"/>
      <c r="CM57" s="65"/>
      <c r="CN57" s="65"/>
      <c r="CO57" s="65"/>
      <c r="CP57" s="65"/>
      <c r="CQ57" s="65"/>
      <c r="CR57" s="65"/>
      <c r="CS57" s="65"/>
      <c r="CT57" s="65"/>
      <c r="CU57" s="65"/>
      <c r="CV57" s="65"/>
      <c r="CW57" s="65"/>
      <c r="CX57" s="65"/>
      <c r="CY57" s="65"/>
      <c r="CZ57" s="65"/>
      <c r="DA57" s="65"/>
      <c r="DB57" s="65"/>
      <c r="DC57" s="65"/>
      <c r="DD57" s="65"/>
      <c r="DE57" s="65"/>
      <c r="DF57" s="65"/>
      <c r="DG57" s="65"/>
      <c r="DH57" s="65"/>
      <c r="DI57" s="65"/>
      <c r="DJ57" s="65"/>
      <c r="DK57" s="65"/>
      <c r="DL57" s="65"/>
      <c r="DM57" s="65"/>
      <c r="DN57" s="65"/>
      <c r="DO57" s="65"/>
      <c r="DP57" s="65"/>
      <c r="DQ57" s="65"/>
      <c r="DR57" s="65"/>
      <c r="DS57" s="65"/>
      <c r="DT57" s="65"/>
      <c r="DU57" s="65"/>
      <c r="DV57" s="65"/>
      <c r="DW57" s="65"/>
      <c r="DX57" s="65"/>
      <c r="DY57" s="65"/>
      <c r="DZ57" s="65"/>
      <c r="EA57" s="65"/>
      <c r="EB57" s="65"/>
      <c r="EC57" s="65"/>
      <c r="ED57" s="65"/>
      <c r="EE57" s="65"/>
      <c r="EF57" s="65"/>
      <c r="EG57" s="65"/>
      <c r="EH57" s="65"/>
      <c r="EI57" s="65"/>
      <c r="EJ57" s="65"/>
      <c r="EK57" s="65"/>
      <c r="EL57" s="65"/>
      <c r="EM57" s="65"/>
      <c r="EN57" s="65"/>
      <c r="EO57" s="65"/>
      <c r="EP57" s="65"/>
      <c r="EQ57" s="65"/>
      <c r="ER57" s="65"/>
      <c r="ES57" s="65"/>
      <c r="ET57" s="65"/>
      <c r="EU57" s="65"/>
      <c r="EV57" s="65"/>
      <c r="EW57" s="65"/>
      <c r="EX57" s="65"/>
      <c r="EY57" s="65"/>
      <c r="EZ57" s="65"/>
      <c r="FA57" s="65"/>
      <c r="FB57" s="65"/>
      <c r="FC57" s="65"/>
      <c r="FD57" s="65"/>
      <c r="FE57" s="65"/>
      <c r="FF57" s="65"/>
      <c r="FG57" s="65"/>
      <c r="FH57" s="65"/>
      <c r="FI57" s="65"/>
      <c r="FJ57" s="65"/>
      <c r="FK57" s="65"/>
      <c r="FL57" s="65"/>
      <c r="FM57" s="65"/>
      <c r="FN57" s="65"/>
      <c r="FO57" s="65"/>
      <c r="FP57" s="65"/>
      <c r="FQ57" s="65"/>
      <c r="FR57" s="65"/>
      <c r="FS57" s="65"/>
      <c r="FT57" s="65"/>
      <c r="FU57" s="65"/>
      <c r="FV57" s="65"/>
      <c r="FW57" s="65"/>
      <c r="FX57" s="65"/>
      <c r="FY57" s="65"/>
      <c r="FZ57" s="65"/>
      <c r="GA57" s="65"/>
      <c r="GB57" s="65"/>
      <c r="GC57" s="65"/>
      <c r="GD57" s="65"/>
      <c r="GE57" s="65"/>
      <c r="GF57" s="65"/>
      <c r="GG57" s="65"/>
      <c r="GH57" s="65"/>
      <c r="GI57" s="65"/>
      <c r="GJ57" s="65"/>
      <c r="GK57" s="65"/>
      <c r="GL57" s="65"/>
      <c r="GM57" s="65"/>
      <c r="GN57" s="65"/>
      <c r="GO57" s="65"/>
      <c r="GP57" s="65"/>
      <c r="GQ57" s="65"/>
      <c r="GR57" s="65"/>
      <c r="GS57" s="65"/>
      <c r="GT57" s="65"/>
      <c r="GU57" s="65"/>
      <c r="GV57" s="65"/>
      <c r="GW57" s="65"/>
      <c r="GX57" s="65"/>
      <c r="GY57" s="65"/>
      <c r="GZ57" s="65"/>
      <c r="HA57" s="65"/>
      <c r="HB57" s="65"/>
      <c r="HC57" s="65"/>
      <c r="HD57" s="65"/>
      <c r="HE57" s="65"/>
      <c r="HF57" s="65"/>
      <c r="HG57" s="65"/>
      <c r="HH57" s="65"/>
      <c r="HI57" s="65"/>
      <c r="HJ57" s="65"/>
      <c r="HK57" s="65"/>
      <c r="HL57" s="65"/>
      <c r="HM57" s="65"/>
      <c r="HN57" s="65"/>
      <c r="HO57" s="65"/>
      <c r="HP57" s="65"/>
      <c r="HQ57" s="65"/>
      <c r="HR57" s="65"/>
      <c r="HS57" s="65"/>
      <c r="HT57" s="65"/>
      <c r="HU57" s="65"/>
      <c r="HV57" s="65"/>
      <c r="HW57" s="65"/>
      <c r="HX57" s="65"/>
      <c r="HY57" s="65"/>
      <c r="HZ57" s="65"/>
      <c r="IA57" s="65"/>
      <c r="IB57" s="65"/>
      <c r="IC57" s="65"/>
      <c r="ID57" s="65"/>
      <c r="IE57" s="65"/>
      <c r="IF57" s="65"/>
      <c r="IG57" s="65"/>
      <c r="IH57" s="65"/>
      <c r="II57" s="65"/>
      <c r="IJ57" s="65"/>
      <c r="IK57" s="65"/>
      <c r="IL57" s="65"/>
      <c r="IM57" s="65"/>
      <c r="IN57" s="65"/>
      <c r="IO57" s="65"/>
      <c r="IP57" s="65"/>
      <c r="IQ57" s="65"/>
      <c r="IR57" s="65"/>
      <c r="IS57" s="65"/>
      <c r="IT57" s="65"/>
      <c r="IU57" s="65"/>
      <c r="IV57" s="65"/>
      <c r="IW57" s="65"/>
      <c r="IX57" s="65"/>
      <c r="IY57" s="65"/>
      <c r="IZ57" s="65"/>
      <c r="JA57" s="65"/>
      <c r="JB57" s="65"/>
      <c r="JC57" s="65"/>
      <c r="JD57" s="65"/>
      <c r="JE57" s="65"/>
      <c r="JF57" s="65"/>
      <c r="JG57" s="65"/>
      <c r="JH57" s="65"/>
      <c r="JI57" s="65"/>
      <c r="JJ57" s="65"/>
      <c r="JK57" s="65"/>
      <c r="JL57" s="65"/>
      <c r="JM57" s="65"/>
      <c r="JN57" s="65"/>
      <c r="JO57" s="65"/>
      <c r="JP57" s="65"/>
      <c r="JQ57" s="65"/>
      <c r="JR57" s="65"/>
      <c r="JS57" s="65"/>
      <c r="JT57" s="65"/>
      <c r="JU57" s="65"/>
      <c r="JV57" s="65"/>
      <c r="JW57" s="65"/>
      <c r="JX57" s="65"/>
      <c r="JY57" s="65"/>
      <c r="JZ57" s="65"/>
      <c r="KA57" s="65"/>
      <c r="KB57" s="65"/>
      <c r="KC57" s="65"/>
      <c r="KD57" s="65"/>
      <c r="KE57" s="65"/>
      <c r="KF57" s="65"/>
      <c r="KG57" s="65"/>
      <c r="KH57" s="65"/>
      <c r="KI57" s="65"/>
      <c r="KJ57" s="65"/>
      <c r="KK57" s="65"/>
      <c r="KL57" s="65"/>
      <c r="KM57" s="65"/>
      <c r="KN57" s="65"/>
      <c r="KO57" s="65"/>
      <c r="KP57" s="65"/>
      <c r="KQ57" s="65"/>
      <c r="KR57" s="65"/>
      <c r="KS57" s="65"/>
      <c r="KT57" s="65"/>
      <c r="KU57" s="65"/>
      <c r="KV57" s="65"/>
      <c r="KW57" s="65"/>
      <c r="KX57" s="65"/>
      <c r="KY57" s="65"/>
      <c r="KZ57" s="65"/>
      <c r="LA57" s="65"/>
      <c r="LB57" s="65"/>
      <c r="LC57" s="65"/>
      <c r="LD57" s="65"/>
      <c r="LE57" s="65"/>
      <c r="LF57" s="65"/>
      <c r="LG57" s="65"/>
      <c r="LH57" s="65"/>
      <c r="LI57" s="65"/>
      <c r="LJ57" s="65"/>
      <c r="LK57" s="65"/>
      <c r="LL57" s="65"/>
      <c r="LM57" s="65"/>
      <c r="LN57" s="65"/>
      <c r="LO57" s="65"/>
      <c r="LP57" s="65"/>
      <c r="LQ57" s="65"/>
      <c r="LR57" s="65"/>
      <c r="LS57" s="65"/>
      <c r="LT57" s="65"/>
      <c r="LU57" s="65"/>
      <c r="LV57" s="65"/>
      <c r="LW57" s="65"/>
      <c r="LX57" s="65"/>
      <c r="LY57" s="65"/>
      <c r="LZ57" s="65"/>
      <c r="MA57" s="65"/>
      <c r="MB57" s="65"/>
      <c r="MC57" s="65"/>
      <c r="MD57" s="65"/>
      <c r="ME57" s="65"/>
      <c r="MF57" s="65"/>
      <c r="MG57" s="65"/>
      <c r="MH57" s="65"/>
      <c r="MI57" s="65"/>
      <c r="MJ57" s="65"/>
      <c r="MK57" s="65"/>
      <c r="ML57" s="65"/>
      <c r="MM57" s="65"/>
      <c r="MN57" s="65"/>
      <c r="MO57" s="65"/>
      <c r="MP57" s="65"/>
      <c r="MQ57" s="65"/>
      <c r="MR57" s="65"/>
      <c r="MS57" s="65"/>
      <c r="MT57" s="65"/>
      <c r="MU57" s="65"/>
      <c r="MV57" s="65"/>
      <c r="MW57" s="65"/>
      <c r="MX57" s="65"/>
      <c r="MY57" s="65"/>
    </row>
    <row r="58" spans="1:363" s="20" customFormat="1" ht="19.5" customHeight="1">
      <c r="A58" s="45" t="s">
        <v>540</v>
      </c>
      <c r="B58" s="46" t="s">
        <v>87</v>
      </c>
      <c r="C58" s="45"/>
      <c r="D58" s="45"/>
      <c r="E58" s="45"/>
      <c r="F58" s="47"/>
      <c r="G58" s="45"/>
      <c r="H58" s="45">
        <v>1273</v>
      </c>
      <c r="I58" s="45">
        <v>1370</v>
      </c>
      <c r="J58" s="45">
        <f>I58-H58</f>
        <v>97</v>
      </c>
      <c r="K58" s="45">
        <v>80</v>
      </c>
      <c r="L58" s="45">
        <f>K58*J58</f>
        <v>7760</v>
      </c>
      <c r="M58" s="59">
        <v>1.03</v>
      </c>
      <c r="N58" s="60">
        <f>M58*L58</f>
        <v>7992.8</v>
      </c>
      <c r="O58" s="45"/>
      <c r="P58" s="60">
        <f>G58+N58+O58</f>
        <v>7992.8</v>
      </c>
      <c r="Q58" s="45">
        <v>1</v>
      </c>
      <c r="R58" s="47">
        <f t="shared" ref="R58:R64" si="21">P58*Q58</f>
        <v>7992.8</v>
      </c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  <c r="IY58" s="1"/>
      <c r="IZ58" s="1"/>
      <c r="JA58" s="1"/>
      <c r="JB58" s="1"/>
      <c r="JC58" s="1"/>
      <c r="JD58" s="1"/>
      <c r="JE58" s="1"/>
      <c r="JF58" s="1"/>
      <c r="JG58" s="1"/>
      <c r="JH58" s="1"/>
      <c r="JI58" s="1"/>
      <c r="JJ58" s="1"/>
      <c r="JK58" s="1"/>
      <c r="JL58" s="1"/>
      <c r="JM58" s="1"/>
      <c r="JN58" s="1"/>
      <c r="JO58" s="1"/>
      <c r="JP58" s="1"/>
      <c r="JQ58" s="1"/>
      <c r="JR58" s="1"/>
      <c r="JS58" s="1"/>
      <c r="JT58" s="1"/>
      <c r="JU58" s="1"/>
      <c r="JV58" s="1"/>
      <c r="JW58" s="1"/>
      <c r="JX58" s="1"/>
      <c r="JY58" s="1"/>
      <c r="JZ58" s="1"/>
      <c r="KA58" s="1"/>
      <c r="KB58" s="1"/>
      <c r="KC58" s="1"/>
      <c r="KD58" s="1"/>
      <c r="KE58" s="1"/>
      <c r="KF58" s="1"/>
      <c r="KG58" s="1"/>
      <c r="KH58" s="1"/>
      <c r="KI58" s="1"/>
      <c r="KJ58" s="1"/>
      <c r="KK58" s="1"/>
      <c r="KL58" s="1"/>
      <c r="KM58" s="1"/>
      <c r="KN58" s="1"/>
      <c r="KO58" s="1"/>
      <c r="KP58" s="1"/>
      <c r="KQ58" s="1"/>
      <c r="KR58" s="1"/>
      <c r="KS58" s="1"/>
      <c r="KT58" s="1"/>
      <c r="KU58" s="1"/>
      <c r="KV58" s="1"/>
      <c r="KW58" s="1"/>
      <c r="KX58" s="1"/>
      <c r="KY58" s="1"/>
      <c r="KZ58" s="1"/>
      <c r="LA58" s="1"/>
      <c r="LB58" s="1"/>
      <c r="LC58" s="1"/>
      <c r="LD58" s="1"/>
      <c r="LE58" s="1"/>
      <c r="LF58" s="1"/>
      <c r="LG58" s="1"/>
      <c r="LH58" s="1"/>
      <c r="LI58" s="1"/>
      <c r="LJ58" s="1"/>
      <c r="LK58" s="1"/>
      <c r="LL58" s="1"/>
      <c r="LM58" s="1"/>
      <c r="LN58" s="1"/>
      <c r="LO58" s="1"/>
      <c r="LP58" s="1"/>
      <c r="LQ58" s="1"/>
      <c r="LR58" s="1"/>
      <c r="LS58" s="1"/>
      <c r="LT58" s="1"/>
      <c r="LU58" s="1"/>
      <c r="LV58" s="1"/>
      <c r="LW58" s="1"/>
      <c r="LX58" s="1"/>
      <c r="LY58" s="1"/>
      <c r="LZ58" s="1"/>
      <c r="MA58" s="1"/>
      <c r="MB58" s="1"/>
      <c r="MC58" s="1"/>
      <c r="MD58" s="1"/>
      <c r="ME58" s="1"/>
      <c r="MF58" s="1"/>
      <c r="MG58" s="1"/>
      <c r="MH58" s="1"/>
      <c r="MI58" s="1"/>
      <c r="MJ58" s="1"/>
      <c r="MK58" s="1"/>
      <c r="ML58" s="1"/>
      <c r="MM58" s="1"/>
      <c r="MN58" s="1"/>
      <c r="MO58" s="1"/>
      <c r="MP58" s="1"/>
      <c r="MQ58" s="1"/>
      <c r="MR58" s="1"/>
      <c r="MS58" s="1"/>
      <c r="MT58" s="1"/>
      <c r="MU58" s="1"/>
      <c r="MV58" s="1"/>
      <c r="MW58" s="1"/>
      <c r="MX58" s="1"/>
      <c r="MY58" s="1"/>
    </row>
    <row r="59" spans="1:363" s="20" customFormat="1" ht="21.75" customHeight="1">
      <c r="A59" s="45" t="s">
        <v>541</v>
      </c>
      <c r="B59" s="46" t="s">
        <v>87</v>
      </c>
      <c r="C59" s="45"/>
      <c r="D59" s="45"/>
      <c r="E59" s="45"/>
      <c r="F59" s="48"/>
      <c r="G59" s="45"/>
      <c r="H59" s="45">
        <v>2980</v>
      </c>
      <c r="I59" s="45">
        <v>3358</v>
      </c>
      <c r="J59" s="45">
        <f>I59-H59</f>
        <v>378</v>
      </c>
      <c r="K59" s="45">
        <v>80</v>
      </c>
      <c r="L59" s="45">
        <f>K59*J59</f>
        <v>30240</v>
      </c>
      <c r="M59" s="59">
        <v>1.03</v>
      </c>
      <c r="N59" s="60">
        <f>M59*L59</f>
        <v>31147.200000000001</v>
      </c>
      <c r="O59" s="45"/>
      <c r="P59" s="60">
        <f>G59+N59+O59</f>
        <v>31147.200000000001</v>
      </c>
      <c r="Q59" s="45">
        <v>1</v>
      </c>
      <c r="R59" s="47">
        <f t="shared" si="21"/>
        <v>31147.200000000001</v>
      </c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  <c r="IY59" s="1"/>
      <c r="IZ59" s="1"/>
      <c r="JA59" s="1"/>
      <c r="JB59" s="1"/>
      <c r="JC59" s="1"/>
      <c r="JD59" s="1"/>
      <c r="JE59" s="1"/>
      <c r="JF59" s="1"/>
      <c r="JG59" s="1"/>
      <c r="JH59" s="1"/>
      <c r="JI59" s="1"/>
      <c r="JJ59" s="1"/>
      <c r="JK59" s="1"/>
      <c r="JL59" s="1"/>
      <c r="JM59" s="1"/>
      <c r="JN59" s="1"/>
      <c r="JO59" s="1"/>
      <c r="JP59" s="1"/>
      <c r="JQ59" s="1"/>
      <c r="JR59" s="1"/>
      <c r="JS59" s="1"/>
      <c r="JT59" s="1"/>
      <c r="JU59" s="1"/>
      <c r="JV59" s="1"/>
      <c r="JW59" s="1"/>
      <c r="JX59" s="1"/>
      <c r="JY59" s="1"/>
      <c r="JZ59" s="1"/>
      <c r="KA59" s="1"/>
      <c r="KB59" s="1"/>
      <c r="KC59" s="1"/>
      <c r="KD59" s="1"/>
      <c r="KE59" s="1"/>
      <c r="KF59" s="1"/>
      <c r="KG59" s="1"/>
      <c r="KH59" s="1"/>
      <c r="KI59" s="1"/>
      <c r="KJ59" s="1"/>
      <c r="KK59" s="1"/>
      <c r="KL59" s="1"/>
      <c r="KM59" s="1"/>
      <c r="KN59" s="1"/>
      <c r="KO59" s="1"/>
      <c r="KP59" s="1"/>
      <c r="KQ59" s="1"/>
      <c r="KR59" s="1"/>
      <c r="KS59" s="1"/>
      <c r="KT59" s="1"/>
      <c r="KU59" s="1"/>
      <c r="KV59" s="1"/>
      <c r="KW59" s="1"/>
      <c r="KX59" s="1"/>
      <c r="KY59" s="1"/>
      <c r="KZ59" s="1"/>
      <c r="LA59" s="1"/>
      <c r="LB59" s="1"/>
      <c r="LC59" s="1"/>
      <c r="LD59" s="1"/>
      <c r="LE59" s="1"/>
      <c r="LF59" s="1"/>
      <c r="LG59" s="1"/>
      <c r="LH59" s="1"/>
      <c r="LI59" s="1"/>
      <c r="LJ59" s="1"/>
      <c r="LK59" s="1"/>
      <c r="LL59" s="1"/>
      <c r="LM59" s="1"/>
      <c r="LN59" s="1"/>
      <c r="LO59" s="1"/>
      <c r="LP59" s="1"/>
      <c r="LQ59" s="1"/>
      <c r="LR59" s="1"/>
      <c r="LS59" s="1"/>
      <c r="LT59" s="1"/>
      <c r="LU59" s="1"/>
      <c r="LV59" s="1"/>
      <c r="LW59" s="1"/>
      <c r="LX59" s="1"/>
      <c r="LY59" s="1"/>
      <c r="LZ59" s="1"/>
      <c r="MA59" s="1"/>
      <c r="MB59" s="1"/>
      <c r="MC59" s="1"/>
      <c r="MD59" s="1"/>
      <c r="ME59" s="1"/>
      <c r="MF59" s="1"/>
      <c r="MG59" s="1"/>
      <c r="MH59" s="1"/>
      <c r="MI59" s="1"/>
      <c r="MJ59" s="1"/>
      <c r="MK59" s="1"/>
      <c r="ML59" s="1"/>
      <c r="MM59" s="1"/>
      <c r="MN59" s="1"/>
      <c r="MO59" s="1"/>
      <c r="MP59" s="1"/>
      <c r="MQ59" s="1"/>
      <c r="MR59" s="1"/>
      <c r="MS59" s="1"/>
      <c r="MT59" s="1"/>
      <c r="MU59" s="1"/>
      <c r="MV59" s="1"/>
      <c r="MW59" s="1"/>
      <c r="MX59" s="1"/>
      <c r="MY59" s="1"/>
    </row>
    <row r="60" spans="1:363" s="20" customFormat="1" ht="16.5" customHeight="1">
      <c r="A60" s="45" t="s">
        <v>542</v>
      </c>
      <c r="B60" s="46" t="s">
        <v>87</v>
      </c>
      <c r="C60" s="45"/>
      <c r="D60" s="45"/>
      <c r="E60" s="45"/>
      <c r="F60" s="48"/>
      <c r="G60" s="45"/>
      <c r="H60" s="45">
        <v>2552</v>
      </c>
      <c r="I60" s="45">
        <v>2873</v>
      </c>
      <c r="J60" s="45">
        <f t="shared" ref="J60:J66" si="22">I60-H60</f>
        <v>321</v>
      </c>
      <c r="K60" s="45">
        <v>40</v>
      </c>
      <c r="L60" s="45">
        <f>K60*J60</f>
        <v>12840</v>
      </c>
      <c r="M60" s="59">
        <v>1.03</v>
      </c>
      <c r="N60" s="60">
        <f>M60*L60</f>
        <v>13225.2</v>
      </c>
      <c r="O60" s="45"/>
      <c r="P60" s="60">
        <f>G60+N60+O60</f>
        <v>13225.2</v>
      </c>
      <c r="Q60" s="45">
        <v>1</v>
      </c>
      <c r="R60" s="47">
        <f t="shared" si="21"/>
        <v>13225.2</v>
      </c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"/>
      <c r="JD60" s="1"/>
      <c r="JE60" s="1"/>
      <c r="JF60" s="1"/>
      <c r="JG60" s="1"/>
      <c r="JH60" s="1"/>
      <c r="JI60" s="1"/>
      <c r="JJ60" s="1"/>
      <c r="JK60" s="1"/>
      <c r="JL60" s="1"/>
      <c r="JM60" s="1"/>
      <c r="JN60" s="1"/>
      <c r="JO60" s="1"/>
      <c r="JP60" s="1"/>
      <c r="JQ60" s="1"/>
      <c r="JR60" s="1"/>
      <c r="JS60" s="1"/>
      <c r="JT60" s="1"/>
      <c r="JU60" s="1"/>
      <c r="JV60" s="1"/>
      <c r="JW60" s="1"/>
      <c r="JX60" s="1"/>
      <c r="JY60" s="1"/>
      <c r="JZ60" s="1"/>
      <c r="KA60" s="1"/>
      <c r="KB60" s="1"/>
      <c r="KC60" s="1"/>
      <c r="KD60" s="1"/>
      <c r="KE60" s="1"/>
      <c r="KF60" s="1"/>
      <c r="KG60" s="1"/>
      <c r="KH60" s="1"/>
      <c r="KI60" s="1"/>
      <c r="KJ60" s="1"/>
      <c r="KK60" s="1"/>
      <c r="KL60" s="1"/>
      <c r="KM60" s="1"/>
      <c r="KN60" s="1"/>
      <c r="KO60" s="1"/>
      <c r="KP60" s="1"/>
      <c r="KQ60" s="1"/>
      <c r="KR60" s="1"/>
      <c r="KS60" s="1"/>
      <c r="KT60" s="1"/>
      <c r="KU60" s="1"/>
      <c r="KV60" s="1"/>
      <c r="KW60" s="1"/>
      <c r="KX60" s="1"/>
      <c r="KY60" s="1"/>
      <c r="KZ60" s="1"/>
      <c r="LA60" s="1"/>
      <c r="LB60" s="1"/>
      <c r="LC60" s="1"/>
      <c r="LD60" s="1"/>
      <c r="LE60" s="1"/>
      <c r="LF60" s="1"/>
      <c r="LG60" s="1"/>
      <c r="LH60" s="1"/>
      <c r="LI60" s="1"/>
      <c r="LJ60" s="1"/>
      <c r="LK60" s="1"/>
      <c r="LL60" s="1"/>
      <c r="LM60" s="1"/>
      <c r="LN60" s="1"/>
      <c r="LO60" s="1"/>
      <c r="LP60" s="1"/>
      <c r="LQ60" s="1"/>
      <c r="LR60" s="1"/>
      <c r="LS60" s="1"/>
      <c r="LT60" s="1"/>
      <c r="LU60" s="1"/>
      <c r="LV60" s="1"/>
      <c r="LW60" s="1"/>
      <c r="LX60" s="1"/>
      <c r="LY60" s="1"/>
      <c r="LZ60" s="1"/>
      <c r="MA60" s="1"/>
      <c r="MB60" s="1"/>
      <c r="MC60" s="1"/>
      <c r="MD60" s="1"/>
      <c r="ME60" s="1"/>
      <c r="MF60" s="1"/>
      <c r="MG60" s="1"/>
      <c r="MH60" s="1"/>
      <c r="MI60" s="1"/>
      <c r="MJ60" s="1"/>
      <c r="MK60" s="1"/>
      <c r="ML60" s="1"/>
      <c r="MM60" s="1"/>
      <c r="MN60" s="1"/>
      <c r="MO60" s="1"/>
      <c r="MP60" s="1"/>
      <c r="MQ60" s="1"/>
      <c r="MR60" s="1"/>
      <c r="MS60" s="1"/>
      <c r="MT60" s="1"/>
      <c r="MU60" s="1"/>
      <c r="MV60" s="1"/>
      <c r="MW60" s="1"/>
      <c r="MX60" s="1"/>
      <c r="MY60" s="1"/>
    </row>
    <row r="61" spans="1:363" s="20" customFormat="1" ht="16.5" customHeight="1">
      <c r="A61" s="45" t="s">
        <v>543</v>
      </c>
      <c r="B61" s="46" t="s">
        <v>87</v>
      </c>
      <c r="C61" s="45"/>
      <c r="D61" s="45"/>
      <c r="E61" s="45"/>
      <c r="F61" s="48"/>
      <c r="G61" s="45"/>
      <c r="H61" s="45">
        <v>13540</v>
      </c>
      <c r="I61" s="45">
        <v>15579</v>
      </c>
      <c r="J61" s="45">
        <f t="shared" si="22"/>
        <v>2039</v>
      </c>
      <c r="K61" s="45">
        <v>50</v>
      </c>
      <c r="L61" s="45">
        <f>K61*J61</f>
        <v>101950</v>
      </c>
      <c r="M61" s="59">
        <v>1.03</v>
      </c>
      <c r="N61" s="60">
        <f>M61*L61</f>
        <v>105008.5</v>
      </c>
      <c r="O61" s="45"/>
      <c r="P61" s="60">
        <f>G61+N61+O61</f>
        <v>105008.5</v>
      </c>
      <c r="Q61" s="45">
        <v>1</v>
      </c>
      <c r="R61" s="47">
        <f t="shared" si="21"/>
        <v>105008.5</v>
      </c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  <c r="IY61" s="1"/>
      <c r="IZ61" s="1"/>
      <c r="JA61" s="1"/>
      <c r="JB61" s="1"/>
      <c r="JC61" s="1"/>
      <c r="JD61" s="1"/>
      <c r="JE61" s="1"/>
      <c r="JF61" s="1"/>
      <c r="JG61" s="1"/>
      <c r="JH61" s="1"/>
      <c r="JI61" s="1"/>
      <c r="JJ61" s="1"/>
      <c r="JK61" s="1"/>
      <c r="JL61" s="1"/>
      <c r="JM61" s="1"/>
      <c r="JN61" s="1"/>
      <c r="JO61" s="1"/>
      <c r="JP61" s="1"/>
      <c r="JQ61" s="1"/>
      <c r="JR61" s="1"/>
      <c r="JS61" s="1"/>
      <c r="JT61" s="1"/>
      <c r="JU61" s="1"/>
      <c r="JV61" s="1"/>
      <c r="JW61" s="1"/>
      <c r="JX61" s="1"/>
      <c r="JY61" s="1"/>
      <c r="JZ61" s="1"/>
      <c r="KA61" s="1"/>
      <c r="KB61" s="1"/>
      <c r="KC61" s="1"/>
      <c r="KD61" s="1"/>
      <c r="KE61" s="1"/>
      <c r="KF61" s="1"/>
      <c r="KG61" s="1"/>
      <c r="KH61" s="1"/>
      <c r="KI61" s="1"/>
      <c r="KJ61" s="1"/>
      <c r="KK61" s="1"/>
      <c r="KL61" s="1"/>
      <c r="KM61" s="1"/>
      <c r="KN61" s="1"/>
      <c r="KO61" s="1"/>
      <c r="KP61" s="1"/>
      <c r="KQ61" s="1"/>
      <c r="KR61" s="1"/>
      <c r="KS61" s="1"/>
      <c r="KT61" s="1"/>
      <c r="KU61" s="1"/>
      <c r="KV61" s="1"/>
      <c r="KW61" s="1"/>
      <c r="KX61" s="1"/>
      <c r="KY61" s="1"/>
      <c r="KZ61" s="1"/>
      <c r="LA61" s="1"/>
      <c r="LB61" s="1"/>
      <c r="LC61" s="1"/>
      <c r="LD61" s="1"/>
      <c r="LE61" s="1"/>
      <c r="LF61" s="1"/>
      <c r="LG61" s="1"/>
      <c r="LH61" s="1"/>
      <c r="LI61" s="1"/>
      <c r="LJ61" s="1"/>
      <c r="LK61" s="1"/>
      <c r="LL61" s="1"/>
      <c r="LM61" s="1"/>
      <c r="LN61" s="1"/>
      <c r="LO61" s="1"/>
      <c r="LP61" s="1"/>
      <c r="LQ61" s="1"/>
      <c r="LR61" s="1"/>
      <c r="LS61" s="1"/>
      <c r="LT61" s="1"/>
      <c r="LU61" s="1"/>
      <c r="LV61" s="1"/>
      <c r="LW61" s="1"/>
      <c r="LX61" s="1"/>
      <c r="LY61" s="1"/>
      <c r="LZ61" s="1"/>
      <c r="MA61" s="1"/>
      <c r="MB61" s="1"/>
      <c r="MC61" s="1"/>
      <c r="MD61" s="1"/>
      <c r="ME61" s="1"/>
      <c r="MF61" s="1"/>
      <c r="MG61" s="1"/>
      <c r="MH61" s="1"/>
      <c r="MI61" s="1"/>
      <c r="MJ61" s="1"/>
      <c r="MK61" s="1"/>
      <c r="ML61" s="1"/>
      <c r="MM61" s="1"/>
      <c r="MN61" s="1"/>
      <c r="MO61" s="1"/>
      <c r="MP61" s="1"/>
      <c r="MQ61" s="1"/>
      <c r="MR61" s="1"/>
      <c r="MS61" s="1"/>
      <c r="MT61" s="1"/>
      <c r="MU61" s="1"/>
      <c r="MV61" s="1"/>
      <c r="MW61" s="1"/>
      <c r="MX61" s="1"/>
      <c r="MY61" s="1"/>
    </row>
    <row r="62" spans="1:363" s="20" customFormat="1" ht="15.75" customHeight="1">
      <c r="A62" s="45" t="s">
        <v>544</v>
      </c>
      <c r="B62" s="46" t="s">
        <v>87</v>
      </c>
      <c r="C62" s="45"/>
      <c r="D62" s="45"/>
      <c r="E62" s="45"/>
      <c r="F62" s="48"/>
      <c r="G62" s="45"/>
      <c r="H62" s="45">
        <v>67727</v>
      </c>
      <c r="I62" s="45">
        <v>71377</v>
      </c>
      <c r="J62" s="45">
        <f t="shared" si="22"/>
        <v>3650</v>
      </c>
      <c r="K62" s="45">
        <v>1</v>
      </c>
      <c r="L62" s="45">
        <f>K62*J62</f>
        <v>3650</v>
      </c>
      <c r="M62" s="59">
        <v>1.03</v>
      </c>
      <c r="N62" s="60">
        <f>M62*L62</f>
        <v>3759.5</v>
      </c>
      <c r="O62" s="45"/>
      <c r="P62" s="60">
        <f>G62+N62+O62</f>
        <v>3759.5</v>
      </c>
      <c r="Q62" s="45">
        <v>1</v>
      </c>
      <c r="R62" s="47">
        <f t="shared" si="21"/>
        <v>3759.5</v>
      </c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  <c r="IY62" s="1"/>
      <c r="IZ62" s="1"/>
      <c r="JA62" s="1"/>
      <c r="JB62" s="1"/>
      <c r="JC62" s="1"/>
      <c r="JD62" s="1"/>
      <c r="JE62" s="1"/>
      <c r="JF62" s="1"/>
      <c r="JG62" s="1"/>
      <c r="JH62" s="1"/>
      <c r="JI62" s="1"/>
      <c r="JJ62" s="1"/>
      <c r="JK62" s="1"/>
      <c r="JL62" s="1"/>
      <c r="JM62" s="1"/>
      <c r="JN62" s="1"/>
      <c r="JO62" s="1"/>
      <c r="JP62" s="1"/>
      <c r="JQ62" s="1"/>
      <c r="JR62" s="1"/>
      <c r="JS62" s="1"/>
      <c r="JT62" s="1"/>
      <c r="JU62" s="1"/>
      <c r="JV62" s="1"/>
      <c r="JW62" s="1"/>
      <c r="JX62" s="1"/>
      <c r="JY62" s="1"/>
      <c r="JZ62" s="1"/>
      <c r="KA62" s="1"/>
      <c r="KB62" s="1"/>
      <c r="KC62" s="1"/>
      <c r="KD62" s="1"/>
      <c r="KE62" s="1"/>
      <c r="KF62" s="1"/>
      <c r="KG62" s="1"/>
      <c r="KH62" s="1"/>
      <c r="KI62" s="1"/>
      <c r="KJ62" s="1"/>
      <c r="KK62" s="1"/>
      <c r="KL62" s="1"/>
      <c r="KM62" s="1"/>
      <c r="KN62" s="1"/>
      <c r="KO62" s="1"/>
      <c r="KP62" s="1"/>
      <c r="KQ62" s="1"/>
      <c r="KR62" s="1"/>
      <c r="KS62" s="1"/>
      <c r="KT62" s="1"/>
      <c r="KU62" s="1"/>
      <c r="KV62" s="1"/>
      <c r="KW62" s="1"/>
      <c r="KX62" s="1"/>
      <c r="KY62" s="1"/>
      <c r="KZ62" s="1"/>
      <c r="LA62" s="1"/>
      <c r="LB62" s="1"/>
      <c r="LC62" s="1"/>
      <c r="LD62" s="1"/>
      <c r="LE62" s="1"/>
      <c r="LF62" s="1"/>
      <c r="LG62" s="1"/>
      <c r="LH62" s="1"/>
      <c r="LI62" s="1"/>
      <c r="LJ62" s="1"/>
      <c r="LK62" s="1"/>
      <c r="LL62" s="1"/>
      <c r="LM62" s="1"/>
      <c r="LN62" s="1"/>
      <c r="LO62" s="1"/>
      <c r="LP62" s="1"/>
      <c r="LQ62" s="1"/>
      <c r="LR62" s="1"/>
      <c r="LS62" s="1"/>
      <c r="LT62" s="1"/>
      <c r="LU62" s="1"/>
      <c r="LV62" s="1"/>
      <c r="LW62" s="1"/>
      <c r="LX62" s="1"/>
      <c r="LY62" s="1"/>
      <c r="LZ62" s="1"/>
      <c r="MA62" s="1"/>
      <c r="MB62" s="1"/>
      <c r="MC62" s="1"/>
      <c r="MD62" s="1"/>
      <c r="ME62" s="1"/>
      <c r="MF62" s="1"/>
      <c r="MG62" s="1"/>
      <c r="MH62" s="1"/>
      <c r="MI62" s="1"/>
      <c r="MJ62" s="1"/>
      <c r="MK62" s="1"/>
      <c r="ML62" s="1"/>
      <c r="MM62" s="1"/>
      <c r="MN62" s="1"/>
      <c r="MO62" s="1"/>
      <c r="MP62" s="1"/>
      <c r="MQ62" s="1"/>
      <c r="MR62" s="1"/>
      <c r="MS62" s="1"/>
      <c r="MT62" s="1"/>
      <c r="MU62" s="1"/>
      <c r="MV62" s="1"/>
      <c r="MW62" s="1"/>
      <c r="MX62" s="1"/>
      <c r="MY62" s="1"/>
    </row>
    <row r="63" spans="1:363" s="13" customFormat="1">
      <c r="A63" s="9" t="s">
        <v>545</v>
      </c>
      <c r="B63" s="46" t="s">
        <v>87</v>
      </c>
      <c r="C63" s="9">
        <v>1926</v>
      </c>
      <c r="D63" s="9">
        <v>2139</v>
      </c>
      <c r="E63" s="9">
        <f>SUM(D63-C63)</f>
        <v>213</v>
      </c>
      <c r="F63" s="34">
        <v>9.5</v>
      </c>
      <c r="G63" s="9">
        <f>E63*F63</f>
        <v>2023.5</v>
      </c>
      <c r="H63" s="9"/>
      <c r="I63" s="9"/>
      <c r="J63" s="9"/>
      <c r="K63" s="9">
        <v>0.5</v>
      </c>
      <c r="L63" s="9"/>
      <c r="M63" s="10"/>
      <c r="N63" s="11"/>
      <c r="O63" s="9"/>
      <c r="P63" s="11"/>
      <c r="Q63" s="9">
        <v>1</v>
      </c>
      <c r="R63" s="34">
        <f>G63*K63</f>
        <v>1011.75</v>
      </c>
    </row>
    <row r="64" spans="1:363" s="20" customFormat="1" ht="17.25" customHeight="1">
      <c r="A64" s="45" t="s">
        <v>546</v>
      </c>
      <c r="B64" s="46" t="s">
        <v>87</v>
      </c>
      <c r="C64" s="45"/>
      <c r="D64" s="45"/>
      <c r="E64" s="45"/>
      <c r="F64" s="47"/>
      <c r="G64" s="45"/>
      <c r="H64" s="45">
        <v>14001</v>
      </c>
      <c r="I64" s="45">
        <v>18269</v>
      </c>
      <c r="J64" s="45">
        <f t="shared" si="22"/>
        <v>4268</v>
      </c>
      <c r="K64" s="45">
        <v>1</v>
      </c>
      <c r="L64" s="45">
        <f>K64*J64</f>
        <v>4268</v>
      </c>
      <c r="M64" s="59">
        <v>1.03</v>
      </c>
      <c r="N64" s="60">
        <f>M64*L64</f>
        <v>4396.04</v>
      </c>
      <c r="O64" s="45"/>
      <c r="P64" s="60">
        <f>G64+N64+O64</f>
        <v>4396.04</v>
      </c>
      <c r="Q64" s="45">
        <v>1</v>
      </c>
      <c r="R64" s="47">
        <f t="shared" si="21"/>
        <v>4396.04</v>
      </c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  <c r="JA64" s="1"/>
      <c r="JB64" s="1"/>
      <c r="JC64" s="1"/>
      <c r="JD64" s="1"/>
      <c r="JE64" s="1"/>
      <c r="JF64" s="1"/>
      <c r="JG64" s="1"/>
      <c r="JH64" s="1"/>
      <c r="JI64" s="1"/>
      <c r="JJ64" s="1"/>
      <c r="JK64" s="1"/>
      <c r="JL64" s="1"/>
      <c r="JM64" s="1"/>
      <c r="JN64" s="1"/>
      <c r="JO64" s="1"/>
      <c r="JP64" s="1"/>
      <c r="JQ64" s="1"/>
      <c r="JR64" s="1"/>
      <c r="JS64" s="1"/>
      <c r="JT64" s="1"/>
      <c r="JU64" s="1"/>
      <c r="JV64" s="1"/>
      <c r="JW64" s="1"/>
      <c r="JX64" s="1"/>
      <c r="JY64" s="1"/>
      <c r="JZ64" s="1"/>
      <c r="KA64" s="1"/>
      <c r="KB64" s="1"/>
      <c r="KC64" s="1"/>
      <c r="KD64" s="1"/>
      <c r="KE64" s="1"/>
      <c r="KF64" s="1"/>
      <c r="KG64" s="1"/>
      <c r="KH64" s="1"/>
      <c r="KI64" s="1"/>
      <c r="KJ64" s="1"/>
      <c r="KK64" s="1"/>
      <c r="KL64" s="1"/>
      <c r="KM64" s="1"/>
      <c r="KN64" s="1"/>
      <c r="KO64" s="1"/>
      <c r="KP64" s="1"/>
      <c r="KQ64" s="1"/>
      <c r="KR64" s="1"/>
      <c r="KS64" s="1"/>
      <c r="KT64" s="1"/>
      <c r="KU64" s="1"/>
      <c r="KV64" s="1"/>
      <c r="KW64" s="1"/>
      <c r="KX64" s="1"/>
      <c r="KY64" s="1"/>
      <c r="KZ64" s="1"/>
      <c r="LA64" s="1"/>
      <c r="LB64" s="1"/>
      <c r="LC64" s="1"/>
      <c r="LD64" s="1"/>
      <c r="LE64" s="1"/>
      <c r="LF64" s="1"/>
      <c r="LG64" s="1"/>
      <c r="LH64" s="1"/>
      <c r="LI64" s="1"/>
      <c r="LJ64" s="1"/>
      <c r="LK64" s="1"/>
      <c r="LL64" s="1"/>
      <c r="LM64" s="1"/>
      <c r="LN64" s="1"/>
      <c r="LO64" s="1"/>
      <c r="LP64" s="1"/>
      <c r="LQ64" s="1"/>
      <c r="LR64" s="1"/>
      <c r="LS64" s="1"/>
      <c r="LT64" s="1"/>
      <c r="LU64" s="1"/>
      <c r="LV64" s="1"/>
      <c r="LW64" s="1"/>
      <c r="LX64" s="1"/>
      <c r="LY64" s="1"/>
      <c r="LZ64" s="1"/>
      <c r="MA64" s="1"/>
      <c r="MB64" s="1"/>
      <c r="MC64" s="1"/>
      <c r="MD64" s="1"/>
      <c r="ME64" s="1"/>
      <c r="MF64" s="1"/>
      <c r="MG64" s="1"/>
      <c r="MH64" s="1"/>
      <c r="MI64" s="1"/>
      <c r="MJ64" s="1"/>
      <c r="MK64" s="1"/>
      <c r="ML64" s="1"/>
      <c r="MM64" s="1"/>
      <c r="MN64" s="1"/>
      <c r="MO64" s="1"/>
      <c r="MP64" s="1"/>
      <c r="MQ64" s="1"/>
      <c r="MR64" s="1"/>
      <c r="MS64" s="1"/>
      <c r="MT64" s="1"/>
      <c r="MU64" s="1"/>
      <c r="MV64" s="1"/>
      <c r="MW64" s="1"/>
      <c r="MX64" s="1"/>
      <c r="MY64" s="1"/>
    </row>
    <row r="65" spans="1:363" s="1" customFormat="1" ht="24" customHeight="1">
      <c r="A65" s="9" t="s">
        <v>48</v>
      </c>
      <c r="B65" s="46" t="s">
        <v>87</v>
      </c>
      <c r="C65" s="45"/>
      <c r="D65" s="45"/>
      <c r="E65" s="45"/>
      <c r="F65" s="47"/>
      <c r="G65" s="45"/>
      <c r="H65" s="45">
        <v>13040</v>
      </c>
      <c r="I65" s="45">
        <v>14240</v>
      </c>
      <c r="J65" s="45">
        <f t="shared" si="22"/>
        <v>1200</v>
      </c>
      <c r="K65" s="45">
        <v>20</v>
      </c>
      <c r="L65" s="45">
        <v>1285.3</v>
      </c>
      <c r="M65" s="59">
        <v>1.03</v>
      </c>
      <c r="N65" s="60">
        <v>1323.9</v>
      </c>
      <c r="O65" s="45"/>
      <c r="P65" s="60"/>
      <c r="Q65" s="45">
        <v>5.7278999999999997E-2</v>
      </c>
      <c r="R65" s="47">
        <v>1323.9</v>
      </c>
    </row>
    <row r="66" spans="1:363" s="20" customFormat="1" ht="18.75" customHeight="1">
      <c r="A66" s="45" t="s">
        <v>547</v>
      </c>
      <c r="B66" s="46" t="s">
        <v>87</v>
      </c>
      <c r="C66" s="45"/>
      <c r="D66" s="45"/>
      <c r="E66" s="45"/>
      <c r="F66" s="47"/>
      <c r="G66" s="45"/>
      <c r="H66" s="45">
        <v>12642</v>
      </c>
      <c r="I66" s="45">
        <v>14281</v>
      </c>
      <c r="J66" s="45">
        <f t="shared" si="22"/>
        <v>1639</v>
      </c>
      <c r="K66" s="45">
        <v>80</v>
      </c>
      <c r="L66" s="45">
        <f>K66*J66</f>
        <v>131120</v>
      </c>
      <c r="M66" s="59">
        <v>1.03</v>
      </c>
      <c r="N66" s="60">
        <f>M66*L66</f>
        <v>135053.6</v>
      </c>
      <c r="O66" s="45"/>
      <c r="P66" s="60">
        <f>G66+N66+O66</f>
        <v>135053.6</v>
      </c>
      <c r="Q66" s="45">
        <v>1</v>
      </c>
      <c r="R66" s="47">
        <f>P66*Q66</f>
        <v>135053.6</v>
      </c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  <c r="JE66" s="1"/>
      <c r="JF66" s="1"/>
      <c r="JG66" s="1"/>
      <c r="JH66" s="1"/>
      <c r="JI66" s="1"/>
      <c r="JJ66" s="1"/>
      <c r="JK66" s="1"/>
      <c r="JL66" s="1"/>
      <c r="JM66" s="1"/>
      <c r="JN66" s="1"/>
      <c r="JO66" s="1"/>
      <c r="JP66" s="1"/>
      <c r="JQ66" s="1"/>
      <c r="JR66" s="1"/>
      <c r="JS66" s="1"/>
      <c r="JT66" s="1"/>
      <c r="JU66" s="1"/>
      <c r="JV66" s="1"/>
      <c r="JW66" s="1"/>
      <c r="JX66" s="1"/>
      <c r="JY66" s="1"/>
      <c r="JZ66" s="1"/>
      <c r="KA66" s="1"/>
      <c r="KB66" s="1"/>
      <c r="KC66" s="1"/>
      <c r="KD66" s="1"/>
      <c r="KE66" s="1"/>
      <c r="KF66" s="1"/>
      <c r="KG66" s="1"/>
      <c r="KH66" s="1"/>
      <c r="KI66" s="1"/>
      <c r="KJ66" s="1"/>
      <c r="KK66" s="1"/>
      <c r="KL66" s="1"/>
      <c r="KM66" s="1"/>
      <c r="KN66" s="1"/>
      <c r="KO66" s="1"/>
      <c r="KP66" s="1"/>
      <c r="KQ66" s="1"/>
      <c r="KR66" s="1"/>
      <c r="KS66" s="1"/>
      <c r="KT66" s="1"/>
      <c r="KU66" s="1"/>
      <c r="KV66" s="1"/>
      <c r="KW66" s="1"/>
      <c r="KX66" s="1"/>
      <c r="KY66" s="1"/>
      <c r="KZ66" s="1"/>
      <c r="LA66" s="1"/>
      <c r="LB66" s="1"/>
      <c r="LC66" s="1"/>
      <c r="LD66" s="1"/>
      <c r="LE66" s="1"/>
      <c r="LF66" s="1"/>
      <c r="LG66" s="1"/>
      <c r="LH66" s="1"/>
      <c r="LI66" s="1"/>
      <c r="LJ66" s="1"/>
      <c r="LK66" s="1"/>
      <c r="LL66" s="1"/>
      <c r="LM66" s="1"/>
      <c r="LN66" s="1"/>
      <c r="LO66" s="1"/>
      <c r="LP66" s="1"/>
      <c r="LQ66" s="1"/>
      <c r="LR66" s="1"/>
      <c r="LS66" s="1"/>
      <c r="LT66" s="1"/>
      <c r="LU66" s="1"/>
      <c r="LV66" s="1"/>
      <c r="LW66" s="1"/>
      <c r="LX66" s="1"/>
      <c r="LY66" s="1"/>
      <c r="LZ66" s="1"/>
      <c r="MA66" s="1"/>
      <c r="MB66" s="1"/>
      <c r="MC66" s="1"/>
      <c r="MD66" s="1"/>
      <c r="ME66" s="1"/>
      <c r="MF66" s="1"/>
      <c r="MG66" s="1"/>
      <c r="MH66" s="1"/>
      <c r="MI66" s="1"/>
      <c r="MJ66" s="1"/>
      <c r="MK66" s="1"/>
      <c r="ML66" s="1"/>
      <c r="MM66" s="1"/>
      <c r="MN66" s="1"/>
      <c r="MO66" s="1"/>
      <c r="MP66" s="1"/>
      <c r="MQ66" s="1"/>
      <c r="MR66" s="1"/>
      <c r="MS66" s="1"/>
      <c r="MT66" s="1"/>
      <c r="MU66" s="1"/>
      <c r="MV66" s="1"/>
      <c r="MW66" s="1"/>
      <c r="MX66" s="1"/>
      <c r="MY66" s="1"/>
    </row>
    <row r="67" spans="1:363" s="20" customFormat="1" ht="15" customHeight="1">
      <c r="A67" s="45" t="s">
        <v>11</v>
      </c>
      <c r="B67" s="46" t="s">
        <v>87</v>
      </c>
      <c r="C67" s="45"/>
      <c r="D67" s="45"/>
      <c r="E67" s="45">
        <f>SUM(E58:E66)</f>
        <v>213</v>
      </c>
      <c r="F67" s="47">
        <v>9.5</v>
      </c>
      <c r="G67" s="45">
        <f>E67*F67</f>
        <v>2023.5</v>
      </c>
      <c r="H67" s="45"/>
      <c r="I67" s="45"/>
      <c r="J67" s="45"/>
      <c r="K67" s="45"/>
      <c r="L67" s="45">
        <f>SUM(L58:L66)</f>
        <v>293113.3</v>
      </c>
      <c r="M67" s="59">
        <v>1.03</v>
      </c>
      <c r="N67" s="60">
        <f>L67*M67</f>
        <v>301906.69900000002</v>
      </c>
      <c r="O67" s="45">
        <f>SUM(O58:O66)</f>
        <v>0</v>
      </c>
      <c r="P67" s="60">
        <f>G67+N67+O67</f>
        <v>303930.19900000002</v>
      </c>
      <c r="Q67" s="45">
        <v>1</v>
      </c>
      <c r="R67" s="47">
        <f>SUM(R58:R66)</f>
        <v>302918.49</v>
      </c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  <c r="JA67" s="1"/>
      <c r="JB67" s="1"/>
      <c r="JC67" s="1"/>
      <c r="JD67" s="1"/>
      <c r="JE67" s="1"/>
      <c r="JF67" s="1"/>
      <c r="JG67" s="1"/>
      <c r="JH67" s="1"/>
      <c r="JI67" s="1"/>
      <c r="JJ67" s="1"/>
      <c r="JK67" s="1"/>
      <c r="JL67" s="1"/>
      <c r="JM67" s="1"/>
      <c r="JN67" s="1"/>
      <c r="JO67" s="1"/>
      <c r="JP67" s="1"/>
      <c r="JQ67" s="1"/>
      <c r="JR67" s="1"/>
      <c r="JS67" s="1"/>
      <c r="JT67" s="1"/>
      <c r="JU67" s="1"/>
      <c r="JV67" s="1"/>
      <c r="JW67" s="1"/>
      <c r="JX67" s="1"/>
      <c r="JY67" s="1"/>
      <c r="JZ67" s="1"/>
      <c r="KA67" s="1"/>
      <c r="KB67" s="1"/>
      <c r="KC67" s="1"/>
      <c r="KD67" s="1"/>
      <c r="KE67" s="1"/>
      <c r="KF67" s="1"/>
      <c r="KG67" s="1"/>
      <c r="KH67" s="1"/>
      <c r="KI67" s="1"/>
      <c r="KJ67" s="1"/>
      <c r="KK67" s="1"/>
      <c r="KL67" s="1"/>
      <c r="KM67" s="1"/>
      <c r="KN67" s="1"/>
      <c r="KO67" s="1"/>
      <c r="KP67" s="1"/>
      <c r="KQ67" s="1"/>
      <c r="KR67" s="1"/>
      <c r="KS67" s="1"/>
      <c r="KT67" s="1"/>
      <c r="KU67" s="1"/>
      <c r="KV67" s="1"/>
      <c r="KW67" s="1"/>
      <c r="KX67" s="1"/>
      <c r="KY67" s="1"/>
      <c r="KZ67" s="1"/>
      <c r="LA67" s="1"/>
      <c r="LB67" s="1"/>
      <c r="LC67" s="1"/>
      <c r="LD67" s="1"/>
      <c r="LE67" s="1"/>
      <c r="LF67" s="1"/>
      <c r="LG67" s="1"/>
      <c r="LH67" s="1"/>
      <c r="LI67" s="1"/>
      <c r="LJ67" s="1"/>
      <c r="LK67" s="1"/>
      <c r="LL67" s="1"/>
      <c r="LM67" s="1"/>
      <c r="LN67" s="1"/>
      <c r="LO67" s="1"/>
      <c r="LP67" s="1"/>
      <c r="LQ67" s="1"/>
      <c r="LR67" s="1"/>
      <c r="LS67" s="1"/>
      <c r="LT67" s="1"/>
      <c r="LU67" s="1"/>
      <c r="LV67" s="1"/>
      <c r="LW67" s="1"/>
      <c r="LX67" s="1"/>
      <c r="LY67" s="1"/>
      <c r="LZ67" s="1"/>
      <c r="MA67" s="1"/>
      <c r="MB67" s="1"/>
      <c r="MC67" s="1"/>
      <c r="MD67" s="1"/>
      <c r="ME67" s="1"/>
      <c r="MF67" s="1"/>
      <c r="MG67" s="1"/>
      <c r="MH67" s="1"/>
      <c r="MI67" s="1"/>
      <c r="MJ67" s="1"/>
      <c r="MK67" s="1"/>
      <c r="ML67" s="1"/>
      <c r="MM67" s="1"/>
      <c r="MN67" s="1"/>
      <c r="MO67" s="1"/>
      <c r="MP67" s="1"/>
      <c r="MQ67" s="1"/>
      <c r="MR67" s="1"/>
      <c r="MS67" s="1"/>
      <c r="MT67" s="1"/>
      <c r="MU67" s="1"/>
      <c r="MV67" s="1"/>
      <c r="MW67" s="1"/>
      <c r="MX67" s="1"/>
      <c r="MY67" s="1"/>
    </row>
    <row r="68" spans="1:363" s="22" customFormat="1">
      <c r="A68" s="66" t="s">
        <v>128</v>
      </c>
      <c r="B68" s="66" t="s">
        <v>87</v>
      </c>
      <c r="C68" s="66" t="s">
        <v>384</v>
      </c>
      <c r="D68" s="66"/>
      <c r="E68" s="66"/>
      <c r="F68" s="67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7">
        <v>1148927.6000000001</v>
      </c>
      <c r="S68" s="79" t="s">
        <v>147</v>
      </c>
      <c r="T68" s="79"/>
      <c r="U68" s="79"/>
      <c r="V68" s="79"/>
      <c r="W68" s="79"/>
      <c r="X68" s="79"/>
      <c r="Y68" s="79"/>
      <c r="Z68" s="79"/>
      <c r="AA68" s="79"/>
      <c r="AB68" s="79"/>
      <c r="AC68" s="79"/>
      <c r="AD68" s="79"/>
      <c r="AE68" s="79"/>
      <c r="AF68" s="79"/>
      <c r="AG68" s="79"/>
      <c r="AH68" s="79"/>
      <c r="AI68" s="79"/>
      <c r="AJ68" s="79"/>
      <c r="AK68" s="79"/>
      <c r="AL68" s="79"/>
      <c r="AM68" s="79"/>
      <c r="AN68" s="79"/>
      <c r="AO68" s="79"/>
      <c r="AP68" s="79"/>
      <c r="AQ68" s="79"/>
      <c r="AR68" s="79"/>
      <c r="AS68" s="79"/>
      <c r="AT68" s="79"/>
      <c r="AU68" s="79"/>
      <c r="AV68" s="79"/>
      <c r="AW68" s="79"/>
      <c r="AX68" s="79"/>
      <c r="AY68" s="79"/>
      <c r="AZ68" s="79"/>
      <c r="BA68" s="79"/>
      <c r="BB68" s="79"/>
      <c r="BC68" s="79"/>
      <c r="BD68" s="79"/>
      <c r="BE68" s="79"/>
      <c r="BF68" s="79"/>
      <c r="BG68" s="79"/>
      <c r="BH68" s="79"/>
      <c r="BI68" s="79"/>
      <c r="BJ68" s="79"/>
      <c r="BK68" s="79"/>
      <c r="BL68" s="79"/>
      <c r="BM68" s="79"/>
      <c r="BN68" s="79"/>
      <c r="BO68" s="79"/>
      <c r="BP68" s="79"/>
      <c r="BQ68" s="79"/>
      <c r="BR68" s="79"/>
      <c r="BS68" s="79"/>
      <c r="BT68" s="79"/>
      <c r="BU68" s="79"/>
      <c r="BV68" s="79"/>
      <c r="BW68" s="79"/>
      <c r="BX68" s="79"/>
      <c r="BY68" s="79"/>
      <c r="BZ68" s="79"/>
      <c r="CA68" s="79"/>
      <c r="CB68" s="79"/>
      <c r="CC68" s="79"/>
      <c r="CD68" s="79"/>
      <c r="CE68" s="79"/>
      <c r="CF68" s="79"/>
      <c r="CG68" s="79"/>
      <c r="CH68" s="79"/>
      <c r="CI68" s="79"/>
      <c r="CJ68" s="79"/>
      <c r="CK68" s="79"/>
      <c r="CL68" s="79"/>
      <c r="CM68" s="79"/>
      <c r="CN68" s="79"/>
      <c r="CO68" s="79"/>
      <c r="CP68" s="79"/>
      <c r="CQ68" s="79"/>
      <c r="CR68" s="79"/>
      <c r="CS68" s="79"/>
      <c r="CT68" s="79"/>
      <c r="CU68" s="79"/>
      <c r="CV68" s="79"/>
      <c r="CW68" s="79"/>
      <c r="CX68" s="79"/>
      <c r="CY68" s="79"/>
      <c r="CZ68" s="79"/>
      <c r="DA68" s="79"/>
      <c r="DB68" s="79"/>
      <c r="DC68" s="79"/>
      <c r="DD68" s="79"/>
      <c r="DE68" s="79"/>
      <c r="DF68" s="79"/>
      <c r="DG68" s="79"/>
      <c r="DH68" s="79"/>
      <c r="DI68" s="79"/>
      <c r="DJ68" s="79"/>
      <c r="DK68" s="79"/>
      <c r="DL68" s="79"/>
      <c r="DM68" s="79"/>
      <c r="DN68" s="79"/>
      <c r="DO68" s="79"/>
      <c r="DP68" s="79"/>
      <c r="DQ68" s="79"/>
      <c r="DR68" s="79"/>
      <c r="DS68" s="79"/>
      <c r="DT68" s="79"/>
      <c r="DU68" s="79"/>
      <c r="DV68" s="79"/>
      <c r="DW68" s="79"/>
      <c r="DX68" s="79"/>
      <c r="DY68" s="79"/>
      <c r="DZ68" s="79"/>
      <c r="EA68" s="79"/>
      <c r="EB68" s="79"/>
      <c r="EC68" s="79"/>
      <c r="ED68" s="79"/>
      <c r="EE68" s="79"/>
      <c r="EF68" s="79"/>
      <c r="EG68" s="79"/>
      <c r="EH68" s="79"/>
      <c r="EI68" s="79"/>
      <c r="EJ68" s="79"/>
      <c r="EK68" s="79"/>
      <c r="EL68" s="79"/>
      <c r="EM68" s="79"/>
      <c r="EN68" s="79"/>
      <c r="EO68" s="79"/>
      <c r="EP68" s="79"/>
      <c r="EQ68" s="79"/>
      <c r="ER68" s="79"/>
      <c r="ES68" s="79"/>
      <c r="ET68" s="79"/>
      <c r="EU68" s="79"/>
      <c r="EV68" s="79"/>
      <c r="EW68" s="79"/>
      <c r="EX68" s="79"/>
      <c r="EY68" s="79"/>
      <c r="EZ68" s="79"/>
      <c r="FA68" s="79"/>
      <c r="FB68" s="79"/>
      <c r="FC68" s="79"/>
      <c r="FD68" s="79"/>
      <c r="FE68" s="79"/>
      <c r="FF68" s="79"/>
      <c r="FG68" s="79"/>
      <c r="FH68" s="79"/>
      <c r="FI68" s="79"/>
      <c r="FJ68" s="79"/>
      <c r="FK68" s="79"/>
      <c r="FL68" s="79"/>
      <c r="FM68" s="79"/>
      <c r="FN68" s="79"/>
      <c r="FO68" s="79"/>
      <c r="FP68" s="79"/>
      <c r="FQ68" s="79"/>
      <c r="FR68" s="79"/>
      <c r="FS68" s="79"/>
      <c r="FT68" s="79"/>
      <c r="FU68" s="79"/>
      <c r="FV68" s="79"/>
      <c r="FW68" s="79"/>
      <c r="FX68" s="79"/>
      <c r="FY68" s="79"/>
      <c r="FZ68" s="79"/>
      <c r="GA68" s="79"/>
      <c r="GB68" s="79"/>
      <c r="GC68" s="79"/>
      <c r="GD68" s="79"/>
      <c r="GE68" s="79"/>
      <c r="GF68" s="79"/>
      <c r="GG68" s="79"/>
      <c r="GH68" s="79"/>
      <c r="GI68" s="79"/>
      <c r="GJ68" s="79"/>
      <c r="GK68" s="79"/>
      <c r="GL68" s="79"/>
      <c r="GM68" s="79"/>
      <c r="GN68" s="79"/>
      <c r="GO68" s="79"/>
      <c r="GP68" s="79"/>
      <c r="GQ68" s="79"/>
      <c r="GR68" s="79"/>
      <c r="GS68" s="79"/>
      <c r="GT68" s="79"/>
      <c r="GU68" s="79"/>
      <c r="GV68" s="79"/>
      <c r="GW68" s="79"/>
      <c r="GX68" s="79"/>
      <c r="GY68" s="79"/>
      <c r="GZ68" s="79"/>
      <c r="HA68" s="79"/>
      <c r="HB68" s="79"/>
      <c r="HC68" s="79"/>
      <c r="HD68" s="79"/>
      <c r="HE68" s="79"/>
      <c r="HF68" s="79"/>
      <c r="HG68" s="79"/>
      <c r="HH68" s="79"/>
      <c r="HI68" s="79"/>
      <c r="HJ68" s="79"/>
      <c r="HK68" s="79"/>
      <c r="HL68" s="79"/>
      <c r="HM68" s="79"/>
      <c r="HN68" s="79"/>
      <c r="HO68" s="79"/>
      <c r="HP68" s="79"/>
      <c r="HQ68" s="79"/>
      <c r="HR68" s="79"/>
      <c r="HS68" s="79"/>
      <c r="HT68" s="79"/>
      <c r="HU68" s="79"/>
      <c r="HV68" s="79"/>
      <c r="HW68" s="79"/>
      <c r="HX68" s="79"/>
      <c r="HY68" s="79"/>
      <c r="HZ68" s="79"/>
      <c r="IA68" s="79"/>
      <c r="IB68" s="79"/>
      <c r="IC68" s="79"/>
      <c r="ID68" s="79"/>
      <c r="IE68" s="79"/>
      <c r="IF68" s="79"/>
      <c r="IG68" s="79"/>
      <c r="IH68" s="79"/>
      <c r="II68" s="79"/>
      <c r="IJ68" s="79"/>
      <c r="IK68" s="79"/>
      <c r="IL68" s="79"/>
      <c r="IM68" s="79"/>
      <c r="IN68" s="79"/>
      <c r="IO68" s="79"/>
      <c r="IP68" s="79"/>
      <c r="IQ68" s="79"/>
      <c r="IR68" s="79"/>
      <c r="IS68" s="79"/>
      <c r="IT68" s="79"/>
      <c r="IU68" s="79"/>
      <c r="IV68" s="79"/>
      <c r="IW68" s="79"/>
      <c r="IX68" s="79"/>
      <c r="IY68" s="79"/>
      <c r="IZ68" s="79"/>
      <c r="JA68" s="79"/>
      <c r="JB68" s="79"/>
      <c r="JC68" s="79"/>
      <c r="JD68" s="79"/>
      <c r="JE68" s="79"/>
      <c r="JF68" s="79"/>
      <c r="JG68" s="79"/>
      <c r="JH68" s="79"/>
      <c r="JI68" s="79"/>
      <c r="JJ68" s="79"/>
      <c r="JK68" s="79"/>
      <c r="JL68" s="79"/>
      <c r="JM68" s="79"/>
      <c r="JN68" s="79"/>
      <c r="JO68" s="79"/>
      <c r="JP68" s="79"/>
      <c r="JQ68" s="79"/>
      <c r="JR68" s="79"/>
      <c r="JS68" s="79"/>
      <c r="JT68" s="79"/>
      <c r="JU68" s="79"/>
      <c r="JV68" s="79"/>
      <c r="JW68" s="79"/>
      <c r="JX68" s="79"/>
      <c r="JY68" s="79"/>
      <c r="JZ68" s="79"/>
      <c r="KA68" s="79"/>
      <c r="KB68" s="79"/>
      <c r="KC68" s="79"/>
      <c r="KD68" s="79"/>
      <c r="KE68" s="79"/>
      <c r="KF68" s="79"/>
      <c r="KG68" s="79"/>
      <c r="KH68" s="79"/>
      <c r="KI68" s="79"/>
      <c r="KJ68" s="79"/>
      <c r="KK68" s="79"/>
      <c r="KL68" s="79"/>
      <c r="KM68" s="79"/>
      <c r="KN68" s="79"/>
      <c r="KO68" s="79"/>
      <c r="KP68" s="79"/>
      <c r="KQ68" s="79"/>
      <c r="KR68" s="79"/>
      <c r="KS68" s="79"/>
      <c r="KT68" s="79"/>
      <c r="KU68" s="79"/>
      <c r="KV68" s="79"/>
      <c r="KW68" s="79"/>
      <c r="KX68" s="79"/>
      <c r="KY68" s="79"/>
      <c r="KZ68" s="79"/>
      <c r="LA68" s="79"/>
      <c r="LB68" s="79"/>
      <c r="LC68" s="79"/>
      <c r="LD68" s="79"/>
      <c r="LE68" s="79"/>
      <c r="LF68" s="79"/>
      <c r="LG68" s="79"/>
      <c r="LH68" s="79"/>
      <c r="LI68" s="79"/>
      <c r="LJ68" s="79"/>
      <c r="LK68" s="79"/>
      <c r="LL68" s="79"/>
      <c r="LM68" s="79"/>
      <c r="LN68" s="79"/>
      <c r="LO68" s="79"/>
      <c r="LP68" s="79"/>
      <c r="LQ68" s="79"/>
      <c r="LR68" s="79"/>
      <c r="LS68" s="79"/>
      <c r="LT68" s="79"/>
      <c r="LU68" s="79"/>
      <c r="LV68" s="79"/>
      <c r="LW68" s="79"/>
      <c r="LX68" s="79"/>
      <c r="LY68" s="79"/>
      <c r="LZ68" s="79"/>
      <c r="MA68" s="79"/>
      <c r="MB68" s="79"/>
      <c r="MC68" s="79"/>
      <c r="MD68" s="79"/>
      <c r="ME68" s="79"/>
      <c r="MF68" s="79"/>
      <c r="MG68" s="79"/>
      <c r="MH68" s="79"/>
      <c r="MI68" s="79"/>
      <c r="MJ68" s="79"/>
      <c r="MK68" s="79"/>
      <c r="ML68" s="79"/>
      <c r="MM68" s="79"/>
      <c r="MN68" s="79"/>
      <c r="MO68" s="79"/>
      <c r="MP68" s="79"/>
      <c r="MQ68" s="79"/>
      <c r="MR68" s="79"/>
      <c r="MS68" s="79"/>
      <c r="MT68" s="79"/>
      <c r="MU68" s="79"/>
      <c r="MV68" s="79"/>
      <c r="MW68" s="79"/>
      <c r="MX68" s="79"/>
      <c r="MY68" s="79"/>
    </row>
    <row r="69" spans="1:363" s="23" customFormat="1">
      <c r="A69" s="66" t="s">
        <v>129</v>
      </c>
      <c r="B69" s="66" t="s">
        <v>397</v>
      </c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73"/>
      <c r="N69" s="67"/>
      <c r="O69" s="66"/>
      <c r="P69" s="66"/>
      <c r="Q69" s="66"/>
      <c r="R69" s="67">
        <f>R68-R67</f>
        <v>846009.11</v>
      </c>
    </row>
    <row r="70" spans="1:363" s="17" customFormat="1" ht="33.75" customHeight="1">
      <c r="A70" s="68"/>
      <c r="B70" s="41"/>
      <c r="C70" s="41"/>
      <c r="D70" s="41"/>
      <c r="E70" s="41"/>
      <c r="F70" s="69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80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3"/>
      <c r="AS70" s="23"/>
      <c r="AT70" s="23"/>
      <c r="AU70" s="23"/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  <c r="BH70" s="23"/>
      <c r="BI70" s="23"/>
      <c r="BJ70" s="23"/>
      <c r="BK70" s="23"/>
      <c r="BL70" s="23"/>
      <c r="BM70" s="23"/>
      <c r="BN70" s="23"/>
      <c r="BO70" s="23"/>
      <c r="BP70" s="23"/>
      <c r="BQ70" s="23"/>
      <c r="BR70" s="23"/>
      <c r="BS70" s="23"/>
      <c r="BT70" s="23"/>
      <c r="BU70" s="23"/>
      <c r="BV70" s="23"/>
      <c r="BW70" s="23"/>
      <c r="BX70" s="23"/>
      <c r="BY70" s="23"/>
      <c r="BZ70" s="23"/>
      <c r="CA70" s="23"/>
      <c r="CB70" s="23"/>
      <c r="CC70" s="23"/>
      <c r="CD70" s="23"/>
      <c r="CE70" s="23"/>
      <c r="CF70" s="23"/>
      <c r="CG70" s="23"/>
      <c r="CH70" s="23"/>
      <c r="CI70" s="23"/>
      <c r="CJ70" s="23"/>
      <c r="CK70" s="23"/>
      <c r="CL70" s="23"/>
      <c r="CM70" s="23"/>
      <c r="CN70" s="23"/>
      <c r="CO70" s="23"/>
      <c r="CP70" s="23"/>
      <c r="CQ70" s="23"/>
      <c r="CR70" s="23"/>
      <c r="CS70" s="23"/>
      <c r="CT70" s="23"/>
      <c r="CU70" s="23"/>
      <c r="CV70" s="23"/>
      <c r="CW70" s="23"/>
      <c r="CX70" s="23"/>
      <c r="CY70" s="23"/>
      <c r="CZ70" s="23"/>
      <c r="DA70" s="23"/>
      <c r="DB70" s="23"/>
      <c r="DC70" s="23"/>
      <c r="DD70" s="23"/>
      <c r="DE70" s="23"/>
      <c r="DF70" s="23"/>
      <c r="DG70" s="23"/>
      <c r="DH70" s="23"/>
      <c r="DI70" s="23"/>
      <c r="DJ70" s="23"/>
      <c r="DK70" s="23"/>
      <c r="DL70" s="23"/>
      <c r="DM70" s="23"/>
      <c r="DN70" s="23"/>
      <c r="DO70" s="23"/>
      <c r="DP70" s="23"/>
      <c r="DQ70" s="23"/>
      <c r="DR70" s="23"/>
      <c r="DS70" s="23"/>
      <c r="DT70" s="23"/>
      <c r="DU70" s="23"/>
      <c r="DV70" s="23"/>
      <c r="DW70" s="23"/>
      <c r="DX70" s="23"/>
      <c r="DY70" s="23"/>
      <c r="DZ70" s="23"/>
      <c r="EA70" s="23"/>
      <c r="EB70" s="23"/>
      <c r="EC70" s="23"/>
      <c r="ED70" s="23"/>
      <c r="EE70" s="23"/>
      <c r="EF70" s="23"/>
      <c r="EG70" s="23"/>
      <c r="EH70" s="23"/>
      <c r="EI70" s="23"/>
      <c r="EJ70" s="23"/>
      <c r="EK70" s="23"/>
      <c r="EL70" s="23"/>
      <c r="EM70" s="23"/>
      <c r="EN70" s="23"/>
      <c r="EO70" s="23"/>
      <c r="EP70" s="23"/>
      <c r="EQ70" s="23"/>
      <c r="ER70" s="23"/>
      <c r="ES70" s="23"/>
      <c r="ET70" s="23"/>
      <c r="EU70" s="23"/>
      <c r="EV70" s="23"/>
      <c r="EW70" s="23"/>
      <c r="EX70" s="23"/>
      <c r="EY70" s="23"/>
      <c r="EZ70" s="23"/>
      <c r="FA70" s="23"/>
      <c r="FB70" s="23"/>
      <c r="FC70" s="23"/>
      <c r="FD70" s="23"/>
      <c r="FE70" s="23"/>
      <c r="FF70" s="23"/>
      <c r="FG70" s="23"/>
      <c r="FH70" s="23"/>
      <c r="FI70" s="23"/>
      <c r="FJ70" s="23"/>
      <c r="FK70" s="23"/>
      <c r="FL70" s="23"/>
      <c r="FM70" s="23"/>
      <c r="FN70" s="23"/>
      <c r="FO70" s="23"/>
      <c r="FP70" s="23"/>
      <c r="FQ70" s="23"/>
      <c r="FR70" s="23"/>
      <c r="FS70" s="23"/>
      <c r="FT70" s="23"/>
      <c r="FU70" s="23"/>
      <c r="FV70" s="23"/>
      <c r="FW70" s="23"/>
      <c r="FX70" s="23"/>
      <c r="FY70" s="23"/>
      <c r="FZ70" s="23"/>
      <c r="GA70" s="23"/>
      <c r="GB70" s="23"/>
      <c r="GC70" s="23"/>
      <c r="GD70" s="23"/>
      <c r="GE70" s="23"/>
      <c r="GF70" s="23"/>
      <c r="GG70" s="23"/>
      <c r="GH70" s="23"/>
      <c r="GI70" s="23"/>
      <c r="GJ70" s="23"/>
      <c r="GK70" s="23"/>
      <c r="GL70" s="23"/>
      <c r="GM70" s="23"/>
      <c r="GN70" s="23"/>
      <c r="GO70" s="23"/>
      <c r="GP70" s="23"/>
      <c r="GQ70" s="23"/>
      <c r="GR70" s="23"/>
      <c r="GS70" s="23"/>
      <c r="GT70" s="23"/>
      <c r="GU70" s="23"/>
      <c r="GV70" s="23"/>
      <c r="GW70" s="23"/>
      <c r="GX70" s="23"/>
      <c r="GY70" s="23"/>
      <c r="GZ70" s="23"/>
      <c r="HA70" s="23"/>
      <c r="HB70" s="23"/>
      <c r="HC70" s="23"/>
      <c r="HD70" s="23"/>
      <c r="HE70" s="23"/>
      <c r="HF70" s="23"/>
      <c r="HG70" s="23"/>
      <c r="HH70" s="23"/>
      <c r="HI70" s="23"/>
      <c r="HJ70" s="23"/>
      <c r="HK70" s="23"/>
      <c r="HL70" s="23"/>
      <c r="HM70" s="23"/>
      <c r="HN70" s="23"/>
      <c r="HO70" s="23"/>
      <c r="HP70" s="23"/>
      <c r="HQ70" s="23"/>
      <c r="HR70" s="23"/>
      <c r="HS70" s="23"/>
      <c r="HT70" s="23"/>
      <c r="HU70" s="23"/>
      <c r="HV70" s="23"/>
      <c r="HW70" s="23"/>
      <c r="HX70" s="23"/>
      <c r="HY70" s="23"/>
      <c r="HZ70" s="23"/>
      <c r="IA70" s="23"/>
      <c r="IB70" s="23"/>
      <c r="IC70" s="23"/>
      <c r="ID70" s="23"/>
      <c r="IE70" s="23"/>
      <c r="IF70" s="23"/>
      <c r="IG70" s="23"/>
      <c r="IH70" s="23"/>
      <c r="II70" s="23"/>
      <c r="IJ70" s="23"/>
      <c r="IK70" s="23"/>
      <c r="IL70" s="23"/>
      <c r="IM70" s="23"/>
      <c r="IN70" s="23"/>
      <c r="IO70" s="23"/>
      <c r="IP70" s="23"/>
      <c r="IQ70" s="23"/>
      <c r="IR70" s="23"/>
      <c r="IS70" s="23"/>
      <c r="IT70" s="23"/>
      <c r="IU70" s="23"/>
      <c r="IV70" s="23"/>
      <c r="IW70" s="23"/>
      <c r="IX70" s="23"/>
      <c r="IY70" s="23"/>
      <c r="IZ70" s="23"/>
      <c r="JA70" s="23"/>
      <c r="JB70" s="23"/>
      <c r="JC70" s="23"/>
      <c r="JD70" s="23"/>
      <c r="JE70" s="23"/>
      <c r="JF70" s="23"/>
      <c r="JG70" s="23"/>
      <c r="JH70" s="23"/>
      <c r="JI70" s="23"/>
      <c r="JJ70" s="23"/>
      <c r="JK70" s="23"/>
      <c r="JL70" s="23"/>
      <c r="JM70" s="23"/>
      <c r="JN70" s="23"/>
      <c r="JO70" s="23"/>
      <c r="JP70" s="23"/>
      <c r="JQ70" s="23"/>
      <c r="JR70" s="23"/>
      <c r="JS70" s="23"/>
      <c r="JT70" s="23"/>
      <c r="JU70" s="23"/>
      <c r="JV70" s="23"/>
      <c r="JW70" s="23"/>
      <c r="JX70" s="23"/>
      <c r="JY70" s="23"/>
      <c r="JZ70" s="23"/>
      <c r="KA70" s="23"/>
      <c r="KB70" s="23"/>
      <c r="KC70" s="23"/>
      <c r="KD70" s="23"/>
      <c r="KE70" s="23"/>
      <c r="KF70" s="23"/>
      <c r="KG70" s="23"/>
      <c r="KH70" s="23"/>
      <c r="KI70" s="23"/>
      <c r="KJ70" s="23"/>
      <c r="KK70" s="23"/>
      <c r="KL70" s="23"/>
      <c r="KM70" s="23"/>
      <c r="KN70" s="23"/>
      <c r="KO70" s="23"/>
      <c r="KP70" s="23"/>
      <c r="KQ70" s="23"/>
      <c r="KR70" s="23"/>
      <c r="KS70" s="23"/>
      <c r="KT70" s="23"/>
      <c r="KU70" s="23"/>
      <c r="KV70" s="23"/>
      <c r="KW70" s="23"/>
      <c r="KX70" s="23"/>
      <c r="KY70" s="23"/>
      <c r="KZ70" s="23"/>
      <c r="LA70" s="23"/>
      <c r="LB70" s="23"/>
      <c r="LC70" s="23"/>
      <c r="LD70" s="23"/>
      <c r="LE70" s="23"/>
      <c r="LF70" s="23"/>
      <c r="LG70" s="23"/>
      <c r="LH70" s="23"/>
      <c r="LI70" s="23"/>
      <c r="LJ70" s="23"/>
      <c r="LK70" s="23"/>
      <c r="LL70" s="23"/>
      <c r="LM70" s="23"/>
      <c r="LN70" s="23"/>
      <c r="LO70" s="23"/>
      <c r="LP70" s="23"/>
      <c r="LQ70" s="23"/>
      <c r="LR70" s="23"/>
      <c r="LS70" s="23"/>
      <c r="LT70" s="23"/>
      <c r="LU70" s="23"/>
      <c r="LV70" s="23"/>
      <c r="LW70" s="23"/>
      <c r="LX70" s="23"/>
      <c r="LY70" s="23"/>
      <c r="LZ70" s="23"/>
      <c r="MA70" s="23"/>
      <c r="MB70" s="23"/>
      <c r="MC70" s="23"/>
      <c r="MD70" s="23"/>
      <c r="ME70" s="23"/>
      <c r="MF70" s="23"/>
      <c r="MG70" s="23"/>
      <c r="MH70" s="23"/>
      <c r="MI70" s="23"/>
      <c r="MJ70" s="23"/>
      <c r="MK70" s="23"/>
      <c r="ML70" s="23"/>
      <c r="MM70" s="23"/>
      <c r="MN70" s="23"/>
      <c r="MO70" s="23"/>
      <c r="MP70" s="23"/>
      <c r="MQ70" s="23"/>
      <c r="MR70" s="23"/>
      <c r="MS70" s="23"/>
      <c r="MT70" s="23"/>
      <c r="MU70" s="23"/>
      <c r="MV70" s="23"/>
      <c r="MW70" s="23"/>
      <c r="MX70" s="23"/>
      <c r="MY70" s="23"/>
    </row>
    <row r="71" spans="1:363" ht="25.5">
      <c r="A71" s="715"/>
      <c r="B71" s="716"/>
      <c r="C71" s="716"/>
      <c r="D71" s="716"/>
      <c r="E71" s="716"/>
      <c r="F71" s="716"/>
      <c r="G71" s="716"/>
      <c r="H71" s="716"/>
      <c r="I71" s="716"/>
      <c r="J71" s="716"/>
      <c r="K71" s="716"/>
      <c r="L71" s="716"/>
      <c r="M71" s="716"/>
      <c r="N71" s="716"/>
      <c r="O71" s="716"/>
      <c r="P71" s="716"/>
      <c r="Q71" s="716"/>
      <c r="R71" s="717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3"/>
      <c r="AS71" s="23"/>
      <c r="AT71" s="23"/>
      <c r="AU71" s="23"/>
      <c r="AV71" s="23"/>
      <c r="AW71" s="23"/>
      <c r="AX71" s="23"/>
      <c r="AY71" s="23"/>
      <c r="AZ71" s="23"/>
      <c r="BA71" s="23"/>
      <c r="BB71" s="23"/>
      <c r="BC71" s="23"/>
      <c r="BD71" s="23"/>
      <c r="BE71" s="23"/>
      <c r="BF71" s="23"/>
      <c r="BG71" s="23"/>
      <c r="BH71" s="23"/>
      <c r="BI71" s="23"/>
      <c r="BJ71" s="23"/>
      <c r="BK71" s="23"/>
      <c r="BL71" s="23"/>
      <c r="BM71" s="23"/>
      <c r="BN71" s="23"/>
      <c r="BO71" s="23"/>
      <c r="BP71" s="23"/>
      <c r="BQ71" s="23"/>
      <c r="BR71" s="23"/>
      <c r="BS71" s="23"/>
      <c r="BT71" s="23"/>
      <c r="BU71" s="23"/>
      <c r="BV71" s="23"/>
      <c r="BW71" s="23"/>
      <c r="BX71" s="23"/>
      <c r="BY71" s="23"/>
      <c r="BZ71" s="23"/>
      <c r="CA71" s="23"/>
      <c r="CB71" s="23"/>
      <c r="CC71" s="23"/>
      <c r="CD71" s="23"/>
      <c r="CE71" s="23"/>
      <c r="CF71" s="23"/>
      <c r="CG71" s="23"/>
      <c r="CH71" s="23"/>
      <c r="CI71" s="23"/>
      <c r="CJ71" s="23"/>
      <c r="CK71" s="23"/>
      <c r="CL71" s="23"/>
      <c r="CM71" s="23"/>
      <c r="CN71" s="23"/>
      <c r="CO71" s="23"/>
      <c r="CP71" s="23"/>
      <c r="CQ71" s="23"/>
      <c r="CR71" s="23"/>
      <c r="CS71" s="23"/>
      <c r="CT71" s="23"/>
      <c r="CU71" s="23"/>
      <c r="CV71" s="23"/>
      <c r="CW71" s="23"/>
      <c r="CX71" s="23"/>
      <c r="CY71" s="23"/>
      <c r="CZ71" s="23"/>
      <c r="DA71" s="23"/>
      <c r="DB71" s="23"/>
      <c r="DC71" s="23"/>
      <c r="DD71" s="23"/>
      <c r="DE71" s="23"/>
      <c r="DF71" s="23"/>
      <c r="DG71" s="23"/>
      <c r="DH71" s="23"/>
      <c r="DI71" s="23"/>
      <c r="DJ71" s="23"/>
      <c r="DK71" s="23"/>
      <c r="DL71" s="23"/>
      <c r="DM71" s="23"/>
      <c r="DN71" s="23"/>
      <c r="DO71" s="23"/>
      <c r="DP71" s="23"/>
      <c r="DQ71" s="23"/>
      <c r="DR71" s="23"/>
      <c r="DS71" s="23"/>
      <c r="DT71" s="23"/>
      <c r="DU71" s="23"/>
      <c r="DV71" s="23"/>
      <c r="DW71" s="23"/>
      <c r="DX71" s="23"/>
      <c r="DY71" s="23"/>
      <c r="DZ71" s="23"/>
      <c r="EA71" s="23"/>
      <c r="EB71" s="23"/>
      <c r="EC71" s="23"/>
      <c r="ED71" s="23"/>
      <c r="EE71" s="23"/>
      <c r="EF71" s="23"/>
      <c r="EG71" s="23"/>
      <c r="EH71" s="23"/>
      <c r="EI71" s="23"/>
      <c r="EJ71" s="23"/>
      <c r="EK71" s="23"/>
      <c r="EL71" s="23"/>
      <c r="EM71" s="23"/>
      <c r="EN71" s="23"/>
      <c r="EO71" s="23"/>
      <c r="EP71" s="23"/>
      <c r="EQ71" s="23"/>
      <c r="ER71" s="23"/>
      <c r="ES71" s="23"/>
      <c r="ET71" s="23"/>
      <c r="EU71" s="23"/>
      <c r="EV71" s="23"/>
      <c r="EW71" s="23"/>
      <c r="EX71" s="23"/>
      <c r="EY71" s="23"/>
      <c r="EZ71" s="23"/>
      <c r="FA71" s="23"/>
      <c r="FB71" s="23"/>
      <c r="FC71" s="23"/>
      <c r="FD71" s="23"/>
      <c r="FE71" s="23"/>
      <c r="FF71" s="23"/>
      <c r="FG71" s="23"/>
      <c r="FH71" s="23"/>
      <c r="FI71" s="23"/>
      <c r="FJ71" s="23"/>
      <c r="FK71" s="23"/>
      <c r="FL71" s="23"/>
      <c r="FM71" s="23"/>
      <c r="FN71" s="23"/>
      <c r="FO71" s="23"/>
      <c r="FP71" s="23"/>
      <c r="FQ71" s="23"/>
      <c r="FR71" s="23"/>
      <c r="FS71" s="23"/>
      <c r="FT71" s="23"/>
      <c r="FU71" s="23"/>
      <c r="FV71" s="23"/>
      <c r="FW71" s="23"/>
      <c r="FX71" s="23"/>
      <c r="FY71" s="23"/>
      <c r="FZ71" s="23"/>
      <c r="GA71" s="23"/>
      <c r="GB71" s="23"/>
      <c r="GC71" s="23"/>
      <c r="GD71" s="23"/>
      <c r="GE71" s="23"/>
      <c r="GF71" s="23"/>
      <c r="GG71" s="23"/>
      <c r="GH71" s="23"/>
      <c r="GI71" s="23"/>
      <c r="GJ71" s="23"/>
      <c r="GK71" s="23"/>
      <c r="GL71" s="23"/>
      <c r="GM71" s="23"/>
      <c r="GN71" s="23"/>
      <c r="GO71" s="23"/>
      <c r="GP71" s="23"/>
      <c r="GQ71" s="23"/>
      <c r="GR71" s="23"/>
      <c r="GS71" s="23"/>
      <c r="GT71" s="23"/>
      <c r="GU71" s="23"/>
      <c r="GV71" s="23"/>
      <c r="GW71" s="23"/>
      <c r="GX71" s="23"/>
      <c r="GY71" s="23"/>
      <c r="GZ71" s="23"/>
      <c r="HA71" s="23"/>
      <c r="HB71" s="23"/>
      <c r="HC71" s="23"/>
      <c r="HD71" s="23"/>
      <c r="HE71" s="23"/>
      <c r="HF71" s="23"/>
      <c r="HG71" s="23"/>
      <c r="HH71" s="23"/>
      <c r="HI71" s="23"/>
      <c r="HJ71" s="23"/>
      <c r="HK71" s="23"/>
      <c r="HL71" s="23"/>
      <c r="HM71" s="23"/>
      <c r="HN71" s="23"/>
      <c r="HO71" s="23"/>
      <c r="HP71" s="23"/>
      <c r="HQ71" s="23"/>
      <c r="HR71" s="23"/>
      <c r="HS71" s="23"/>
      <c r="HT71" s="23"/>
      <c r="HU71" s="23"/>
      <c r="HV71" s="23"/>
      <c r="HW71" s="23"/>
      <c r="HX71" s="23"/>
      <c r="HY71" s="23"/>
      <c r="HZ71" s="23"/>
      <c r="IA71" s="23"/>
      <c r="IB71" s="23"/>
      <c r="IC71" s="23"/>
      <c r="ID71" s="23"/>
      <c r="IE71" s="23"/>
      <c r="IF71" s="23"/>
      <c r="IG71" s="23"/>
      <c r="IH71" s="23"/>
      <c r="II71" s="23"/>
      <c r="IJ71" s="23"/>
      <c r="IK71" s="23"/>
      <c r="IL71" s="23"/>
      <c r="IM71" s="23"/>
      <c r="IN71" s="23"/>
      <c r="IO71" s="23"/>
      <c r="IP71" s="23"/>
      <c r="IQ71" s="23"/>
      <c r="IR71" s="23"/>
      <c r="IS71" s="23"/>
      <c r="IT71" s="23"/>
      <c r="IU71" s="23"/>
      <c r="IV71" s="23"/>
      <c r="IW71" s="23"/>
      <c r="IX71" s="23"/>
      <c r="IY71" s="23"/>
      <c r="IZ71" s="23"/>
      <c r="JA71" s="23"/>
      <c r="JB71" s="23"/>
      <c r="JC71" s="23"/>
      <c r="JD71" s="23"/>
      <c r="JE71" s="23"/>
      <c r="JF71" s="23"/>
      <c r="JG71" s="23"/>
      <c r="JH71" s="23"/>
      <c r="JI71" s="23"/>
      <c r="JJ71" s="23"/>
      <c r="JK71" s="23"/>
      <c r="JL71" s="23"/>
      <c r="JM71" s="23"/>
      <c r="JN71" s="23"/>
      <c r="JO71" s="23"/>
      <c r="JP71" s="23"/>
      <c r="JQ71" s="23"/>
      <c r="JR71" s="23"/>
      <c r="JS71" s="23"/>
      <c r="JT71" s="23"/>
      <c r="JU71" s="23"/>
      <c r="JV71" s="23"/>
      <c r="JW71" s="23"/>
      <c r="JX71" s="23"/>
      <c r="JY71" s="23"/>
      <c r="JZ71" s="23"/>
      <c r="KA71" s="23"/>
      <c r="KB71" s="23"/>
      <c r="KC71" s="23"/>
      <c r="KD71" s="23"/>
      <c r="KE71" s="23"/>
      <c r="KF71" s="23"/>
      <c r="KG71" s="23"/>
      <c r="KH71" s="23"/>
      <c r="KI71" s="23"/>
      <c r="KJ71" s="23"/>
      <c r="KK71" s="23"/>
      <c r="KL71" s="23"/>
      <c r="KM71" s="23"/>
      <c r="KN71" s="23"/>
      <c r="KO71" s="23"/>
      <c r="KP71" s="23"/>
      <c r="KQ71" s="23"/>
      <c r="KR71" s="23"/>
      <c r="KS71" s="23"/>
      <c r="KT71" s="23"/>
      <c r="KU71" s="23"/>
      <c r="KV71" s="23"/>
      <c r="KW71" s="23"/>
      <c r="KX71" s="23"/>
      <c r="KY71" s="23"/>
      <c r="KZ71" s="23"/>
      <c r="LA71" s="23"/>
      <c r="LB71" s="23"/>
      <c r="LC71" s="23"/>
      <c r="LD71" s="23"/>
      <c r="LE71" s="23"/>
      <c r="LF71" s="23"/>
      <c r="LG71" s="23"/>
      <c r="LH71" s="23"/>
      <c r="LI71" s="23"/>
      <c r="LJ71" s="23"/>
      <c r="LK71" s="23"/>
      <c r="LL71" s="23"/>
      <c r="LM71" s="23"/>
      <c r="LN71" s="23"/>
      <c r="LO71" s="23"/>
      <c r="LP71" s="23"/>
      <c r="LQ71" s="23"/>
      <c r="LR71" s="23"/>
      <c r="LS71" s="23"/>
      <c r="LT71" s="23"/>
      <c r="LU71" s="23"/>
      <c r="LV71" s="23"/>
      <c r="LW71" s="23"/>
      <c r="LX71" s="23"/>
      <c r="LY71" s="23"/>
      <c r="LZ71" s="23"/>
      <c r="MA71" s="23"/>
      <c r="MB71" s="23"/>
      <c r="MC71" s="23"/>
      <c r="MD71" s="23"/>
      <c r="ME71" s="23"/>
      <c r="MF71" s="23"/>
      <c r="MG71" s="23"/>
      <c r="MH71" s="23"/>
      <c r="MI71" s="23"/>
      <c r="MJ71" s="23"/>
      <c r="MK71" s="23"/>
      <c r="ML71" s="23"/>
      <c r="MM71" s="23"/>
      <c r="MN71" s="23"/>
      <c r="MO71" s="23"/>
      <c r="MP71" s="23"/>
      <c r="MQ71" s="23"/>
      <c r="MR71" s="23"/>
      <c r="MS71" s="23"/>
      <c r="MT71" s="23"/>
      <c r="MU71" s="23"/>
      <c r="MV71" s="23"/>
      <c r="MW71" s="23"/>
      <c r="MX71" s="23"/>
      <c r="MY71" s="23"/>
    </row>
    <row r="72" spans="1:363">
      <c r="A72" s="27" t="s">
        <v>15</v>
      </c>
      <c r="B72" s="27" t="s">
        <v>50</v>
      </c>
      <c r="C72" s="27" t="s">
        <v>16</v>
      </c>
      <c r="D72" s="27" t="s">
        <v>17</v>
      </c>
      <c r="E72" s="27" t="s">
        <v>18</v>
      </c>
      <c r="F72" s="28" t="s">
        <v>19</v>
      </c>
      <c r="G72" s="27" t="s">
        <v>20</v>
      </c>
      <c r="H72" s="27" t="s">
        <v>21</v>
      </c>
      <c r="I72" s="27" t="s">
        <v>22</v>
      </c>
      <c r="J72" s="27" t="s">
        <v>23</v>
      </c>
      <c r="K72" s="27" t="s">
        <v>24</v>
      </c>
      <c r="L72" s="27" t="s">
        <v>18</v>
      </c>
      <c r="M72" s="49" t="s">
        <v>152</v>
      </c>
      <c r="N72" s="50" t="s">
        <v>25</v>
      </c>
      <c r="O72" s="27" t="s">
        <v>26</v>
      </c>
      <c r="P72" s="50" t="s">
        <v>11</v>
      </c>
      <c r="Q72" s="27" t="s">
        <v>27</v>
      </c>
      <c r="R72" s="28" t="s">
        <v>28</v>
      </c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  <c r="AT72" s="23"/>
      <c r="AU72" s="23"/>
      <c r="AV72" s="23"/>
      <c r="AW72" s="23"/>
      <c r="AX72" s="23"/>
      <c r="AY72" s="23"/>
      <c r="AZ72" s="23"/>
      <c r="BA72" s="23"/>
      <c r="BB72" s="23"/>
      <c r="BC72" s="23"/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23"/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3"/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3"/>
      <c r="CQ72" s="23"/>
      <c r="CR72" s="23"/>
      <c r="CS72" s="23"/>
      <c r="CT72" s="23"/>
      <c r="CU72" s="23"/>
      <c r="CV72" s="23"/>
      <c r="CW72" s="23"/>
      <c r="CX72" s="23"/>
      <c r="CY72" s="23"/>
      <c r="CZ72" s="23"/>
      <c r="DA72" s="23"/>
      <c r="DB72" s="23"/>
      <c r="DC72" s="23"/>
      <c r="DD72" s="23"/>
      <c r="DE72" s="23"/>
      <c r="DF72" s="23"/>
      <c r="DG72" s="23"/>
      <c r="DH72" s="23"/>
      <c r="DI72" s="23"/>
      <c r="DJ72" s="23"/>
      <c r="DK72" s="23"/>
      <c r="DL72" s="23"/>
      <c r="DM72" s="23"/>
      <c r="DN72" s="23"/>
      <c r="DO72" s="23"/>
      <c r="DP72" s="23"/>
      <c r="DQ72" s="23"/>
      <c r="DR72" s="23"/>
      <c r="DS72" s="23"/>
      <c r="DT72" s="23"/>
      <c r="DU72" s="23"/>
      <c r="DV72" s="23"/>
      <c r="DW72" s="23"/>
      <c r="DX72" s="23"/>
      <c r="DY72" s="23"/>
      <c r="DZ72" s="23"/>
      <c r="EA72" s="23"/>
      <c r="EB72" s="23"/>
      <c r="EC72" s="23"/>
      <c r="ED72" s="23"/>
      <c r="EE72" s="23"/>
      <c r="EF72" s="23"/>
      <c r="EG72" s="23"/>
      <c r="EH72" s="23"/>
      <c r="EI72" s="23"/>
      <c r="EJ72" s="23"/>
      <c r="EK72" s="23"/>
      <c r="EL72" s="23"/>
      <c r="EM72" s="23"/>
      <c r="EN72" s="23"/>
      <c r="EO72" s="23"/>
      <c r="EP72" s="23"/>
      <c r="EQ72" s="23"/>
      <c r="ER72" s="23"/>
      <c r="ES72" s="23"/>
      <c r="ET72" s="23"/>
      <c r="EU72" s="23"/>
      <c r="EV72" s="23"/>
      <c r="EW72" s="23"/>
      <c r="EX72" s="23"/>
      <c r="EY72" s="23"/>
      <c r="EZ72" s="23"/>
      <c r="FA72" s="23"/>
      <c r="FB72" s="23"/>
      <c r="FC72" s="23"/>
      <c r="FD72" s="23"/>
      <c r="FE72" s="23"/>
      <c r="FF72" s="23"/>
      <c r="FG72" s="23"/>
      <c r="FH72" s="23"/>
      <c r="FI72" s="23"/>
      <c r="FJ72" s="23"/>
      <c r="FK72" s="23"/>
      <c r="FL72" s="23"/>
      <c r="FM72" s="23"/>
      <c r="FN72" s="23"/>
      <c r="FO72" s="23"/>
      <c r="FP72" s="23"/>
      <c r="FQ72" s="23"/>
      <c r="FR72" s="23"/>
      <c r="FS72" s="23"/>
      <c r="FT72" s="23"/>
      <c r="FU72" s="23"/>
      <c r="FV72" s="23"/>
      <c r="FW72" s="23"/>
      <c r="FX72" s="23"/>
      <c r="FY72" s="23"/>
      <c r="FZ72" s="23"/>
      <c r="GA72" s="23"/>
      <c r="GB72" s="23"/>
      <c r="GC72" s="23"/>
      <c r="GD72" s="23"/>
      <c r="GE72" s="23"/>
      <c r="GF72" s="23"/>
      <c r="GG72" s="23"/>
      <c r="GH72" s="23"/>
      <c r="GI72" s="23"/>
      <c r="GJ72" s="23"/>
      <c r="GK72" s="23"/>
      <c r="GL72" s="23"/>
      <c r="GM72" s="23"/>
      <c r="GN72" s="23"/>
      <c r="GO72" s="23"/>
      <c r="GP72" s="23"/>
      <c r="GQ72" s="23"/>
      <c r="GR72" s="23"/>
      <c r="GS72" s="23"/>
      <c r="GT72" s="23"/>
      <c r="GU72" s="23"/>
      <c r="GV72" s="23"/>
      <c r="GW72" s="23"/>
      <c r="GX72" s="23"/>
      <c r="GY72" s="23"/>
      <c r="GZ72" s="23"/>
      <c r="HA72" s="23"/>
      <c r="HB72" s="23"/>
      <c r="HC72" s="23"/>
      <c r="HD72" s="23"/>
      <c r="HE72" s="23"/>
      <c r="HF72" s="23"/>
      <c r="HG72" s="23"/>
      <c r="HH72" s="23"/>
      <c r="HI72" s="23"/>
      <c r="HJ72" s="23"/>
      <c r="HK72" s="23"/>
      <c r="HL72" s="23"/>
      <c r="HM72" s="23"/>
      <c r="HN72" s="23"/>
      <c r="HO72" s="23"/>
      <c r="HP72" s="23"/>
      <c r="HQ72" s="23"/>
      <c r="HR72" s="23"/>
      <c r="HS72" s="23"/>
      <c r="HT72" s="23"/>
      <c r="HU72" s="23"/>
      <c r="HV72" s="23"/>
      <c r="HW72" s="23"/>
      <c r="HX72" s="23"/>
      <c r="HY72" s="23"/>
      <c r="HZ72" s="23"/>
      <c r="IA72" s="23"/>
      <c r="IB72" s="23"/>
      <c r="IC72" s="23"/>
      <c r="ID72" s="23"/>
      <c r="IE72" s="23"/>
      <c r="IF72" s="23"/>
      <c r="IG72" s="23"/>
      <c r="IH72" s="23"/>
      <c r="II72" s="23"/>
      <c r="IJ72" s="23"/>
      <c r="IK72" s="23"/>
      <c r="IL72" s="23"/>
      <c r="IM72" s="23"/>
      <c r="IN72" s="23"/>
      <c r="IO72" s="23"/>
      <c r="IP72" s="23"/>
      <c r="IQ72" s="23"/>
      <c r="IR72" s="23"/>
      <c r="IS72" s="23"/>
      <c r="IT72" s="23"/>
      <c r="IU72" s="23"/>
      <c r="IV72" s="23"/>
      <c r="IW72" s="23"/>
      <c r="IX72" s="23"/>
      <c r="IY72" s="23"/>
      <c r="IZ72" s="23"/>
      <c r="JA72" s="23"/>
      <c r="JB72" s="23"/>
      <c r="JC72" s="23"/>
      <c r="JD72" s="23"/>
      <c r="JE72" s="23"/>
      <c r="JF72" s="23"/>
      <c r="JG72" s="23"/>
      <c r="JH72" s="23"/>
      <c r="JI72" s="23"/>
      <c r="JJ72" s="23"/>
      <c r="JK72" s="23"/>
      <c r="JL72" s="23"/>
      <c r="JM72" s="23"/>
      <c r="JN72" s="23"/>
      <c r="JO72" s="23"/>
      <c r="JP72" s="23"/>
      <c r="JQ72" s="23"/>
      <c r="JR72" s="23"/>
      <c r="JS72" s="23"/>
      <c r="JT72" s="23"/>
      <c r="JU72" s="23"/>
      <c r="JV72" s="23"/>
      <c r="JW72" s="23"/>
      <c r="JX72" s="23"/>
      <c r="JY72" s="23"/>
      <c r="JZ72" s="23"/>
      <c r="KA72" s="23"/>
      <c r="KB72" s="23"/>
      <c r="KC72" s="23"/>
      <c r="KD72" s="23"/>
      <c r="KE72" s="23"/>
      <c r="KF72" s="23"/>
      <c r="KG72" s="23"/>
      <c r="KH72" s="23"/>
      <c r="KI72" s="23"/>
      <c r="KJ72" s="23"/>
      <c r="KK72" s="23"/>
      <c r="KL72" s="23"/>
      <c r="KM72" s="23"/>
      <c r="KN72" s="23"/>
      <c r="KO72" s="23"/>
      <c r="KP72" s="23"/>
      <c r="KQ72" s="23"/>
      <c r="KR72" s="23"/>
      <c r="KS72" s="23"/>
      <c r="KT72" s="23"/>
      <c r="KU72" s="23"/>
      <c r="KV72" s="23"/>
      <c r="KW72" s="23"/>
      <c r="KX72" s="23"/>
      <c r="KY72" s="23"/>
      <c r="KZ72" s="23"/>
      <c r="LA72" s="23"/>
      <c r="LB72" s="23"/>
      <c r="LC72" s="23"/>
      <c r="LD72" s="23"/>
      <c r="LE72" s="23"/>
      <c r="LF72" s="23"/>
      <c r="LG72" s="23"/>
      <c r="LH72" s="23"/>
      <c r="LI72" s="23"/>
      <c r="LJ72" s="23"/>
      <c r="LK72" s="23"/>
      <c r="LL72" s="23"/>
      <c r="LM72" s="23"/>
      <c r="LN72" s="23"/>
      <c r="LO72" s="23"/>
      <c r="LP72" s="23"/>
      <c r="LQ72" s="23"/>
      <c r="LR72" s="23"/>
      <c r="LS72" s="23"/>
      <c r="LT72" s="23"/>
      <c r="LU72" s="23"/>
      <c r="LV72" s="23"/>
      <c r="LW72" s="23"/>
      <c r="LX72" s="23"/>
      <c r="LY72" s="23"/>
      <c r="LZ72" s="23"/>
      <c r="MA72" s="23"/>
      <c r="MB72" s="23"/>
      <c r="MC72" s="23"/>
      <c r="MD72" s="23"/>
      <c r="ME72" s="23"/>
      <c r="MF72" s="23"/>
      <c r="MG72" s="23"/>
      <c r="MH72" s="23"/>
      <c r="MI72" s="23"/>
      <c r="MJ72" s="23"/>
      <c r="MK72" s="23"/>
      <c r="ML72" s="23"/>
      <c r="MM72" s="23"/>
      <c r="MN72" s="23"/>
      <c r="MO72" s="23"/>
      <c r="MP72" s="23"/>
      <c r="MQ72" s="23"/>
      <c r="MR72" s="23"/>
      <c r="MS72" s="23"/>
      <c r="MT72" s="23"/>
      <c r="MU72" s="23"/>
      <c r="MV72" s="23"/>
      <c r="MW72" s="23"/>
      <c r="MX72" s="23"/>
      <c r="MY72" s="23"/>
    </row>
    <row r="73" spans="1:363" s="20" customFormat="1">
      <c r="A73" s="70" t="s">
        <v>222</v>
      </c>
      <c r="B73" s="70"/>
      <c r="C73" s="71"/>
      <c r="D73" s="71"/>
      <c r="E73" s="71"/>
      <c r="F73" s="71"/>
      <c r="G73" s="71"/>
      <c r="H73" s="70">
        <v>575</v>
      </c>
      <c r="I73" s="70">
        <v>575</v>
      </c>
      <c r="J73" s="70">
        <f>I73-H73</f>
        <v>0</v>
      </c>
      <c r="K73" s="70">
        <v>80</v>
      </c>
      <c r="L73" s="70">
        <f>K73*J73</f>
        <v>0</v>
      </c>
      <c r="M73" s="74">
        <v>1.03</v>
      </c>
      <c r="N73" s="75">
        <f>M73*L73</f>
        <v>0</v>
      </c>
      <c r="O73" s="71"/>
      <c r="P73" s="71"/>
      <c r="Q73" s="71"/>
      <c r="R73" s="7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  <c r="IY73" s="1"/>
      <c r="IZ73" s="1"/>
      <c r="JA73" s="1"/>
      <c r="JB73" s="1"/>
      <c r="JC73" s="1"/>
      <c r="JD73" s="1"/>
      <c r="JE73" s="1"/>
      <c r="JF73" s="1"/>
      <c r="JG73" s="1"/>
      <c r="JH73" s="1"/>
      <c r="JI73" s="1"/>
      <c r="JJ73" s="1"/>
      <c r="JK73" s="1"/>
      <c r="JL73" s="1"/>
      <c r="JM73" s="1"/>
      <c r="JN73" s="1"/>
      <c r="JO73" s="1"/>
      <c r="JP73" s="1"/>
      <c r="JQ73" s="1"/>
      <c r="JR73" s="1"/>
      <c r="JS73" s="1"/>
      <c r="JT73" s="1"/>
      <c r="JU73" s="1"/>
      <c r="JV73" s="1"/>
      <c r="JW73" s="1"/>
      <c r="JX73" s="1"/>
      <c r="JY73" s="1"/>
      <c r="JZ73" s="1"/>
      <c r="KA73" s="1"/>
      <c r="KB73" s="1"/>
      <c r="KC73" s="1"/>
      <c r="KD73" s="1"/>
      <c r="KE73" s="1"/>
      <c r="KF73" s="1"/>
      <c r="KG73" s="1"/>
      <c r="KH73" s="1"/>
      <c r="KI73" s="1"/>
      <c r="KJ73" s="1"/>
      <c r="KK73" s="1"/>
      <c r="KL73" s="1"/>
      <c r="KM73" s="1"/>
      <c r="KN73" s="1"/>
      <c r="KO73" s="1"/>
      <c r="KP73" s="1"/>
      <c r="KQ73" s="1"/>
      <c r="KR73" s="1"/>
      <c r="KS73" s="1"/>
      <c r="KT73" s="1"/>
      <c r="KU73" s="1"/>
      <c r="KV73" s="1"/>
      <c r="KW73" s="1"/>
      <c r="KX73" s="1"/>
      <c r="KY73" s="1"/>
      <c r="KZ73" s="1"/>
      <c r="LA73" s="1"/>
      <c r="LB73" s="1"/>
      <c r="LC73" s="1"/>
      <c r="LD73" s="1"/>
      <c r="LE73" s="1"/>
      <c r="LF73" s="1"/>
      <c r="LG73" s="1"/>
      <c r="LH73" s="1"/>
      <c r="LI73" s="1"/>
      <c r="LJ73" s="1"/>
      <c r="LK73" s="1"/>
      <c r="LL73" s="1"/>
      <c r="LM73" s="1"/>
      <c r="LN73" s="1"/>
      <c r="LO73" s="1"/>
      <c r="LP73" s="1"/>
      <c r="LQ73" s="1"/>
      <c r="LR73" s="1"/>
      <c r="LS73" s="1"/>
      <c r="LT73" s="1"/>
      <c r="LU73" s="1"/>
      <c r="LV73" s="1"/>
      <c r="LW73" s="1"/>
      <c r="LX73" s="1"/>
      <c r="LY73" s="1"/>
      <c r="LZ73" s="1"/>
      <c r="MA73" s="1"/>
      <c r="MB73" s="1"/>
      <c r="MC73" s="1"/>
      <c r="MD73" s="1"/>
      <c r="ME73" s="1"/>
      <c r="MF73" s="1"/>
      <c r="MG73" s="1"/>
      <c r="MH73" s="1"/>
      <c r="MI73" s="1"/>
      <c r="MJ73" s="1"/>
      <c r="MK73" s="1"/>
      <c r="ML73" s="1"/>
      <c r="MM73" s="1"/>
      <c r="MN73" s="1"/>
      <c r="MO73" s="1"/>
      <c r="MP73" s="1"/>
      <c r="MQ73" s="1"/>
      <c r="MR73" s="1"/>
      <c r="MS73" s="1"/>
      <c r="MT73" s="1"/>
      <c r="MU73" s="1"/>
      <c r="MV73" s="1"/>
      <c r="MW73" s="1"/>
      <c r="MX73" s="1"/>
      <c r="MY73" s="1"/>
    </row>
    <row r="74" spans="1:363" s="20" customFormat="1">
      <c r="A74" s="9" t="s">
        <v>228</v>
      </c>
      <c r="B74" s="9"/>
      <c r="C74" s="33"/>
      <c r="D74" s="33"/>
      <c r="E74" s="33"/>
      <c r="F74" s="33"/>
      <c r="G74" s="33"/>
      <c r="H74" s="9">
        <v>1841</v>
      </c>
      <c r="I74" s="9">
        <v>2068</v>
      </c>
      <c r="J74" s="9">
        <f>I74-H74</f>
        <v>227</v>
      </c>
      <c r="K74" s="9">
        <v>30</v>
      </c>
      <c r="L74" s="9">
        <f>K74*J74</f>
        <v>6810</v>
      </c>
      <c r="M74" s="10">
        <v>1.03</v>
      </c>
      <c r="N74" s="11">
        <f>M74*L74</f>
        <v>7014.3</v>
      </c>
      <c r="O74" s="33"/>
      <c r="P74" s="33"/>
      <c r="Q74" s="33"/>
      <c r="R74" s="33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</row>
    <row r="75" spans="1:363" s="20" customFormat="1">
      <c r="A75" s="71" t="s">
        <v>11</v>
      </c>
      <c r="B75" s="71"/>
      <c r="C75" s="71"/>
      <c r="D75" s="71"/>
      <c r="E75" s="71"/>
      <c r="F75" s="71"/>
      <c r="G75" s="71"/>
      <c r="H75" s="71"/>
      <c r="I75" s="71"/>
      <c r="J75" s="71"/>
      <c r="K75" s="71"/>
      <c r="L75" s="76">
        <f>N75/M75</f>
        <v>6810</v>
      </c>
      <c r="M75" s="74">
        <v>1.03</v>
      </c>
      <c r="N75" s="76">
        <f>SUM(N73:N74)</f>
        <v>7014.3</v>
      </c>
      <c r="O75" s="71"/>
      <c r="P75" s="71"/>
      <c r="Q75" s="71"/>
      <c r="R75" s="7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1"/>
      <c r="JQ75" s="1"/>
      <c r="JR75" s="1"/>
      <c r="JS75" s="1"/>
      <c r="JT75" s="1"/>
      <c r="JU75" s="1"/>
      <c r="JV75" s="1"/>
      <c r="JW75" s="1"/>
      <c r="JX75" s="1"/>
      <c r="JY75" s="1"/>
      <c r="JZ75" s="1"/>
      <c r="KA75" s="1"/>
      <c r="KB75" s="1"/>
      <c r="KC75" s="1"/>
      <c r="KD75" s="1"/>
      <c r="KE75" s="1"/>
      <c r="KF75" s="1"/>
      <c r="KG75" s="1"/>
      <c r="KH75" s="1"/>
      <c r="KI75" s="1"/>
      <c r="KJ75" s="1"/>
      <c r="KK75" s="1"/>
      <c r="KL75" s="1"/>
      <c r="KM75" s="1"/>
      <c r="KN75" s="1"/>
      <c r="KO75" s="1"/>
      <c r="KP75" s="1"/>
      <c r="KQ75" s="1"/>
      <c r="KR75" s="1"/>
      <c r="KS75" s="1"/>
      <c r="KT75" s="1"/>
      <c r="KU75" s="1"/>
      <c r="KV75" s="1"/>
      <c r="KW75" s="1"/>
      <c r="KX75" s="1"/>
      <c r="KY75" s="1"/>
      <c r="KZ75" s="1"/>
      <c r="LA75" s="1"/>
      <c r="LB75" s="1"/>
      <c r="LC75" s="1"/>
      <c r="LD75" s="1"/>
      <c r="LE75" s="1"/>
      <c r="LF75" s="1"/>
      <c r="LG75" s="1"/>
      <c r="LH75" s="1"/>
      <c r="LI75" s="1"/>
      <c r="LJ75" s="1"/>
      <c r="LK75" s="1"/>
      <c r="LL75" s="1"/>
      <c r="LM75" s="1"/>
      <c r="LN75" s="1"/>
      <c r="LO75" s="1"/>
      <c r="LP75" s="1"/>
      <c r="LQ75" s="1"/>
      <c r="LR75" s="1"/>
      <c r="LS75" s="1"/>
      <c r="LT75" s="1"/>
      <c r="LU75" s="1"/>
      <c r="LV75" s="1"/>
      <c r="LW75" s="1"/>
      <c r="LX75" s="1"/>
      <c r="LY75" s="1"/>
      <c r="LZ75" s="1"/>
      <c r="MA75" s="1"/>
      <c r="MB75" s="1"/>
      <c r="MC75" s="1"/>
      <c r="MD75" s="1"/>
      <c r="ME75" s="1"/>
      <c r="MF75" s="1"/>
      <c r="MG75" s="1"/>
      <c r="MH75" s="1"/>
      <c r="MI75" s="1"/>
      <c r="MJ75" s="1"/>
      <c r="MK75" s="1"/>
      <c r="ML75" s="1"/>
      <c r="MM75" s="1"/>
      <c r="MN75" s="1"/>
      <c r="MO75" s="1"/>
      <c r="MP75" s="1"/>
      <c r="MQ75" s="1"/>
      <c r="MR75" s="1"/>
      <c r="MS75" s="1"/>
      <c r="MT75" s="1"/>
      <c r="MU75" s="1"/>
      <c r="MV75" s="1"/>
      <c r="MW75" s="1"/>
      <c r="MX75" s="1"/>
      <c r="MY75" s="1"/>
    </row>
    <row r="76" spans="1:363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3"/>
      <c r="BK76" s="23"/>
      <c r="BL76" s="23"/>
      <c r="BM76" s="23"/>
      <c r="BN76" s="23"/>
      <c r="BO76" s="23"/>
      <c r="BP76" s="23"/>
      <c r="BQ76" s="23"/>
      <c r="BR76" s="23"/>
      <c r="BS76" s="23"/>
      <c r="BT76" s="23"/>
      <c r="BU76" s="23"/>
      <c r="BV76" s="23"/>
      <c r="BW76" s="23"/>
      <c r="BX76" s="23"/>
      <c r="BY76" s="23"/>
      <c r="BZ76" s="23"/>
      <c r="CA76" s="23"/>
      <c r="CB76" s="23"/>
      <c r="CC76" s="23"/>
      <c r="CD76" s="23"/>
      <c r="CE76" s="23"/>
      <c r="CF76" s="23"/>
      <c r="CG76" s="23"/>
      <c r="CH76" s="23"/>
      <c r="CI76" s="23"/>
      <c r="CJ76" s="23"/>
      <c r="CK76" s="23"/>
      <c r="CL76" s="23"/>
      <c r="CM76" s="23"/>
      <c r="CN76" s="23"/>
      <c r="CO76" s="23"/>
      <c r="CP76" s="23"/>
      <c r="CQ76" s="23"/>
      <c r="CR76" s="23"/>
      <c r="CS76" s="23"/>
      <c r="CT76" s="23"/>
      <c r="CU76" s="23"/>
      <c r="CV76" s="23"/>
      <c r="CW76" s="23"/>
      <c r="CX76" s="23"/>
      <c r="CY76" s="23"/>
      <c r="CZ76" s="23"/>
      <c r="DA76" s="23"/>
      <c r="DB76" s="23"/>
      <c r="DC76" s="23"/>
      <c r="DD76" s="23"/>
      <c r="DE76" s="23"/>
      <c r="DF76" s="23"/>
      <c r="DG76" s="23"/>
      <c r="DH76" s="23"/>
      <c r="DI76" s="23"/>
      <c r="DJ76" s="23"/>
      <c r="DK76" s="23"/>
      <c r="DL76" s="23"/>
      <c r="DM76" s="23"/>
      <c r="DN76" s="23"/>
      <c r="DO76" s="23"/>
      <c r="DP76" s="23"/>
      <c r="DQ76" s="23"/>
      <c r="DR76" s="23"/>
      <c r="DS76" s="23"/>
      <c r="DT76" s="23"/>
      <c r="DU76" s="23"/>
      <c r="DV76" s="23"/>
      <c r="DW76" s="23"/>
      <c r="DX76" s="23"/>
      <c r="DY76" s="23"/>
      <c r="DZ76" s="23"/>
      <c r="EA76" s="23"/>
      <c r="EB76" s="23"/>
      <c r="EC76" s="23"/>
      <c r="ED76" s="23"/>
      <c r="EE76" s="23"/>
      <c r="EF76" s="23"/>
      <c r="EG76" s="23"/>
      <c r="EH76" s="23"/>
      <c r="EI76" s="23"/>
      <c r="EJ76" s="23"/>
      <c r="EK76" s="23"/>
      <c r="EL76" s="23"/>
      <c r="EM76" s="23"/>
      <c r="EN76" s="23"/>
      <c r="EO76" s="23"/>
      <c r="EP76" s="23"/>
      <c r="EQ76" s="23"/>
      <c r="ER76" s="23"/>
      <c r="ES76" s="23"/>
      <c r="ET76" s="23"/>
      <c r="EU76" s="23"/>
      <c r="EV76" s="23"/>
      <c r="EW76" s="23"/>
      <c r="EX76" s="23"/>
      <c r="EY76" s="23"/>
      <c r="EZ76" s="23"/>
      <c r="FA76" s="23"/>
      <c r="FB76" s="23"/>
      <c r="FC76" s="23"/>
      <c r="FD76" s="23"/>
      <c r="FE76" s="23"/>
      <c r="FF76" s="23"/>
      <c r="FG76" s="23"/>
      <c r="FH76" s="23"/>
      <c r="FI76" s="23"/>
      <c r="FJ76" s="23"/>
      <c r="FK76" s="23"/>
      <c r="FL76" s="23"/>
      <c r="FM76" s="23"/>
      <c r="FN76" s="23"/>
      <c r="FO76" s="23"/>
      <c r="FP76" s="23"/>
      <c r="FQ76" s="23"/>
      <c r="FR76" s="23"/>
      <c r="FS76" s="23"/>
      <c r="FT76" s="23"/>
      <c r="FU76" s="23"/>
      <c r="FV76" s="23"/>
      <c r="FW76" s="23"/>
      <c r="FX76" s="23"/>
      <c r="FY76" s="23"/>
      <c r="FZ76" s="23"/>
      <c r="GA76" s="23"/>
      <c r="GB76" s="23"/>
      <c r="GC76" s="23"/>
      <c r="GD76" s="23"/>
      <c r="GE76" s="23"/>
      <c r="GF76" s="23"/>
      <c r="GG76" s="23"/>
      <c r="GH76" s="23"/>
      <c r="GI76" s="23"/>
      <c r="GJ76" s="23"/>
      <c r="GK76" s="23"/>
      <c r="GL76" s="23"/>
      <c r="GM76" s="23"/>
      <c r="GN76" s="23"/>
      <c r="GO76" s="23"/>
      <c r="GP76" s="23"/>
      <c r="GQ76" s="23"/>
      <c r="GR76" s="23"/>
      <c r="GS76" s="23"/>
      <c r="GT76" s="23"/>
      <c r="GU76" s="23"/>
      <c r="GV76" s="23"/>
      <c r="GW76" s="23"/>
      <c r="GX76" s="23"/>
      <c r="GY76" s="23"/>
      <c r="GZ76" s="23"/>
      <c r="HA76" s="23"/>
      <c r="HB76" s="23"/>
      <c r="HC76" s="23"/>
      <c r="HD76" s="23"/>
      <c r="HE76" s="23"/>
      <c r="HF76" s="23"/>
      <c r="HG76" s="23"/>
      <c r="HH76" s="23"/>
      <c r="HI76" s="23"/>
      <c r="HJ76" s="23"/>
      <c r="HK76" s="23"/>
      <c r="HL76" s="23"/>
      <c r="HM76" s="23"/>
      <c r="HN76" s="23"/>
      <c r="HO76" s="23"/>
      <c r="HP76" s="23"/>
      <c r="HQ76" s="23"/>
      <c r="HR76" s="23"/>
      <c r="HS76" s="23"/>
      <c r="HT76" s="23"/>
      <c r="HU76" s="23"/>
      <c r="HV76" s="23"/>
      <c r="HW76" s="23"/>
      <c r="HX76" s="23"/>
      <c r="HY76" s="23"/>
      <c r="HZ76" s="23"/>
      <c r="IA76" s="23"/>
      <c r="IB76" s="23"/>
      <c r="IC76" s="23"/>
      <c r="ID76" s="23"/>
      <c r="IE76" s="23"/>
      <c r="IF76" s="23"/>
      <c r="IG76" s="23"/>
      <c r="IH76" s="23"/>
      <c r="II76" s="23"/>
      <c r="IJ76" s="23"/>
      <c r="IK76" s="23"/>
      <c r="IL76" s="23"/>
      <c r="IM76" s="23"/>
      <c r="IN76" s="23"/>
      <c r="IO76" s="23"/>
      <c r="IP76" s="23"/>
      <c r="IQ76" s="23"/>
      <c r="IR76" s="23"/>
      <c r="IS76" s="23"/>
      <c r="IT76" s="23"/>
      <c r="IU76" s="23"/>
      <c r="IV76" s="23"/>
      <c r="IW76" s="23"/>
      <c r="IX76" s="23"/>
      <c r="IY76" s="23"/>
      <c r="IZ76" s="23"/>
      <c r="JA76" s="23"/>
      <c r="JB76" s="23"/>
      <c r="JC76" s="23"/>
      <c r="JD76" s="23"/>
      <c r="JE76" s="23"/>
      <c r="JF76" s="23"/>
      <c r="JG76" s="23"/>
      <c r="JH76" s="23"/>
      <c r="JI76" s="23"/>
      <c r="JJ76" s="23"/>
      <c r="JK76" s="23"/>
      <c r="JL76" s="23"/>
      <c r="JM76" s="23"/>
      <c r="JN76" s="23"/>
      <c r="JO76" s="23"/>
      <c r="JP76" s="23"/>
      <c r="JQ76" s="23"/>
      <c r="JR76" s="23"/>
      <c r="JS76" s="23"/>
      <c r="JT76" s="23"/>
      <c r="JU76" s="23"/>
      <c r="JV76" s="23"/>
      <c r="JW76" s="23"/>
      <c r="JX76" s="23"/>
      <c r="JY76" s="23"/>
      <c r="JZ76" s="23"/>
      <c r="KA76" s="23"/>
      <c r="KB76" s="23"/>
      <c r="KC76" s="23"/>
      <c r="KD76" s="23"/>
      <c r="KE76" s="23"/>
      <c r="KF76" s="23"/>
      <c r="KG76" s="23"/>
      <c r="KH76" s="23"/>
      <c r="KI76" s="23"/>
      <c r="KJ76" s="23"/>
      <c r="KK76" s="23"/>
      <c r="KL76" s="23"/>
      <c r="KM76" s="23"/>
      <c r="KN76" s="23"/>
      <c r="KO76" s="23"/>
      <c r="KP76" s="23"/>
      <c r="KQ76" s="23"/>
      <c r="KR76" s="23"/>
      <c r="KS76" s="23"/>
      <c r="KT76" s="23"/>
      <c r="KU76" s="23"/>
      <c r="KV76" s="23"/>
      <c r="KW76" s="23"/>
      <c r="KX76" s="23"/>
      <c r="KY76" s="23"/>
      <c r="KZ76" s="23"/>
      <c r="LA76" s="23"/>
      <c r="LB76" s="23"/>
      <c r="LC76" s="23"/>
      <c r="LD76" s="23"/>
      <c r="LE76" s="23"/>
      <c r="LF76" s="23"/>
      <c r="LG76" s="23"/>
      <c r="LH76" s="23"/>
      <c r="LI76" s="23"/>
      <c r="LJ76" s="23"/>
      <c r="LK76" s="23"/>
      <c r="LL76" s="23"/>
      <c r="LM76" s="23"/>
      <c r="LN76" s="23"/>
      <c r="LO76" s="23"/>
      <c r="LP76" s="23"/>
      <c r="LQ76" s="23"/>
      <c r="LR76" s="23"/>
      <c r="LS76" s="23"/>
      <c r="LT76" s="23"/>
      <c r="LU76" s="23"/>
      <c r="LV76" s="23"/>
      <c r="LW76" s="23"/>
      <c r="LX76" s="23"/>
      <c r="LY76" s="23"/>
      <c r="LZ76" s="23"/>
      <c r="MA76" s="23"/>
      <c r="MB76" s="23"/>
      <c r="MC76" s="23"/>
      <c r="MD76" s="23"/>
      <c r="ME76" s="23"/>
      <c r="MF76" s="23"/>
      <c r="MG76" s="23"/>
      <c r="MH76" s="23"/>
      <c r="MI76" s="23"/>
      <c r="MJ76" s="23"/>
      <c r="MK76" s="23"/>
      <c r="ML76" s="23"/>
      <c r="MM76" s="23"/>
      <c r="MN76" s="23"/>
      <c r="MO76" s="23"/>
      <c r="MP76" s="23"/>
      <c r="MQ76" s="23"/>
      <c r="MR76" s="23"/>
      <c r="MS76" s="23"/>
      <c r="MT76" s="23"/>
      <c r="MU76" s="23"/>
      <c r="MV76" s="23"/>
      <c r="MW76" s="23"/>
      <c r="MX76" s="23"/>
      <c r="MY76" s="23"/>
    </row>
    <row r="77" spans="1:363">
      <c r="A77" s="23"/>
      <c r="B77" s="23"/>
      <c r="C77" s="23"/>
      <c r="D77" s="23"/>
      <c r="E77" s="23"/>
      <c r="F77" s="23"/>
      <c r="G77" s="23"/>
      <c r="H77" s="23"/>
      <c r="I77" s="77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  <c r="AT77" s="23"/>
      <c r="AU77" s="23"/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23"/>
      <c r="BK77" s="23"/>
      <c r="BL77" s="23"/>
      <c r="BM77" s="23"/>
      <c r="BN77" s="23"/>
      <c r="BO77" s="23"/>
      <c r="BP77" s="23"/>
      <c r="BQ77" s="23"/>
      <c r="BR77" s="23"/>
      <c r="BS77" s="23"/>
      <c r="BT77" s="23"/>
      <c r="BU77" s="23"/>
      <c r="BV77" s="23"/>
      <c r="BW77" s="23"/>
      <c r="BX77" s="23"/>
      <c r="BY77" s="23"/>
      <c r="BZ77" s="23"/>
      <c r="CA77" s="23"/>
      <c r="CB77" s="23"/>
      <c r="CC77" s="23"/>
      <c r="CD77" s="23"/>
      <c r="CE77" s="23"/>
      <c r="CF77" s="23"/>
      <c r="CG77" s="23"/>
      <c r="CH77" s="23"/>
      <c r="CI77" s="23"/>
      <c r="CJ77" s="23"/>
      <c r="CK77" s="23"/>
      <c r="CL77" s="23"/>
      <c r="CM77" s="23"/>
      <c r="CN77" s="23"/>
      <c r="CO77" s="23"/>
      <c r="CP77" s="23"/>
      <c r="CQ77" s="23"/>
      <c r="CR77" s="23"/>
      <c r="CS77" s="23"/>
      <c r="CT77" s="23"/>
      <c r="CU77" s="23"/>
      <c r="CV77" s="23"/>
      <c r="CW77" s="23"/>
      <c r="CX77" s="23"/>
      <c r="CY77" s="23"/>
      <c r="CZ77" s="23"/>
      <c r="DA77" s="23"/>
      <c r="DB77" s="23"/>
      <c r="DC77" s="23"/>
      <c r="DD77" s="23"/>
      <c r="DE77" s="23"/>
      <c r="DF77" s="23"/>
      <c r="DG77" s="23"/>
      <c r="DH77" s="23"/>
      <c r="DI77" s="23"/>
      <c r="DJ77" s="23"/>
      <c r="DK77" s="23"/>
      <c r="DL77" s="23"/>
      <c r="DM77" s="23"/>
      <c r="DN77" s="23"/>
      <c r="DO77" s="23"/>
      <c r="DP77" s="23"/>
      <c r="DQ77" s="23"/>
      <c r="DR77" s="23"/>
      <c r="DS77" s="23"/>
      <c r="DT77" s="23"/>
      <c r="DU77" s="23"/>
      <c r="DV77" s="23"/>
      <c r="DW77" s="23"/>
      <c r="DX77" s="23"/>
      <c r="DY77" s="23"/>
      <c r="DZ77" s="23"/>
      <c r="EA77" s="23"/>
      <c r="EB77" s="23"/>
      <c r="EC77" s="23"/>
      <c r="ED77" s="23"/>
      <c r="EE77" s="23"/>
      <c r="EF77" s="23"/>
      <c r="EG77" s="23"/>
      <c r="EH77" s="23"/>
      <c r="EI77" s="23"/>
      <c r="EJ77" s="23"/>
      <c r="EK77" s="23"/>
      <c r="EL77" s="23"/>
      <c r="EM77" s="23"/>
      <c r="EN77" s="23"/>
      <c r="EO77" s="23"/>
      <c r="EP77" s="23"/>
      <c r="EQ77" s="23"/>
      <c r="ER77" s="23"/>
      <c r="ES77" s="23"/>
      <c r="ET77" s="23"/>
      <c r="EU77" s="23"/>
      <c r="EV77" s="23"/>
      <c r="EW77" s="23"/>
      <c r="EX77" s="23"/>
      <c r="EY77" s="23"/>
      <c r="EZ77" s="23"/>
      <c r="FA77" s="23"/>
      <c r="FB77" s="23"/>
      <c r="FC77" s="23"/>
      <c r="FD77" s="23"/>
      <c r="FE77" s="23"/>
      <c r="FF77" s="23"/>
      <c r="FG77" s="23"/>
      <c r="FH77" s="23"/>
      <c r="FI77" s="23"/>
      <c r="FJ77" s="23"/>
      <c r="FK77" s="23"/>
      <c r="FL77" s="23"/>
      <c r="FM77" s="23"/>
      <c r="FN77" s="23"/>
      <c r="FO77" s="23"/>
      <c r="FP77" s="23"/>
      <c r="FQ77" s="23"/>
      <c r="FR77" s="23"/>
      <c r="FS77" s="23"/>
      <c r="FT77" s="23"/>
      <c r="FU77" s="23"/>
      <c r="FV77" s="23"/>
      <c r="FW77" s="23"/>
      <c r="FX77" s="23"/>
      <c r="FY77" s="23"/>
      <c r="FZ77" s="23"/>
      <c r="GA77" s="23"/>
      <c r="GB77" s="23"/>
      <c r="GC77" s="23"/>
      <c r="GD77" s="23"/>
      <c r="GE77" s="23"/>
      <c r="GF77" s="23"/>
      <c r="GG77" s="23"/>
      <c r="GH77" s="23"/>
      <c r="GI77" s="23"/>
      <c r="GJ77" s="23"/>
      <c r="GK77" s="23"/>
      <c r="GL77" s="23"/>
      <c r="GM77" s="23"/>
      <c r="GN77" s="23"/>
      <c r="GO77" s="23"/>
      <c r="GP77" s="23"/>
      <c r="GQ77" s="23"/>
      <c r="GR77" s="23"/>
      <c r="GS77" s="23"/>
      <c r="GT77" s="23"/>
      <c r="GU77" s="23"/>
      <c r="GV77" s="23"/>
      <c r="GW77" s="23"/>
      <c r="GX77" s="23"/>
      <c r="GY77" s="23"/>
      <c r="GZ77" s="23"/>
      <c r="HA77" s="23"/>
      <c r="HB77" s="23"/>
      <c r="HC77" s="23"/>
      <c r="HD77" s="23"/>
      <c r="HE77" s="23"/>
      <c r="HF77" s="23"/>
      <c r="HG77" s="23"/>
      <c r="HH77" s="23"/>
      <c r="HI77" s="23"/>
      <c r="HJ77" s="23"/>
      <c r="HK77" s="23"/>
      <c r="HL77" s="23"/>
      <c r="HM77" s="23"/>
      <c r="HN77" s="23"/>
      <c r="HO77" s="23"/>
      <c r="HP77" s="23"/>
      <c r="HQ77" s="23"/>
      <c r="HR77" s="23"/>
      <c r="HS77" s="23"/>
      <c r="HT77" s="23"/>
      <c r="HU77" s="23"/>
      <c r="HV77" s="23"/>
      <c r="HW77" s="23"/>
      <c r="HX77" s="23"/>
      <c r="HY77" s="23"/>
      <c r="HZ77" s="23"/>
      <c r="IA77" s="23"/>
      <c r="IB77" s="23"/>
      <c r="IC77" s="23"/>
      <c r="ID77" s="23"/>
      <c r="IE77" s="23"/>
      <c r="IF77" s="23"/>
      <c r="IG77" s="23"/>
      <c r="IH77" s="23"/>
      <c r="II77" s="23"/>
      <c r="IJ77" s="23"/>
      <c r="IK77" s="23"/>
      <c r="IL77" s="23"/>
      <c r="IM77" s="23"/>
      <c r="IN77" s="23"/>
      <c r="IO77" s="23"/>
      <c r="IP77" s="23"/>
      <c r="IQ77" s="23"/>
      <c r="IR77" s="23"/>
      <c r="IS77" s="23"/>
      <c r="IT77" s="23"/>
      <c r="IU77" s="23"/>
      <c r="IV77" s="23"/>
      <c r="IW77" s="23"/>
      <c r="IX77" s="23"/>
      <c r="IY77" s="23"/>
      <c r="IZ77" s="23"/>
      <c r="JA77" s="23"/>
      <c r="JB77" s="23"/>
      <c r="JC77" s="23"/>
      <c r="JD77" s="23"/>
      <c r="JE77" s="23"/>
      <c r="JF77" s="23"/>
      <c r="JG77" s="23"/>
      <c r="JH77" s="23"/>
      <c r="JI77" s="23"/>
      <c r="JJ77" s="23"/>
      <c r="JK77" s="23"/>
      <c r="JL77" s="23"/>
      <c r="JM77" s="23"/>
      <c r="JN77" s="23"/>
      <c r="JO77" s="23"/>
      <c r="JP77" s="23"/>
      <c r="JQ77" s="23"/>
      <c r="JR77" s="23"/>
      <c r="JS77" s="23"/>
      <c r="JT77" s="23"/>
      <c r="JU77" s="23"/>
      <c r="JV77" s="23"/>
      <c r="JW77" s="23"/>
      <c r="JX77" s="23"/>
      <c r="JY77" s="23"/>
      <c r="JZ77" s="23"/>
      <c r="KA77" s="23"/>
      <c r="KB77" s="23"/>
      <c r="KC77" s="23"/>
      <c r="KD77" s="23"/>
      <c r="KE77" s="23"/>
      <c r="KF77" s="23"/>
      <c r="KG77" s="23"/>
      <c r="KH77" s="23"/>
      <c r="KI77" s="23"/>
      <c r="KJ77" s="23"/>
      <c r="KK77" s="23"/>
      <c r="KL77" s="23"/>
      <c r="KM77" s="23"/>
      <c r="KN77" s="23"/>
      <c r="KO77" s="23"/>
      <c r="KP77" s="23"/>
      <c r="KQ77" s="23"/>
      <c r="KR77" s="23"/>
      <c r="KS77" s="23"/>
      <c r="KT77" s="23"/>
      <c r="KU77" s="23"/>
      <c r="KV77" s="23"/>
      <c r="KW77" s="23"/>
      <c r="KX77" s="23"/>
      <c r="KY77" s="23"/>
      <c r="KZ77" s="23"/>
      <c r="LA77" s="23"/>
      <c r="LB77" s="23"/>
      <c r="LC77" s="23"/>
      <c r="LD77" s="23"/>
      <c r="LE77" s="23"/>
      <c r="LF77" s="23"/>
      <c r="LG77" s="23"/>
      <c r="LH77" s="23"/>
      <c r="LI77" s="23"/>
      <c r="LJ77" s="23"/>
      <c r="LK77" s="23"/>
      <c r="LL77" s="23"/>
      <c r="LM77" s="23"/>
      <c r="LN77" s="23"/>
      <c r="LO77" s="23"/>
      <c r="LP77" s="23"/>
      <c r="LQ77" s="23"/>
      <c r="LR77" s="23"/>
      <c r="LS77" s="23"/>
      <c r="LT77" s="23"/>
      <c r="LU77" s="23"/>
      <c r="LV77" s="23"/>
      <c r="LW77" s="23"/>
      <c r="LX77" s="23"/>
      <c r="LY77" s="23"/>
      <c r="LZ77" s="23"/>
      <c r="MA77" s="23"/>
      <c r="MB77" s="23"/>
      <c r="MC77" s="23"/>
      <c r="MD77" s="23"/>
      <c r="ME77" s="23"/>
      <c r="MF77" s="23"/>
      <c r="MG77" s="23"/>
      <c r="MH77" s="23"/>
      <c r="MI77" s="23"/>
      <c r="MJ77" s="23"/>
      <c r="MK77" s="23"/>
      <c r="ML77" s="23"/>
      <c r="MM77" s="23"/>
      <c r="MN77" s="23"/>
      <c r="MO77" s="23"/>
      <c r="MP77" s="23"/>
      <c r="MQ77" s="23"/>
      <c r="MR77" s="23"/>
      <c r="MS77" s="23"/>
      <c r="MT77" s="23"/>
      <c r="MU77" s="23"/>
      <c r="MV77" s="23"/>
      <c r="MW77" s="23"/>
      <c r="MX77" s="23"/>
      <c r="MY77" s="23"/>
    </row>
    <row r="78" spans="1:363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3"/>
      <c r="BK78" s="23"/>
      <c r="BL78" s="23"/>
      <c r="BM78" s="23"/>
      <c r="BN78" s="23"/>
      <c r="BO78" s="23"/>
      <c r="BP78" s="23"/>
      <c r="BQ78" s="23"/>
      <c r="BR78" s="23"/>
      <c r="BS78" s="23"/>
      <c r="BT78" s="23"/>
      <c r="BU78" s="23"/>
      <c r="BV78" s="23"/>
      <c r="BW78" s="23"/>
      <c r="BX78" s="23"/>
      <c r="BY78" s="23"/>
      <c r="BZ78" s="23"/>
      <c r="CA78" s="23"/>
      <c r="CB78" s="23"/>
      <c r="CC78" s="23"/>
      <c r="CD78" s="23"/>
      <c r="CE78" s="23"/>
      <c r="CF78" s="23"/>
      <c r="CG78" s="23"/>
      <c r="CH78" s="23"/>
      <c r="CI78" s="23"/>
      <c r="CJ78" s="23"/>
      <c r="CK78" s="23"/>
      <c r="CL78" s="23"/>
      <c r="CM78" s="23"/>
      <c r="CN78" s="23"/>
      <c r="CO78" s="23"/>
      <c r="CP78" s="23"/>
      <c r="CQ78" s="23"/>
      <c r="CR78" s="23"/>
      <c r="CS78" s="23"/>
      <c r="CT78" s="23"/>
      <c r="CU78" s="23"/>
      <c r="CV78" s="23"/>
      <c r="CW78" s="23"/>
      <c r="CX78" s="23"/>
      <c r="CY78" s="23"/>
      <c r="CZ78" s="23"/>
      <c r="DA78" s="23"/>
      <c r="DB78" s="23"/>
      <c r="DC78" s="23"/>
      <c r="DD78" s="23"/>
      <c r="DE78" s="23"/>
      <c r="DF78" s="23"/>
      <c r="DG78" s="23"/>
      <c r="DH78" s="23"/>
      <c r="DI78" s="23"/>
      <c r="DJ78" s="23"/>
      <c r="DK78" s="23"/>
      <c r="DL78" s="23"/>
      <c r="DM78" s="23"/>
      <c r="DN78" s="23"/>
      <c r="DO78" s="23"/>
      <c r="DP78" s="23"/>
      <c r="DQ78" s="23"/>
      <c r="DR78" s="23"/>
      <c r="DS78" s="23"/>
      <c r="DT78" s="23"/>
      <c r="DU78" s="23"/>
      <c r="DV78" s="23"/>
      <c r="DW78" s="23"/>
      <c r="DX78" s="23"/>
      <c r="DY78" s="23"/>
      <c r="DZ78" s="23"/>
      <c r="EA78" s="23"/>
      <c r="EB78" s="23"/>
      <c r="EC78" s="23"/>
      <c r="ED78" s="23"/>
      <c r="EE78" s="23"/>
      <c r="EF78" s="23"/>
      <c r="EG78" s="23"/>
      <c r="EH78" s="23"/>
      <c r="EI78" s="23"/>
      <c r="EJ78" s="23"/>
      <c r="EK78" s="23"/>
      <c r="EL78" s="23"/>
      <c r="EM78" s="23"/>
      <c r="EN78" s="23"/>
      <c r="EO78" s="23"/>
      <c r="EP78" s="23"/>
      <c r="EQ78" s="23"/>
      <c r="ER78" s="23"/>
      <c r="ES78" s="23"/>
      <c r="ET78" s="23"/>
      <c r="EU78" s="23"/>
      <c r="EV78" s="23"/>
      <c r="EW78" s="23"/>
      <c r="EX78" s="23"/>
      <c r="EY78" s="23"/>
      <c r="EZ78" s="23"/>
      <c r="FA78" s="23"/>
      <c r="FB78" s="23"/>
      <c r="FC78" s="23"/>
      <c r="FD78" s="23"/>
      <c r="FE78" s="23"/>
      <c r="FF78" s="23"/>
      <c r="FG78" s="23"/>
      <c r="FH78" s="23"/>
      <c r="FI78" s="23"/>
      <c r="FJ78" s="23"/>
      <c r="FK78" s="23"/>
      <c r="FL78" s="23"/>
      <c r="FM78" s="23"/>
      <c r="FN78" s="23"/>
      <c r="FO78" s="23"/>
      <c r="FP78" s="23"/>
      <c r="FQ78" s="23"/>
      <c r="FR78" s="23"/>
      <c r="FS78" s="23"/>
      <c r="FT78" s="23"/>
      <c r="FU78" s="23"/>
      <c r="FV78" s="23"/>
      <c r="FW78" s="23"/>
      <c r="FX78" s="23"/>
      <c r="FY78" s="23"/>
      <c r="FZ78" s="23"/>
      <c r="GA78" s="23"/>
      <c r="GB78" s="23"/>
      <c r="GC78" s="23"/>
      <c r="GD78" s="23"/>
      <c r="GE78" s="23"/>
      <c r="GF78" s="23"/>
      <c r="GG78" s="23"/>
      <c r="GH78" s="23"/>
      <c r="GI78" s="23"/>
      <c r="GJ78" s="23"/>
      <c r="GK78" s="23"/>
      <c r="GL78" s="23"/>
      <c r="GM78" s="23"/>
      <c r="GN78" s="23"/>
      <c r="GO78" s="23"/>
      <c r="GP78" s="23"/>
      <c r="GQ78" s="23"/>
      <c r="GR78" s="23"/>
      <c r="GS78" s="23"/>
      <c r="GT78" s="23"/>
      <c r="GU78" s="23"/>
      <c r="GV78" s="23"/>
      <c r="GW78" s="23"/>
      <c r="GX78" s="23"/>
      <c r="GY78" s="23"/>
      <c r="GZ78" s="23"/>
      <c r="HA78" s="23"/>
      <c r="HB78" s="23"/>
      <c r="HC78" s="23"/>
      <c r="HD78" s="23"/>
      <c r="HE78" s="23"/>
      <c r="HF78" s="23"/>
      <c r="HG78" s="23"/>
      <c r="HH78" s="23"/>
      <c r="HI78" s="23"/>
      <c r="HJ78" s="23"/>
      <c r="HK78" s="23"/>
      <c r="HL78" s="23"/>
      <c r="HM78" s="23"/>
      <c r="HN78" s="23"/>
      <c r="HO78" s="23"/>
      <c r="HP78" s="23"/>
      <c r="HQ78" s="23"/>
      <c r="HR78" s="23"/>
      <c r="HS78" s="23"/>
      <c r="HT78" s="23"/>
      <c r="HU78" s="23"/>
      <c r="HV78" s="23"/>
      <c r="HW78" s="23"/>
      <c r="HX78" s="23"/>
      <c r="HY78" s="23"/>
      <c r="HZ78" s="23"/>
      <c r="IA78" s="23"/>
      <c r="IB78" s="23"/>
      <c r="IC78" s="23"/>
      <c r="ID78" s="23"/>
      <c r="IE78" s="23"/>
      <c r="IF78" s="23"/>
      <c r="IG78" s="23"/>
      <c r="IH78" s="23"/>
      <c r="II78" s="23"/>
      <c r="IJ78" s="23"/>
      <c r="IK78" s="23"/>
      <c r="IL78" s="23"/>
      <c r="IM78" s="23"/>
      <c r="IN78" s="23"/>
      <c r="IO78" s="23"/>
      <c r="IP78" s="23"/>
      <c r="IQ78" s="23"/>
      <c r="IR78" s="23"/>
      <c r="IS78" s="23"/>
      <c r="IT78" s="23"/>
      <c r="IU78" s="23"/>
      <c r="IV78" s="23"/>
      <c r="IW78" s="23"/>
      <c r="IX78" s="23"/>
      <c r="IY78" s="23"/>
      <c r="IZ78" s="23"/>
      <c r="JA78" s="23"/>
      <c r="JB78" s="23"/>
      <c r="JC78" s="23"/>
      <c r="JD78" s="23"/>
      <c r="JE78" s="23"/>
      <c r="JF78" s="23"/>
      <c r="JG78" s="23"/>
      <c r="JH78" s="23"/>
      <c r="JI78" s="23"/>
      <c r="JJ78" s="23"/>
      <c r="JK78" s="23"/>
      <c r="JL78" s="23"/>
      <c r="JM78" s="23"/>
      <c r="JN78" s="23"/>
      <c r="JO78" s="23"/>
      <c r="JP78" s="23"/>
      <c r="JQ78" s="23"/>
      <c r="JR78" s="23"/>
      <c r="JS78" s="23"/>
      <c r="JT78" s="23"/>
      <c r="JU78" s="23"/>
      <c r="JV78" s="23"/>
      <c r="JW78" s="23"/>
      <c r="JX78" s="23"/>
      <c r="JY78" s="23"/>
      <c r="JZ78" s="23"/>
      <c r="KA78" s="23"/>
      <c r="KB78" s="23"/>
      <c r="KC78" s="23"/>
      <c r="KD78" s="23"/>
      <c r="KE78" s="23"/>
      <c r="KF78" s="23"/>
      <c r="KG78" s="23"/>
      <c r="KH78" s="23"/>
      <c r="KI78" s="23"/>
      <c r="KJ78" s="23"/>
      <c r="KK78" s="23"/>
      <c r="KL78" s="23"/>
      <c r="KM78" s="23"/>
      <c r="KN78" s="23"/>
      <c r="KO78" s="23"/>
      <c r="KP78" s="23"/>
      <c r="KQ78" s="23"/>
      <c r="KR78" s="23"/>
      <c r="KS78" s="23"/>
      <c r="KT78" s="23"/>
      <c r="KU78" s="23"/>
      <c r="KV78" s="23"/>
      <c r="KW78" s="23"/>
      <c r="KX78" s="23"/>
      <c r="KY78" s="23"/>
      <c r="KZ78" s="23"/>
      <c r="LA78" s="23"/>
      <c r="LB78" s="23"/>
      <c r="LC78" s="23"/>
      <c r="LD78" s="23"/>
      <c r="LE78" s="23"/>
      <c r="LF78" s="23"/>
      <c r="LG78" s="23"/>
      <c r="LH78" s="23"/>
      <c r="LI78" s="23"/>
      <c r="LJ78" s="23"/>
      <c r="LK78" s="23"/>
      <c r="LL78" s="23"/>
      <c r="LM78" s="23"/>
      <c r="LN78" s="23"/>
      <c r="LO78" s="23"/>
      <c r="LP78" s="23"/>
      <c r="LQ78" s="23"/>
      <c r="LR78" s="23"/>
      <c r="LS78" s="23"/>
      <c r="LT78" s="23"/>
      <c r="LU78" s="23"/>
      <c r="LV78" s="23"/>
      <c r="LW78" s="23"/>
      <c r="LX78" s="23"/>
      <c r="LY78" s="23"/>
      <c r="LZ78" s="23"/>
      <c r="MA78" s="23"/>
      <c r="MB78" s="23"/>
      <c r="MC78" s="23"/>
      <c r="MD78" s="23"/>
      <c r="ME78" s="23"/>
      <c r="MF78" s="23"/>
      <c r="MG78" s="23"/>
      <c r="MH78" s="23"/>
      <c r="MI78" s="23"/>
      <c r="MJ78" s="23"/>
      <c r="MK78" s="23"/>
      <c r="ML78" s="23"/>
      <c r="MM78" s="23"/>
      <c r="MN78" s="23"/>
      <c r="MO78" s="23"/>
      <c r="MP78" s="23"/>
      <c r="MQ78" s="23"/>
      <c r="MR78" s="23"/>
      <c r="MS78" s="23"/>
      <c r="MT78" s="23"/>
      <c r="MU78" s="23"/>
      <c r="MV78" s="23"/>
      <c r="MW78" s="23"/>
      <c r="MX78" s="23"/>
      <c r="MY78" s="23"/>
    </row>
    <row r="79" spans="1:363" s="20" customFormat="1">
      <c r="A79" s="9" t="s">
        <v>523</v>
      </c>
      <c r="B79" s="33" t="s">
        <v>73</v>
      </c>
      <c r="C79" s="9"/>
      <c r="D79" s="9"/>
      <c r="E79" s="9"/>
      <c r="F79" s="35"/>
      <c r="G79" s="9"/>
      <c r="H79" s="9">
        <v>29650</v>
      </c>
      <c r="I79" s="9">
        <v>34767</v>
      </c>
      <c r="J79" s="9">
        <f t="shared" ref="J79:J82" si="23">I79-H79</f>
        <v>5117</v>
      </c>
      <c r="K79" s="9">
        <v>1</v>
      </c>
      <c r="L79" s="9">
        <f t="shared" ref="L79:L82" si="24">K79*J79</f>
        <v>5117</v>
      </c>
      <c r="M79" s="10">
        <v>1.03</v>
      </c>
      <c r="N79" s="11">
        <f t="shared" ref="N79:N82" si="25">M79*L79</f>
        <v>5270.51</v>
      </c>
      <c r="O79" s="9"/>
      <c r="P79" s="11">
        <f t="shared" ref="P79:P82" si="26">G79+N79+O79</f>
        <v>5270.51</v>
      </c>
      <c r="Q79" s="9">
        <v>1</v>
      </c>
      <c r="R79" s="34">
        <f t="shared" ref="R79:R82" si="27">P79*Q79</f>
        <v>5270.51</v>
      </c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</row>
    <row r="80" spans="1:363" s="20" customFormat="1" ht="17.25" customHeight="1">
      <c r="A80" s="45" t="s">
        <v>524</v>
      </c>
      <c r="B80" s="33" t="s">
        <v>73</v>
      </c>
      <c r="C80" s="45"/>
      <c r="D80" s="45"/>
      <c r="E80" s="45"/>
      <c r="F80" s="47"/>
      <c r="G80" s="45"/>
      <c r="H80" s="45">
        <v>0</v>
      </c>
      <c r="I80" s="45">
        <v>0</v>
      </c>
      <c r="J80" s="45">
        <f t="shared" si="23"/>
        <v>0</v>
      </c>
      <c r="K80" s="45">
        <v>1</v>
      </c>
      <c r="L80" s="45">
        <f t="shared" si="24"/>
        <v>0</v>
      </c>
      <c r="M80" s="59">
        <v>1.03</v>
      </c>
      <c r="N80" s="60">
        <f t="shared" si="25"/>
        <v>0</v>
      </c>
      <c r="O80" s="45"/>
      <c r="P80" s="60">
        <f t="shared" si="26"/>
        <v>0</v>
      </c>
      <c r="Q80" s="45">
        <v>1</v>
      </c>
      <c r="R80" s="47">
        <f t="shared" si="27"/>
        <v>0</v>
      </c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</row>
    <row r="81" spans="1:363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  <c r="BM81" s="23"/>
      <c r="BN81" s="23"/>
      <c r="BO81" s="23"/>
      <c r="BP81" s="23"/>
      <c r="BQ81" s="23"/>
      <c r="BR81" s="23"/>
      <c r="BS81" s="23"/>
      <c r="BT81" s="23"/>
      <c r="BU81" s="23"/>
      <c r="BV81" s="23"/>
      <c r="BW81" s="23"/>
      <c r="BX81" s="23"/>
      <c r="BY81" s="23"/>
      <c r="BZ81" s="23"/>
      <c r="CA81" s="23"/>
      <c r="CB81" s="23"/>
      <c r="CC81" s="23"/>
      <c r="CD81" s="23"/>
      <c r="CE81" s="23"/>
      <c r="CF81" s="23"/>
      <c r="CG81" s="23"/>
      <c r="CH81" s="23"/>
      <c r="CI81" s="23"/>
      <c r="CJ81" s="23"/>
      <c r="CK81" s="23"/>
      <c r="CL81" s="23"/>
      <c r="CM81" s="23"/>
      <c r="CN81" s="23"/>
      <c r="CO81" s="23"/>
      <c r="CP81" s="23"/>
      <c r="CQ81" s="23"/>
      <c r="CR81" s="23"/>
      <c r="CS81" s="23"/>
      <c r="CT81" s="23"/>
      <c r="CU81" s="23"/>
      <c r="CV81" s="23"/>
      <c r="CW81" s="23"/>
      <c r="CX81" s="23"/>
      <c r="CY81" s="23"/>
      <c r="CZ81" s="23"/>
      <c r="DA81" s="23"/>
      <c r="DB81" s="23"/>
      <c r="DC81" s="23"/>
      <c r="DD81" s="23"/>
      <c r="DE81" s="23"/>
      <c r="DF81" s="23"/>
      <c r="DG81" s="23"/>
      <c r="DH81" s="23"/>
      <c r="DI81" s="23"/>
      <c r="DJ81" s="23"/>
      <c r="DK81" s="23"/>
      <c r="DL81" s="23"/>
      <c r="DM81" s="23"/>
      <c r="DN81" s="23"/>
      <c r="DO81" s="23"/>
      <c r="DP81" s="23"/>
      <c r="DQ81" s="23"/>
      <c r="DR81" s="23"/>
      <c r="DS81" s="23"/>
      <c r="DT81" s="23"/>
      <c r="DU81" s="23"/>
      <c r="DV81" s="23"/>
      <c r="DW81" s="23"/>
      <c r="DX81" s="23"/>
      <c r="DY81" s="23"/>
      <c r="DZ81" s="23"/>
      <c r="EA81" s="23"/>
      <c r="EB81" s="23"/>
      <c r="EC81" s="23"/>
      <c r="ED81" s="23"/>
      <c r="EE81" s="23"/>
      <c r="EF81" s="23"/>
      <c r="EG81" s="23"/>
      <c r="EH81" s="23"/>
      <c r="EI81" s="23"/>
      <c r="EJ81" s="23"/>
      <c r="EK81" s="23"/>
      <c r="EL81" s="23"/>
      <c r="EM81" s="23"/>
      <c r="EN81" s="23"/>
      <c r="EO81" s="23"/>
      <c r="EP81" s="23"/>
      <c r="EQ81" s="23"/>
      <c r="ER81" s="23"/>
      <c r="ES81" s="23"/>
      <c r="ET81" s="23"/>
      <c r="EU81" s="23"/>
      <c r="EV81" s="23"/>
      <c r="EW81" s="23"/>
      <c r="EX81" s="23"/>
      <c r="EY81" s="23"/>
      <c r="EZ81" s="23"/>
      <c r="FA81" s="23"/>
      <c r="FB81" s="23"/>
      <c r="FC81" s="23"/>
      <c r="FD81" s="23"/>
      <c r="FE81" s="23"/>
      <c r="FF81" s="23"/>
      <c r="FG81" s="23"/>
      <c r="FH81" s="23"/>
      <c r="FI81" s="23"/>
      <c r="FJ81" s="23"/>
      <c r="FK81" s="23"/>
      <c r="FL81" s="23"/>
      <c r="FM81" s="23"/>
      <c r="FN81" s="23"/>
      <c r="FO81" s="23"/>
      <c r="FP81" s="23"/>
      <c r="FQ81" s="23"/>
      <c r="FR81" s="23"/>
      <c r="FS81" s="23"/>
      <c r="FT81" s="23"/>
      <c r="FU81" s="23"/>
      <c r="FV81" s="23"/>
      <c r="FW81" s="23"/>
      <c r="FX81" s="23"/>
      <c r="FY81" s="23"/>
      <c r="FZ81" s="23"/>
      <c r="GA81" s="23"/>
      <c r="GB81" s="23"/>
      <c r="GC81" s="23"/>
      <c r="GD81" s="23"/>
      <c r="GE81" s="23"/>
      <c r="GF81" s="23"/>
      <c r="GG81" s="23"/>
      <c r="GH81" s="23"/>
      <c r="GI81" s="23"/>
      <c r="GJ81" s="23"/>
      <c r="GK81" s="23"/>
      <c r="GL81" s="23"/>
      <c r="GM81" s="23"/>
      <c r="GN81" s="23"/>
      <c r="GO81" s="23"/>
      <c r="GP81" s="23"/>
      <c r="GQ81" s="23"/>
      <c r="GR81" s="23"/>
      <c r="GS81" s="23"/>
      <c r="GT81" s="23"/>
      <c r="GU81" s="23"/>
      <c r="GV81" s="23"/>
      <c r="GW81" s="23"/>
      <c r="GX81" s="23"/>
      <c r="GY81" s="23"/>
      <c r="GZ81" s="23"/>
      <c r="HA81" s="23"/>
      <c r="HB81" s="23"/>
      <c r="HC81" s="23"/>
      <c r="HD81" s="23"/>
      <c r="HE81" s="23"/>
      <c r="HF81" s="23"/>
      <c r="HG81" s="23"/>
      <c r="HH81" s="23"/>
      <c r="HI81" s="23"/>
      <c r="HJ81" s="23"/>
      <c r="HK81" s="23"/>
      <c r="HL81" s="23"/>
      <c r="HM81" s="23"/>
      <c r="HN81" s="23"/>
      <c r="HO81" s="23"/>
      <c r="HP81" s="23"/>
      <c r="HQ81" s="23"/>
      <c r="HR81" s="23"/>
      <c r="HS81" s="23"/>
      <c r="HT81" s="23"/>
      <c r="HU81" s="23"/>
      <c r="HV81" s="23"/>
      <c r="HW81" s="23"/>
      <c r="HX81" s="23"/>
      <c r="HY81" s="23"/>
      <c r="HZ81" s="23"/>
      <c r="IA81" s="23"/>
      <c r="IB81" s="23"/>
      <c r="IC81" s="23"/>
      <c r="ID81" s="23"/>
      <c r="IE81" s="23"/>
      <c r="IF81" s="23"/>
      <c r="IG81" s="23"/>
      <c r="IH81" s="23"/>
      <c r="II81" s="23"/>
      <c r="IJ81" s="23"/>
      <c r="IK81" s="23"/>
      <c r="IL81" s="23"/>
      <c r="IM81" s="23"/>
      <c r="IN81" s="23"/>
      <c r="IO81" s="23"/>
      <c r="IP81" s="23"/>
      <c r="IQ81" s="23"/>
      <c r="IR81" s="23"/>
      <c r="IS81" s="23"/>
      <c r="IT81" s="23"/>
      <c r="IU81" s="23"/>
      <c r="IV81" s="23"/>
      <c r="IW81" s="23"/>
      <c r="IX81" s="23"/>
      <c r="IY81" s="23"/>
      <c r="IZ81" s="23"/>
      <c r="JA81" s="23"/>
      <c r="JB81" s="23"/>
      <c r="JC81" s="23"/>
      <c r="JD81" s="23"/>
      <c r="JE81" s="23"/>
      <c r="JF81" s="23"/>
      <c r="JG81" s="23"/>
      <c r="JH81" s="23"/>
      <c r="JI81" s="23"/>
      <c r="JJ81" s="23"/>
      <c r="JK81" s="23"/>
      <c r="JL81" s="23"/>
      <c r="JM81" s="23"/>
      <c r="JN81" s="23"/>
      <c r="JO81" s="23"/>
      <c r="JP81" s="23"/>
      <c r="JQ81" s="23"/>
      <c r="JR81" s="23"/>
      <c r="JS81" s="23"/>
      <c r="JT81" s="23"/>
      <c r="JU81" s="23"/>
      <c r="JV81" s="23"/>
      <c r="JW81" s="23"/>
      <c r="JX81" s="23"/>
      <c r="JY81" s="23"/>
      <c r="JZ81" s="23"/>
      <c r="KA81" s="23"/>
      <c r="KB81" s="23"/>
      <c r="KC81" s="23"/>
      <c r="KD81" s="23"/>
      <c r="KE81" s="23"/>
      <c r="KF81" s="23"/>
      <c r="KG81" s="23"/>
      <c r="KH81" s="23"/>
      <c r="KI81" s="23"/>
      <c r="KJ81" s="23"/>
      <c r="KK81" s="23"/>
      <c r="KL81" s="23"/>
      <c r="KM81" s="23"/>
      <c r="KN81" s="23"/>
      <c r="KO81" s="23"/>
      <c r="KP81" s="23"/>
      <c r="KQ81" s="23"/>
      <c r="KR81" s="23"/>
      <c r="KS81" s="23"/>
      <c r="KT81" s="23"/>
      <c r="KU81" s="23"/>
      <c r="KV81" s="23"/>
      <c r="KW81" s="23"/>
      <c r="KX81" s="23"/>
      <c r="KY81" s="23"/>
      <c r="KZ81" s="23"/>
      <c r="LA81" s="23"/>
      <c r="LB81" s="23"/>
      <c r="LC81" s="23"/>
      <c r="LD81" s="23"/>
      <c r="LE81" s="23"/>
      <c r="LF81" s="23"/>
      <c r="LG81" s="23"/>
      <c r="LH81" s="23"/>
      <c r="LI81" s="23"/>
      <c r="LJ81" s="23"/>
      <c r="LK81" s="23"/>
      <c r="LL81" s="23"/>
      <c r="LM81" s="23"/>
      <c r="LN81" s="23"/>
      <c r="LO81" s="23"/>
      <c r="LP81" s="23"/>
      <c r="LQ81" s="23"/>
      <c r="LR81" s="23"/>
      <c r="LS81" s="23"/>
      <c r="LT81" s="23"/>
      <c r="LU81" s="23"/>
      <c r="LV81" s="23"/>
      <c r="LW81" s="23"/>
      <c r="LX81" s="23"/>
      <c r="LY81" s="23"/>
      <c r="LZ81" s="23"/>
      <c r="MA81" s="23"/>
      <c r="MB81" s="23"/>
      <c r="MC81" s="23"/>
      <c r="MD81" s="23"/>
      <c r="ME81" s="23"/>
      <c r="MF81" s="23"/>
      <c r="MG81" s="23"/>
      <c r="MH81" s="23"/>
      <c r="MI81" s="23"/>
      <c r="MJ81" s="23"/>
      <c r="MK81" s="23"/>
      <c r="ML81" s="23"/>
      <c r="MM81" s="23"/>
      <c r="MN81" s="23"/>
      <c r="MO81" s="23"/>
      <c r="MP81" s="23"/>
      <c r="MQ81" s="23"/>
      <c r="MR81" s="23"/>
      <c r="MS81" s="23"/>
      <c r="MT81" s="23"/>
      <c r="MU81" s="23"/>
      <c r="MV81" s="23"/>
      <c r="MW81" s="23"/>
      <c r="MX81" s="23"/>
      <c r="MY81" s="23"/>
    </row>
    <row r="82" spans="1:363" s="20" customFormat="1" ht="17.25" customHeight="1">
      <c r="A82" s="45" t="s">
        <v>963</v>
      </c>
      <c r="B82" s="33" t="s">
        <v>964</v>
      </c>
      <c r="C82" s="45"/>
      <c r="D82" s="45"/>
      <c r="E82" s="45"/>
      <c r="F82" s="47"/>
      <c r="G82" s="45"/>
      <c r="H82" s="45">
        <v>0</v>
      </c>
      <c r="I82" s="45">
        <v>0</v>
      </c>
      <c r="J82" s="45">
        <f t="shared" si="23"/>
        <v>0</v>
      </c>
      <c r="K82" s="45">
        <v>1</v>
      </c>
      <c r="L82" s="45">
        <f t="shared" si="24"/>
        <v>0</v>
      </c>
      <c r="M82" s="59">
        <v>1.03</v>
      </c>
      <c r="N82" s="60">
        <f t="shared" si="25"/>
        <v>0</v>
      </c>
      <c r="O82" s="45"/>
      <c r="P82" s="60">
        <f t="shared" si="26"/>
        <v>0</v>
      </c>
      <c r="Q82" s="45">
        <v>1</v>
      </c>
      <c r="R82" s="47">
        <f t="shared" si="27"/>
        <v>0</v>
      </c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</row>
    <row r="83" spans="1:363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3"/>
      <c r="CT83" s="23"/>
      <c r="CU83" s="23"/>
      <c r="CV83" s="23"/>
      <c r="CW83" s="23"/>
      <c r="CX83" s="23"/>
      <c r="CY83" s="23"/>
      <c r="CZ83" s="23"/>
      <c r="DA83" s="23"/>
      <c r="DB83" s="23"/>
      <c r="DC83" s="23"/>
      <c r="DD83" s="23"/>
      <c r="DE83" s="23"/>
      <c r="DF83" s="23"/>
      <c r="DG83" s="23"/>
      <c r="DH83" s="23"/>
      <c r="DI83" s="23"/>
      <c r="DJ83" s="23"/>
      <c r="DK83" s="23"/>
      <c r="DL83" s="23"/>
      <c r="DM83" s="23"/>
      <c r="DN83" s="23"/>
      <c r="DO83" s="23"/>
      <c r="DP83" s="23"/>
      <c r="DQ83" s="23"/>
      <c r="DR83" s="23"/>
      <c r="DS83" s="23"/>
      <c r="DT83" s="23"/>
      <c r="DU83" s="23"/>
      <c r="DV83" s="23"/>
      <c r="DW83" s="23"/>
      <c r="DX83" s="23"/>
      <c r="DY83" s="23"/>
      <c r="DZ83" s="23"/>
      <c r="EA83" s="23"/>
      <c r="EB83" s="23"/>
      <c r="EC83" s="23"/>
      <c r="ED83" s="23"/>
      <c r="EE83" s="23"/>
      <c r="EF83" s="23"/>
      <c r="EG83" s="23"/>
      <c r="EH83" s="23"/>
      <c r="EI83" s="23"/>
      <c r="EJ83" s="23"/>
      <c r="EK83" s="23"/>
      <c r="EL83" s="23"/>
      <c r="EM83" s="23"/>
      <c r="EN83" s="23"/>
      <c r="EO83" s="23"/>
      <c r="EP83" s="23"/>
      <c r="EQ83" s="23"/>
      <c r="ER83" s="23"/>
      <c r="ES83" s="23"/>
      <c r="ET83" s="23"/>
      <c r="EU83" s="23"/>
      <c r="EV83" s="23"/>
      <c r="EW83" s="23"/>
      <c r="EX83" s="23"/>
      <c r="EY83" s="23"/>
      <c r="EZ83" s="23"/>
      <c r="FA83" s="23"/>
      <c r="FB83" s="23"/>
      <c r="FC83" s="23"/>
      <c r="FD83" s="23"/>
      <c r="FE83" s="23"/>
      <c r="FF83" s="23"/>
      <c r="FG83" s="23"/>
      <c r="FH83" s="23"/>
      <c r="FI83" s="23"/>
      <c r="FJ83" s="23"/>
      <c r="FK83" s="23"/>
      <c r="FL83" s="23"/>
      <c r="FM83" s="23"/>
      <c r="FN83" s="23"/>
      <c r="FO83" s="23"/>
      <c r="FP83" s="23"/>
      <c r="FQ83" s="23"/>
      <c r="FR83" s="23"/>
      <c r="FS83" s="23"/>
      <c r="FT83" s="23"/>
      <c r="FU83" s="23"/>
      <c r="FV83" s="23"/>
      <c r="FW83" s="23"/>
      <c r="FX83" s="23"/>
      <c r="FY83" s="23"/>
      <c r="FZ83" s="23"/>
      <c r="GA83" s="23"/>
      <c r="GB83" s="23"/>
      <c r="GC83" s="23"/>
      <c r="GD83" s="23"/>
      <c r="GE83" s="23"/>
      <c r="GF83" s="23"/>
      <c r="GG83" s="23"/>
      <c r="GH83" s="23"/>
      <c r="GI83" s="23"/>
      <c r="GJ83" s="23"/>
      <c r="GK83" s="23"/>
      <c r="GL83" s="23"/>
      <c r="GM83" s="23"/>
      <c r="GN83" s="23"/>
      <c r="GO83" s="23"/>
      <c r="GP83" s="23"/>
      <c r="GQ83" s="23"/>
      <c r="GR83" s="23"/>
      <c r="GS83" s="23"/>
      <c r="GT83" s="23"/>
      <c r="GU83" s="23"/>
      <c r="GV83" s="23"/>
      <c r="GW83" s="23"/>
      <c r="GX83" s="23"/>
      <c r="GY83" s="23"/>
      <c r="GZ83" s="23"/>
      <c r="HA83" s="23"/>
      <c r="HB83" s="23"/>
      <c r="HC83" s="23"/>
      <c r="HD83" s="23"/>
      <c r="HE83" s="23"/>
      <c r="HF83" s="23"/>
      <c r="HG83" s="23"/>
      <c r="HH83" s="23"/>
      <c r="HI83" s="23"/>
      <c r="HJ83" s="23"/>
      <c r="HK83" s="23"/>
      <c r="HL83" s="23"/>
      <c r="HM83" s="23"/>
      <c r="HN83" s="23"/>
      <c r="HO83" s="23"/>
      <c r="HP83" s="23"/>
      <c r="HQ83" s="23"/>
      <c r="HR83" s="23"/>
      <c r="HS83" s="23"/>
      <c r="HT83" s="23"/>
      <c r="HU83" s="23"/>
      <c r="HV83" s="23"/>
      <c r="HW83" s="23"/>
      <c r="HX83" s="23"/>
      <c r="HY83" s="23"/>
      <c r="HZ83" s="23"/>
      <c r="IA83" s="23"/>
      <c r="IB83" s="23"/>
      <c r="IC83" s="23"/>
      <c r="ID83" s="23"/>
      <c r="IE83" s="23"/>
      <c r="IF83" s="23"/>
      <c r="IG83" s="23"/>
      <c r="IH83" s="23"/>
      <c r="II83" s="23"/>
      <c r="IJ83" s="23"/>
      <c r="IK83" s="23"/>
      <c r="IL83" s="23"/>
      <c r="IM83" s="23"/>
      <c r="IN83" s="23"/>
      <c r="IO83" s="23"/>
      <c r="IP83" s="23"/>
      <c r="IQ83" s="23"/>
      <c r="IR83" s="23"/>
      <c r="IS83" s="23"/>
      <c r="IT83" s="23"/>
      <c r="IU83" s="23"/>
      <c r="IV83" s="23"/>
      <c r="IW83" s="23"/>
      <c r="IX83" s="23"/>
      <c r="IY83" s="23"/>
      <c r="IZ83" s="23"/>
      <c r="JA83" s="23"/>
      <c r="JB83" s="23"/>
      <c r="JC83" s="23"/>
      <c r="JD83" s="23"/>
      <c r="JE83" s="23"/>
      <c r="JF83" s="23"/>
      <c r="JG83" s="23"/>
      <c r="JH83" s="23"/>
      <c r="JI83" s="23"/>
      <c r="JJ83" s="23"/>
      <c r="JK83" s="23"/>
      <c r="JL83" s="23"/>
      <c r="JM83" s="23"/>
      <c r="JN83" s="23"/>
      <c r="JO83" s="23"/>
      <c r="JP83" s="23"/>
      <c r="JQ83" s="23"/>
      <c r="JR83" s="23"/>
      <c r="JS83" s="23"/>
      <c r="JT83" s="23"/>
      <c r="JU83" s="23"/>
      <c r="JV83" s="23"/>
      <c r="JW83" s="23"/>
      <c r="JX83" s="23"/>
      <c r="JY83" s="23"/>
      <c r="JZ83" s="23"/>
      <c r="KA83" s="23"/>
      <c r="KB83" s="23"/>
      <c r="KC83" s="23"/>
      <c r="KD83" s="23"/>
      <c r="KE83" s="23"/>
      <c r="KF83" s="23"/>
      <c r="KG83" s="23"/>
      <c r="KH83" s="23"/>
      <c r="KI83" s="23"/>
      <c r="KJ83" s="23"/>
      <c r="KK83" s="23"/>
      <c r="KL83" s="23"/>
      <c r="KM83" s="23"/>
      <c r="KN83" s="23"/>
      <c r="KO83" s="23"/>
      <c r="KP83" s="23"/>
      <c r="KQ83" s="23"/>
      <c r="KR83" s="23"/>
      <c r="KS83" s="23"/>
      <c r="KT83" s="23"/>
      <c r="KU83" s="23"/>
      <c r="KV83" s="23"/>
      <c r="KW83" s="23"/>
      <c r="KX83" s="23"/>
      <c r="KY83" s="23"/>
      <c r="KZ83" s="23"/>
      <c r="LA83" s="23"/>
      <c r="LB83" s="23"/>
      <c r="LC83" s="23"/>
      <c r="LD83" s="23"/>
      <c r="LE83" s="23"/>
      <c r="LF83" s="23"/>
      <c r="LG83" s="23"/>
      <c r="LH83" s="23"/>
      <c r="LI83" s="23"/>
      <c r="LJ83" s="23"/>
      <c r="LK83" s="23"/>
      <c r="LL83" s="23"/>
      <c r="LM83" s="23"/>
      <c r="LN83" s="23"/>
      <c r="LO83" s="23"/>
      <c r="LP83" s="23"/>
      <c r="LQ83" s="23"/>
      <c r="LR83" s="23"/>
      <c r="LS83" s="23"/>
      <c r="LT83" s="23"/>
      <c r="LU83" s="23"/>
      <c r="LV83" s="23"/>
      <c r="LW83" s="23"/>
      <c r="LX83" s="23"/>
      <c r="LY83" s="23"/>
      <c r="LZ83" s="23"/>
      <c r="MA83" s="23"/>
      <c r="MB83" s="23"/>
      <c r="MC83" s="23"/>
      <c r="MD83" s="23"/>
      <c r="ME83" s="23"/>
      <c r="MF83" s="23"/>
      <c r="MG83" s="23"/>
      <c r="MH83" s="23"/>
      <c r="MI83" s="23"/>
      <c r="MJ83" s="23"/>
      <c r="MK83" s="23"/>
      <c r="ML83" s="23"/>
      <c r="MM83" s="23"/>
      <c r="MN83" s="23"/>
      <c r="MO83" s="23"/>
      <c r="MP83" s="23"/>
      <c r="MQ83" s="23"/>
      <c r="MR83" s="23"/>
      <c r="MS83" s="23"/>
      <c r="MT83" s="23"/>
      <c r="MU83" s="23"/>
      <c r="MV83" s="23"/>
      <c r="MW83" s="23"/>
      <c r="MX83" s="23"/>
      <c r="MY83" s="23"/>
    </row>
    <row r="84" spans="1:363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CN84" s="23"/>
      <c r="CO84" s="23"/>
      <c r="CP84" s="23"/>
      <c r="CQ84" s="23"/>
      <c r="CR84" s="23"/>
      <c r="CS84" s="23"/>
      <c r="CT84" s="23"/>
      <c r="CU84" s="23"/>
      <c r="CV84" s="23"/>
      <c r="CW84" s="23"/>
      <c r="CX84" s="23"/>
      <c r="CY84" s="23"/>
      <c r="CZ84" s="23"/>
      <c r="DA84" s="23"/>
      <c r="DB84" s="23"/>
      <c r="DC84" s="23"/>
      <c r="DD84" s="23"/>
      <c r="DE84" s="23"/>
      <c r="DF84" s="23"/>
      <c r="DG84" s="23"/>
      <c r="DH84" s="23"/>
      <c r="DI84" s="23"/>
      <c r="DJ84" s="23"/>
      <c r="DK84" s="23"/>
      <c r="DL84" s="23"/>
      <c r="DM84" s="23"/>
      <c r="DN84" s="23"/>
      <c r="DO84" s="23"/>
      <c r="DP84" s="23"/>
      <c r="DQ84" s="23"/>
      <c r="DR84" s="23"/>
      <c r="DS84" s="23"/>
      <c r="DT84" s="23"/>
      <c r="DU84" s="23"/>
      <c r="DV84" s="23"/>
      <c r="DW84" s="23"/>
      <c r="DX84" s="23"/>
      <c r="DY84" s="23"/>
      <c r="DZ84" s="23"/>
      <c r="EA84" s="23"/>
      <c r="EB84" s="23"/>
      <c r="EC84" s="23"/>
      <c r="ED84" s="23"/>
      <c r="EE84" s="23"/>
      <c r="EF84" s="23"/>
      <c r="EG84" s="23"/>
      <c r="EH84" s="23"/>
      <c r="EI84" s="23"/>
      <c r="EJ84" s="23"/>
      <c r="EK84" s="23"/>
      <c r="EL84" s="23"/>
      <c r="EM84" s="23"/>
      <c r="EN84" s="23"/>
      <c r="EO84" s="23"/>
      <c r="EP84" s="23"/>
      <c r="EQ84" s="23"/>
      <c r="ER84" s="23"/>
      <c r="ES84" s="23"/>
      <c r="ET84" s="23"/>
      <c r="EU84" s="23"/>
      <c r="EV84" s="23"/>
      <c r="EW84" s="23"/>
      <c r="EX84" s="23"/>
      <c r="EY84" s="23"/>
      <c r="EZ84" s="23"/>
      <c r="FA84" s="23"/>
      <c r="FB84" s="23"/>
      <c r="FC84" s="23"/>
      <c r="FD84" s="23"/>
      <c r="FE84" s="23"/>
      <c r="FF84" s="23"/>
      <c r="FG84" s="23"/>
      <c r="FH84" s="23"/>
      <c r="FI84" s="23"/>
      <c r="FJ84" s="23"/>
      <c r="FK84" s="23"/>
      <c r="FL84" s="23"/>
      <c r="FM84" s="23"/>
      <c r="FN84" s="23"/>
      <c r="FO84" s="23"/>
      <c r="FP84" s="23"/>
      <c r="FQ84" s="23"/>
      <c r="FR84" s="23"/>
      <c r="FS84" s="23"/>
      <c r="FT84" s="23"/>
      <c r="FU84" s="23"/>
      <c r="FV84" s="23"/>
      <c r="FW84" s="23"/>
      <c r="FX84" s="23"/>
      <c r="FY84" s="23"/>
      <c r="FZ84" s="23"/>
      <c r="GA84" s="23"/>
      <c r="GB84" s="23"/>
      <c r="GC84" s="23"/>
      <c r="GD84" s="23"/>
      <c r="GE84" s="23"/>
      <c r="GF84" s="23"/>
      <c r="GG84" s="23"/>
      <c r="GH84" s="23"/>
      <c r="GI84" s="23"/>
      <c r="GJ84" s="23"/>
      <c r="GK84" s="23"/>
      <c r="GL84" s="23"/>
      <c r="GM84" s="23"/>
      <c r="GN84" s="23"/>
      <c r="GO84" s="23"/>
      <c r="GP84" s="23"/>
      <c r="GQ84" s="23"/>
      <c r="GR84" s="23"/>
      <c r="GS84" s="23"/>
      <c r="GT84" s="23"/>
      <c r="GU84" s="23"/>
      <c r="GV84" s="23"/>
      <c r="GW84" s="23"/>
      <c r="GX84" s="23"/>
      <c r="GY84" s="23"/>
      <c r="GZ84" s="23"/>
      <c r="HA84" s="23"/>
      <c r="HB84" s="23"/>
      <c r="HC84" s="23"/>
      <c r="HD84" s="23"/>
      <c r="HE84" s="23"/>
      <c r="HF84" s="23"/>
      <c r="HG84" s="23"/>
      <c r="HH84" s="23"/>
      <c r="HI84" s="23"/>
      <c r="HJ84" s="23"/>
      <c r="HK84" s="23"/>
      <c r="HL84" s="23"/>
      <c r="HM84" s="23"/>
      <c r="HN84" s="23"/>
      <c r="HO84" s="23"/>
      <c r="HP84" s="23"/>
      <c r="HQ84" s="23"/>
      <c r="HR84" s="23"/>
      <c r="HS84" s="23"/>
      <c r="HT84" s="23"/>
      <c r="HU84" s="23"/>
      <c r="HV84" s="23"/>
      <c r="HW84" s="23"/>
      <c r="HX84" s="23"/>
      <c r="HY84" s="23"/>
      <c r="HZ84" s="23"/>
      <c r="IA84" s="23"/>
      <c r="IB84" s="23"/>
      <c r="IC84" s="23"/>
      <c r="ID84" s="23"/>
      <c r="IE84" s="23"/>
      <c r="IF84" s="23"/>
      <c r="IG84" s="23"/>
      <c r="IH84" s="23"/>
      <c r="II84" s="23"/>
      <c r="IJ84" s="23"/>
      <c r="IK84" s="23"/>
      <c r="IL84" s="23"/>
      <c r="IM84" s="23"/>
      <c r="IN84" s="23"/>
      <c r="IO84" s="23"/>
      <c r="IP84" s="23"/>
      <c r="IQ84" s="23"/>
      <c r="IR84" s="23"/>
      <c r="IS84" s="23"/>
      <c r="IT84" s="23"/>
      <c r="IU84" s="23"/>
      <c r="IV84" s="23"/>
      <c r="IW84" s="23"/>
      <c r="IX84" s="23"/>
      <c r="IY84" s="23"/>
      <c r="IZ84" s="23"/>
      <c r="JA84" s="23"/>
      <c r="JB84" s="23"/>
      <c r="JC84" s="23"/>
      <c r="JD84" s="23"/>
      <c r="JE84" s="23"/>
      <c r="JF84" s="23"/>
      <c r="JG84" s="23"/>
      <c r="JH84" s="23"/>
      <c r="JI84" s="23"/>
      <c r="JJ84" s="23"/>
      <c r="JK84" s="23"/>
      <c r="JL84" s="23"/>
      <c r="JM84" s="23"/>
      <c r="JN84" s="23"/>
      <c r="JO84" s="23"/>
      <c r="JP84" s="23"/>
      <c r="JQ84" s="23"/>
      <c r="JR84" s="23"/>
      <c r="JS84" s="23"/>
      <c r="JT84" s="23"/>
      <c r="JU84" s="23"/>
      <c r="JV84" s="23"/>
      <c r="JW84" s="23"/>
      <c r="JX84" s="23"/>
      <c r="JY84" s="23"/>
      <c r="JZ84" s="23"/>
      <c r="KA84" s="23"/>
      <c r="KB84" s="23"/>
      <c r="KC84" s="23"/>
      <c r="KD84" s="23"/>
      <c r="KE84" s="23"/>
      <c r="KF84" s="23"/>
      <c r="KG84" s="23"/>
      <c r="KH84" s="23"/>
      <c r="KI84" s="23"/>
      <c r="KJ84" s="23"/>
      <c r="KK84" s="23"/>
      <c r="KL84" s="23"/>
      <c r="KM84" s="23"/>
      <c r="KN84" s="23"/>
      <c r="KO84" s="23"/>
      <c r="KP84" s="23"/>
      <c r="KQ84" s="23"/>
      <c r="KR84" s="23"/>
      <c r="KS84" s="23"/>
      <c r="KT84" s="23"/>
      <c r="KU84" s="23"/>
      <c r="KV84" s="23"/>
      <c r="KW84" s="23"/>
      <c r="KX84" s="23"/>
      <c r="KY84" s="23"/>
      <c r="KZ84" s="23"/>
      <c r="LA84" s="23"/>
      <c r="LB84" s="23"/>
      <c r="LC84" s="23"/>
      <c r="LD84" s="23"/>
      <c r="LE84" s="23"/>
      <c r="LF84" s="23"/>
      <c r="LG84" s="23"/>
      <c r="LH84" s="23"/>
      <c r="LI84" s="23"/>
      <c r="LJ84" s="23"/>
      <c r="LK84" s="23"/>
      <c r="LL84" s="23"/>
      <c r="LM84" s="23"/>
      <c r="LN84" s="23"/>
      <c r="LO84" s="23"/>
      <c r="LP84" s="23"/>
      <c r="LQ84" s="23"/>
      <c r="LR84" s="23"/>
      <c r="LS84" s="23"/>
      <c r="LT84" s="23"/>
      <c r="LU84" s="23"/>
      <c r="LV84" s="23"/>
      <c r="LW84" s="23"/>
      <c r="LX84" s="23"/>
      <c r="LY84" s="23"/>
      <c r="LZ84" s="23"/>
      <c r="MA84" s="23"/>
      <c r="MB84" s="23"/>
      <c r="MC84" s="23"/>
      <c r="MD84" s="23"/>
      <c r="ME84" s="23"/>
      <c r="MF84" s="23"/>
      <c r="MG84" s="23"/>
      <c r="MH84" s="23"/>
      <c r="MI84" s="23"/>
      <c r="MJ84" s="23"/>
      <c r="MK84" s="23"/>
      <c r="ML84" s="23"/>
      <c r="MM84" s="23"/>
      <c r="MN84" s="23"/>
      <c r="MO84" s="23"/>
      <c r="MP84" s="23"/>
      <c r="MQ84" s="23"/>
      <c r="MR84" s="23"/>
      <c r="MS84" s="23"/>
      <c r="MT84" s="23"/>
      <c r="MU84" s="23"/>
      <c r="MV84" s="23"/>
      <c r="MW84" s="23"/>
      <c r="MX84" s="23"/>
      <c r="MY84" s="23"/>
    </row>
    <row r="85" spans="1:363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  <c r="AT85" s="23"/>
      <c r="AU85" s="23"/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23"/>
      <c r="BO85" s="23"/>
      <c r="BP85" s="23"/>
      <c r="BQ85" s="23"/>
      <c r="BR85" s="23"/>
      <c r="BS85" s="23"/>
      <c r="BT85" s="23"/>
      <c r="BU85" s="23"/>
      <c r="BV85" s="23"/>
      <c r="BW85" s="23"/>
      <c r="BX85" s="23"/>
      <c r="BY85" s="23"/>
      <c r="BZ85" s="23"/>
      <c r="CA85" s="23"/>
      <c r="CB85" s="23"/>
      <c r="CC85" s="23"/>
      <c r="CD85" s="23"/>
      <c r="CE85" s="23"/>
      <c r="CF85" s="23"/>
      <c r="CG85" s="23"/>
      <c r="CH85" s="23"/>
      <c r="CI85" s="23"/>
      <c r="CJ85" s="23"/>
      <c r="CK85" s="23"/>
      <c r="CL85" s="23"/>
      <c r="CM85" s="23"/>
      <c r="CN85" s="23"/>
      <c r="CO85" s="23"/>
      <c r="CP85" s="23"/>
      <c r="CQ85" s="23"/>
      <c r="CR85" s="23"/>
      <c r="CS85" s="23"/>
      <c r="CT85" s="23"/>
      <c r="CU85" s="23"/>
      <c r="CV85" s="23"/>
      <c r="CW85" s="23"/>
      <c r="CX85" s="23"/>
      <c r="CY85" s="23"/>
      <c r="CZ85" s="23"/>
      <c r="DA85" s="23"/>
      <c r="DB85" s="23"/>
      <c r="DC85" s="23"/>
      <c r="DD85" s="23"/>
      <c r="DE85" s="23"/>
      <c r="DF85" s="23"/>
      <c r="DG85" s="23"/>
      <c r="DH85" s="23"/>
      <c r="DI85" s="23"/>
      <c r="DJ85" s="23"/>
      <c r="DK85" s="23"/>
      <c r="DL85" s="23"/>
      <c r="DM85" s="23"/>
      <c r="DN85" s="23"/>
      <c r="DO85" s="23"/>
      <c r="DP85" s="23"/>
      <c r="DQ85" s="23"/>
      <c r="DR85" s="23"/>
      <c r="DS85" s="23"/>
      <c r="DT85" s="23"/>
      <c r="DU85" s="23"/>
      <c r="DV85" s="23"/>
      <c r="DW85" s="23"/>
      <c r="DX85" s="23"/>
      <c r="DY85" s="23"/>
      <c r="DZ85" s="23"/>
      <c r="EA85" s="23"/>
      <c r="EB85" s="23"/>
      <c r="EC85" s="23"/>
      <c r="ED85" s="23"/>
      <c r="EE85" s="23"/>
      <c r="EF85" s="23"/>
      <c r="EG85" s="23"/>
      <c r="EH85" s="23"/>
      <c r="EI85" s="23"/>
      <c r="EJ85" s="23"/>
      <c r="EK85" s="23"/>
      <c r="EL85" s="23"/>
      <c r="EM85" s="23"/>
      <c r="EN85" s="23"/>
      <c r="EO85" s="23"/>
      <c r="EP85" s="23"/>
      <c r="EQ85" s="23"/>
      <c r="ER85" s="23"/>
      <c r="ES85" s="23"/>
      <c r="ET85" s="23"/>
      <c r="EU85" s="23"/>
      <c r="EV85" s="23"/>
      <c r="EW85" s="23"/>
      <c r="EX85" s="23"/>
      <c r="EY85" s="23"/>
      <c r="EZ85" s="23"/>
      <c r="FA85" s="23"/>
      <c r="FB85" s="23"/>
      <c r="FC85" s="23"/>
      <c r="FD85" s="23"/>
      <c r="FE85" s="23"/>
      <c r="FF85" s="23"/>
      <c r="FG85" s="23"/>
      <c r="FH85" s="23"/>
      <c r="FI85" s="23"/>
      <c r="FJ85" s="23"/>
      <c r="FK85" s="23"/>
      <c r="FL85" s="23"/>
      <c r="FM85" s="23"/>
      <c r="FN85" s="23"/>
      <c r="FO85" s="23"/>
      <c r="FP85" s="23"/>
      <c r="FQ85" s="23"/>
      <c r="FR85" s="23"/>
      <c r="FS85" s="23"/>
      <c r="FT85" s="23"/>
      <c r="FU85" s="23"/>
      <c r="FV85" s="23"/>
      <c r="FW85" s="23"/>
      <c r="FX85" s="23"/>
      <c r="FY85" s="23"/>
      <c r="FZ85" s="23"/>
      <c r="GA85" s="23"/>
      <c r="GB85" s="23"/>
      <c r="GC85" s="23"/>
      <c r="GD85" s="23"/>
      <c r="GE85" s="23"/>
      <c r="GF85" s="23"/>
      <c r="GG85" s="23"/>
      <c r="GH85" s="23"/>
      <c r="GI85" s="23"/>
      <c r="GJ85" s="23"/>
      <c r="GK85" s="23"/>
      <c r="GL85" s="23"/>
      <c r="GM85" s="23"/>
      <c r="GN85" s="23"/>
      <c r="GO85" s="23"/>
      <c r="GP85" s="23"/>
      <c r="GQ85" s="23"/>
      <c r="GR85" s="23"/>
      <c r="GS85" s="23"/>
      <c r="GT85" s="23"/>
      <c r="GU85" s="23"/>
      <c r="GV85" s="23"/>
      <c r="GW85" s="23"/>
      <c r="GX85" s="23"/>
      <c r="GY85" s="23"/>
      <c r="GZ85" s="23"/>
      <c r="HA85" s="23"/>
      <c r="HB85" s="23"/>
      <c r="HC85" s="23"/>
      <c r="HD85" s="23"/>
      <c r="HE85" s="23"/>
      <c r="HF85" s="23"/>
      <c r="HG85" s="23"/>
      <c r="HH85" s="23"/>
      <c r="HI85" s="23"/>
      <c r="HJ85" s="23"/>
      <c r="HK85" s="23"/>
      <c r="HL85" s="23"/>
      <c r="HM85" s="23"/>
      <c r="HN85" s="23"/>
      <c r="HO85" s="23"/>
      <c r="HP85" s="23"/>
      <c r="HQ85" s="23"/>
      <c r="HR85" s="23"/>
      <c r="HS85" s="23"/>
      <c r="HT85" s="23"/>
      <c r="HU85" s="23"/>
      <c r="HV85" s="23"/>
      <c r="HW85" s="23"/>
      <c r="HX85" s="23"/>
      <c r="HY85" s="23"/>
      <c r="HZ85" s="23"/>
      <c r="IA85" s="23"/>
      <c r="IB85" s="23"/>
      <c r="IC85" s="23"/>
      <c r="ID85" s="23"/>
      <c r="IE85" s="23"/>
      <c r="IF85" s="23"/>
      <c r="IG85" s="23"/>
      <c r="IH85" s="23"/>
      <c r="II85" s="23"/>
      <c r="IJ85" s="23"/>
      <c r="IK85" s="23"/>
      <c r="IL85" s="23"/>
      <c r="IM85" s="23"/>
      <c r="IN85" s="23"/>
      <c r="IO85" s="23"/>
      <c r="IP85" s="23"/>
      <c r="IQ85" s="23"/>
      <c r="IR85" s="23"/>
      <c r="IS85" s="23"/>
      <c r="IT85" s="23"/>
      <c r="IU85" s="23"/>
      <c r="IV85" s="23"/>
      <c r="IW85" s="23"/>
      <c r="IX85" s="23"/>
      <c r="IY85" s="23"/>
      <c r="IZ85" s="23"/>
      <c r="JA85" s="23"/>
      <c r="JB85" s="23"/>
      <c r="JC85" s="23"/>
      <c r="JD85" s="23"/>
      <c r="JE85" s="23"/>
      <c r="JF85" s="23"/>
      <c r="JG85" s="23"/>
      <c r="JH85" s="23"/>
      <c r="JI85" s="23"/>
      <c r="JJ85" s="23"/>
      <c r="JK85" s="23"/>
      <c r="JL85" s="23"/>
      <c r="JM85" s="23"/>
      <c r="JN85" s="23"/>
      <c r="JO85" s="23"/>
      <c r="JP85" s="23"/>
      <c r="JQ85" s="23"/>
      <c r="JR85" s="23"/>
      <c r="JS85" s="23"/>
      <c r="JT85" s="23"/>
      <c r="JU85" s="23"/>
      <c r="JV85" s="23"/>
      <c r="JW85" s="23"/>
      <c r="JX85" s="23"/>
      <c r="JY85" s="23"/>
      <c r="JZ85" s="23"/>
      <c r="KA85" s="23"/>
      <c r="KB85" s="23"/>
      <c r="KC85" s="23"/>
      <c r="KD85" s="23"/>
      <c r="KE85" s="23"/>
      <c r="KF85" s="23"/>
      <c r="KG85" s="23"/>
      <c r="KH85" s="23"/>
      <c r="KI85" s="23"/>
      <c r="KJ85" s="23"/>
      <c r="KK85" s="23"/>
      <c r="KL85" s="23"/>
      <c r="KM85" s="23"/>
      <c r="KN85" s="23"/>
      <c r="KO85" s="23"/>
      <c r="KP85" s="23"/>
      <c r="KQ85" s="23"/>
      <c r="KR85" s="23"/>
      <c r="KS85" s="23"/>
      <c r="KT85" s="23"/>
      <c r="KU85" s="23"/>
      <c r="KV85" s="23"/>
      <c r="KW85" s="23"/>
      <c r="KX85" s="23"/>
      <c r="KY85" s="23"/>
      <c r="KZ85" s="23"/>
      <c r="LA85" s="23"/>
      <c r="LB85" s="23"/>
      <c r="LC85" s="23"/>
      <c r="LD85" s="23"/>
      <c r="LE85" s="23"/>
      <c r="LF85" s="23"/>
      <c r="LG85" s="23"/>
      <c r="LH85" s="23"/>
      <c r="LI85" s="23"/>
      <c r="LJ85" s="23"/>
      <c r="LK85" s="23"/>
      <c r="LL85" s="23"/>
      <c r="LM85" s="23"/>
      <c r="LN85" s="23"/>
      <c r="LO85" s="23"/>
      <c r="LP85" s="23"/>
      <c r="LQ85" s="23"/>
      <c r="LR85" s="23"/>
      <c r="LS85" s="23"/>
      <c r="LT85" s="23"/>
      <c r="LU85" s="23"/>
      <c r="LV85" s="23"/>
      <c r="LW85" s="23"/>
      <c r="LX85" s="23"/>
      <c r="LY85" s="23"/>
      <c r="LZ85" s="23"/>
      <c r="MA85" s="23"/>
      <c r="MB85" s="23"/>
      <c r="MC85" s="23"/>
      <c r="MD85" s="23"/>
      <c r="ME85" s="23"/>
      <c r="MF85" s="23"/>
      <c r="MG85" s="23"/>
      <c r="MH85" s="23"/>
      <c r="MI85" s="23"/>
      <c r="MJ85" s="23"/>
      <c r="MK85" s="23"/>
      <c r="ML85" s="23"/>
      <c r="MM85" s="23"/>
      <c r="MN85" s="23"/>
      <c r="MO85" s="23"/>
      <c r="MP85" s="23"/>
      <c r="MQ85" s="23"/>
      <c r="MR85" s="23"/>
      <c r="MS85" s="23"/>
      <c r="MT85" s="23"/>
      <c r="MU85" s="23"/>
      <c r="MV85" s="23"/>
      <c r="MW85" s="23"/>
      <c r="MX85" s="23"/>
      <c r="MY85" s="23"/>
    </row>
    <row r="86" spans="1:363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  <c r="AT86" s="23"/>
      <c r="AU86" s="23"/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  <c r="BJ86" s="23"/>
      <c r="BK86" s="23"/>
      <c r="BL86" s="23"/>
      <c r="BM86" s="23"/>
      <c r="BN86" s="23"/>
      <c r="BO86" s="23"/>
      <c r="BP86" s="23"/>
      <c r="BQ86" s="23"/>
      <c r="BR86" s="23"/>
      <c r="BS86" s="23"/>
      <c r="BT86" s="23"/>
      <c r="BU86" s="23"/>
      <c r="BV86" s="23"/>
      <c r="BW86" s="23"/>
      <c r="BX86" s="23"/>
      <c r="BY86" s="23"/>
      <c r="BZ86" s="23"/>
      <c r="CA86" s="23"/>
      <c r="CB86" s="23"/>
      <c r="CC86" s="23"/>
      <c r="CD86" s="23"/>
      <c r="CE86" s="23"/>
      <c r="CF86" s="23"/>
      <c r="CG86" s="23"/>
      <c r="CH86" s="23"/>
      <c r="CI86" s="23"/>
      <c r="CJ86" s="23"/>
      <c r="CK86" s="23"/>
      <c r="CL86" s="23"/>
      <c r="CM86" s="23"/>
      <c r="CN86" s="23"/>
      <c r="CO86" s="23"/>
      <c r="CP86" s="23"/>
      <c r="CQ86" s="23"/>
      <c r="CR86" s="23"/>
      <c r="CS86" s="23"/>
      <c r="CT86" s="23"/>
      <c r="CU86" s="23"/>
      <c r="CV86" s="23"/>
      <c r="CW86" s="23"/>
      <c r="CX86" s="23"/>
      <c r="CY86" s="23"/>
      <c r="CZ86" s="23"/>
      <c r="DA86" s="23"/>
      <c r="DB86" s="23"/>
      <c r="DC86" s="23"/>
      <c r="DD86" s="23"/>
      <c r="DE86" s="23"/>
      <c r="DF86" s="23"/>
      <c r="DG86" s="23"/>
      <c r="DH86" s="23"/>
      <c r="DI86" s="23"/>
      <c r="DJ86" s="23"/>
      <c r="DK86" s="23"/>
      <c r="DL86" s="23"/>
      <c r="DM86" s="23"/>
      <c r="DN86" s="23"/>
      <c r="DO86" s="23"/>
      <c r="DP86" s="23"/>
      <c r="DQ86" s="23"/>
      <c r="DR86" s="23"/>
      <c r="DS86" s="23"/>
      <c r="DT86" s="23"/>
      <c r="DU86" s="23"/>
      <c r="DV86" s="23"/>
      <c r="DW86" s="23"/>
      <c r="DX86" s="23"/>
      <c r="DY86" s="23"/>
      <c r="DZ86" s="23"/>
      <c r="EA86" s="23"/>
      <c r="EB86" s="23"/>
      <c r="EC86" s="23"/>
      <c r="ED86" s="23"/>
      <c r="EE86" s="23"/>
      <c r="EF86" s="23"/>
      <c r="EG86" s="23"/>
      <c r="EH86" s="23"/>
      <c r="EI86" s="23"/>
      <c r="EJ86" s="23"/>
      <c r="EK86" s="23"/>
      <c r="EL86" s="23"/>
      <c r="EM86" s="23"/>
      <c r="EN86" s="23"/>
      <c r="EO86" s="23"/>
      <c r="EP86" s="23"/>
      <c r="EQ86" s="23"/>
      <c r="ER86" s="23"/>
      <c r="ES86" s="23"/>
      <c r="ET86" s="23"/>
      <c r="EU86" s="23"/>
      <c r="EV86" s="23"/>
      <c r="EW86" s="23"/>
      <c r="EX86" s="23"/>
      <c r="EY86" s="23"/>
      <c r="EZ86" s="23"/>
      <c r="FA86" s="23"/>
      <c r="FB86" s="23"/>
      <c r="FC86" s="23"/>
      <c r="FD86" s="23"/>
      <c r="FE86" s="23"/>
      <c r="FF86" s="23"/>
      <c r="FG86" s="23"/>
      <c r="FH86" s="23"/>
      <c r="FI86" s="23"/>
      <c r="FJ86" s="23"/>
      <c r="FK86" s="23"/>
      <c r="FL86" s="23"/>
      <c r="FM86" s="23"/>
      <c r="FN86" s="23"/>
      <c r="FO86" s="23"/>
      <c r="FP86" s="23"/>
      <c r="FQ86" s="23"/>
      <c r="FR86" s="23"/>
      <c r="FS86" s="23"/>
      <c r="FT86" s="23"/>
      <c r="FU86" s="23"/>
      <c r="FV86" s="23"/>
      <c r="FW86" s="23"/>
      <c r="FX86" s="23"/>
      <c r="FY86" s="23"/>
      <c r="FZ86" s="23"/>
      <c r="GA86" s="23"/>
      <c r="GB86" s="23"/>
      <c r="GC86" s="23"/>
      <c r="GD86" s="23"/>
      <c r="GE86" s="23"/>
      <c r="GF86" s="23"/>
      <c r="GG86" s="23"/>
      <c r="GH86" s="23"/>
      <c r="GI86" s="23"/>
      <c r="GJ86" s="23"/>
      <c r="GK86" s="23"/>
      <c r="GL86" s="23"/>
      <c r="GM86" s="23"/>
      <c r="GN86" s="23"/>
      <c r="GO86" s="23"/>
      <c r="GP86" s="23"/>
      <c r="GQ86" s="23"/>
      <c r="GR86" s="23"/>
      <c r="GS86" s="23"/>
      <c r="GT86" s="23"/>
      <c r="GU86" s="23"/>
      <c r="GV86" s="23"/>
      <c r="GW86" s="23"/>
      <c r="GX86" s="23"/>
      <c r="GY86" s="23"/>
      <c r="GZ86" s="23"/>
      <c r="HA86" s="23"/>
      <c r="HB86" s="23"/>
      <c r="HC86" s="23"/>
      <c r="HD86" s="23"/>
      <c r="HE86" s="23"/>
      <c r="HF86" s="23"/>
      <c r="HG86" s="23"/>
      <c r="HH86" s="23"/>
      <c r="HI86" s="23"/>
      <c r="HJ86" s="23"/>
      <c r="HK86" s="23"/>
      <c r="HL86" s="23"/>
      <c r="HM86" s="23"/>
      <c r="HN86" s="23"/>
      <c r="HO86" s="23"/>
      <c r="HP86" s="23"/>
      <c r="HQ86" s="23"/>
      <c r="HR86" s="23"/>
      <c r="HS86" s="23"/>
      <c r="HT86" s="23"/>
      <c r="HU86" s="23"/>
      <c r="HV86" s="23"/>
      <c r="HW86" s="23"/>
      <c r="HX86" s="23"/>
      <c r="HY86" s="23"/>
      <c r="HZ86" s="23"/>
      <c r="IA86" s="23"/>
      <c r="IB86" s="23"/>
      <c r="IC86" s="23"/>
      <c r="ID86" s="23"/>
      <c r="IE86" s="23"/>
      <c r="IF86" s="23"/>
      <c r="IG86" s="23"/>
      <c r="IH86" s="23"/>
      <c r="II86" s="23"/>
      <c r="IJ86" s="23"/>
      <c r="IK86" s="23"/>
      <c r="IL86" s="23"/>
      <c r="IM86" s="23"/>
      <c r="IN86" s="23"/>
      <c r="IO86" s="23"/>
      <c r="IP86" s="23"/>
      <c r="IQ86" s="23"/>
      <c r="IR86" s="23"/>
      <c r="IS86" s="23"/>
      <c r="IT86" s="23"/>
      <c r="IU86" s="23"/>
      <c r="IV86" s="23"/>
      <c r="IW86" s="23"/>
      <c r="IX86" s="23"/>
      <c r="IY86" s="23"/>
      <c r="IZ86" s="23"/>
      <c r="JA86" s="23"/>
      <c r="JB86" s="23"/>
      <c r="JC86" s="23"/>
      <c r="JD86" s="23"/>
      <c r="JE86" s="23"/>
      <c r="JF86" s="23"/>
      <c r="JG86" s="23"/>
      <c r="JH86" s="23"/>
      <c r="JI86" s="23"/>
      <c r="JJ86" s="23"/>
      <c r="JK86" s="23"/>
      <c r="JL86" s="23"/>
      <c r="JM86" s="23"/>
      <c r="JN86" s="23"/>
      <c r="JO86" s="23"/>
      <c r="JP86" s="23"/>
      <c r="JQ86" s="23"/>
      <c r="JR86" s="23"/>
      <c r="JS86" s="23"/>
      <c r="JT86" s="23"/>
      <c r="JU86" s="23"/>
      <c r="JV86" s="23"/>
      <c r="JW86" s="23"/>
      <c r="JX86" s="23"/>
      <c r="JY86" s="23"/>
      <c r="JZ86" s="23"/>
      <c r="KA86" s="23"/>
      <c r="KB86" s="23"/>
      <c r="KC86" s="23"/>
      <c r="KD86" s="23"/>
      <c r="KE86" s="23"/>
      <c r="KF86" s="23"/>
      <c r="KG86" s="23"/>
      <c r="KH86" s="23"/>
      <c r="KI86" s="23"/>
      <c r="KJ86" s="23"/>
      <c r="KK86" s="23"/>
      <c r="KL86" s="23"/>
      <c r="KM86" s="23"/>
      <c r="KN86" s="23"/>
      <c r="KO86" s="23"/>
      <c r="KP86" s="23"/>
      <c r="KQ86" s="23"/>
      <c r="KR86" s="23"/>
      <c r="KS86" s="23"/>
      <c r="KT86" s="23"/>
      <c r="KU86" s="23"/>
      <c r="KV86" s="23"/>
      <c r="KW86" s="23"/>
      <c r="KX86" s="23"/>
      <c r="KY86" s="23"/>
      <c r="KZ86" s="23"/>
      <c r="LA86" s="23"/>
      <c r="LB86" s="23"/>
      <c r="LC86" s="23"/>
      <c r="LD86" s="23"/>
      <c r="LE86" s="23"/>
      <c r="LF86" s="23"/>
      <c r="LG86" s="23"/>
      <c r="LH86" s="23"/>
      <c r="LI86" s="23"/>
      <c r="LJ86" s="23"/>
      <c r="LK86" s="23"/>
      <c r="LL86" s="23"/>
      <c r="LM86" s="23"/>
      <c r="LN86" s="23"/>
      <c r="LO86" s="23"/>
      <c r="LP86" s="23"/>
      <c r="LQ86" s="23"/>
      <c r="LR86" s="23"/>
      <c r="LS86" s="23"/>
      <c r="LT86" s="23"/>
      <c r="LU86" s="23"/>
      <c r="LV86" s="23"/>
      <c r="LW86" s="23"/>
      <c r="LX86" s="23"/>
      <c r="LY86" s="23"/>
      <c r="LZ86" s="23"/>
      <c r="MA86" s="23"/>
      <c r="MB86" s="23"/>
      <c r="MC86" s="23"/>
      <c r="MD86" s="23"/>
      <c r="ME86" s="23"/>
      <c r="MF86" s="23"/>
      <c r="MG86" s="23"/>
      <c r="MH86" s="23"/>
      <c r="MI86" s="23"/>
      <c r="MJ86" s="23"/>
      <c r="MK86" s="23"/>
      <c r="ML86" s="23"/>
      <c r="MM86" s="23"/>
      <c r="MN86" s="23"/>
      <c r="MO86" s="23"/>
      <c r="MP86" s="23"/>
      <c r="MQ86" s="23"/>
      <c r="MR86" s="23"/>
      <c r="MS86" s="23"/>
      <c r="MT86" s="23"/>
      <c r="MU86" s="23"/>
      <c r="MV86" s="23"/>
      <c r="MW86" s="23"/>
      <c r="MX86" s="23"/>
      <c r="MY86" s="23"/>
    </row>
    <row r="88" spans="1:363" s="24" customFormat="1">
      <c r="A88" s="72" t="s">
        <v>561</v>
      </c>
      <c r="B88" s="72"/>
      <c r="C88" s="72"/>
      <c r="D88" s="72"/>
      <c r="E88" s="72"/>
      <c r="F88" s="72"/>
      <c r="G88" s="72"/>
      <c r="H88" s="72"/>
      <c r="I88" s="72"/>
      <c r="J88" s="72"/>
      <c r="K88" s="72"/>
      <c r="L88" s="78"/>
      <c r="M88" s="72"/>
      <c r="N88" s="78"/>
      <c r="O88" s="72"/>
      <c r="P88" s="72"/>
      <c r="Q88" s="72"/>
      <c r="R88" s="72"/>
    </row>
    <row r="89" spans="1:363" s="25" customFormat="1">
      <c r="A89" s="9" t="s">
        <v>562</v>
      </c>
      <c r="B89" s="72" t="s">
        <v>563</v>
      </c>
      <c r="C89" s="9">
        <v>1859</v>
      </c>
      <c r="D89" s="9">
        <v>1889</v>
      </c>
      <c r="E89" s="9">
        <f>SUM(D89-C89)</f>
        <v>30</v>
      </c>
      <c r="F89" s="34">
        <v>9.5</v>
      </c>
      <c r="G89" s="9">
        <f>E89*F89</f>
        <v>285</v>
      </c>
      <c r="H89" s="9">
        <v>499</v>
      </c>
      <c r="I89" s="9">
        <v>646</v>
      </c>
      <c r="J89" s="9">
        <f>I89-H89</f>
        <v>147</v>
      </c>
      <c r="K89" s="9">
        <v>60</v>
      </c>
      <c r="L89" s="9">
        <f>K89*J89</f>
        <v>8820</v>
      </c>
      <c r="M89" s="10">
        <v>1.03</v>
      </c>
      <c r="N89" s="11">
        <f>M89*L89</f>
        <v>9084.6</v>
      </c>
      <c r="O89" s="9"/>
      <c r="P89" s="11">
        <f>G89+N89+O89</f>
        <v>9369.6</v>
      </c>
      <c r="Q89" s="9">
        <v>1</v>
      </c>
      <c r="R89" s="34">
        <f>P89*Q89</f>
        <v>9369.6</v>
      </c>
    </row>
    <row r="90" spans="1:363" s="24" customFormat="1">
      <c r="A90" s="72" t="s">
        <v>564</v>
      </c>
      <c r="B90" s="72" t="s">
        <v>565</v>
      </c>
      <c r="C90" s="72"/>
      <c r="D90" s="72"/>
      <c r="E90" s="72"/>
      <c r="F90" s="72"/>
      <c r="G90" s="72"/>
      <c r="H90" s="72"/>
      <c r="I90" s="72"/>
      <c r="J90" s="72"/>
      <c r="K90" s="72"/>
      <c r="L90" s="78"/>
      <c r="M90" s="72"/>
      <c r="N90" s="78"/>
      <c r="O90" s="72"/>
      <c r="P90" s="72"/>
      <c r="Q90" s="72"/>
      <c r="R90" s="72"/>
    </row>
    <row r="91" spans="1:363" s="24" customFormat="1">
      <c r="A91" s="72" t="s">
        <v>566</v>
      </c>
      <c r="B91" s="72" t="s">
        <v>563</v>
      </c>
      <c r="C91" s="72"/>
      <c r="D91" s="72"/>
      <c r="E91" s="72"/>
      <c r="F91" s="72"/>
      <c r="G91" s="72"/>
      <c r="H91" s="72"/>
      <c r="I91" s="72"/>
      <c r="J91" s="72"/>
      <c r="K91" s="72"/>
      <c r="L91" s="78"/>
      <c r="M91" s="72"/>
      <c r="N91" s="78"/>
      <c r="O91" s="72"/>
      <c r="P91" s="72"/>
      <c r="Q91" s="72"/>
      <c r="R91" s="72"/>
      <c r="T91" s="24" t="s">
        <v>567</v>
      </c>
      <c r="U91" s="24" t="s">
        <v>568</v>
      </c>
    </row>
    <row r="92" spans="1:363" s="24" customFormat="1">
      <c r="A92" s="72" t="s">
        <v>569</v>
      </c>
      <c r="B92" s="72" t="s">
        <v>570</v>
      </c>
      <c r="C92" s="72"/>
      <c r="D92" s="72"/>
      <c r="E92" s="72"/>
      <c r="F92" s="72"/>
      <c r="G92" s="72"/>
      <c r="H92" s="72"/>
      <c r="I92" s="72"/>
      <c r="J92" s="72"/>
      <c r="K92" s="72"/>
      <c r="L92" s="78"/>
      <c r="M92" s="72"/>
      <c r="N92" s="78"/>
      <c r="O92" s="72"/>
      <c r="P92" s="72"/>
      <c r="Q92" s="72"/>
      <c r="R92" s="72"/>
      <c r="S92" s="24" t="s">
        <v>571</v>
      </c>
      <c r="T92" s="24" t="s">
        <v>567</v>
      </c>
      <c r="U92" s="24" t="s">
        <v>568</v>
      </c>
    </row>
  </sheetData>
  <mergeCells count="5">
    <mergeCell ref="A1:R1"/>
    <mergeCell ref="A26:R26"/>
    <mergeCell ref="A44:R44"/>
    <mergeCell ref="A56:R56"/>
    <mergeCell ref="A71:R71"/>
  </mergeCells>
  <phoneticPr fontId="33" type="noConversion"/>
  <pageMargins left="0.7" right="0.7" top="0.75" bottom="0.75" header="0.3" footer="0.3"/>
  <pageSetup paperSize="9" orientation="landscape"/>
  <headerFooter>
    <oddHeader>&amp;C&amp;F</oddHeader>
    <oddFooter>&amp;L负责人：于光军&amp;C制作人: 李健华 &amp;D&amp;R 第 &amp;P 页</oddFooter>
  </headerFooter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ER65536"/>
  <sheetViews>
    <sheetView workbookViewId="0">
      <selection activeCell="A26" sqref="A26:H26"/>
    </sheetView>
  </sheetViews>
  <sheetFormatPr defaultColWidth="9" defaultRowHeight="14.25"/>
  <cols>
    <col min="1" max="1" width="12.875" style="2" customWidth="1"/>
    <col min="2" max="4" width="9" style="2"/>
    <col min="5" max="5" width="5.875" style="2" customWidth="1"/>
    <col min="6" max="6" width="9" style="2"/>
    <col min="7" max="7" width="6.5" style="2" customWidth="1"/>
    <col min="8" max="8" width="15.125" style="2" customWidth="1"/>
    <col min="9" max="9" width="10.375" style="2"/>
    <col min="10" max="16384" width="9" style="2"/>
  </cols>
  <sheetData>
    <row r="1" spans="1:8" ht="1.5" customHeight="1">
      <c r="A1" s="721" t="s">
        <v>965</v>
      </c>
      <c r="B1" s="721"/>
      <c r="C1" s="721"/>
      <c r="D1" s="721"/>
      <c r="E1" s="721"/>
      <c r="F1" s="721"/>
      <c r="G1" s="721"/>
      <c r="H1" s="721"/>
    </row>
    <row r="2" spans="1:8" hidden="1">
      <c r="A2" s="3" t="s">
        <v>15</v>
      </c>
      <c r="B2" s="3" t="s">
        <v>21</v>
      </c>
      <c r="C2" s="3" t="s">
        <v>22</v>
      </c>
      <c r="D2" s="3" t="s">
        <v>23</v>
      </c>
      <c r="E2" s="3" t="s">
        <v>24</v>
      </c>
      <c r="F2" s="3" t="s">
        <v>18</v>
      </c>
      <c r="G2" s="4" t="s">
        <v>152</v>
      </c>
      <c r="H2" s="5" t="s">
        <v>25</v>
      </c>
    </row>
    <row r="3" spans="1:8" hidden="1">
      <c r="A3" s="3" t="s">
        <v>966</v>
      </c>
      <c r="B3" s="3">
        <v>11437</v>
      </c>
      <c r="C3" s="3">
        <v>13520</v>
      </c>
      <c r="D3" s="3">
        <f>C3-B3</f>
        <v>2083</v>
      </c>
      <c r="E3" s="3">
        <v>500</v>
      </c>
      <c r="F3" s="3">
        <f>E3*D3</f>
        <v>1041500</v>
      </c>
      <c r="G3" s="4">
        <v>1.03</v>
      </c>
      <c r="H3" s="5">
        <f>G3*F3</f>
        <v>1072745</v>
      </c>
    </row>
    <row r="4" spans="1:8" hidden="1">
      <c r="A4" s="3" t="s">
        <v>967</v>
      </c>
      <c r="B4" s="3">
        <v>7798</v>
      </c>
      <c r="C4" s="3">
        <v>9001</v>
      </c>
      <c r="D4" s="3">
        <f>C4-B4</f>
        <v>1203</v>
      </c>
      <c r="E4" s="3">
        <v>500</v>
      </c>
      <c r="F4" s="3">
        <f>E4*D4</f>
        <v>601500</v>
      </c>
      <c r="G4" s="4">
        <v>1.03</v>
      </c>
      <c r="H4" s="5">
        <f>G4*F4</f>
        <v>619545</v>
      </c>
    </row>
    <row r="5" spans="1:8" hidden="1">
      <c r="A5" s="3" t="s">
        <v>968</v>
      </c>
      <c r="B5" s="3"/>
      <c r="C5" s="3"/>
      <c r="D5" s="3"/>
      <c r="E5" s="3"/>
      <c r="F5" s="3">
        <f>SUM(F3:F4)</f>
        <v>1643000</v>
      </c>
      <c r="G5" s="4">
        <v>1.03</v>
      </c>
      <c r="H5" s="5">
        <f>G5*F5</f>
        <v>1692290</v>
      </c>
    </row>
    <row r="6" spans="1:8" hidden="1">
      <c r="A6" s="3"/>
      <c r="B6" s="3"/>
      <c r="C6" s="3"/>
      <c r="D6" s="3"/>
      <c r="E6" s="3"/>
      <c r="F6" s="3"/>
      <c r="G6" s="4"/>
      <c r="H6" s="5"/>
    </row>
    <row r="7" spans="1:8" hidden="1">
      <c r="A7" s="3" t="s">
        <v>966</v>
      </c>
      <c r="B7" s="3">
        <v>13520</v>
      </c>
      <c r="C7" s="3">
        <v>15397</v>
      </c>
      <c r="D7" s="3">
        <f>C7-B7</f>
        <v>1877</v>
      </c>
      <c r="E7" s="3">
        <v>500</v>
      </c>
      <c r="F7" s="3">
        <f>E7*D7</f>
        <v>938500</v>
      </c>
      <c r="G7" s="4">
        <v>1.03</v>
      </c>
      <c r="H7" s="5">
        <f t="shared" ref="H7:H17" si="0">G7*F7</f>
        <v>966655</v>
      </c>
    </row>
    <row r="8" spans="1:8" hidden="1">
      <c r="A8" s="3" t="s">
        <v>967</v>
      </c>
      <c r="B8" s="3">
        <v>9001</v>
      </c>
      <c r="C8" s="3">
        <v>10737</v>
      </c>
      <c r="D8" s="3">
        <f>C8-B8</f>
        <v>1736</v>
      </c>
      <c r="E8" s="3">
        <v>500</v>
      </c>
      <c r="F8" s="3">
        <f>E8*D8</f>
        <v>868000</v>
      </c>
      <c r="G8" s="4">
        <v>1.03</v>
      </c>
      <c r="H8" s="5">
        <f t="shared" si="0"/>
        <v>894040</v>
      </c>
    </row>
    <row r="9" spans="1:8" hidden="1">
      <c r="A9" s="3" t="s">
        <v>969</v>
      </c>
      <c r="B9" s="3"/>
      <c r="C9" s="3"/>
      <c r="D9" s="3"/>
      <c r="E9" s="3"/>
      <c r="F9" s="3">
        <f>SUM(F7:F8)</f>
        <v>1806500</v>
      </c>
      <c r="G9" s="4">
        <v>1.03</v>
      </c>
      <c r="H9" s="5">
        <f t="shared" si="0"/>
        <v>1860695</v>
      </c>
    </row>
    <row r="10" spans="1:8" ht="18.75" hidden="1">
      <c r="A10" s="721" t="s">
        <v>970</v>
      </c>
      <c r="B10" s="721"/>
      <c r="C10" s="721"/>
      <c r="D10" s="721"/>
      <c r="E10" s="721"/>
      <c r="F10" s="721"/>
      <c r="G10" s="721"/>
      <c r="H10" s="721"/>
    </row>
    <row r="11" spans="1:8" hidden="1">
      <c r="A11" s="3"/>
      <c r="B11" s="3"/>
      <c r="C11" s="3"/>
      <c r="D11" s="3"/>
      <c r="E11" s="3"/>
      <c r="F11" s="3"/>
      <c r="G11" s="4"/>
      <c r="H11" s="5"/>
    </row>
    <row r="12" spans="1:8" hidden="1">
      <c r="A12" s="3" t="s">
        <v>971</v>
      </c>
      <c r="B12" s="3">
        <v>314433</v>
      </c>
      <c r="C12" s="3">
        <v>356989</v>
      </c>
      <c r="D12" s="3">
        <f t="shared" ref="D12:D17" si="1">C12-B12</f>
        <v>42556</v>
      </c>
      <c r="E12" s="3">
        <v>1</v>
      </c>
      <c r="F12" s="3">
        <f t="shared" ref="F12:F17" si="2">E12*D12</f>
        <v>42556</v>
      </c>
      <c r="G12" s="4">
        <v>1.03</v>
      </c>
      <c r="H12" s="5">
        <f>G12*F12</f>
        <v>43832.68</v>
      </c>
    </row>
    <row r="13" spans="1:8" hidden="1">
      <c r="A13" s="3" t="s">
        <v>972</v>
      </c>
      <c r="B13" s="3">
        <v>1043</v>
      </c>
      <c r="C13" s="3">
        <v>1055</v>
      </c>
      <c r="D13" s="3">
        <f t="shared" si="1"/>
        <v>12</v>
      </c>
      <c r="E13" s="3">
        <v>400</v>
      </c>
      <c r="F13" s="3">
        <f t="shared" si="2"/>
        <v>4800</v>
      </c>
      <c r="G13" s="4">
        <v>1.03</v>
      </c>
      <c r="H13" s="5">
        <f t="shared" si="0"/>
        <v>4944</v>
      </c>
    </row>
    <row r="14" spans="1:8" hidden="1">
      <c r="A14" s="3" t="s">
        <v>973</v>
      </c>
      <c r="B14" s="3">
        <v>408287</v>
      </c>
      <c r="C14" s="3">
        <v>534690</v>
      </c>
      <c r="D14" s="3">
        <f t="shared" si="1"/>
        <v>126403</v>
      </c>
      <c r="E14" s="3">
        <v>1</v>
      </c>
      <c r="F14" s="3">
        <f t="shared" si="2"/>
        <v>126403</v>
      </c>
      <c r="G14" s="4">
        <v>1.03</v>
      </c>
      <c r="H14" s="5">
        <f t="shared" si="0"/>
        <v>130195.09</v>
      </c>
    </row>
    <row r="15" spans="1:8" hidden="1">
      <c r="A15" s="3" t="s">
        <v>974</v>
      </c>
      <c r="B15" s="3">
        <v>1076919</v>
      </c>
      <c r="C15" s="3">
        <v>1111657</v>
      </c>
      <c r="D15" s="3">
        <f t="shared" si="1"/>
        <v>34738</v>
      </c>
      <c r="E15" s="3">
        <v>1</v>
      </c>
      <c r="F15" s="3">
        <f t="shared" si="2"/>
        <v>34738</v>
      </c>
      <c r="G15" s="4">
        <v>1.03</v>
      </c>
      <c r="H15" s="5">
        <f t="shared" si="0"/>
        <v>35780.14</v>
      </c>
    </row>
    <row r="16" spans="1:8" hidden="1">
      <c r="A16" s="3" t="s">
        <v>975</v>
      </c>
      <c r="B16" s="3">
        <v>917189</v>
      </c>
      <c r="C16" s="3">
        <v>1131196</v>
      </c>
      <c r="D16" s="3">
        <f t="shared" si="1"/>
        <v>214007</v>
      </c>
      <c r="E16" s="3">
        <v>1</v>
      </c>
      <c r="F16" s="3">
        <f t="shared" si="2"/>
        <v>214007</v>
      </c>
      <c r="G16" s="4">
        <v>1.03</v>
      </c>
      <c r="H16" s="5">
        <f t="shared" si="0"/>
        <v>220427.21</v>
      </c>
    </row>
    <row r="17" spans="1:8" hidden="1">
      <c r="A17" s="3" t="s">
        <v>976</v>
      </c>
      <c r="B17" s="3">
        <v>747528</v>
      </c>
      <c r="C17" s="3">
        <v>863512</v>
      </c>
      <c r="D17" s="3">
        <f t="shared" si="1"/>
        <v>115984</v>
      </c>
      <c r="E17" s="3">
        <v>1</v>
      </c>
      <c r="F17" s="3">
        <f t="shared" si="2"/>
        <v>115984</v>
      </c>
      <c r="G17" s="4">
        <v>1.03</v>
      </c>
      <c r="H17" s="5">
        <f t="shared" si="0"/>
        <v>119463.52</v>
      </c>
    </row>
    <row r="18" spans="1:8" hidden="1">
      <c r="A18" s="3" t="s">
        <v>977</v>
      </c>
      <c r="B18" s="3"/>
      <c r="C18" s="3"/>
      <c r="D18" s="3"/>
      <c r="E18" s="3"/>
      <c r="F18" s="3">
        <f>SUM(F12:F17)</f>
        <v>538488</v>
      </c>
      <c r="G18" s="4">
        <v>1.03</v>
      </c>
      <c r="H18" s="5">
        <f>SUM(H12:H17)</f>
        <v>554642.64</v>
      </c>
    </row>
    <row r="19" spans="1:8" hidden="1">
      <c r="A19" s="3"/>
      <c r="B19" s="3"/>
      <c r="C19" s="3"/>
      <c r="D19" s="3"/>
      <c r="E19" s="3"/>
      <c r="F19" s="3"/>
      <c r="G19" s="4"/>
      <c r="H19" s="5"/>
    </row>
    <row r="20" spans="1:8" hidden="1">
      <c r="A20" s="3" t="s">
        <v>978</v>
      </c>
      <c r="B20" s="3">
        <v>19934</v>
      </c>
      <c r="C20" s="3">
        <v>20096</v>
      </c>
      <c r="D20" s="3">
        <f>C20-B20</f>
        <v>162</v>
      </c>
      <c r="E20" s="3">
        <v>1</v>
      </c>
      <c r="F20" s="3">
        <f>E20*D20</f>
        <v>162</v>
      </c>
      <c r="G20" s="4">
        <v>9.5</v>
      </c>
      <c r="H20" s="5">
        <f>G20*F20</f>
        <v>1539</v>
      </c>
    </row>
    <row r="21" spans="1:8" hidden="1">
      <c r="A21" s="3" t="s">
        <v>979</v>
      </c>
      <c r="B21" s="3">
        <v>15341</v>
      </c>
      <c r="C21" s="3">
        <v>15735</v>
      </c>
      <c r="D21" s="3">
        <f>C21-B21</f>
        <v>394</v>
      </c>
      <c r="E21" s="3">
        <v>1</v>
      </c>
      <c r="F21" s="3">
        <f>E21*D21</f>
        <v>394</v>
      </c>
      <c r="G21" s="4">
        <v>9.5</v>
      </c>
      <c r="H21" s="5">
        <f>G21*F21</f>
        <v>3743</v>
      </c>
    </row>
    <row r="22" spans="1:8" hidden="1">
      <c r="A22" s="3" t="s">
        <v>11</v>
      </c>
      <c r="B22" s="3"/>
      <c r="C22" s="3"/>
      <c r="D22" s="3"/>
      <c r="E22" s="3"/>
      <c r="F22" s="3">
        <f>SUM(F20:F21)</f>
        <v>556</v>
      </c>
      <c r="G22" s="4">
        <v>9.5</v>
      </c>
      <c r="H22" s="5">
        <f>G22*F22</f>
        <v>5282</v>
      </c>
    </row>
    <row r="23" spans="1:8" hidden="1">
      <c r="A23" s="6" t="s">
        <v>980</v>
      </c>
    </row>
    <row r="24" spans="1:8" hidden="1">
      <c r="A24" s="7" t="s">
        <v>981</v>
      </c>
      <c r="H24" s="8">
        <f>H18+H22</f>
        <v>559924.64</v>
      </c>
    </row>
    <row r="25" spans="1:8" hidden="1"/>
    <row r="26" spans="1:8" ht="18.75">
      <c r="A26" s="721" t="s">
        <v>982</v>
      </c>
      <c r="B26" s="721"/>
      <c r="C26" s="721"/>
      <c r="D26" s="721"/>
      <c r="E26" s="721"/>
      <c r="F26" s="721"/>
      <c r="G26" s="721"/>
      <c r="H26" s="721"/>
    </row>
    <row r="27" spans="1:8">
      <c r="A27" s="3"/>
      <c r="B27" s="3"/>
      <c r="C27" s="3"/>
      <c r="D27" s="3"/>
      <c r="E27" s="3"/>
      <c r="F27" s="3"/>
      <c r="G27" s="4"/>
      <c r="H27" s="5"/>
    </row>
    <row r="28" spans="1:8" s="1" customFormat="1">
      <c r="A28" s="9" t="s">
        <v>971</v>
      </c>
      <c r="B28" s="9">
        <v>2024269</v>
      </c>
      <c r="C28" s="9">
        <v>2070171</v>
      </c>
      <c r="D28" s="9">
        <f t="shared" ref="D28:D33" si="3">C28-B28</f>
        <v>45902</v>
      </c>
      <c r="E28" s="9">
        <v>1</v>
      </c>
      <c r="F28" s="9">
        <f t="shared" ref="F28:F33" si="4">E28*D28</f>
        <v>45902</v>
      </c>
      <c r="G28" s="10">
        <v>1.03</v>
      </c>
      <c r="H28" s="11">
        <f>G28*F28</f>
        <v>47279.06</v>
      </c>
    </row>
    <row r="29" spans="1:8" s="1" customFormat="1">
      <c r="A29" s="9" t="s">
        <v>972</v>
      </c>
      <c r="B29" s="9">
        <v>2013</v>
      </c>
      <c r="C29" s="9">
        <v>2028</v>
      </c>
      <c r="D29" s="9">
        <f t="shared" si="3"/>
        <v>15</v>
      </c>
      <c r="E29" s="9">
        <v>400</v>
      </c>
      <c r="F29" s="9">
        <f t="shared" si="4"/>
        <v>6000</v>
      </c>
      <c r="G29" s="10">
        <v>1.03</v>
      </c>
      <c r="H29" s="11">
        <f t="shared" ref="H29:H33" si="5">G29*F29</f>
        <v>6180</v>
      </c>
    </row>
    <row r="30" spans="1:8" s="1" customFormat="1">
      <c r="A30" s="9" t="s">
        <v>973</v>
      </c>
      <c r="B30" s="9">
        <v>1669155</v>
      </c>
      <c r="C30" s="9">
        <v>1978171</v>
      </c>
      <c r="D30" s="9">
        <f t="shared" si="3"/>
        <v>309016</v>
      </c>
      <c r="E30" s="9">
        <v>1</v>
      </c>
      <c r="F30" s="9">
        <f t="shared" si="4"/>
        <v>309016</v>
      </c>
      <c r="G30" s="10">
        <v>1.03</v>
      </c>
      <c r="H30" s="11">
        <f t="shared" si="5"/>
        <v>318286.48</v>
      </c>
    </row>
    <row r="31" spans="1:8" s="1" customFormat="1">
      <c r="A31" s="9" t="s">
        <v>974</v>
      </c>
      <c r="B31" s="9">
        <v>2746260</v>
      </c>
      <c r="C31" s="9">
        <v>2802243</v>
      </c>
      <c r="D31" s="9">
        <f t="shared" si="3"/>
        <v>55983</v>
      </c>
      <c r="E31" s="9">
        <v>1</v>
      </c>
      <c r="F31" s="9">
        <f t="shared" si="4"/>
        <v>55983</v>
      </c>
      <c r="G31" s="10">
        <v>1.03</v>
      </c>
      <c r="H31" s="11">
        <f t="shared" si="5"/>
        <v>57662.49</v>
      </c>
    </row>
    <row r="32" spans="1:8" s="1" customFormat="1">
      <c r="A32" s="9" t="s">
        <v>975</v>
      </c>
      <c r="B32" s="9">
        <v>2761129</v>
      </c>
      <c r="C32" s="9">
        <v>3103662</v>
      </c>
      <c r="D32" s="9">
        <f t="shared" si="3"/>
        <v>342533</v>
      </c>
      <c r="E32" s="9">
        <v>1</v>
      </c>
      <c r="F32" s="9">
        <f t="shared" si="4"/>
        <v>342533</v>
      </c>
      <c r="G32" s="10">
        <v>1.03</v>
      </c>
      <c r="H32" s="11">
        <f t="shared" si="5"/>
        <v>352808.99</v>
      </c>
    </row>
    <row r="33" spans="1:148" s="1" customFormat="1">
      <c r="A33" s="9" t="s">
        <v>983</v>
      </c>
      <c r="B33" s="9">
        <v>1861897</v>
      </c>
      <c r="C33" s="9">
        <v>2027620</v>
      </c>
      <c r="D33" s="9">
        <f t="shared" si="3"/>
        <v>165723</v>
      </c>
      <c r="E33" s="9">
        <v>1</v>
      </c>
      <c r="F33" s="9">
        <f t="shared" si="4"/>
        <v>165723</v>
      </c>
      <c r="G33" s="10">
        <v>1.03</v>
      </c>
      <c r="H33" s="11">
        <f t="shared" si="5"/>
        <v>170694.69</v>
      </c>
    </row>
    <row r="34" spans="1:148" s="1" customFormat="1">
      <c r="A34" s="9" t="s">
        <v>977</v>
      </c>
      <c r="B34" s="9"/>
      <c r="C34" s="9"/>
      <c r="D34" s="9"/>
      <c r="E34" s="9"/>
      <c r="F34" s="9">
        <f>SUM(F28:F33)</f>
        <v>925157</v>
      </c>
      <c r="G34" s="10">
        <v>1.03</v>
      </c>
      <c r="H34" s="11">
        <f>SUM(H28:H33)</f>
        <v>952911.71</v>
      </c>
      <c r="I34" s="1">
        <f>F34*G34</f>
        <v>952911.71</v>
      </c>
    </row>
    <row r="35" spans="1:148" s="1" customFormat="1">
      <c r="A35" s="9"/>
      <c r="B35" s="9"/>
      <c r="C35" s="9"/>
      <c r="D35" s="9"/>
      <c r="E35" s="9"/>
      <c r="F35" s="9"/>
      <c r="G35" s="10"/>
      <c r="H35" s="11"/>
      <c r="I35" s="1" t="s">
        <v>984</v>
      </c>
    </row>
    <row r="36" spans="1:148" s="1" customFormat="1">
      <c r="A36" s="9" t="s">
        <v>978</v>
      </c>
      <c r="B36" s="9">
        <v>32617</v>
      </c>
      <c r="C36" s="9">
        <v>34553</v>
      </c>
      <c r="D36" s="9">
        <f>C36-B36</f>
        <v>1936</v>
      </c>
      <c r="E36" s="9">
        <v>1</v>
      </c>
      <c r="F36" s="9">
        <f>E36*D36</f>
        <v>1936</v>
      </c>
      <c r="G36" s="10">
        <v>9.5</v>
      </c>
      <c r="H36" s="11">
        <f>G36*F36</f>
        <v>18392</v>
      </c>
      <c r="I36" s="1" t="s">
        <v>985</v>
      </c>
    </row>
    <row r="37" spans="1:148" s="1" customFormat="1">
      <c r="A37" s="9" t="s">
        <v>979</v>
      </c>
      <c r="B37" s="9">
        <v>45385</v>
      </c>
      <c r="C37" s="9">
        <v>47203</v>
      </c>
      <c r="D37" s="9">
        <f>C37-B37</f>
        <v>1818</v>
      </c>
      <c r="E37" s="9">
        <v>1</v>
      </c>
      <c r="F37" s="9">
        <f>E37*D37</f>
        <v>1818</v>
      </c>
      <c r="G37" s="10">
        <v>9.5</v>
      </c>
      <c r="H37" s="11">
        <f>G37*F37</f>
        <v>17271</v>
      </c>
      <c r="I37" s="1" t="s">
        <v>986</v>
      </c>
    </row>
    <row r="38" spans="1:148" s="1" customFormat="1">
      <c r="A38" s="9" t="s">
        <v>11</v>
      </c>
      <c r="B38" s="9"/>
      <c r="C38" s="9"/>
      <c r="D38" s="9"/>
      <c r="E38" s="9"/>
      <c r="F38" s="9">
        <f>SUM(F36:F37)</f>
        <v>3754</v>
      </c>
      <c r="G38" s="10">
        <v>9.5</v>
      </c>
      <c r="H38" s="11">
        <f>G38*F38</f>
        <v>35663</v>
      </c>
      <c r="I38" s="1" t="s">
        <v>987</v>
      </c>
    </row>
    <row r="39" spans="1:148" s="1" customFormat="1">
      <c r="A39" s="12" t="s">
        <v>980</v>
      </c>
      <c r="B39" s="13"/>
      <c r="C39" s="13"/>
      <c r="D39" s="13"/>
      <c r="E39" s="13"/>
      <c r="F39" s="13"/>
      <c r="G39" s="13"/>
      <c r="H39" s="13"/>
    </row>
    <row r="40" spans="1:148" s="1" customFormat="1">
      <c r="A40" s="14" t="s">
        <v>988</v>
      </c>
      <c r="B40" s="13"/>
      <c r="C40" s="13"/>
      <c r="D40" s="13"/>
      <c r="E40" s="13"/>
      <c r="F40" s="13"/>
      <c r="G40" s="13"/>
      <c r="H40" s="15">
        <f>H34+H38</f>
        <v>988574.71</v>
      </c>
    </row>
    <row r="41" spans="1:148">
      <c r="A41" s="16" t="s">
        <v>989</v>
      </c>
      <c r="B41" s="16"/>
      <c r="C41" s="16"/>
      <c r="D41" s="16"/>
      <c r="E41" s="16"/>
      <c r="F41" s="16"/>
      <c r="G41" s="16"/>
      <c r="H41" s="16">
        <f>H40+50000</f>
        <v>1038574.71</v>
      </c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  <c r="DU41" s="17"/>
      <c r="DV41" s="17"/>
      <c r="DW41" s="17"/>
      <c r="DX41" s="17"/>
      <c r="DY41" s="17"/>
      <c r="DZ41" s="17"/>
      <c r="EA41" s="17"/>
      <c r="EB41" s="17"/>
      <c r="EC41" s="17"/>
      <c r="ED41" s="17"/>
      <c r="EE41" s="17"/>
      <c r="EF41" s="17"/>
      <c r="EG41" s="17"/>
      <c r="EH41" s="17"/>
      <c r="EI41" s="17"/>
      <c r="EJ41" s="17"/>
      <c r="EK41" s="17"/>
      <c r="EL41" s="17"/>
      <c r="EM41" s="17"/>
      <c r="EN41" s="17"/>
      <c r="EO41" s="17"/>
      <c r="EP41" s="17"/>
      <c r="EQ41" s="17"/>
      <c r="ER41" s="17"/>
    </row>
    <row r="65536" spans="3:3">
      <c r="C65536" s="18"/>
    </row>
  </sheetData>
  <mergeCells count="3">
    <mergeCell ref="A1:H1"/>
    <mergeCell ref="A10:H10"/>
    <mergeCell ref="A26:H26"/>
  </mergeCells>
  <phoneticPr fontId="33" type="noConversion"/>
  <pageMargins left="0.74803149606299202" right="0.74803149606299202" top="0.196850393700787" bottom="0.39370078740157499" header="0.511811023622047" footer="0.511811023622047"/>
  <pageSetup paperSize="27" orientation="landscape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BE43"/>
  <sheetViews>
    <sheetView topLeftCell="A17" workbookViewId="0">
      <selection activeCell="B10" sqref="B10"/>
    </sheetView>
  </sheetViews>
  <sheetFormatPr defaultColWidth="9" defaultRowHeight="14.25"/>
  <cols>
    <col min="1" max="1" width="13.875" style="2" customWidth="1"/>
    <col min="2" max="2" width="6.75" style="2" customWidth="1"/>
    <col min="3" max="3" width="13.625" style="2" customWidth="1"/>
    <col min="4" max="4" width="5.75" style="2" customWidth="1"/>
    <col min="5" max="5" width="7.375" style="2" customWidth="1"/>
    <col min="6" max="6" width="9.125" style="347" customWidth="1"/>
    <col min="7" max="7" width="10.375" style="2"/>
    <col min="8" max="8" width="8.25" style="2" customWidth="1"/>
    <col min="9" max="9" width="12" style="2" customWidth="1"/>
    <col min="10" max="10" width="6.25" style="2" customWidth="1"/>
    <col min="11" max="11" width="11.25" style="2" customWidth="1"/>
    <col min="12" max="12" width="12.125" style="2" customWidth="1"/>
    <col min="13" max="13" width="5.375" style="2" customWidth="1"/>
    <col min="14" max="14" width="11.875" style="2" customWidth="1"/>
    <col min="15" max="15" width="5.25" style="2" customWidth="1"/>
    <col min="16" max="16" width="11.75" style="2" customWidth="1"/>
    <col min="17" max="17" width="6.625" style="2" customWidth="1"/>
    <col min="18" max="18" width="10.75" style="2" customWidth="1"/>
    <col min="19" max="16384" width="9" style="2"/>
  </cols>
  <sheetData>
    <row r="1" spans="1:57" ht="25.5">
      <c r="A1" s="693" t="s">
        <v>104</v>
      </c>
      <c r="B1" s="694"/>
      <c r="C1" s="694"/>
      <c r="D1" s="694"/>
      <c r="E1" s="694"/>
      <c r="F1" s="694"/>
      <c r="G1" s="694"/>
      <c r="H1" s="694"/>
      <c r="I1" s="694"/>
      <c r="J1" s="694"/>
      <c r="K1" s="694"/>
      <c r="L1" s="694"/>
      <c r="M1" s="694"/>
      <c r="N1" s="694"/>
      <c r="O1" s="694"/>
      <c r="P1" s="694"/>
      <c r="Q1" s="694"/>
      <c r="R1" s="695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</row>
    <row r="2" spans="1:57">
      <c r="A2" s="223" t="s">
        <v>15</v>
      </c>
      <c r="B2" s="511" t="s">
        <v>50</v>
      </c>
      <c r="C2" s="604" t="s">
        <v>16</v>
      </c>
      <c r="D2" s="604" t="s">
        <v>17</v>
      </c>
      <c r="E2" s="604" t="s">
        <v>18</v>
      </c>
      <c r="F2" s="605" t="s">
        <v>19</v>
      </c>
      <c r="G2" s="604" t="s">
        <v>20</v>
      </c>
      <c r="H2" s="604" t="s">
        <v>21</v>
      </c>
      <c r="I2" s="604" t="s">
        <v>22</v>
      </c>
      <c r="J2" s="604" t="s">
        <v>23</v>
      </c>
      <c r="K2" s="604" t="s">
        <v>24</v>
      </c>
      <c r="L2" s="604" t="s">
        <v>18</v>
      </c>
      <c r="M2" s="622"/>
      <c r="N2" s="623" t="s">
        <v>25</v>
      </c>
      <c r="O2" s="604" t="s">
        <v>26</v>
      </c>
      <c r="P2" s="623" t="s">
        <v>11</v>
      </c>
      <c r="Q2" s="604" t="s">
        <v>27</v>
      </c>
      <c r="R2" s="605" t="s">
        <v>28</v>
      </c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</row>
    <row r="3" spans="1:57" s="1" customFormat="1">
      <c r="A3" s="94" t="s">
        <v>105</v>
      </c>
      <c r="B3" s="94" t="s">
        <v>106</v>
      </c>
      <c r="C3" s="94"/>
      <c r="D3" s="94"/>
      <c r="E3" s="94"/>
      <c r="F3" s="95"/>
      <c r="G3" s="94"/>
      <c r="H3" s="94">
        <v>0</v>
      </c>
      <c r="I3" s="94">
        <v>5799</v>
      </c>
      <c r="J3" s="94">
        <f>I3-H3</f>
        <v>5799</v>
      </c>
      <c r="K3" s="94">
        <v>1</v>
      </c>
      <c r="L3" s="94">
        <f>K3*J3</f>
        <v>5799</v>
      </c>
      <c r="M3" s="124">
        <v>1.03</v>
      </c>
      <c r="N3" s="125">
        <f>M3*L3</f>
        <v>5972.97</v>
      </c>
      <c r="O3" s="94"/>
      <c r="P3" s="125">
        <f>G3+N3+O3</f>
        <v>5972.97</v>
      </c>
      <c r="Q3" s="94">
        <v>1</v>
      </c>
      <c r="R3" s="95">
        <f>P3*Q3</f>
        <v>5972.97</v>
      </c>
    </row>
    <row r="4" spans="1:57" s="1" customFormat="1">
      <c r="A4" s="94" t="s">
        <v>107</v>
      </c>
      <c r="B4" s="94" t="s">
        <v>106</v>
      </c>
      <c r="C4" s="94">
        <v>207</v>
      </c>
      <c r="D4" s="94">
        <v>207</v>
      </c>
      <c r="E4" s="94">
        <f>SUM(D4-C4)</f>
        <v>0</v>
      </c>
      <c r="F4" s="95">
        <v>9.5</v>
      </c>
      <c r="G4" s="94">
        <f>E4*F4</f>
        <v>0</v>
      </c>
      <c r="H4" s="94">
        <v>0</v>
      </c>
      <c r="I4" s="94">
        <v>201</v>
      </c>
      <c r="J4" s="94">
        <f>I4-H4</f>
        <v>201</v>
      </c>
      <c r="K4" s="94">
        <v>1</v>
      </c>
      <c r="L4" s="94">
        <f>K4*J4</f>
        <v>201</v>
      </c>
      <c r="M4" s="124">
        <v>1.03</v>
      </c>
      <c r="N4" s="125">
        <f>M4*L4</f>
        <v>207.03</v>
      </c>
      <c r="O4" s="94">
        <v>40</v>
      </c>
      <c r="P4" s="125">
        <f>G4+N4+O4</f>
        <v>247.03</v>
      </c>
      <c r="Q4" s="94">
        <v>1</v>
      </c>
      <c r="R4" s="95">
        <f>P4*Q4</f>
        <v>247.03</v>
      </c>
    </row>
    <row r="5" spans="1:57" s="1" customFormat="1" ht="17.25" customHeight="1">
      <c r="A5" s="94" t="s">
        <v>11</v>
      </c>
      <c r="B5" s="94"/>
      <c r="C5" s="94"/>
      <c r="D5" s="94"/>
      <c r="E5" s="119">
        <f>SUM(E4:E4)</f>
        <v>0</v>
      </c>
      <c r="F5" s="95">
        <v>9.5</v>
      </c>
      <c r="G5" s="119">
        <f>E5*F5</f>
        <v>0</v>
      </c>
      <c r="H5" s="94"/>
      <c r="I5" s="94"/>
      <c r="J5" s="94"/>
      <c r="K5" s="94"/>
      <c r="L5" s="119">
        <f>SUM(L3:L4)</f>
        <v>6000</v>
      </c>
      <c r="M5" s="124">
        <v>1.03</v>
      </c>
      <c r="N5" s="125">
        <f>L5*M5</f>
        <v>6180</v>
      </c>
      <c r="O5" s="94">
        <f>SUM(O4:O4)</f>
        <v>40</v>
      </c>
      <c r="P5" s="125">
        <f>G5+N5+O5</f>
        <v>6220</v>
      </c>
      <c r="Q5" s="94">
        <v>1</v>
      </c>
      <c r="R5" s="95">
        <f>SUM(R3:R4)</f>
        <v>6220</v>
      </c>
    </row>
    <row r="6" spans="1:57" s="1" customFormat="1">
      <c r="A6" s="94" t="s">
        <v>108</v>
      </c>
      <c r="B6" s="94" t="s">
        <v>109</v>
      </c>
      <c r="C6" s="94"/>
      <c r="D6" s="94"/>
      <c r="E6" s="94"/>
      <c r="F6" s="95"/>
      <c r="G6" s="94"/>
      <c r="H6" s="94"/>
      <c r="I6" s="94"/>
      <c r="J6" s="94"/>
      <c r="K6" s="94"/>
      <c r="L6" s="94"/>
      <c r="M6" s="124"/>
      <c r="N6" s="125"/>
      <c r="O6" s="94"/>
      <c r="P6" s="125"/>
      <c r="Q6" s="94"/>
      <c r="R6" s="95">
        <v>66341.42</v>
      </c>
    </row>
    <row r="7" spans="1:57" s="1" customFormat="1">
      <c r="A7" s="94" t="s">
        <v>110</v>
      </c>
      <c r="B7" s="94" t="s">
        <v>111</v>
      </c>
      <c r="C7" s="94"/>
      <c r="D7" s="94"/>
      <c r="E7" s="94"/>
      <c r="F7" s="95"/>
      <c r="G7" s="94"/>
      <c r="H7" s="94"/>
      <c r="I7" s="94"/>
      <c r="J7" s="94"/>
      <c r="K7" s="94"/>
      <c r="L7" s="94">
        <v>6116</v>
      </c>
      <c r="M7" s="124">
        <v>1.03</v>
      </c>
      <c r="N7" s="125">
        <f>L7*M7</f>
        <v>6299.48</v>
      </c>
      <c r="O7" s="94"/>
      <c r="P7" s="125"/>
      <c r="Q7" s="94"/>
      <c r="R7" s="95">
        <v>6229.48</v>
      </c>
    </row>
    <row r="8" spans="1:57" s="1" customFormat="1">
      <c r="A8" s="94" t="s">
        <v>112</v>
      </c>
      <c r="B8" s="94" t="s">
        <v>111</v>
      </c>
      <c r="C8" s="94"/>
      <c r="D8" s="94"/>
      <c r="E8" s="94"/>
      <c r="F8" s="95"/>
      <c r="G8" s="94"/>
      <c r="H8" s="94"/>
      <c r="I8" s="94"/>
      <c r="J8" s="94"/>
      <c r="K8" s="94"/>
      <c r="L8" s="94"/>
      <c r="M8" s="124"/>
      <c r="N8" s="125"/>
      <c r="O8" s="94"/>
      <c r="P8" s="125"/>
      <c r="Q8" s="94"/>
      <c r="R8" s="95">
        <f>R6+R7-R5</f>
        <v>66350.899999999994</v>
      </c>
    </row>
    <row r="9" spans="1:57" s="1" customFormat="1">
      <c r="A9" s="94"/>
      <c r="B9" s="94" t="s">
        <v>113</v>
      </c>
      <c r="C9" s="94"/>
      <c r="D9" s="94"/>
      <c r="E9" s="94"/>
      <c r="F9" s="95"/>
      <c r="G9" s="94"/>
      <c r="H9" s="94"/>
      <c r="I9" s="94"/>
      <c r="J9" s="94"/>
      <c r="K9" s="94"/>
      <c r="L9" s="624"/>
      <c r="M9" s="625"/>
      <c r="N9" s="626"/>
      <c r="O9" s="624"/>
      <c r="P9" s="626"/>
      <c r="Q9" s="624"/>
      <c r="R9" s="633"/>
    </row>
    <row r="10" spans="1:57" s="1" customFormat="1">
      <c r="A10" s="94"/>
      <c r="B10" s="94"/>
      <c r="C10" s="94"/>
      <c r="D10" s="94"/>
      <c r="E10" s="94"/>
      <c r="F10" s="95"/>
      <c r="G10" s="94"/>
      <c r="H10" s="94"/>
      <c r="I10" s="94"/>
      <c r="J10" s="94"/>
      <c r="K10" s="94"/>
      <c r="L10" s="624"/>
      <c r="M10" s="625"/>
      <c r="N10" s="626"/>
      <c r="O10" s="624"/>
      <c r="P10" s="626"/>
      <c r="Q10" s="624"/>
      <c r="R10" s="633"/>
    </row>
    <row r="11" spans="1:57" s="1" customFormat="1">
      <c r="A11" s="94"/>
      <c r="B11" s="94"/>
      <c r="C11" s="94"/>
      <c r="D11" s="94"/>
      <c r="E11" s="94"/>
      <c r="F11" s="95"/>
      <c r="G11" s="94"/>
      <c r="H11" s="94"/>
      <c r="I11" s="94"/>
      <c r="J11" s="94"/>
      <c r="K11" s="94"/>
      <c r="L11" s="624"/>
      <c r="M11" s="625"/>
      <c r="N11" s="626"/>
      <c r="O11" s="624"/>
      <c r="P11" s="626"/>
      <c r="Q11" s="624"/>
      <c r="R11" s="633"/>
    </row>
    <row r="12" spans="1:57" s="603" customFormat="1">
      <c r="A12" s="606"/>
      <c r="B12" s="607"/>
      <c r="C12" s="607"/>
      <c r="D12" s="608"/>
      <c r="E12" s="609"/>
      <c r="F12" s="609"/>
      <c r="G12" s="609"/>
      <c r="H12" s="607"/>
      <c r="I12" s="609"/>
      <c r="J12" s="607"/>
      <c r="K12" s="609"/>
    </row>
    <row r="13" spans="1:57" ht="25.5">
      <c r="A13" s="693" t="s">
        <v>41</v>
      </c>
      <c r="B13" s="694"/>
      <c r="C13" s="694"/>
      <c r="D13" s="694"/>
      <c r="E13" s="694"/>
      <c r="F13" s="694"/>
      <c r="G13" s="694"/>
      <c r="H13" s="694"/>
      <c r="I13" s="694"/>
      <c r="J13" s="694"/>
      <c r="K13" s="694"/>
      <c r="L13" s="694"/>
      <c r="M13" s="694"/>
      <c r="N13" s="694"/>
      <c r="O13" s="694"/>
      <c r="P13" s="694"/>
      <c r="Q13" s="694"/>
      <c r="R13" s="695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</row>
    <row r="14" spans="1:57">
      <c r="A14" s="285"/>
      <c r="B14" s="288" t="s">
        <v>114</v>
      </c>
      <c r="C14" s="288">
        <v>4572</v>
      </c>
      <c r="D14" s="288"/>
      <c r="E14" s="288"/>
      <c r="F14" s="399"/>
      <c r="G14" s="288"/>
      <c r="H14" s="288"/>
      <c r="I14" s="288"/>
      <c r="J14" s="288"/>
      <c r="K14" s="288"/>
      <c r="L14" s="288"/>
      <c r="M14" s="315"/>
      <c r="N14" s="316"/>
      <c r="O14" s="288"/>
      <c r="P14" s="316"/>
      <c r="Q14" s="288"/>
      <c r="R14" s="289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17"/>
      <c r="AE14" s="23"/>
      <c r="AF14" s="23"/>
      <c r="AG14" s="23"/>
      <c r="AH14" s="23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</row>
    <row r="15" spans="1:57">
      <c r="A15" s="153" t="s">
        <v>15</v>
      </c>
      <c r="B15" s="511" t="s">
        <v>50</v>
      </c>
      <c r="C15" s="511" t="s">
        <v>16</v>
      </c>
      <c r="D15" s="511" t="s">
        <v>17</v>
      </c>
      <c r="E15" s="511" t="s">
        <v>18</v>
      </c>
      <c r="F15" s="259" t="s">
        <v>19</v>
      </c>
      <c r="G15" s="511" t="s">
        <v>20</v>
      </c>
      <c r="H15" s="511" t="s">
        <v>21</v>
      </c>
      <c r="I15" s="511" t="s">
        <v>22</v>
      </c>
      <c r="J15" s="511" t="s">
        <v>23</v>
      </c>
      <c r="K15" s="511" t="s">
        <v>24</v>
      </c>
      <c r="L15" s="511" t="s">
        <v>18</v>
      </c>
      <c r="M15" s="627"/>
      <c r="N15" s="628" t="s">
        <v>25</v>
      </c>
      <c r="O15" s="511" t="s">
        <v>26</v>
      </c>
      <c r="P15" s="628" t="s">
        <v>11</v>
      </c>
      <c r="Q15" s="511" t="s">
        <v>27</v>
      </c>
      <c r="R15" s="259" t="s">
        <v>28</v>
      </c>
    </row>
    <row r="16" spans="1:57" s="1" customFormat="1">
      <c r="A16" s="397" t="s">
        <v>115</v>
      </c>
      <c r="B16" s="610" t="s">
        <v>65</v>
      </c>
      <c r="C16" s="397"/>
      <c r="D16" s="397"/>
      <c r="E16" s="397"/>
      <c r="F16" s="506"/>
      <c r="G16" s="397"/>
      <c r="H16" s="397">
        <v>20285</v>
      </c>
      <c r="I16" s="397">
        <v>20285</v>
      </c>
      <c r="J16" s="397">
        <f>I16-H16</f>
        <v>0</v>
      </c>
      <c r="K16" s="397">
        <v>1</v>
      </c>
      <c r="L16" s="397">
        <f>K16*J16</f>
        <v>0</v>
      </c>
      <c r="M16" s="73">
        <v>1.03</v>
      </c>
      <c r="N16" s="513">
        <f>M16*L16</f>
        <v>0</v>
      </c>
      <c r="O16" s="629"/>
      <c r="P16" s="513">
        <f>G16+N16+O16</f>
        <v>0</v>
      </c>
      <c r="Q16" s="397">
        <v>1</v>
      </c>
      <c r="R16" s="506">
        <f>P16*Q16</f>
        <v>0</v>
      </c>
    </row>
    <row r="17" spans="1:57" s="1" customFormat="1">
      <c r="A17" s="397" t="s">
        <v>116</v>
      </c>
      <c r="B17" s="610" t="s">
        <v>65</v>
      </c>
      <c r="C17" s="397"/>
      <c r="D17" s="397"/>
      <c r="E17" s="397"/>
      <c r="F17" s="506"/>
      <c r="G17" s="397"/>
      <c r="H17" s="397">
        <v>80572</v>
      </c>
      <c r="I17" s="397">
        <v>83707</v>
      </c>
      <c r="J17" s="397">
        <f>I17-H17</f>
        <v>3135</v>
      </c>
      <c r="K17" s="397">
        <v>1</v>
      </c>
      <c r="L17" s="397">
        <f>K17*J17</f>
        <v>3135</v>
      </c>
      <c r="M17" s="73">
        <v>1.03</v>
      </c>
      <c r="N17" s="513">
        <f>M17*L17</f>
        <v>3229.05</v>
      </c>
      <c r="O17" s="629"/>
      <c r="P17" s="513">
        <f>G17+N17+O17</f>
        <v>3229.05</v>
      </c>
      <c r="Q17" s="397">
        <v>1</v>
      </c>
      <c r="R17" s="506">
        <f>P17*Q17</f>
        <v>3229.05</v>
      </c>
    </row>
    <row r="18" spans="1:57" s="1" customFormat="1">
      <c r="A18" s="397" t="s">
        <v>117</v>
      </c>
      <c r="B18" s="610" t="s">
        <v>65</v>
      </c>
      <c r="C18" s="397"/>
      <c r="D18" s="397"/>
      <c r="E18" s="397"/>
      <c r="F18" s="506"/>
      <c r="G18" s="397"/>
      <c r="H18" s="506">
        <v>51770</v>
      </c>
      <c r="I18" s="506">
        <v>55990</v>
      </c>
      <c r="J18" s="397">
        <f>I18-H18</f>
        <v>4220</v>
      </c>
      <c r="K18" s="397">
        <v>1</v>
      </c>
      <c r="L18" s="397">
        <f>K18*J18</f>
        <v>4220</v>
      </c>
      <c r="M18" s="73">
        <v>1.03</v>
      </c>
      <c r="N18" s="513">
        <f>M18*L18</f>
        <v>4346.6000000000004</v>
      </c>
      <c r="O18" s="629"/>
      <c r="P18" s="513">
        <f>G18+N18+O18</f>
        <v>4346.6000000000004</v>
      </c>
      <c r="Q18" s="397">
        <v>1</v>
      </c>
      <c r="R18" s="506">
        <f>P18*Q18</f>
        <v>4346.6000000000004</v>
      </c>
    </row>
    <row r="19" spans="1:57" s="1" customFormat="1">
      <c r="A19" s="397" t="s">
        <v>118</v>
      </c>
      <c r="B19" s="610" t="s">
        <v>65</v>
      </c>
      <c r="C19" s="397">
        <v>9</v>
      </c>
      <c r="D19" s="397">
        <v>9</v>
      </c>
      <c r="E19" s="397">
        <f>SUM(D19-C19)</f>
        <v>0</v>
      </c>
      <c r="F19" s="506">
        <v>9.5</v>
      </c>
      <c r="G19" s="397">
        <f>E19*F19</f>
        <v>0</v>
      </c>
      <c r="H19" s="397">
        <v>13948</v>
      </c>
      <c r="I19" s="397">
        <v>15777</v>
      </c>
      <c r="J19" s="397">
        <f t="shared" ref="J19:J24" si="0">I19-H19</f>
        <v>1829</v>
      </c>
      <c r="K19" s="397">
        <v>1</v>
      </c>
      <c r="L19" s="397">
        <f t="shared" ref="L19:L24" si="1">K19*J19</f>
        <v>1829</v>
      </c>
      <c r="M19" s="73">
        <v>1.03</v>
      </c>
      <c r="N19" s="506">
        <v>8.15</v>
      </c>
      <c r="O19" s="629">
        <v>40</v>
      </c>
      <c r="P19" s="513">
        <f t="shared" ref="P19:P24" si="2">G19+N19+O19</f>
        <v>48.15</v>
      </c>
      <c r="Q19" s="397">
        <v>1</v>
      </c>
      <c r="R19" s="506">
        <f t="shared" ref="R19:R24" si="3">P19*Q19</f>
        <v>48.15</v>
      </c>
    </row>
    <row r="20" spans="1:57" s="1" customFormat="1">
      <c r="A20" s="397" t="s">
        <v>119</v>
      </c>
      <c r="B20" s="610" t="s">
        <v>65</v>
      </c>
      <c r="C20" s="397" t="s">
        <v>120</v>
      </c>
      <c r="D20" s="397"/>
      <c r="E20" s="397"/>
      <c r="F20" s="506"/>
      <c r="G20" s="397"/>
      <c r="H20" s="397">
        <v>9794</v>
      </c>
      <c r="I20" s="397">
        <v>10662</v>
      </c>
      <c r="J20" s="397">
        <f t="shared" si="0"/>
        <v>868</v>
      </c>
      <c r="K20" s="397">
        <v>1</v>
      </c>
      <c r="L20" s="397">
        <f t="shared" si="1"/>
        <v>868</v>
      </c>
      <c r="M20" s="73">
        <v>1.03</v>
      </c>
      <c r="N20" s="513">
        <f t="shared" ref="N20:N24" si="4">M20*L20</f>
        <v>894.04</v>
      </c>
      <c r="O20" s="629">
        <v>80</v>
      </c>
      <c r="P20" s="513">
        <f t="shared" si="2"/>
        <v>974.04</v>
      </c>
      <c r="Q20" s="397">
        <v>1</v>
      </c>
      <c r="R20" s="506">
        <f t="shared" si="3"/>
        <v>974.04</v>
      </c>
    </row>
    <row r="21" spans="1:57" s="1" customFormat="1">
      <c r="A21" s="397" t="s">
        <v>121</v>
      </c>
      <c r="B21" s="610" t="s">
        <v>65</v>
      </c>
      <c r="C21" s="397">
        <v>47</v>
      </c>
      <c r="D21" s="397">
        <v>48</v>
      </c>
      <c r="E21" s="397">
        <f>D21-C21</f>
        <v>1</v>
      </c>
      <c r="F21" s="506">
        <v>9.5</v>
      </c>
      <c r="G21" s="397">
        <f>E21*F21</f>
        <v>9.5</v>
      </c>
      <c r="H21" s="397">
        <v>10149</v>
      </c>
      <c r="I21" s="397">
        <v>10149</v>
      </c>
      <c r="J21" s="397">
        <f t="shared" si="0"/>
        <v>0</v>
      </c>
      <c r="K21" s="397">
        <v>1</v>
      </c>
      <c r="L21" s="397">
        <f t="shared" si="1"/>
        <v>0</v>
      </c>
      <c r="M21" s="73">
        <v>1.03</v>
      </c>
      <c r="N21" s="513">
        <f t="shared" si="4"/>
        <v>0</v>
      </c>
      <c r="O21" s="629"/>
      <c r="P21" s="513">
        <f t="shared" si="2"/>
        <v>9.5</v>
      </c>
      <c r="Q21" s="397">
        <v>1</v>
      </c>
      <c r="R21" s="506">
        <f t="shared" si="3"/>
        <v>9.5</v>
      </c>
    </row>
    <row r="22" spans="1:57" s="1" customFormat="1">
      <c r="A22" s="397" t="s">
        <v>122</v>
      </c>
      <c r="B22" s="610" t="s">
        <v>65</v>
      </c>
      <c r="C22" s="397"/>
      <c r="D22" s="397"/>
      <c r="E22" s="397"/>
      <c r="F22" s="506">
        <v>9.5</v>
      </c>
      <c r="G22" s="397"/>
      <c r="H22" s="397">
        <v>5385</v>
      </c>
      <c r="I22" s="397">
        <v>5434</v>
      </c>
      <c r="J22" s="397">
        <f t="shared" si="0"/>
        <v>49</v>
      </c>
      <c r="K22" s="397">
        <v>1</v>
      </c>
      <c r="L22" s="397">
        <f t="shared" si="1"/>
        <v>49</v>
      </c>
      <c r="M22" s="73">
        <v>1.03</v>
      </c>
      <c r="N22" s="513">
        <f t="shared" si="4"/>
        <v>50.47</v>
      </c>
      <c r="O22" s="629">
        <v>60</v>
      </c>
      <c r="P22" s="513">
        <f t="shared" si="2"/>
        <v>110.47</v>
      </c>
      <c r="Q22" s="397">
        <v>1</v>
      </c>
      <c r="R22" s="506">
        <f t="shared" si="3"/>
        <v>110.47</v>
      </c>
    </row>
    <row r="23" spans="1:57" s="1" customFormat="1">
      <c r="A23" s="397" t="s">
        <v>123</v>
      </c>
      <c r="B23" s="610" t="s">
        <v>65</v>
      </c>
      <c r="C23" s="397"/>
      <c r="D23" s="397"/>
      <c r="E23" s="397"/>
      <c r="F23" s="506"/>
      <c r="G23" s="397"/>
      <c r="H23" s="611">
        <v>474</v>
      </c>
      <c r="I23" s="611">
        <v>628</v>
      </c>
      <c r="J23" s="397">
        <f t="shared" si="0"/>
        <v>154</v>
      </c>
      <c r="K23" s="397">
        <v>30</v>
      </c>
      <c r="L23" s="397">
        <f t="shared" si="1"/>
        <v>4620</v>
      </c>
      <c r="M23" s="73">
        <v>1.03</v>
      </c>
      <c r="N23" s="513">
        <f t="shared" si="4"/>
        <v>4758.6000000000004</v>
      </c>
      <c r="O23" s="629"/>
      <c r="P23" s="513">
        <f t="shared" si="2"/>
        <v>4758.6000000000004</v>
      </c>
      <c r="Q23" s="397">
        <v>1</v>
      </c>
      <c r="R23" s="506">
        <f t="shared" si="3"/>
        <v>4758.6000000000004</v>
      </c>
    </row>
    <row r="24" spans="1:57" s="1" customFormat="1">
      <c r="A24" s="397" t="s">
        <v>124</v>
      </c>
      <c r="B24" s="610" t="s">
        <v>65</v>
      </c>
      <c r="C24" s="397">
        <v>6</v>
      </c>
      <c r="D24" s="397">
        <v>6</v>
      </c>
      <c r="E24" s="397">
        <f>SUM(D24-C24)</f>
        <v>0</v>
      </c>
      <c r="F24" s="506">
        <v>9.5</v>
      </c>
      <c r="G24" s="397">
        <f>E24*F24</f>
        <v>0</v>
      </c>
      <c r="H24" s="397">
        <v>4555</v>
      </c>
      <c r="I24" s="397">
        <v>4555</v>
      </c>
      <c r="J24" s="397">
        <f t="shared" si="0"/>
        <v>0</v>
      </c>
      <c r="K24" s="397">
        <v>1</v>
      </c>
      <c r="L24" s="397">
        <f t="shared" si="1"/>
        <v>0</v>
      </c>
      <c r="M24" s="73">
        <v>1.03</v>
      </c>
      <c r="N24" s="513">
        <f t="shared" si="4"/>
        <v>0</v>
      </c>
      <c r="O24" s="397">
        <v>120</v>
      </c>
      <c r="P24" s="513">
        <f t="shared" si="2"/>
        <v>120</v>
      </c>
      <c r="Q24" s="397">
        <v>1</v>
      </c>
      <c r="R24" s="506">
        <f t="shared" si="3"/>
        <v>120</v>
      </c>
    </row>
    <row r="25" spans="1:57" s="1" customFormat="1">
      <c r="A25" s="94" t="s">
        <v>125</v>
      </c>
      <c r="B25" s="66"/>
      <c r="C25" s="94"/>
      <c r="D25" s="94"/>
      <c r="E25" s="612"/>
      <c r="F25" s="95"/>
      <c r="G25" s="613"/>
      <c r="H25" s="94"/>
      <c r="I25" s="96"/>
      <c r="J25" s="94"/>
      <c r="K25" s="94"/>
      <c r="L25" s="94"/>
      <c r="M25" s="124">
        <v>1.03</v>
      </c>
      <c r="N25" s="224"/>
      <c r="O25" s="630"/>
      <c r="P25" s="613"/>
      <c r="Q25" s="94">
        <v>7.9000000000000001E-2</v>
      </c>
      <c r="R25" s="95">
        <v>1947.94</v>
      </c>
    </row>
    <row r="26" spans="1:57" s="1" customFormat="1">
      <c r="A26" s="397" t="s">
        <v>11</v>
      </c>
      <c r="B26" s="610" t="s">
        <v>126</v>
      </c>
      <c r="C26" s="610" t="s">
        <v>127</v>
      </c>
      <c r="D26" s="397"/>
      <c r="E26" s="397">
        <f>SUM(E16:E24)</f>
        <v>1</v>
      </c>
      <c r="F26" s="506">
        <v>9.5</v>
      </c>
      <c r="G26" s="614">
        <f>SUM(E26*F26)</f>
        <v>9.5</v>
      </c>
      <c r="H26" s="397"/>
      <c r="I26" s="397"/>
      <c r="J26" s="397"/>
      <c r="K26" s="397"/>
      <c r="L26" s="397"/>
      <c r="M26" s="73">
        <v>1.03</v>
      </c>
      <c r="N26" s="614">
        <f>N17+N18+N19+N20+N22+N23+N25</f>
        <v>13286.91</v>
      </c>
      <c r="O26" s="631">
        <f>SUM(O16:O24)</f>
        <v>300</v>
      </c>
      <c r="P26" s="614"/>
      <c r="Q26" s="397">
        <v>1</v>
      </c>
      <c r="R26" s="506">
        <f>G26+N26+O26</f>
        <v>13596.41</v>
      </c>
    </row>
    <row r="27" spans="1:57" s="81" customFormat="1">
      <c r="A27" s="403" t="s">
        <v>128</v>
      </c>
      <c r="B27" s="615"/>
      <c r="C27" s="616" t="s">
        <v>109</v>
      </c>
      <c r="D27" s="616"/>
      <c r="E27" s="617"/>
      <c r="F27" s="618"/>
      <c r="G27" s="617"/>
      <c r="H27" s="617"/>
      <c r="I27" s="617"/>
      <c r="J27" s="617"/>
      <c r="K27" s="617"/>
      <c r="L27" s="617"/>
      <c r="M27" s="617"/>
      <c r="N27" s="617"/>
      <c r="O27" s="617"/>
      <c r="P27" s="617"/>
      <c r="Q27" s="617"/>
      <c r="R27" s="97">
        <v>616447.41</v>
      </c>
    </row>
    <row r="28" spans="1:57" s="81" customFormat="1">
      <c r="A28" s="66" t="s">
        <v>129</v>
      </c>
      <c r="B28" s="619"/>
      <c r="C28" s="395" t="s">
        <v>111</v>
      </c>
      <c r="D28" s="395"/>
      <c r="E28" s="620"/>
      <c r="F28" s="621"/>
      <c r="G28" s="620"/>
      <c r="H28" s="620"/>
      <c r="I28" s="620"/>
      <c r="J28" s="620"/>
      <c r="K28" s="620"/>
      <c r="L28" s="620"/>
      <c r="M28" s="620"/>
      <c r="N28" s="620"/>
      <c r="O28" s="620"/>
      <c r="P28" s="620"/>
      <c r="Q28" s="620"/>
      <c r="R28" s="97">
        <f>R27-R26</f>
        <v>602851</v>
      </c>
    </row>
    <row r="29" spans="1:57">
      <c r="A29" s="223" t="s">
        <v>15</v>
      </c>
      <c r="B29" s="223"/>
      <c r="C29" s="223" t="s">
        <v>16</v>
      </c>
      <c r="D29" s="223" t="s">
        <v>17</v>
      </c>
      <c r="E29" s="223" t="s">
        <v>18</v>
      </c>
      <c r="F29" s="225" t="s">
        <v>19</v>
      </c>
      <c r="G29" s="223" t="s">
        <v>20</v>
      </c>
      <c r="H29" s="223" t="s">
        <v>21</v>
      </c>
      <c r="I29" s="223" t="s">
        <v>22</v>
      </c>
      <c r="J29" s="223" t="s">
        <v>23</v>
      </c>
      <c r="K29" s="223" t="s">
        <v>24</v>
      </c>
      <c r="L29" s="223" t="s">
        <v>18</v>
      </c>
      <c r="M29" s="380"/>
      <c r="N29" s="381" t="s">
        <v>25</v>
      </c>
      <c r="O29" s="223" t="s">
        <v>26</v>
      </c>
      <c r="P29" s="381" t="s">
        <v>11</v>
      </c>
      <c r="Q29" s="223" t="s">
        <v>27</v>
      </c>
      <c r="R29" s="225" t="s">
        <v>28</v>
      </c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</row>
    <row r="30" spans="1:57" s="23" customFormat="1">
      <c r="A30" s="224" t="s">
        <v>130</v>
      </c>
      <c r="B30" s="223"/>
      <c r="C30" s="223"/>
      <c r="D30" s="223"/>
      <c r="E30" s="223"/>
      <c r="F30" s="225"/>
      <c r="G30" s="223"/>
      <c r="H30" s="223"/>
      <c r="I30" s="223"/>
      <c r="J30" s="223"/>
      <c r="K30" s="223"/>
      <c r="L30" s="223"/>
      <c r="M30" s="380">
        <v>1.03</v>
      </c>
      <c r="N30" s="381"/>
      <c r="O30" s="223"/>
      <c r="P30" s="381"/>
      <c r="Q30" s="223"/>
      <c r="R30" s="225"/>
    </row>
    <row r="31" spans="1:57" s="82" customFormat="1">
      <c r="A31" s="96" t="s">
        <v>131</v>
      </c>
      <c r="B31" s="620" t="s">
        <v>132</v>
      </c>
      <c r="C31" s="96"/>
      <c r="D31" s="96"/>
      <c r="E31" s="96"/>
      <c r="F31" s="97"/>
      <c r="G31" s="96"/>
      <c r="H31" s="96">
        <v>49638</v>
      </c>
      <c r="I31" s="96">
        <v>49638</v>
      </c>
      <c r="J31" s="96">
        <f>I31-H31</f>
        <v>0</v>
      </c>
      <c r="K31" s="96">
        <v>1</v>
      </c>
      <c r="L31" s="96">
        <f t="shared" ref="L31:L36" si="5">K31*J31</f>
        <v>0</v>
      </c>
      <c r="M31" s="126">
        <v>1.03</v>
      </c>
      <c r="N31" s="127">
        <f t="shared" ref="N31:N36" si="6">M31*L31</f>
        <v>0</v>
      </c>
      <c r="O31" s="96">
        <v>40</v>
      </c>
      <c r="P31" s="127">
        <f t="shared" ref="P31:P36" si="7">G31+N31+O31</f>
        <v>40</v>
      </c>
      <c r="Q31" s="96">
        <v>1</v>
      </c>
      <c r="R31" s="97">
        <f t="shared" ref="R31:R36" si="8">P31*Q31</f>
        <v>40</v>
      </c>
    </row>
    <row r="32" spans="1:57" s="82" customFormat="1">
      <c r="A32" s="96" t="s">
        <v>133</v>
      </c>
      <c r="B32" s="620" t="s">
        <v>132</v>
      </c>
      <c r="C32" s="96"/>
      <c r="D32" s="96"/>
      <c r="E32" s="96"/>
      <c r="F32" s="97"/>
      <c r="G32" s="96"/>
      <c r="H32" s="96">
        <v>3311</v>
      </c>
      <c r="I32" s="96">
        <v>4036</v>
      </c>
      <c r="J32" s="96">
        <f>I32-H32</f>
        <v>725</v>
      </c>
      <c r="K32" s="96">
        <v>1</v>
      </c>
      <c r="L32" s="96">
        <f t="shared" si="5"/>
        <v>725</v>
      </c>
      <c r="M32" s="126">
        <v>1.03</v>
      </c>
      <c r="N32" s="127">
        <f t="shared" si="6"/>
        <v>746.75</v>
      </c>
      <c r="O32" s="96">
        <v>40</v>
      </c>
      <c r="P32" s="127">
        <f t="shared" si="7"/>
        <v>786.75</v>
      </c>
      <c r="Q32" s="96">
        <v>1</v>
      </c>
      <c r="R32" s="97">
        <f t="shared" si="8"/>
        <v>786.75</v>
      </c>
    </row>
    <row r="33" spans="1:57" s="82" customFormat="1">
      <c r="A33" s="96" t="s">
        <v>134</v>
      </c>
      <c r="B33" s="620" t="s">
        <v>132</v>
      </c>
      <c r="C33" s="96">
        <v>68</v>
      </c>
      <c r="D33" s="96">
        <v>68</v>
      </c>
      <c r="E33" s="96">
        <f>SUM(D33-C33)</f>
        <v>0</v>
      </c>
      <c r="F33" s="97">
        <v>9.5</v>
      </c>
      <c r="G33" s="96">
        <f>E33*F33</f>
        <v>0</v>
      </c>
      <c r="H33" s="96">
        <v>33797</v>
      </c>
      <c r="I33" s="96">
        <v>34128</v>
      </c>
      <c r="J33" s="96">
        <f>I33-H33</f>
        <v>331</v>
      </c>
      <c r="K33" s="96">
        <v>1</v>
      </c>
      <c r="L33" s="96">
        <f t="shared" si="5"/>
        <v>331</v>
      </c>
      <c r="M33" s="126">
        <v>1.03</v>
      </c>
      <c r="N33" s="127">
        <f t="shared" si="6"/>
        <v>340.93</v>
      </c>
      <c r="O33" s="632">
        <v>40</v>
      </c>
      <c r="P33" s="127">
        <f t="shared" si="7"/>
        <v>380.93</v>
      </c>
      <c r="Q33" s="96">
        <v>1</v>
      </c>
      <c r="R33" s="97">
        <f t="shared" si="8"/>
        <v>380.93</v>
      </c>
    </row>
    <row r="34" spans="1:57" s="82" customFormat="1">
      <c r="A34" s="96" t="s">
        <v>135</v>
      </c>
      <c r="B34" s="620" t="s">
        <v>132</v>
      </c>
      <c r="C34" s="96">
        <v>127</v>
      </c>
      <c r="D34" s="96">
        <v>127</v>
      </c>
      <c r="E34" s="96">
        <f>SUM(D34-C34)</f>
        <v>0</v>
      </c>
      <c r="F34" s="97">
        <v>9.5</v>
      </c>
      <c r="G34" s="96">
        <f>E34*F34</f>
        <v>0</v>
      </c>
      <c r="H34" s="96">
        <v>7635</v>
      </c>
      <c r="I34" s="96">
        <v>9153</v>
      </c>
      <c r="J34" s="96">
        <v>2823</v>
      </c>
      <c r="K34" s="96">
        <v>1</v>
      </c>
      <c r="L34" s="96">
        <f t="shared" si="5"/>
        <v>2823</v>
      </c>
      <c r="M34" s="126">
        <v>1.03</v>
      </c>
      <c r="N34" s="127">
        <f t="shared" si="6"/>
        <v>2907.69</v>
      </c>
      <c r="O34" s="96">
        <v>40</v>
      </c>
      <c r="P34" s="127">
        <f t="shared" si="7"/>
        <v>2947.69</v>
      </c>
      <c r="Q34" s="96">
        <v>1</v>
      </c>
      <c r="R34" s="97">
        <f t="shared" si="8"/>
        <v>2947.69</v>
      </c>
    </row>
    <row r="35" spans="1:57" s="82" customFormat="1">
      <c r="A35" s="96" t="s">
        <v>136</v>
      </c>
      <c r="B35" s="620" t="s">
        <v>132</v>
      </c>
      <c r="C35" s="96"/>
      <c r="D35" s="96"/>
      <c r="E35" s="96"/>
      <c r="F35" s="97"/>
      <c r="G35" s="96"/>
      <c r="H35" s="96">
        <v>25485</v>
      </c>
      <c r="I35" s="96">
        <v>27843</v>
      </c>
      <c r="J35" s="96">
        <f>I35-H35</f>
        <v>2358</v>
      </c>
      <c r="K35" s="96">
        <v>1</v>
      </c>
      <c r="L35" s="96">
        <f t="shared" si="5"/>
        <v>2358</v>
      </c>
      <c r="M35" s="126">
        <v>1.03</v>
      </c>
      <c r="N35" s="127">
        <f t="shared" si="6"/>
        <v>2428.7399999999998</v>
      </c>
      <c r="O35" s="96">
        <v>40</v>
      </c>
      <c r="P35" s="127">
        <f t="shared" si="7"/>
        <v>2468.7399999999998</v>
      </c>
      <c r="Q35" s="96">
        <v>1</v>
      </c>
      <c r="R35" s="97">
        <f t="shared" si="8"/>
        <v>2468.7399999999998</v>
      </c>
    </row>
    <row r="36" spans="1:57" s="82" customFormat="1">
      <c r="A36" s="96" t="s">
        <v>11</v>
      </c>
      <c r="B36" s="620" t="s">
        <v>132</v>
      </c>
      <c r="C36" s="96"/>
      <c r="D36" s="96"/>
      <c r="E36" s="96">
        <f>SUM(E31:E35)</f>
        <v>0</v>
      </c>
      <c r="F36" s="97">
        <v>9.5</v>
      </c>
      <c r="G36" s="96">
        <f>E36*F36</f>
        <v>0</v>
      </c>
      <c r="H36" s="96"/>
      <c r="I36" s="96"/>
      <c r="J36" s="96">
        <f>SUM(J31:J35)</f>
        <v>6237</v>
      </c>
      <c r="K36" s="96">
        <v>1</v>
      </c>
      <c r="L36" s="96">
        <f t="shared" si="5"/>
        <v>6237</v>
      </c>
      <c r="M36" s="126">
        <v>1.03</v>
      </c>
      <c r="N36" s="127">
        <f t="shared" si="6"/>
        <v>6424.11</v>
      </c>
      <c r="O36" s="96">
        <f>SUM(O31:O35)</f>
        <v>200</v>
      </c>
      <c r="P36" s="127">
        <f t="shared" si="7"/>
        <v>6624.11</v>
      </c>
      <c r="Q36" s="96">
        <v>1</v>
      </c>
      <c r="R36" s="97">
        <f t="shared" si="8"/>
        <v>6624.11</v>
      </c>
    </row>
    <row r="37" spans="1:57" s="25" customFormat="1">
      <c r="A37" s="94" t="s">
        <v>128</v>
      </c>
      <c r="B37" s="66" t="s">
        <v>109</v>
      </c>
      <c r="C37" s="66"/>
      <c r="D37" s="66"/>
      <c r="E37" s="66"/>
      <c r="F37" s="67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7">
        <v>38766.04</v>
      </c>
    </row>
    <row r="38" spans="1:57" s="25" customFormat="1">
      <c r="A38" s="66" t="s">
        <v>129</v>
      </c>
      <c r="B38" s="66" t="s">
        <v>111</v>
      </c>
      <c r="C38" s="66"/>
      <c r="D38" s="66"/>
      <c r="E38" s="66"/>
      <c r="F38" s="67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7">
        <f>R37-R36</f>
        <v>32141.93</v>
      </c>
    </row>
    <row r="39" spans="1:57"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</row>
    <row r="40" spans="1:57"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</row>
    <row r="41" spans="1:57"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</row>
    <row r="42" spans="1:57"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</row>
    <row r="43" spans="1:57"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</row>
  </sheetData>
  <mergeCells count="2">
    <mergeCell ref="A1:R1"/>
    <mergeCell ref="A13:R13"/>
  </mergeCells>
  <phoneticPr fontId="33" type="noConversion"/>
  <pageMargins left="0.75" right="0.75" top="1" bottom="1" header="0.5" footer="0.5"/>
  <pageSetup paperSize="9" orientation="portrait" horizontalDpi="200" verticalDpi="300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AR18"/>
  <sheetViews>
    <sheetView workbookViewId="0">
      <selection activeCell="G18" sqref="G18"/>
    </sheetView>
  </sheetViews>
  <sheetFormatPr defaultColWidth="9" defaultRowHeight="14.25"/>
  <cols>
    <col min="1" max="1" width="16.25" style="2" customWidth="1"/>
    <col min="2" max="2" width="6.125" style="2" customWidth="1"/>
    <col min="3" max="3" width="11.5" style="2" customWidth="1"/>
    <col min="4" max="4" width="13.75" style="2" customWidth="1"/>
    <col min="5" max="5" width="9.125" style="2" customWidth="1"/>
    <col min="6" max="6" width="7.125" style="2" customWidth="1"/>
    <col min="7" max="7" width="9.5" style="2"/>
    <col min="8" max="8" width="7" style="2" customWidth="1"/>
    <col min="9" max="9" width="9.375" style="2" customWidth="1"/>
    <col min="10" max="10" width="5.125" style="2" customWidth="1"/>
    <col min="11" max="11" width="12.875" style="2" customWidth="1"/>
    <col min="12" max="12" width="14.375" style="2" customWidth="1"/>
    <col min="13" max="13" width="4.75" style="2" customWidth="1"/>
    <col min="14" max="14" width="15.125" style="2" customWidth="1"/>
    <col min="15" max="15" width="4.125" style="2" customWidth="1"/>
    <col min="16" max="16" width="11.75" style="2" customWidth="1"/>
    <col min="17" max="17" width="3.875" style="2" customWidth="1"/>
    <col min="18" max="18" width="13.875" style="2"/>
    <col min="19" max="16384" width="9" style="2"/>
  </cols>
  <sheetData>
    <row r="1" spans="1:44" ht="25.5">
      <c r="A1" s="693" t="s">
        <v>41</v>
      </c>
      <c r="B1" s="694"/>
      <c r="C1" s="694"/>
      <c r="D1" s="694"/>
      <c r="E1" s="694"/>
      <c r="F1" s="694"/>
      <c r="G1" s="694"/>
      <c r="H1" s="694"/>
      <c r="I1" s="694"/>
      <c r="J1" s="694"/>
      <c r="K1" s="694"/>
      <c r="L1" s="694"/>
      <c r="M1" s="694"/>
      <c r="N1" s="694"/>
      <c r="O1" s="694"/>
      <c r="P1" s="694"/>
      <c r="Q1" s="694"/>
      <c r="R1" s="695"/>
    </row>
    <row r="2" spans="1:44">
      <c r="A2" s="27" t="s">
        <v>15</v>
      </c>
      <c r="B2" s="3"/>
      <c r="C2" s="3" t="s">
        <v>16</v>
      </c>
      <c r="D2" s="3" t="s">
        <v>17</v>
      </c>
      <c r="E2" s="3" t="s">
        <v>18</v>
      </c>
      <c r="F2" s="564" t="s">
        <v>19</v>
      </c>
      <c r="G2" s="3" t="s">
        <v>20</v>
      </c>
      <c r="H2" s="3" t="s">
        <v>21</v>
      </c>
      <c r="I2" s="3" t="s">
        <v>22</v>
      </c>
      <c r="J2" s="3" t="s">
        <v>23</v>
      </c>
      <c r="K2" s="3" t="s">
        <v>24</v>
      </c>
      <c r="L2" s="3" t="s">
        <v>18</v>
      </c>
      <c r="M2" s="4"/>
      <c r="N2" s="5" t="s">
        <v>25</v>
      </c>
      <c r="O2" s="3" t="s">
        <v>26</v>
      </c>
      <c r="P2" s="5" t="s">
        <v>11</v>
      </c>
      <c r="Q2" s="3" t="s">
        <v>27</v>
      </c>
      <c r="R2" s="117" t="s">
        <v>28</v>
      </c>
    </row>
    <row r="3" spans="1:44" s="598" customFormat="1" ht="12">
      <c r="A3" s="122" t="s">
        <v>137</v>
      </c>
      <c r="B3" s="122" t="s">
        <v>138</v>
      </c>
      <c r="C3" s="122">
        <v>30</v>
      </c>
      <c r="D3" s="122">
        <v>30</v>
      </c>
      <c r="E3" s="122">
        <f>SUM(D3-C3)</f>
        <v>0</v>
      </c>
      <c r="F3" s="227">
        <v>9.5</v>
      </c>
      <c r="G3" s="122">
        <f>E3*F3</f>
        <v>0</v>
      </c>
      <c r="H3" s="122">
        <v>30337</v>
      </c>
      <c r="I3" s="122">
        <v>31329</v>
      </c>
      <c r="J3" s="122">
        <f t="shared" ref="J3:J9" si="0">I3-H3</f>
        <v>992</v>
      </c>
      <c r="K3" s="122">
        <v>1</v>
      </c>
      <c r="L3" s="122">
        <f t="shared" ref="L3:L9" si="1">K3*J3</f>
        <v>992</v>
      </c>
      <c r="M3" s="246">
        <v>1.03</v>
      </c>
      <c r="N3" s="247">
        <f>M3*L3</f>
        <v>1021.76</v>
      </c>
      <c r="O3" s="122">
        <v>80</v>
      </c>
      <c r="P3" s="247">
        <f t="shared" ref="P3:P9" si="2">G3+N3+O3</f>
        <v>1101.76</v>
      </c>
      <c r="Q3" s="600">
        <v>1</v>
      </c>
      <c r="R3" s="227">
        <f t="shared" ref="R3:R9" si="3">P3*Q3</f>
        <v>1101.76</v>
      </c>
    </row>
    <row r="4" spans="1:44" s="599" customFormat="1">
      <c r="A4" s="122" t="s">
        <v>139</v>
      </c>
      <c r="B4" s="122" t="s">
        <v>138</v>
      </c>
      <c r="C4" s="122">
        <v>147</v>
      </c>
      <c r="D4" s="122">
        <v>147</v>
      </c>
      <c r="E4" s="122">
        <f>SUM(D4-C4)</f>
        <v>0</v>
      </c>
      <c r="F4" s="227">
        <v>9.5</v>
      </c>
      <c r="G4" s="122">
        <f>E4*F4</f>
        <v>0</v>
      </c>
      <c r="H4" s="122">
        <v>108967</v>
      </c>
      <c r="I4" s="122">
        <v>111865</v>
      </c>
      <c r="J4" s="122">
        <f t="shared" si="0"/>
        <v>2898</v>
      </c>
      <c r="K4" s="122">
        <v>1</v>
      </c>
      <c r="L4" s="122">
        <f t="shared" si="1"/>
        <v>2898</v>
      </c>
      <c r="M4" s="246">
        <v>1.03</v>
      </c>
      <c r="N4" s="247">
        <f>M4*L4</f>
        <v>2984.94</v>
      </c>
      <c r="O4" s="122">
        <v>80</v>
      </c>
      <c r="P4" s="247">
        <f t="shared" si="2"/>
        <v>3064.94</v>
      </c>
      <c r="Q4" s="600">
        <v>1</v>
      </c>
      <c r="R4" s="227">
        <f t="shared" si="3"/>
        <v>3064.94</v>
      </c>
    </row>
    <row r="5" spans="1:44" s="599" customFormat="1">
      <c r="A5" s="122" t="s">
        <v>140</v>
      </c>
      <c r="B5" s="122" t="s">
        <v>138</v>
      </c>
      <c r="C5" s="122">
        <v>544</v>
      </c>
      <c r="D5" s="122">
        <v>557</v>
      </c>
      <c r="E5" s="122">
        <f>SUM(D5-C5)</f>
        <v>13</v>
      </c>
      <c r="F5" s="227">
        <v>9.5</v>
      </c>
      <c r="G5" s="122">
        <f>E5*F5</f>
        <v>123.5</v>
      </c>
      <c r="H5" s="122">
        <v>80410</v>
      </c>
      <c r="I5" s="122">
        <v>81361</v>
      </c>
      <c r="J5" s="122">
        <f t="shared" si="0"/>
        <v>951</v>
      </c>
      <c r="K5" s="122">
        <v>1</v>
      </c>
      <c r="L5" s="122">
        <f t="shared" si="1"/>
        <v>951</v>
      </c>
      <c r="M5" s="246">
        <v>1.03</v>
      </c>
      <c r="N5" s="247">
        <f t="shared" ref="N5:N10" si="4">M5*L5</f>
        <v>979.53</v>
      </c>
      <c r="O5" s="122">
        <v>80</v>
      </c>
      <c r="P5" s="247">
        <f t="shared" si="2"/>
        <v>1183.03</v>
      </c>
      <c r="Q5" s="600">
        <v>1</v>
      </c>
      <c r="R5" s="227">
        <f t="shared" si="3"/>
        <v>1183.03</v>
      </c>
      <c r="S5" s="598"/>
      <c r="T5" s="598"/>
    </row>
    <row r="6" spans="1:44" s="599" customFormat="1">
      <c r="A6" s="122" t="s">
        <v>141</v>
      </c>
      <c r="B6" s="122" t="s">
        <v>138</v>
      </c>
      <c r="C6" s="122">
        <v>59</v>
      </c>
      <c r="D6" s="122">
        <v>59</v>
      </c>
      <c r="E6" s="122">
        <f>SUM(D6-C6)</f>
        <v>0</v>
      </c>
      <c r="F6" s="227">
        <v>9.5</v>
      </c>
      <c r="G6" s="122">
        <f>E6*F6</f>
        <v>0</v>
      </c>
      <c r="H6" s="122">
        <v>6197</v>
      </c>
      <c r="I6" s="122">
        <v>6197</v>
      </c>
      <c r="J6" s="122">
        <f t="shared" si="0"/>
        <v>0</v>
      </c>
      <c r="K6" s="122">
        <v>1</v>
      </c>
      <c r="L6" s="122">
        <f t="shared" si="1"/>
        <v>0</v>
      </c>
      <c r="M6" s="246">
        <v>1.03</v>
      </c>
      <c r="N6" s="247">
        <f t="shared" si="4"/>
        <v>0</v>
      </c>
      <c r="O6" s="122">
        <v>40</v>
      </c>
      <c r="P6" s="247">
        <f t="shared" si="2"/>
        <v>40</v>
      </c>
      <c r="Q6" s="600">
        <v>1</v>
      </c>
      <c r="R6" s="227">
        <f t="shared" si="3"/>
        <v>40</v>
      </c>
    </row>
    <row r="7" spans="1:44" s="82" customFormat="1">
      <c r="A7" s="122" t="s">
        <v>142</v>
      </c>
      <c r="B7" s="122" t="s">
        <v>138</v>
      </c>
      <c r="C7" s="122">
        <v>10</v>
      </c>
      <c r="D7" s="122">
        <v>10</v>
      </c>
      <c r="E7" s="122">
        <f>SUM(D7-C7)</f>
        <v>0</v>
      </c>
      <c r="F7" s="227">
        <v>9.5</v>
      </c>
      <c r="G7" s="122">
        <f>E7*F7</f>
        <v>0</v>
      </c>
      <c r="H7" s="122">
        <v>31449</v>
      </c>
      <c r="I7" s="122">
        <v>31565</v>
      </c>
      <c r="J7" s="122">
        <f t="shared" si="0"/>
        <v>116</v>
      </c>
      <c r="K7" s="122">
        <v>1</v>
      </c>
      <c r="L7" s="122">
        <f t="shared" si="1"/>
        <v>116</v>
      </c>
      <c r="M7" s="246">
        <v>1.03</v>
      </c>
      <c r="N7" s="247">
        <f t="shared" si="4"/>
        <v>119.48</v>
      </c>
      <c r="O7" s="122">
        <v>160</v>
      </c>
      <c r="P7" s="247">
        <f t="shared" si="2"/>
        <v>279.48</v>
      </c>
      <c r="Q7" s="122">
        <v>1</v>
      </c>
      <c r="R7" s="227">
        <f t="shared" si="3"/>
        <v>279.48</v>
      </c>
    </row>
    <row r="8" spans="1:44" s="82" customFormat="1">
      <c r="A8" s="122" t="s">
        <v>143</v>
      </c>
      <c r="B8" s="122" t="s">
        <v>138</v>
      </c>
      <c r="C8" s="122"/>
      <c r="D8" s="122"/>
      <c r="E8" s="122"/>
      <c r="F8" s="227"/>
      <c r="G8" s="122"/>
      <c r="H8" s="122">
        <v>5489</v>
      </c>
      <c r="I8" s="122">
        <v>5631</v>
      </c>
      <c r="J8" s="122">
        <f t="shared" si="0"/>
        <v>142</v>
      </c>
      <c r="K8" s="122">
        <v>1</v>
      </c>
      <c r="L8" s="122">
        <f t="shared" si="1"/>
        <v>142</v>
      </c>
      <c r="M8" s="246">
        <v>1.03</v>
      </c>
      <c r="N8" s="247">
        <f t="shared" si="4"/>
        <v>146.26</v>
      </c>
      <c r="O8" s="122">
        <v>60</v>
      </c>
      <c r="P8" s="247">
        <f t="shared" si="2"/>
        <v>206.26</v>
      </c>
      <c r="Q8" s="122">
        <v>1</v>
      </c>
      <c r="R8" s="227">
        <f t="shared" si="3"/>
        <v>206.26</v>
      </c>
    </row>
    <row r="9" spans="1:44" s="82" customFormat="1">
      <c r="A9" s="122" t="s">
        <v>144</v>
      </c>
      <c r="B9" s="122" t="s">
        <v>138</v>
      </c>
      <c r="C9" s="122"/>
      <c r="D9" s="122"/>
      <c r="E9" s="122"/>
      <c r="F9" s="227"/>
      <c r="G9" s="122"/>
      <c r="H9" s="122">
        <v>878</v>
      </c>
      <c r="I9" s="122">
        <v>931</v>
      </c>
      <c r="J9" s="122">
        <f t="shared" si="0"/>
        <v>53</v>
      </c>
      <c r="K9" s="122">
        <v>40</v>
      </c>
      <c r="L9" s="122">
        <f t="shared" si="1"/>
        <v>2120</v>
      </c>
      <c r="M9" s="246">
        <v>1.03</v>
      </c>
      <c r="N9" s="247">
        <f t="shared" si="4"/>
        <v>2183.6</v>
      </c>
      <c r="O9" s="122"/>
      <c r="P9" s="247">
        <f t="shared" si="2"/>
        <v>2183.6</v>
      </c>
      <c r="Q9" s="600">
        <v>1</v>
      </c>
      <c r="R9" s="227">
        <f t="shared" si="3"/>
        <v>2183.6</v>
      </c>
    </row>
    <row r="10" spans="1:44" s="82" customFormat="1">
      <c r="A10" s="122" t="s">
        <v>11</v>
      </c>
      <c r="B10" s="122"/>
      <c r="C10" s="122"/>
      <c r="D10" s="122"/>
      <c r="E10" s="122">
        <f>SUM(E3:E9)</f>
        <v>13</v>
      </c>
      <c r="F10" s="227">
        <v>9.5</v>
      </c>
      <c r="G10" s="122">
        <f>E10*F10</f>
        <v>123.5</v>
      </c>
      <c r="H10" s="122"/>
      <c r="I10" s="122"/>
      <c r="J10" s="122"/>
      <c r="K10" s="122"/>
      <c r="L10" s="122">
        <f>SUM(L3:L9)</f>
        <v>7219</v>
      </c>
      <c r="M10" s="246">
        <v>1.03</v>
      </c>
      <c r="N10" s="247">
        <f t="shared" si="4"/>
        <v>7435.57</v>
      </c>
      <c r="O10" s="122">
        <f>SUM(O3:O9)</f>
        <v>500</v>
      </c>
      <c r="P10" s="247">
        <f>G10+G11+N10+O10</f>
        <v>8059.07</v>
      </c>
      <c r="Q10" s="600">
        <v>1</v>
      </c>
      <c r="R10" s="227">
        <f>P10*Q10+G10</f>
        <v>8182.57</v>
      </c>
    </row>
    <row r="11" spans="1:44">
      <c r="A11" s="166"/>
      <c r="B11" s="3"/>
      <c r="C11" s="3"/>
      <c r="D11" s="3"/>
      <c r="E11" s="3"/>
      <c r="F11" s="111"/>
      <c r="G11" s="3"/>
      <c r="H11" s="3"/>
      <c r="I11" s="3"/>
      <c r="J11" s="3"/>
      <c r="K11" s="3"/>
      <c r="L11" s="3"/>
      <c r="M11" s="4"/>
      <c r="N11" s="5"/>
      <c r="O11" s="3"/>
      <c r="P11" s="5"/>
      <c r="Q11" s="601"/>
      <c r="R11" s="1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</row>
    <row r="12" spans="1:44" ht="0.75" customHeight="1">
      <c r="A12" s="6" t="s">
        <v>145</v>
      </c>
      <c r="L12" s="2">
        <f>N12/M12</f>
        <v>10013.135922330101</v>
      </c>
      <c r="M12" s="4">
        <v>1.03</v>
      </c>
      <c r="N12" s="2">
        <v>10313.530000000001</v>
      </c>
      <c r="R12" s="2">
        <v>46706.74</v>
      </c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</row>
    <row r="13" spans="1:44" hidden="1">
      <c r="A13" s="6" t="s">
        <v>146</v>
      </c>
      <c r="E13" s="2" t="s">
        <v>147</v>
      </c>
      <c r="M13" s="4">
        <v>1.03</v>
      </c>
      <c r="N13" s="2">
        <v>10313.530000000001</v>
      </c>
      <c r="R13" s="2">
        <v>93413.48</v>
      </c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</row>
    <row r="14" spans="1:44" hidden="1">
      <c r="A14" s="6" t="s">
        <v>148</v>
      </c>
      <c r="M14" s="4">
        <v>1.03</v>
      </c>
      <c r="N14" s="2">
        <v>10313.530000000001</v>
      </c>
      <c r="R14" s="2">
        <v>18542.060000000001</v>
      </c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</row>
    <row r="15" spans="1:44" hidden="1">
      <c r="A15" s="6" t="s">
        <v>149</v>
      </c>
      <c r="M15" s="4">
        <v>1.03</v>
      </c>
      <c r="N15" s="2">
        <v>10313.530000000001</v>
      </c>
      <c r="R15" s="602">
        <v>18550</v>
      </c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</row>
    <row r="16" spans="1:44" hidden="1">
      <c r="A16" s="6" t="s">
        <v>150</v>
      </c>
      <c r="M16" s="515">
        <v>1.03</v>
      </c>
      <c r="N16" s="2">
        <v>10313.530000000001</v>
      </c>
      <c r="R16" s="602">
        <v>18550</v>
      </c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</row>
    <row r="18" spans="1:18">
      <c r="A18" s="33" t="s">
        <v>151</v>
      </c>
      <c r="B18" s="33"/>
      <c r="C18" s="33"/>
      <c r="D18" s="33"/>
      <c r="E18" s="348"/>
      <c r="F18" s="33"/>
      <c r="G18" s="348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55">
        <v>228969.98</v>
      </c>
    </row>
  </sheetData>
  <mergeCells count="1">
    <mergeCell ref="A1:R1"/>
  </mergeCells>
  <phoneticPr fontId="33" type="noConversion"/>
  <pageMargins left="0.7" right="0.7" top="0.75" bottom="0.75" header="0.3" footer="0.3"/>
  <pageSetup paperSize="9" orientation="portrait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CU120"/>
  <sheetViews>
    <sheetView topLeftCell="A77" workbookViewId="0">
      <selection activeCell="S75" sqref="S75"/>
    </sheetView>
  </sheetViews>
  <sheetFormatPr defaultColWidth="9" defaultRowHeight="14.25"/>
  <cols>
    <col min="1" max="1" width="10.25" style="2" customWidth="1"/>
    <col min="2" max="2" width="9" style="2"/>
    <col min="3" max="3" width="6.25" style="2" customWidth="1"/>
    <col min="4" max="4" width="6" style="2" customWidth="1"/>
    <col min="5" max="5" width="9.375" style="2" customWidth="1"/>
    <col min="6" max="6" width="5.75" style="2" customWidth="1"/>
    <col min="7" max="7" width="12.625" style="2"/>
    <col min="8" max="9" width="6.875" style="2" customWidth="1"/>
    <col min="10" max="10" width="6" style="2" customWidth="1"/>
    <col min="11" max="11" width="3.25" style="2" customWidth="1"/>
    <col min="12" max="12" width="12.75" style="2" customWidth="1"/>
    <col min="13" max="13" width="4.375" style="2" customWidth="1"/>
    <col min="14" max="14" width="15.5" style="2" customWidth="1"/>
    <col min="15" max="15" width="3.5" style="2" customWidth="1"/>
    <col min="16" max="16" width="15.75" style="2" customWidth="1"/>
    <col min="17" max="17" width="7.875" style="2" customWidth="1"/>
    <col min="18" max="18" width="15.5" style="2" customWidth="1"/>
    <col min="19" max="20" width="9" style="2"/>
    <col min="21" max="21" width="12.625" style="2"/>
    <col min="22" max="22" width="9" style="2"/>
    <col min="23" max="23" width="11" style="2"/>
    <col min="24" max="16384" width="9" style="2"/>
  </cols>
  <sheetData>
    <row r="1" spans="1:68" ht="25.5">
      <c r="A1" s="693" t="s">
        <v>41</v>
      </c>
      <c r="B1" s="694"/>
      <c r="C1" s="694"/>
      <c r="D1" s="694"/>
      <c r="E1" s="694"/>
      <c r="F1" s="694"/>
      <c r="G1" s="694"/>
      <c r="H1" s="694"/>
      <c r="I1" s="694"/>
      <c r="J1" s="694"/>
      <c r="K1" s="694"/>
      <c r="L1" s="694"/>
      <c r="M1" s="694"/>
      <c r="N1" s="694"/>
      <c r="O1" s="694"/>
      <c r="P1" s="694"/>
      <c r="Q1" s="694"/>
      <c r="R1" s="695"/>
    </row>
    <row r="2" spans="1:68">
      <c r="A2" s="3" t="s">
        <v>15</v>
      </c>
      <c r="B2" s="3"/>
      <c r="C2" s="3" t="s">
        <v>16</v>
      </c>
      <c r="D2" s="3" t="s">
        <v>17</v>
      </c>
      <c r="E2" s="3" t="s">
        <v>18</v>
      </c>
      <c r="F2" s="564" t="s">
        <v>19</v>
      </c>
      <c r="G2" s="3" t="s">
        <v>20</v>
      </c>
      <c r="H2" s="3" t="s">
        <v>21</v>
      </c>
      <c r="I2" s="3" t="s">
        <v>22</v>
      </c>
      <c r="J2" s="3" t="s">
        <v>23</v>
      </c>
      <c r="K2" s="3" t="s">
        <v>24</v>
      </c>
      <c r="L2" s="3" t="s">
        <v>18</v>
      </c>
      <c r="M2" s="4" t="s">
        <v>152</v>
      </c>
      <c r="N2" s="5" t="s">
        <v>25</v>
      </c>
      <c r="O2" s="3" t="s">
        <v>26</v>
      </c>
      <c r="P2" s="5" t="s">
        <v>11</v>
      </c>
      <c r="Q2" s="3" t="s">
        <v>27</v>
      </c>
      <c r="R2" s="117" t="s">
        <v>28</v>
      </c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</row>
    <row r="3" spans="1:68" s="13" customFormat="1">
      <c r="A3" s="9" t="s">
        <v>153</v>
      </c>
      <c r="B3" s="9" t="s">
        <v>154</v>
      </c>
      <c r="C3" s="9"/>
      <c r="D3" s="9"/>
      <c r="E3" s="9"/>
      <c r="F3" s="350"/>
      <c r="G3" s="9"/>
      <c r="H3" s="9">
        <v>82605</v>
      </c>
      <c r="I3" s="9">
        <v>86738</v>
      </c>
      <c r="J3" s="9">
        <f>I3-H3</f>
        <v>4133</v>
      </c>
      <c r="K3" s="9">
        <v>400</v>
      </c>
      <c r="L3" s="9">
        <f>K3*J3</f>
        <v>1653200</v>
      </c>
      <c r="M3" s="10">
        <v>1.03</v>
      </c>
      <c r="N3" s="11">
        <f>M3*L3</f>
        <v>1702796</v>
      </c>
      <c r="O3" s="9"/>
      <c r="P3" s="11">
        <f>G3+N3+O3</f>
        <v>1702796</v>
      </c>
      <c r="Q3" s="9">
        <v>1</v>
      </c>
      <c r="R3" s="34">
        <f>P3*Q3</f>
        <v>1702796</v>
      </c>
    </row>
    <row r="4" spans="1:68" s="13" customFormat="1">
      <c r="A4" s="9" t="s">
        <v>155</v>
      </c>
      <c r="B4" s="9" t="s">
        <v>156</v>
      </c>
      <c r="C4" s="9"/>
      <c r="D4" s="9"/>
      <c r="E4" s="9"/>
      <c r="F4" s="350"/>
      <c r="G4" s="9"/>
      <c r="H4" s="9">
        <v>31946</v>
      </c>
      <c r="I4" s="9">
        <v>37739</v>
      </c>
      <c r="J4" s="9">
        <f>I4-H4</f>
        <v>5793</v>
      </c>
      <c r="K4" s="9">
        <v>400</v>
      </c>
      <c r="L4" s="9">
        <f>K4*J4</f>
        <v>2317200</v>
      </c>
      <c r="M4" s="10">
        <v>1.03</v>
      </c>
      <c r="N4" s="11">
        <f>M4*L4</f>
        <v>2386716</v>
      </c>
      <c r="O4" s="9"/>
      <c r="P4" s="11">
        <f>G4+N4+O4</f>
        <v>2386716</v>
      </c>
      <c r="Q4" s="9">
        <v>1</v>
      </c>
      <c r="R4" s="34">
        <f>P4*Q4</f>
        <v>2386716</v>
      </c>
    </row>
    <row r="5" spans="1:68" s="13" customFormat="1">
      <c r="A5" s="9" t="s">
        <v>157</v>
      </c>
      <c r="B5" s="9"/>
      <c r="C5" s="9"/>
      <c r="D5" s="9"/>
      <c r="E5" s="9"/>
      <c r="F5" s="350"/>
      <c r="G5" s="9"/>
      <c r="H5" s="9"/>
      <c r="I5" s="9"/>
      <c r="J5" s="9">
        <f>SUM(J3:J4)</f>
        <v>9926</v>
      </c>
      <c r="K5" s="9">
        <v>400</v>
      </c>
      <c r="L5" s="9">
        <f>K5*J5</f>
        <v>3970400</v>
      </c>
      <c r="M5" s="10">
        <v>1.03</v>
      </c>
      <c r="N5" s="11">
        <f>M5*L5</f>
        <v>4089512</v>
      </c>
      <c r="O5" s="9"/>
      <c r="P5" s="11">
        <f>G5+N5+O5</f>
        <v>4089512</v>
      </c>
      <c r="Q5" s="9">
        <v>1</v>
      </c>
      <c r="R5" s="34">
        <f>P5*Q5</f>
        <v>4089512</v>
      </c>
    </row>
    <row r="6" spans="1:68" s="13" customFormat="1">
      <c r="A6" s="9" t="s">
        <v>158</v>
      </c>
      <c r="B6" s="9"/>
      <c r="C6" s="9">
        <v>137907</v>
      </c>
      <c r="D6" s="9">
        <v>140970</v>
      </c>
      <c r="E6" s="9">
        <f>SUM(D6-C6)</f>
        <v>3063</v>
      </c>
      <c r="F6" s="34">
        <v>9.5</v>
      </c>
      <c r="G6" s="267">
        <f>E6*F6</f>
        <v>29098.5</v>
      </c>
      <c r="H6" s="9"/>
      <c r="I6" s="9"/>
      <c r="J6" s="9"/>
      <c r="K6" s="9"/>
      <c r="L6" s="9"/>
      <c r="M6" s="10"/>
      <c r="N6" s="11"/>
      <c r="O6" s="9"/>
      <c r="P6" s="11"/>
      <c r="Q6" s="9"/>
      <c r="R6" s="34">
        <f>G6</f>
        <v>29098.5</v>
      </c>
    </row>
    <row r="7" spans="1:68" s="13" customFormat="1">
      <c r="A7" s="9" t="s">
        <v>159</v>
      </c>
      <c r="B7" s="9"/>
      <c r="C7" s="9">
        <v>5627</v>
      </c>
      <c r="D7" s="9">
        <v>5627</v>
      </c>
      <c r="E7" s="9">
        <f>SUM(D7-C7)</f>
        <v>0</v>
      </c>
      <c r="F7" s="34">
        <v>9.5</v>
      </c>
      <c r="G7" s="267">
        <f>E7*F7</f>
        <v>0</v>
      </c>
      <c r="H7" s="9"/>
      <c r="I7" s="9"/>
      <c r="J7" s="9"/>
      <c r="K7" s="9"/>
      <c r="L7" s="9"/>
      <c r="M7" s="10"/>
      <c r="N7" s="11"/>
      <c r="O7" s="9"/>
      <c r="P7" s="11"/>
      <c r="Q7" s="9"/>
      <c r="R7" s="34"/>
    </row>
    <row r="8" spans="1:68" s="13" customFormat="1">
      <c r="A8" s="9" t="s">
        <v>160</v>
      </c>
      <c r="B8" s="9"/>
      <c r="C8" s="9"/>
      <c r="D8" s="9"/>
      <c r="E8" s="9"/>
      <c r="F8" s="350"/>
      <c r="G8" s="267"/>
      <c r="H8" s="9"/>
      <c r="I8" s="9"/>
      <c r="J8" s="9"/>
      <c r="K8" s="9"/>
      <c r="L8" s="9"/>
      <c r="M8" s="10"/>
      <c r="N8" s="11"/>
      <c r="O8" s="9"/>
      <c r="P8" s="568"/>
      <c r="Q8" s="9"/>
      <c r="R8" s="34"/>
    </row>
    <row r="9" spans="1:68" s="13" customFormat="1">
      <c r="A9" s="9" t="s">
        <v>11</v>
      </c>
      <c r="B9" s="9"/>
      <c r="C9" s="9"/>
      <c r="D9" s="9"/>
      <c r="E9" s="9"/>
      <c r="F9" s="34"/>
      <c r="G9" s="267">
        <f>SUM(G6:G8)</f>
        <v>29098.5</v>
      </c>
      <c r="H9" s="9"/>
      <c r="I9" s="9"/>
      <c r="J9" s="9"/>
      <c r="K9" s="9"/>
      <c r="L9" s="9">
        <f>SUM(L5:L8)</f>
        <v>3970400</v>
      </c>
      <c r="M9" s="10">
        <v>1.03</v>
      </c>
      <c r="N9" s="11">
        <f>M9*L9</f>
        <v>4089512</v>
      </c>
      <c r="O9" s="9"/>
      <c r="P9" s="11">
        <f>G9+N9+O9</f>
        <v>4118610.5</v>
      </c>
      <c r="Q9" s="9">
        <v>1</v>
      </c>
      <c r="R9" s="34">
        <f>P9*Q9</f>
        <v>4118610.5</v>
      </c>
    </row>
    <row r="10" spans="1:68">
      <c r="A10" s="3"/>
      <c r="B10" s="3"/>
      <c r="C10" s="3"/>
      <c r="D10" s="3"/>
      <c r="E10" s="3"/>
      <c r="F10" s="564"/>
      <c r="G10" s="147"/>
      <c r="H10" s="3"/>
      <c r="I10" s="3"/>
      <c r="J10" s="3"/>
      <c r="K10" s="3"/>
      <c r="L10" s="3"/>
      <c r="M10" s="4"/>
      <c r="N10" s="5"/>
      <c r="O10" s="3"/>
      <c r="P10" s="569"/>
      <c r="Q10" s="3"/>
      <c r="R10" s="1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</row>
    <row r="11" spans="1:68">
      <c r="A11" s="3" t="s">
        <v>15</v>
      </c>
      <c r="B11" s="3"/>
      <c r="C11" s="3" t="s">
        <v>16</v>
      </c>
      <c r="D11" s="3" t="s">
        <v>17</v>
      </c>
      <c r="E11" s="3" t="s">
        <v>18</v>
      </c>
      <c r="F11" s="564" t="s">
        <v>19</v>
      </c>
      <c r="G11" s="3" t="s">
        <v>20</v>
      </c>
      <c r="H11" s="3" t="s">
        <v>21</v>
      </c>
      <c r="I11" s="3" t="s">
        <v>22</v>
      </c>
      <c r="J11" s="3" t="s">
        <v>23</v>
      </c>
      <c r="K11" s="3" t="s">
        <v>24</v>
      </c>
      <c r="L11" s="3" t="s">
        <v>18</v>
      </c>
      <c r="M11" s="4"/>
      <c r="N11" s="5" t="s">
        <v>25</v>
      </c>
      <c r="O11" s="3" t="s">
        <v>26</v>
      </c>
      <c r="P11" s="5" t="s">
        <v>11</v>
      </c>
      <c r="Q11" s="3" t="s">
        <v>27</v>
      </c>
      <c r="R11" s="117" t="s">
        <v>28</v>
      </c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</row>
    <row r="12" spans="1:68" s="13" customFormat="1" ht="15" customHeight="1">
      <c r="A12" s="9" t="s">
        <v>161</v>
      </c>
      <c r="B12" s="33" t="s">
        <v>162</v>
      </c>
      <c r="C12" s="9"/>
      <c r="D12" s="9"/>
      <c r="E12" s="9"/>
      <c r="F12" s="350"/>
      <c r="G12" s="9"/>
      <c r="H12" s="9">
        <v>3941</v>
      </c>
      <c r="I12" s="9">
        <v>5038</v>
      </c>
      <c r="J12" s="9">
        <f t="shared" ref="J12:J20" si="0">I12-H12</f>
        <v>1097</v>
      </c>
      <c r="K12" s="9">
        <v>60</v>
      </c>
      <c r="L12" s="9">
        <f t="shared" ref="L12:L20" si="1">K12*J12</f>
        <v>65820</v>
      </c>
      <c r="M12" s="10">
        <v>1.03</v>
      </c>
      <c r="N12" s="11">
        <f t="shared" ref="N12:N21" si="2">M12*L12</f>
        <v>67794.600000000006</v>
      </c>
      <c r="O12" s="9"/>
      <c r="P12" s="11">
        <f t="shared" ref="P12:P21" si="3">G12+N12+O12</f>
        <v>67794.600000000006</v>
      </c>
      <c r="Q12" s="9">
        <v>1</v>
      </c>
      <c r="R12" s="34">
        <f t="shared" ref="R12:R21" si="4">P12*Q12</f>
        <v>67794.600000000006</v>
      </c>
    </row>
    <row r="13" spans="1:68" s="13" customFormat="1" ht="15" customHeight="1">
      <c r="A13" s="9" t="s">
        <v>163</v>
      </c>
      <c r="B13" s="33" t="s">
        <v>162</v>
      </c>
      <c r="C13" s="9"/>
      <c r="D13" s="9"/>
      <c r="E13" s="9"/>
      <c r="F13" s="350"/>
      <c r="G13" s="9"/>
      <c r="H13" s="9">
        <v>1741</v>
      </c>
      <c r="I13" s="9">
        <v>2272</v>
      </c>
      <c r="J13" s="9">
        <f t="shared" si="0"/>
        <v>531</v>
      </c>
      <c r="K13" s="9">
        <v>120</v>
      </c>
      <c r="L13" s="9">
        <f t="shared" si="1"/>
        <v>63720</v>
      </c>
      <c r="M13" s="10">
        <v>1.03</v>
      </c>
      <c r="N13" s="11">
        <f t="shared" si="2"/>
        <v>65631.600000000006</v>
      </c>
      <c r="O13" s="9"/>
      <c r="P13" s="11">
        <f t="shared" si="3"/>
        <v>65631.600000000006</v>
      </c>
      <c r="Q13" s="9">
        <v>1</v>
      </c>
      <c r="R13" s="34">
        <f t="shared" si="4"/>
        <v>65631.600000000006</v>
      </c>
    </row>
    <row r="14" spans="1:68" s="13" customFormat="1" ht="16.5" customHeight="1">
      <c r="A14" s="9" t="s">
        <v>164</v>
      </c>
      <c r="B14" s="33" t="s">
        <v>162</v>
      </c>
      <c r="C14" s="9"/>
      <c r="D14" s="9"/>
      <c r="E14" s="9"/>
      <c r="F14" s="350"/>
      <c r="G14" s="9"/>
      <c r="H14" s="9">
        <v>3272</v>
      </c>
      <c r="I14" s="9">
        <v>3272</v>
      </c>
      <c r="J14" s="9">
        <f t="shared" si="0"/>
        <v>0</v>
      </c>
      <c r="K14" s="9">
        <v>240</v>
      </c>
      <c r="L14" s="9">
        <f t="shared" si="1"/>
        <v>0</v>
      </c>
      <c r="M14" s="10">
        <v>1.03</v>
      </c>
      <c r="N14" s="11">
        <f t="shared" si="2"/>
        <v>0</v>
      </c>
      <c r="O14" s="9"/>
      <c r="P14" s="11">
        <f t="shared" si="3"/>
        <v>0</v>
      </c>
      <c r="Q14" s="9">
        <v>1</v>
      </c>
      <c r="R14" s="34">
        <f t="shared" si="4"/>
        <v>0</v>
      </c>
    </row>
    <row r="15" spans="1:68" s="13" customFormat="1" ht="18" customHeight="1">
      <c r="A15" s="9" t="s">
        <v>165</v>
      </c>
      <c r="B15" s="33" t="s">
        <v>162</v>
      </c>
      <c r="C15" s="9"/>
      <c r="D15" s="9"/>
      <c r="E15" s="9"/>
      <c r="F15" s="350"/>
      <c r="G15" s="9"/>
      <c r="H15" s="9">
        <v>353</v>
      </c>
      <c r="I15" s="9">
        <v>421</v>
      </c>
      <c r="J15" s="9">
        <f t="shared" si="0"/>
        <v>68</v>
      </c>
      <c r="K15" s="9">
        <v>120</v>
      </c>
      <c r="L15" s="9">
        <f t="shared" si="1"/>
        <v>8160</v>
      </c>
      <c r="M15" s="10">
        <v>1.03</v>
      </c>
      <c r="N15" s="11">
        <f t="shared" si="2"/>
        <v>8404.7999999999993</v>
      </c>
      <c r="O15" s="9"/>
      <c r="P15" s="11">
        <f t="shared" si="3"/>
        <v>8404.7999999999993</v>
      </c>
      <c r="Q15" s="9">
        <v>1</v>
      </c>
      <c r="R15" s="34">
        <f t="shared" si="4"/>
        <v>8404.7999999999993</v>
      </c>
    </row>
    <row r="16" spans="1:68" s="13" customFormat="1" ht="18.75" customHeight="1">
      <c r="A16" s="9" t="s">
        <v>166</v>
      </c>
      <c r="B16" s="33" t="s">
        <v>162</v>
      </c>
      <c r="C16" s="9"/>
      <c r="D16" s="9"/>
      <c r="E16" s="9"/>
      <c r="F16" s="350"/>
      <c r="G16" s="9"/>
      <c r="H16" s="565" t="s">
        <v>167</v>
      </c>
      <c r="I16" s="565" t="s">
        <v>168</v>
      </c>
      <c r="J16" s="9">
        <f t="shared" si="0"/>
        <v>580</v>
      </c>
      <c r="K16" s="9">
        <v>300</v>
      </c>
      <c r="L16" s="9">
        <f t="shared" si="1"/>
        <v>174000</v>
      </c>
      <c r="M16" s="10">
        <v>1.03</v>
      </c>
      <c r="N16" s="11">
        <f t="shared" si="2"/>
        <v>179220</v>
      </c>
      <c r="O16" s="9"/>
      <c r="P16" s="11">
        <f t="shared" si="3"/>
        <v>179220</v>
      </c>
      <c r="Q16" s="9">
        <v>1</v>
      </c>
      <c r="R16" s="34">
        <f t="shared" si="4"/>
        <v>179220</v>
      </c>
    </row>
    <row r="17" spans="1:68" s="13" customFormat="1" ht="13.5" customHeight="1">
      <c r="A17" s="9" t="s">
        <v>169</v>
      </c>
      <c r="B17" s="33" t="s">
        <v>162</v>
      </c>
      <c r="C17" s="9"/>
      <c r="D17" s="9"/>
      <c r="E17" s="9"/>
      <c r="F17" s="350"/>
      <c r="G17" s="9"/>
      <c r="H17" s="9">
        <v>8164</v>
      </c>
      <c r="I17" s="9">
        <v>8876</v>
      </c>
      <c r="J17" s="9">
        <f t="shared" si="0"/>
        <v>712</v>
      </c>
      <c r="K17" s="9">
        <v>60</v>
      </c>
      <c r="L17" s="9">
        <f t="shared" si="1"/>
        <v>42720</v>
      </c>
      <c r="M17" s="10">
        <v>1.03</v>
      </c>
      <c r="N17" s="11">
        <f t="shared" si="2"/>
        <v>44001.599999999999</v>
      </c>
      <c r="O17" s="9"/>
      <c r="P17" s="11">
        <f t="shared" si="3"/>
        <v>44001.599999999999</v>
      </c>
      <c r="Q17" s="9">
        <v>1</v>
      </c>
      <c r="R17" s="34">
        <f t="shared" si="4"/>
        <v>44001.599999999999</v>
      </c>
    </row>
    <row r="18" spans="1:68" s="13" customFormat="1" ht="16.5" customHeight="1">
      <c r="A18" s="9" t="s">
        <v>170</v>
      </c>
      <c r="B18" s="33" t="s">
        <v>162</v>
      </c>
      <c r="C18" s="9"/>
      <c r="D18" s="9"/>
      <c r="E18" s="9"/>
      <c r="F18" s="350"/>
      <c r="G18" s="9"/>
      <c r="H18" s="9">
        <v>4437</v>
      </c>
      <c r="I18" s="9">
        <v>5422</v>
      </c>
      <c r="J18" s="9">
        <f t="shared" si="0"/>
        <v>985</v>
      </c>
      <c r="K18" s="9">
        <v>120</v>
      </c>
      <c r="L18" s="9">
        <f t="shared" si="1"/>
        <v>118200</v>
      </c>
      <c r="M18" s="10">
        <v>1.03</v>
      </c>
      <c r="N18" s="11">
        <f t="shared" si="2"/>
        <v>121746</v>
      </c>
      <c r="O18" s="9"/>
      <c r="P18" s="11">
        <f t="shared" si="3"/>
        <v>121746</v>
      </c>
      <c r="Q18" s="9">
        <v>1</v>
      </c>
      <c r="R18" s="34">
        <f t="shared" si="4"/>
        <v>121746</v>
      </c>
    </row>
    <row r="19" spans="1:68" s="13" customFormat="1" ht="19.5" customHeight="1">
      <c r="A19" s="9" t="s">
        <v>171</v>
      </c>
      <c r="B19" s="33" t="s">
        <v>162</v>
      </c>
      <c r="C19" s="9"/>
      <c r="D19" s="9"/>
      <c r="E19" s="9"/>
      <c r="F19" s="350"/>
      <c r="G19" s="9"/>
      <c r="H19" s="9">
        <v>7975</v>
      </c>
      <c r="I19" s="9">
        <v>8372</v>
      </c>
      <c r="J19" s="9">
        <f t="shared" si="0"/>
        <v>397</v>
      </c>
      <c r="K19" s="9">
        <v>60</v>
      </c>
      <c r="L19" s="9">
        <f t="shared" si="1"/>
        <v>23820</v>
      </c>
      <c r="M19" s="10">
        <v>1.03</v>
      </c>
      <c r="N19" s="11">
        <f t="shared" si="2"/>
        <v>24534.6</v>
      </c>
      <c r="O19" s="9"/>
      <c r="P19" s="11">
        <f t="shared" si="3"/>
        <v>24534.6</v>
      </c>
      <c r="Q19" s="9">
        <v>1</v>
      </c>
      <c r="R19" s="34">
        <f t="shared" si="4"/>
        <v>24534.6</v>
      </c>
    </row>
    <row r="20" spans="1:68" s="13" customFormat="1" ht="19.5" customHeight="1">
      <c r="A20" s="9" t="s">
        <v>172</v>
      </c>
      <c r="B20" s="33" t="s">
        <v>162</v>
      </c>
      <c r="C20" s="9"/>
      <c r="D20" s="9"/>
      <c r="E20" s="9"/>
      <c r="F20" s="350"/>
      <c r="G20" s="9"/>
      <c r="H20" s="9">
        <v>3949</v>
      </c>
      <c r="I20" s="9">
        <v>4096</v>
      </c>
      <c r="J20" s="9">
        <f t="shared" si="0"/>
        <v>147</v>
      </c>
      <c r="K20" s="9">
        <v>120</v>
      </c>
      <c r="L20" s="9">
        <f t="shared" si="1"/>
        <v>17640</v>
      </c>
      <c r="M20" s="10">
        <v>1.03</v>
      </c>
      <c r="N20" s="11">
        <f t="shared" si="2"/>
        <v>18169.2</v>
      </c>
      <c r="O20" s="9"/>
      <c r="P20" s="11">
        <f t="shared" si="3"/>
        <v>18169.2</v>
      </c>
      <c r="Q20" s="9">
        <v>1</v>
      </c>
      <c r="R20" s="34">
        <f t="shared" si="4"/>
        <v>18169.2</v>
      </c>
    </row>
    <row r="21" spans="1:68" s="13" customFormat="1" ht="14.25" customHeight="1">
      <c r="A21" s="9" t="s">
        <v>11</v>
      </c>
      <c r="B21" s="33" t="s">
        <v>162</v>
      </c>
      <c r="C21" s="9"/>
      <c r="D21" s="9"/>
      <c r="E21" s="9"/>
      <c r="F21" s="350"/>
      <c r="G21" s="9"/>
      <c r="H21" s="9"/>
      <c r="I21" s="9"/>
      <c r="J21" s="9"/>
      <c r="K21" s="9"/>
      <c r="L21" s="9">
        <f>SUM(L12:L20)</f>
        <v>514080</v>
      </c>
      <c r="M21" s="10">
        <v>1.03</v>
      </c>
      <c r="N21" s="11">
        <f t="shared" si="2"/>
        <v>529502.4</v>
      </c>
      <c r="O21" s="9"/>
      <c r="P21" s="11">
        <f t="shared" si="3"/>
        <v>529502.4</v>
      </c>
      <c r="Q21" s="9">
        <v>1</v>
      </c>
      <c r="R21" s="34">
        <f t="shared" si="4"/>
        <v>529502.4</v>
      </c>
    </row>
    <row r="22" spans="1:68" ht="14.25" customHeight="1"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</row>
    <row r="23" spans="1:68" ht="15.95" customHeight="1">
      <c r="A23" s="3" t="s">
        <v>15</v>
      </c>
      <c r="B23" s="3"/>
      <c r="C23" s="3" t="s">
        <v>16</v>
      </c>
      <c r="D23" s="3" t="s">
        <v>17</v>
      </c>
      <c r="E23" s="3" t="s">
        <v>18</v>
      </c>
      <c r="F23" s="564" t="s">
        <v>19</v>
      </c>
      <c r="G23" s="3" t="s">
        <v>20</v>
      </c>
      <c r="H23" s="3" t="s">
        <v>21</v>
      </c>
      <c r="I23" s="3" t="s">
        <v>22</v>
      </c>
      <c r="J23" s="3" t="s">
        <v>23</v>
      </c>
      <c r="K23" s="3" t="s">
        <v>24</v>
      </c>
      <c r="L23" s="3" t="s">
        <v>18</v>
      </c>
      <c r="M23" s="4">
        <v>1.03</v>
      </c>
      <c r="N23" s="5" t="s">
        <v>25</v>
      </c>
      <c r="O23" s="3" t="s">
        <v>26</v>
      </c>
      <c r="P23" s="5" t="s">
        <v>11</v>
      </c>
      <c r="Q23" s="3" t="s">
        <v>27</v>
      </c>
      <c r="R23" s="117" t="s">
        <v>28</v>
      </c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</row>
    <row r="24" spans="1:68" s="13" customFormat="1" ht="15.75" customHeight="1">
      <c r="A24" s="9" t="s">
        <v>173</v>
      </c>
      <c r="B24" s="33" t="s">
        <v>138</v>
      </c>
      <c r="C24" s="9"/>
      <c r="D24" s="9"/>
      <c r="E24" s="9"/>
      <c r="F24" s="350"/>
      <c r="G24" s="9"/>
      <c r="H24" s="9">
        <v>349</v>
      </c>
      <c r="I24" s="9">
        <v>350</v>
      </c>
      <c r="J24" s="9">
        <f>I24-H24</f>
        <v>1</v>
      </c>
      <c r="K24" s="9">
        <v>120</v>
      </c>
      <c r="L24" s="9">
        <f>K24*J24</f>
        <v>120</v>
      </c>
      <c r="M24" s="10">
        <v>1.03</v>
      </c>
      <c r="N24" s="11">
        <f>M24*L24</f>
        <v>123.6</v>
      </c>
      <c r="O24" s="9"/>
      <c r="P24" s="11">
        <f>G24+N24+O24</f>
        <v>123.6</v>
      </c>
      <c r="Q24" s="9">
        <v>1</v>
      </c>
      <c r="R24" s="34">
        <f>P24*Q24</f>
        <v>123.6</v>
      </c>
    </row>
    <row r="25" spans="1:68" s="13" customFormat="1" ht="15.75" customHeight="1">
      <c r="A25" s="9" t="s">
        <v>174</v>
      </c>
      <c r="B25" s="33" t="s">
        <v>138</v>
      </c>
      <c r="C25" s="9"/>
      <c r="D25" s="9"/>
      <c r="E25" s="9"/>
      <c r="F25" s="350"/>
      <c r="G25" s="9"/>
      <c r="H25" s="9">
        <v>1447</v>
      </c>
      <c r="I25" s="9">
        <v>1581</v>
      </c>
      <c r="J25" s="9">
        <f>I25-H25</f>
        <v>134</v>
      </c>
      <c r="K25" s="9">
        <v>150</v>
      </c>
      <c r="L25" s="9">
        <f>K25*J25</f>
        <v>20100</v>
      </c>
      <c r="M25" s="10">
        <v>1.03</v>
      </c>
      <c r="N25" s="11">
        <f>M25*L25</f>
        <v>20703</v>
      </c>
      <c r="O25" s="9"/>
      <c r="P25" s="11">
        <f>G25+N25+O25</f>
        <v>20703</v>
      </c>
      <c r="Q25" s="9">
        <v>1</v>
      </c>
      <c r="R25" s="34">
        <f>P25*Q25</f>
        <v>20703</v>
      </c>
    </row>
    <row r="26" spans="1:68" s="13" customFormat="1" ht="15.75" customHeight="1">
      <c r="A26" s="9" t="s">
        <v>175</v>
      </c>
      <c r="B26" s="33" t="s">
        <v>138</v>
      </c>
      <c r="C26" s="9"/>
      <c r="D26" s="9"/>
      <c r="E26" s="9"/>
      <c r="F26" s="350"/>
      <c r="G26" s="9"/>
      <c r="H26" s="9"/>
      <c r="I26" s="9"/>
      <c r="J26" s="9"/>
      <c r="K26" s="9"/>
      <c r="L26" s="9">
        <f>SUM(L24:L25)</f>
        <v>20220</v>
      </c>
      <c r="M26" s="10">
        <v>1.03</v>
      </c>
      <c r="N26" s="11">
        <f>M26*L26</f>
        <v>20826.599999999999</v>
      </c>
      <c r="O26" s="9"/>
      <c r="P26" s="11">
        <f>G26+N26+O26</f>
        <v>20826.599999999999</v>
      </c>
      <c r="Q26" s="9">
        <v>1</v>
      </c>
      <c r="R26" s="34">
        <f>P26*Q26</f>
        <v>20826.599999999999</v>
      </c>
    </row>
    <row r="27" spans="1:68" ht="12.75" customHeight="1">
      <c r="A27" s="3"/>
      <c r="B27" s="226"/>
      <c r="C27" s="3"/>
      <c r="D27" s="3"/>
      <c r="E27" s="3"/>
      <c r="F27" s="564"/>
      <c r="G27" s="3"/>
      <c r="H27" s="3"/>
      <c r="I27" s="3"/>
      <c r="J27" s="3"/>
      <c r="K27" s="3"/>
      <c r="L27" s="3"/>
      <c r="M27" s="4"/>
      <c r="N27" s="5"/>
      <c r="O27" s="3"/>
      <c r="P27" s="5"/>
      <c r="Q27" s="3"/>
      <c r="R27" s="1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</row>
    <row r="28" spans="1:68" ht="14.25" customHeight="1">
      <c r="A28" s="3"/>
      <c r="B28" s="226"/>
      <c r="C28" s="3"/>
      <c r="D28" s="3"/>
      <c r="E28" s="3"/>
      <c r="F28" s="564"/>
      <c r="G28" s="3"/>
      <c r="H28" s="3"/>
      <c r="I28" s="3"/>
      <c r="J28" s="3"/>
      <c r="K28" s="3"/>
      <c r="L28" s="3"/>
      <c r="M28" s="4"/>
      <c r="N28" s="5"/>
      <c r="O28" s="3"/>
      <c r="P28" s="5"/>
      <c r="Q28" s="3"/>
      <c r="R28" s="1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</row>
    <row r="29" spans="1:68" ht="15" customHeight="1">
      <c r="A29" s="27" t="s">
        <v>15</v>
      </c>
      <c r="B29" s="3"/>
      <c r="C29" s="3" t="s">
        <v>16</v>
      </c>
      <c r="D29" s="3" t="s">
        <v>17</v>
      </c>
      <c r="E29" s="3" t="s">
        <v>18</v>
      </c>
      <c r="F29" s="564" t="s">
        <v>19</v>
      </c>
      <c r="G29" s="3" t="s">
        <v>20</v>
      </c>
      <c r="H29" s="3" t="s">
        <v>21</v>
      </c>
      <c r="I29" s="3" t="s">
        <v>22</v>
      </c>
      <c r="J29" s="3" t="s">
        <v>23</v>
      </c>
      <c r="K29" s="3" t="s">
        <v>24</v>
      </c>
      <c r="L29" s="3" t="s">
        <v>18</v>
      </c>
      <c r="M29" s="4">
        <v>1.03</v>
      </c>
      <c r="N29" s="5" t="s">
        <v>25</v>
      </c>
      <c r="O29" s="3" t="s">
        <v>26</v>
      </c>
      <c r="P29" s="5" t="s">
        <v>11</v>
      </c>
      <c r="Q29" s="3" t="s">
        <v>27</v>
      </c>
      <c r="R29" s="117" t="s">
        <v>28</v>
      </c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</row>
    <row r="30" spans="1:68" s="13" customFormat="1" ht="21" customHeight="1">
      <c r="A30" s="9" t="s">
        <v>176</v>
      </c>
      <c r="B30" s="33" t="s">
        <v>177</v>
      </c>
      <c r="C30" s="9"/>
      <c r="D30" s="9"/>
      <c r="E30" s="9"/>
      <c r="F30" s="350"/>
      <c r="G30" s="9"/>
      <c r="H30" s="9">
        <v>2981</v>
      </c>
      <c r="I30" s="9">
        <v>2716</v>
      </c>
      <c r="J30" s="9">
        <f>H30-I30</f>
        <v>265</v>
      </c>
      <c r="K30" s="9">
        <v>240</v>
      </c>
      <c r="L30" s="9">
        <f t="shared" ref="L30:L36" si="5">K30*J30</f>
        <v>63600</v>
      </c>
      <c r="M30" s="10">
        <v>1.03</v>
      </c>
      <c r="N30" s="11">
        <f t="shared" ref="N30:N37" si="6">M30*L30</f>
        <v>65508</v>
      </c>
      <c r="O30" s="9"/>
      <c r="P30" s="11">
        <f t="shared" ref="P30:P37" si="7">G30+N30+O30</f>
        <v>65508</v>
      </c>
      <c r="Q30" s="9">
        <v>1</v>
      </c>
      <c r="R30" s="34">
        <f t="shared" ref="R30:R37" si="8">P30*Q30</f>
        <v>65508</v>
      </c>
    </row>
    <row r="31" spans="1:68" s="13" customFormat="1" ht="14.25" customHeight="1">
      <c r="A31" s="9" t="s">
        <v>178</v>
      </c>
      <c r="B31" s="33" t="s">
        <v>177</v>
      </c>
      <c r="C31" s="9"/>
      <c r="D31" s="9"/>
      <c r="E31" s="9"/>
      <c r="F31" s="350"/>
      <c r="G31" s="9"/>
      <c r="H31" s="9">
        <v>2561</v>
      </c>
      <c r="I31" s="9">
        <v>2773</v>
      </c>
      <c r="J31" s="9">
        <f t="shared" ref="J31:J36" si="9">I31-H31</f>
        <v>212</v>
      </c>
      <c r="K31" s="9">
        <v>240</v>
      </c>
      <c r="L31" s="9">
        <f t="shared" si="5"/>
        <v>50880</v>
      </c>
      <c r="M31" s="10">
        <v>1.03</v>
      </c>
      <c r="N31" s="11">
        <f t="shared" si="6"/>
        <v>52406.400000000001</v>
      </c>
      <c r="O31" s="9"/>
      <c r="P31" s="11">
        <f t="shared" si="7"/>
        <v>52406.400000000001</v>
      </c>
      <c r="Q31" s="9">
        <v>1</v>
      </c>
      <c r="R31" s="34">
        <f t="shared" si="8"/>
        <v>52406.400000000001</v>
      </c>
    </row>
    <row r="32" spans="1:68" s="13" customFormat="1" ht="18.75" customHeight="1">
      <c r="A32" s="9" t="s">
        <v>179</v>
      </c>
      <c r="B32" s="33" t="s">
        <v>177</v>
      </c>
      <c r="C32" s="9"/>
      <c r="D32" s="9"/>
      <c r="E32" s="9"/>
      <c r="F32" s="350"/>
      <c r="G32" s="9"/>
      <c r="H32" s="9">
        <v>7175</v>
      </c>
      <c r="I32" s="9">
        <v>7543</v>
      </c>
      <c r="J32" s="9">
        <f t="shared" si="9"/>
        <v>368</v>
      </c>
      <c r="K32" s="9">
        <v>300</v>
      </c>
      <c r="L32" s="9">
        <f t="shared" si="5"/>
        <v>110400</v>
      </c>
      <c r="M32" s="10">
        <v>1.03</v>
      </c>
      <c r="N32" s="11">
        <f t="shared" si="6"/>
        <v>113712</v>
      </c>
      <c r="O32" s="9"/>
      <c r="P32" s="11">
        <f t="shared" si="7"/>
        <v>113712</v>
      </c>
      <c r="Q32" s="9">
        <v>1</v>
      </c>
      <c r="R32" s="34">
        <f t="shared" si="8"/>
        <v>113712</v>
      </c>
    </row>
    <row r="33" spans="1:68" s="13" customFormat="1" ht="19.5" customHeight="1">
      <c r="A33" s="9" t="s">
        <v>180</v>
      </c>
      <c r="B33" s="33" t="s">
        <v>177</v>
      </c>
      <c r="C33" s="9"/>
      <c r="D33" s="9"/>
      <c r="E33" s="9"/>
      <c r="F33" s="350"/>
      <c r="G33" s="9"/>
      <c r="H33" s="9">
        <v>811</v>
      </c>
      <c r="I33" s="9">
        <v>818</v>
      </c>
      <c r="J33" s="9">
        <f t="shared" si="9"/>
        <v>7</v>
      </c>
      <c r="K33" s="9">
        <v>120</v>
      </c>
      <c r="L33" s="9">
        <f t="shared" si="5"/>
        <v>840</v>
      </c>
      <c r="M33" s="10">
        <v>1.03</v>
      </c>
      <c r="N33" s="11">
        <f t="shared" si="6"/>
        <v>865.2</v>
      </c>
      <c r="O33" s="9"/>
      <c r="P33" s="11">
        <f t="shared" si="7"/>
        <v>865.2</v>
      </c>
      <c r="Q33" s="9">
        <v>1</v>
      </c>
      <c r="R33" s="34">
        <f t="shared" si="8"/>
        <v>865.2</v>
      </c>
    </row>
    <row r="34" spans="1:68" s="13" customFormat="1" ht="15" customHeight="1">
      <c r="A34" s="9" t="s">
        <v>181</v>
      </c>
      <c r="B34" s="33" t="s">
        <v>177</v>
      </c>
      <c r="C34" s="9"/>
      <c r="D34" s="9"/>
      <c r="E34" s="9"/>
      <c r="F34" s="350"/>
      <c r="G34" s="9"/>
      <c r="H34" s="9">
        <v>7313</v>
      </c>
      <c r="I34" s="9">
        <v>8221</v>
      </c>
      <c r="J34" s="9">
        <f t="shared" si="9"/>
        <v>908</v>
      </c>
      <c r="K34" s="9">
        <v>120</v>
      </c>
      <c r="L34" s="9">
        <f t="shared" si="5"/>
        <v>108960</v>
      </c>
      <c r="M34" s="10">
        <v>1.03</v>
      </c>
      <c r="N34" s="11">
        <f t="shared" si="6"/>
        <v>112228.8</v>
      </c>
      <c r="O34" s="9"/>
      <c r="P34" s="11">
        <f t="shared" si="7"/>
        <v>112228.8</v>
      </c>
      <c r="Q34" s="9">
        <v>1</v>
      </c>
      <c r="R34" s="34">
        <f t="shared" si="8"/>
        <v>112228.8</v>
      </c>
    </row>
    <row r="35" spans="1:68" s="13" customFormat="1" ht="14.25" customHeight="1">
      <c r="A35" s="9" t="s">
        <v>182</v>
      </c>
      <c r="B35" s="33" t="s">
        <v>177</v>
      </c>
      <c r="C35" s="9"/>
      <c r="D35" s="9"/>
      <c r="E35" s="9"/>
      <c r="F35" s="350"/>
      <c r="G35" s="9"/>
      <c r="H35" s="9">
        <v>4083</v>
      </c>
      <c r="I35" s="9">
        <v>4405</v>
      </c>
      <c r="J35" s="9">
        <f t="shared" si="9"/>
        <v>322</v>
      </c>
      <c r="K35" s="9">
        <v>120</v>
      </c>
      <c r="L35" s="9">
        <f t="shared" si="5"/>
        <v>38640</v>
      </c>
      <c r="M35" s="10">
        <v>1.03</v>
      </c>
      <c r="N35" s="11">
        <f t="shared" si="6"/>
        <v>39799.199999999997</v>
      </c>
      <c r="O35" s="9"/>
      <c r="P35" s="11">
        <f t="shared" si="7"/>
        <v>39799.199999999997</v>
      </c>
      <c r="Q35" s="9">
        <v>1</v>
      </c>
      <c r="R35" s="34">
        <f t="shared" si="8"/>
        <v>39799.199999999997</v>
      </c>
    </row>
    <row r="36" spans="1:68" s="13" customFormat="1" ht="13.5" customHeight="1">
      <c r="A36" s="9" t="s">
        <v>183</v>
      </c>
      <c r="B36" s="33" t="s">
        <v>177</v>
      </c>
      <c r="C36" s="9"/>
      <c r="D36" s="9"/>
      <c r="E36" s="9"/>
      <c r="F36" s="350"/>
      <c r="G36" s="9"/>
      <c r="H36" s="9">
        <v>5327</v>
      </c>
      <c r="I36" s="9">
        <v>5476</v>
      </c>
      <c r="J36" s="9">
        <f t="shared" si="9"/>
        <v>149</v>
      </c>
      <c r="K36" s="9">
        <v>120</v>
      </c>
      <c r="L36" s="9">
        <f t="shared" si="5"/>
        <v>17880</v>
      </c>
      <c r="M36" s="10">
        <v>1.03</v>
      </c>
      <c r="N36" s="11">
        <f t="shared" si="6"/>
        <v>18416.400000000001</v>
      </c>
      <c r="O36" s="9"/>
      <c r="P36" s="11">
        <f t="shared" si="7"/>
        <v>18416.400000000001</v>
      </c>
      <c r="Q36" s="9">
        <v>1</v>
      </c>
      <c r="R36" s="34">
        <f t="shared" si="8"/>
        <v>18416.400000000001</v>
      </c>
    </row>
    <row r="37" spans="1:68" s="13" customFormat="1" ht="19.5" customHeight="1">
      <c r="A37" s="9" t="s">
        <v>11</v>
      </c>
      <c r="B37" s="33" t="s">
        <v>177</v>
      </c>
      <c r="C37" s="9"/>
      <c r="D37" s="9"/>
      <c r="E37" s="9"/>
      <c r="F37" s="350"/>
      <c r="G37" s="9"/>
      <c r="H37" s="9"/>
      <c r="I37" s="9"/>
      <c r="J37" s="9" t="s">
        <v>147</v>
      </c>
      <c r="K37" s="9"/>
      <c r="L37" s="9">
        <f>SUM(L30:L36)</f>
        <v>391200</v>
      </c>
      <c r="M37" s="10">
        <v>1.03</v>
      </c>
      <c r="N37" s="11">
        <f t="shared" si="6"/>
        <v>402936</v>
      </c>
      <c r="O37" s="9"/>
      <c r="P37" s="11">
        <f t="shared" si="7"/>
        <v>402936</v>
      </c>
      <c r="Q37" s="9">
        <v>1</v>
      </c>
      <c r="R37" s="34">
        <f t="shared" si="8"/>
        <v>402936</v>
      </c>
    </row>
    <row r="38" spans="1:68" s="1" customFormat="1" ht="19.5" customHeight="1">
      <c r="A38" s="3"/>
      <c r="B38" s="226"/>
      <c r="C38" s="3"/>
      <c r="D38" s="3"/>
      <c r="E38" s="3"/>
      <c r="F38" s="564"/>
      <c r="G38" s="3"/>
      <c r="H38" s="3"/>
      <c r="I38" s="3"/>
      <c r="J38" s="3"/>
      <c r="K38" s="3"/>
      <c r="L38" s="3"/>
      <c r="M38" s="4"/>
      <c r="N38" s="5"/>
      <c r="O38" s="3"/>
      <c r="P38" s="5"/>
      <c r="Q38" s="3"/>
      <c r="R38" s="117"/>
    </row>
    <row r="39" spans="1:68" s="1" customFormat="1" ht="19.5" customHeight="1">
      <c r="A39" s="9" t="s">
        <v>184</v>
      </c>
      <c r="B39" s="33" t="s">
        <v>185</v>
      </c>
      <c r="C39" s="9"/>
      <c r="D39" s="9"/>
      <c r="E39" s="9"/>
      <c r="F39" s="350"/>
      <c r="G39" s="9"/>
      <c r="H39" s="9">
        <v>5722</v>
      </c>
      <c r="I39" s="9">
        <v>6284</v>
      </c>
      <c r="J39" s="9">
        <f>I39-H39</f>
        <v>562</v>
      </c>
      <c r="K39" s="9">
        <v>240</v>
      </c>
      <c r="L39" s="9">
        <f>K39*J39</f>
        <v>134880</v>
      </c>
      <c r="M39" s="10">
        <v>1.03</v>
      </c>
      <c r="N39" s="11">
        <f t="shared" ref="N39:N44" si="10">M39*L39</f>
        <v>138926.39999999999</v>
      </c>
      <c r="O39" s="9"/>
      <c r="P39" s="11">
        <f t="shared" ref="P39:P44" si="11">G39+N39+O39</f>
        <v>138926.39999999999</v>
      </c>
      <c r="Q39" s="9">
        <v>1</v>
      </c>
      <c r="R39" s="34">
        <f t="shared" ref="R39:R44" si="12">P39*Q39</f>
        <v>138926.39999999999</v>
      </c>
    </row>
    <row r="40" spans="1:68" s="1" customFormat="1" ht="19.5" customHeight="1">
      <c r="A40" s="9" t="s">
        <v>186</v>
      </c>
      <c r="B40" s="33" t="s">
        <v>185</v>
      </c>
      <c r="C40" s="9"/>
      <c r="D40" s="9"/>
      <c r="E40" s="9"/>
      <c r="F40" s="350"/>
      <c r="G40" s="9"/>
      <c r="H40" s="9">
        <v>547</v>
      </c>
      <c r="I40" s="9">
        <v>615</v>
      </c>
      <c r="J40" s="9">
        <f>I40-H40</f>
        <v>68</v>
      </c>
      <c r="K40" s="9">
        <v>240</v>
      </c>
      <c r="L40" s="9">
        <f>K40*J40</f>
        <v>16320</v>
      </c>
      <c r="M40" s="10">
        <v>1.03</v>
      </c>
      <c r="N40" s="11">
        <f t="shared" si="10"/>
        <v>16809.599999999999</v>
      </c>
      <c r="O40" s="9"/>
      <c r="P40" s="11">
        <f t="shared" si="11"/>
        <v>16809.599999999999</v>
      </c>
      <c r="Q40" s="9">
        <v>1</v>
      </c>
      <c r="R40" s="34">
        <f t="shared" si="12"/>
        <v>16809.599999999999</v>
      </c>
    </row>
    <row r="41" spans="1:68">
      <c r="A41" s="9" t="s">
        <v>187</v>
      </c>
      <c r="B41" s="33" t="s">
        <v>185</v>
      </c>
      <c r="C41" s="9"/>
      <c r="D41" s="9"/>
      <c r="E41" s="9"/>
      <c r="F41" s="350"/>
      <c r="G41" s="9"/>
      <c r="H41" s="9">
        <v>1594</v>
      </c>
      <c r="I41" s="9">
        <v>1726</v>
      </c>
      <c r="J41" s="9">
        <f>I41-H41</f>
        <v>132</v>
      </c>
      <c r="K41" s="9">
        <v>120</v>
      </c>
      <c r="L41" s="9">
        <f>K41*J41</f>
        <v>15840</v>
      </c>
      <c r="M41" s="10">
        <v>1.03</v>
      </c>
      <c r="N41" s="11">
        <f t="shared" si="10"/>
        <v>16315.2</v>
      </c>
      <c r="O41" s="9"/>
      <c r="P41" s="11">
        <f t="shared" si="11"/>
        <v>16315.2</v>
      </c>
      <c r="Q41" s="9">
        <v>1</v>
      </c>
      <c r="R41" s="34">
        <f t="shared" si="12"/>
        <v>16315.2</v>
      </c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</row>
    <row r="42" spans="1:68" s="13" customFormat="1">
      <c r="A42" s="9" t="s">
        <v>188</v>
      </c>
      <c r="B42" s="33" t="s">
        <v>185</v>
      </c>
      <c r="C42" s="9"/>
      <c r="D42" s="9"/>
      <c r="E42" s="9"/>
      <c r="F42" s="350"/>
      <c r="G42" s="9"/>
      <c r="H42" s="9">
        <v>9326</v>
      </c>
      <c r="I42" s="9">
        <v>10436</v>
      </c>
      <c r="J42" s="9">
        <f>I42-H42</f>
        <v>1110</v>
      </c>
      <c r="K42" s="9">
        <v>60</v>
      </c>
      <c r="L42" s="9">
        <f>K42*J42</f>
        <v>66600</v>
      </c>
      <c r="M42" s="10">
        <v>1.03</v>
      </c>
      <c r="N42" s="11">
        <f t="shared" si="10"/>
        <v>68598</v>
      </c>
      <c r="O42" s="9"/>
      <c r="P42" s="11">
        <f t="shared" si="11"/>
        <v>68598</v>
      </c>
      <c r="Q42" s="9">
        <v>1</v>
      </c>
      <c r="R42" s="34">
        <f t="shared" si="12"/>
        <v>68598</v>
      </c>
    </row>
    <row r="43" spans="1:68" s="13" customFormat="1">
      <c r="A43" s="9" t="s">
        <v>189</v>
      </c>
      <c r="B43" s="33" t="s">
        <v>185</v>
      </c>
      <c r="C43" s="9"/>
      <c r="D43" s="9"/>
      <c r="E43" s="9"/>
      <c r="F43" s="350"/>
      <c r="G43" s="9"/>
      <c r="H43" s="9">
        <v>668</v>
      </c>
      <c r="I43" s="9">
        <v>682</v>
      </c>
      <c r="J43" s="9">
        <f>I43-H43</f>
        <v>14</v>
      </c>
      <c r="K43" s="9">
        <v>60</v>
      </c>
      <c r="L43" s="9">
        <f>K43*J43</f>
        <v>840</v>
      </c>
      <c r="M43" s="10">
        <v>1.03</v>
      </c>
      <c r="N43" s="11">
        <f t="shared" si="10"/>
        <v>865.2</v>
      </c>
      <c r="O43" s="9"/>
      <c r="P43" s="11">
        <f t="shared" si="11"/>
        <v>865.2</v>
      </c>
      <c r="Q43" s="9">
        <v>1</v>
      </c>
      <c r="R43" s="34">
        <f t="shared" si="12"/>
        <v>865.2</v>
      </c>
    </row>
    <row r="44" spans="1:68" s="13" customFormat="1">
      <c r="A44" s="9" t="s">
        <v>11</v>
      </c>
      <c r="B44" s="33"/>
      <c r="C44" s="9"/>
      <c r="D44" s="9"/>
      <c r="E44" s="9"/>
      <c r="F44" s="350"/>
      <c r="G44" s="9"/>
      <c r="H44" s="9"/>
      <c r="I44" s="9"/>
      <c r="J44" s="9"/>
      <c r="K44" s="9"/>
      <c r="L44" s="9">
        <f>SUM(L39:L43)</f>
        <v>234480</v>
      </c>
      <c r="M44" s="10">
        <v>1.03</v>
      </c>
      <c r="N44" s="11">
        <f t="shared" si="10"/>
        <v>241514.4</v>
      </c>
      <c r="O44" s="9"/>
      <c r="P44" s="11">
        <f t="shared" si="11"/>
        <v>241514.4</v>
      </c>
      <c r="Q44" s="9">
        <v>1</v>
      </c>
      <c r="R44" s="34">
        <f t="shared" si="12"/>
        <v>241514.4</v>
      </c>
    </row>
    <row r="45" spans="1:68" s="13" customFormat="1">
      <c r="A45" s="70"/>
      <c r="B45" s="71"/>
      <c r="C45" s="70"/>
      <c r="D45" s="70"/>
      <c r="E45" s="70"/>
      <c r="F45" s="566"/>
      <c r="G45" s="70"/>
      <c r="H45" s="70"/>
      <c r="I45" s="70"/>
      <c r="J45" s="70"/>
      <c r="K45" s="70"/>
      <c r="L45" s="70"/>
      <c r="M45" s="74"/>
      <c r="N45" s="75"/>
      <c r="O45" s="70"/>
      <c r="P45" s="75"/>
      <c r="Q45" s="70"/>
      <c r="R45" s="149"/>
    </row>
    <row r="46" spans="1:68" s="13" customFormat="1">
      <c r="A46" s="9" t="s">
        <v>190</v>
      </c>
      <c r="B46" s="33"/>
      <c r="C46" s="9"/>
      <c r="D46" s="9"/>
      <c r="E46" s="9"/>
      <c r="F46" s="350"/>
      <c r="G46" s="9"/>
      <c r="H46" s="9"/>
      <c r="I46" s="9"/>
      <c r="J46" s="9"/>
      <c r="K46" s="9"/>
      <c r="L46" s="9"/>
      <c r="M46" s="10"/>
      <c r="N46" s="11">
        <f>N21+N26+N37+N44</f>
        <v>1194779.3999999999</v>
      </c>
      <c r="O46" s="9"/>
      <c r="P46" s="11"/>
      <c r="Q46" s="9"/>
      <c r="R46" s="34">
        <f>N46</f>
        <v>1194779.3999999999</v>
      </c>
    </row>
    <row r="47" spans="1:68" s="13" customFormat="1">
      <c r="A47" s="9"/>
      <c r="B47" s="33"/>
      <c r="C47" s="9"/>
      <c r="D47" s="9"/>
      <c r="E47" s="9"/>
      <c r="F47" s="34">
        <v>9.5</v>
      </c>
      <c r="G47" s="9"/>
      <c r="H47" s="9"/>
      <c r="I47" s="9"/>
      <c r="J47" s="9"/>
      <c r="K47" s="9"/>
      <c r="L47" s="9"/>
      <c r="M47" s="10"/>
      <c r="N47" s="11"/>
      <c r="O47" s="9"/>
      <c r="P47" s="11"/>
      <c r="Q47" s="9"/>
      <c r="R47" s="34"/>
    </row>
    <row r="48" spans="1:68" s="1" customFormat="1">
      <c r="A48" s="9" t="s">
        <v>191</v>
      </c>
      <c r="B48" s="33"/>
      <c r="C48" s="9"/>
      <c r="D48" s="9"/>
      <c r="E48" s="9">
        <f>G48/F47</f>
        <v>3063</v>
      </c>
      <c r="F48" s="34">
        <v>9.5</v>
      </c>
      <c r="G48" s="267">
        <f>G9</f>
        <v>29098.5</v>
      </c>
      <c r="H48" s="9"/>
      <c r="I48" s="9"/>
      <c r="J48" s="9"/>
      <c r="K48" s="9"/>
      <c r="L48" s="570">
        <f>N48/M48</f>
        <v>2810420</v>
      </c>
      <c r="M48" s="10">
        <v>1.03</v>
      </c>
      <c r="N48" s="11">
        <f>R48-G48</f>
        <v>2894732.6</v>
      </c>
      <c r="O48" s="9"/>
      <c r="P48" s="11">
        <f>G48+N48</f>
        <v>2923831.1</v>
      </c>
      <c r="Q48" s="9">
        <v>1</v>
      </c>
      <c r="R48" s="34">
        <f>R9-R46</f>
        <v>2923831.1</v>
      </c>
    </row>
    <row r="49" spans="1:23" s="1" customFormat="1">
      <c r="A49" s="27"/>
      <c r="B49" s="24"/>
      <c r="C49" s="27"/>
      <c r="D49" s="27"/>
      <c r="E49" s="27"/>
      <c r="F49" s="567"/>
      <c r="G49" s="27"/>
      <c r="H49" s="27"/>
      <c r="I49" s="27"/>
      <c r="J49" s="27"/>
      <c r="K49" s="27"/>
      <c r="L49" s="27"/>
      <c r="M49" s="49"/>
      <c r="N49" s="50"/>
      <c r="O49" s="27"/>
      <c r="P49" s="50"/>
      <c r="Q49" s="27"/>
      <c r="R49" s="28"/>
    </row>
    <row r="50" spans="1:23" s="1" customFormat="1">
      <c r="A50" s="70" t="s">
        <v>15</v>
      </c>
      <c r="B50" s="70"/>
      <c r="C50" s="70" t="s">
        <v>16</v>
      </c>
      <c r="D50" s="70" t="s">
        <v>17</v>
      </c>
      <c r="E50" s="70" t="s">
        <v>18</v>
      </c>
      <c r="F50" s="566" t="s">
        <v>19</v>
      </c>
      <c r="G50" s="70" t="s">
        <v>20</v>
      </c>
      <c r="H50" s="70" t="s">
        <v>21</v>
      </c>
      <c r="I50" s="70" t="s">
        <v>22</v>
      </c>
      <c r="J50" s="70" t="s">
        <v>23</v>
      </c>
      <c r="K50" s="70" t="s">
        <v>24</v>
      </c>
      <c r="L50" s="70" t="s">
        <v>18</v>
      </c>
      <c r="M50" s="74"/>
      <c r="N50" s="75" t="s">
        <v>25</v>
      </c>
      <c r="O50" s="70" t="s">
        <v>26</v>
      </c>
      <c r="P50" s="75" t="s">
        <v>11</v>
      </c>
      <c r="Q50" s="70" t="s">
        <v>27</v>
      </c>
      <c r="R50" s="149" t="s">
        <v>28</v>
      </c>
    </row>
    <row r="51" spans="1:23" s="1" customFormat="1">
      <c r="A51" s="33" t="s">
        <v>192</v>
      </c>
      <c r="B51" s="33"/>
      <c r="C51" s="9"/>
      <c r="D51" s="9"/>
      <c r="E51" s="267">
        <f>E48*Q51</f>
        <v>1433.9863319999999</v>
      </c>
      <c r="F51" s="350">
        <v>9.5</v>
      </c>
      <c r="G51" s="267">
        <f>E51*F51</f>
        <v>13622.870154</v>
      </c>
      <c r="H51" s="9"/>
      <c r="I51" s="9"/>
      <c r="J51" s="9"/>
      <c r="K51" s="9"/>
      <c r="L51" s="9"/>
      <c r="M51" s="10"/>
      <c r="N51" s="11"/>
      <c r="O51" s="9"/>
      <c r="P51" s="568"/>
      <c r="Q51" s="9">
        <v>0.46816400000000002</v>
      </c>
      <c r="R51" s="34">
        <f>R48*Q51</f>
        <v>1368832.4631004001</v>
      </c>
    </row>
    <row r="52" spans="1:23" s="23" customFormat="1" ht="20.25">
      <c r="A52" s="33" t="s">
        <v>193</v>
      </c>
      <c r="B52" s="33"/>
      <c r="C52" s="9"/>
      <c r="D52" s="9"/>
      <c r="E52" s="267">
        <f>E48*Q52</f>
        <v>209.47856999999999</v>
      </c>
      <c r="F52" s="350">
        <v>9.5</v>
      </c>
      <c r="G52" s="267">
        <f>E52*F52</f>
        <v>1990.046415</v>
      </c>
      <c r="H52" s="9"/>
      <c r="I52" s="9"/>
      <c r="J52" s="9"/>
      <c r="K52" s="9"/>
      <c r="L52" s="9"/>
      <c r="M52" s="10"/>
      <c r="N52" s="11"/>
      <c r="O52" s="9"/>
      <c r="P52" s="11"/>
      <c r="Q52" s="9">
        <v>6.8390000000000006E-2</v>
      </c>
      <c r="R52" s="34">
        <f>R48*Q52</f>
        <v>199960.80892899999</v>
      </c>
      <c r="S52" s="696" t="s">
        <v>194</v>
      </c>
      <c r="T52" s="697"/>
      <c r="U52" s="697"/>
      <c r="V52" s="697"/>
      <c r="W52" s="697"/>
    </row>
    <row r="53" spans="1:23" s="1" customFormat="1">
      <c r="A53" s="33" t="s">
        <v>195</v>
      </c>
      <c r="B53" s="33"/>
      <c r="C53" s="9"/>
      <c r="D53" s="9"/>
      <c r="E53" s="267">
        <f>E48*Q53</f>
        <v>1073.3456490000001</v>
      </c>
      <c r="F53" s="350">
        <v>9.5</v>
      </c>
      <c r="G53" s="267">
        <f>E53*F53</f>
        <v>10196.783665499999</v>
      </c>
      <c r="H53" s="9"/>
      <c r="I53" s="9"/>
      <c r="J53" s="9"/>
      <c r="K53" s="9"/>
      <c r="L53" s="267"/>
      <c r="M53" s="10"/>
      <c r="N53" s="11"/>
      <c r="O53" s="9"/>
      <c r="P53" s="11"/>
      <c r="Q53" s="9">
        <v>0.35042299999999998</v>
      </c>
      <c r="R53" s="34">
        <f>R48*Q53</f>
        <v>1024577.6655553</v>
      </c>
      <c r="S53" s="571" t="s">
        <v>196</v>
      </c>
      <c r="T53" s="571" t="s">
        <v>197</v>
      </c>
      <c r="U53" s="571" t="s">
        <v>198</v>
      </c>
      <c r="V53" s="571" t="s">
        <v>199</v>
      </c>
      <c r="W53" s="571" t="s">
        <v>200</v>
      </c>
    </row>
    <row r="54" spans="1:23" s="1" customFormat="1">
      <c r="A54" s="33" t="s">
        <v>201</v>
      </c>
      <c r="B54" s="33"/>
      <c r="C54" s="9"/>
      <c r="D54" s="9"/>
      <c r="E54" s="267">
        <f>E48*Q54</f>
        <v>346.18944900000002</v>
      </c>
      <c r="F54" s="350">
        <v>9.5</v>
      </c>
      <c r="G54" s="267">
        <f>E54*F54</f>
        <v>3288.7997654999999</v>
      </c>
      <c r="H54" s="9"/>
      <c r="I54" s="9"/>
      <c r="J54" s="9"/>
      <c r="K54" s="9"/>
      <c r="L54" s="9"/>
      <c r="M54" s="10"/>
      <c r="N54" s="11"/>
      <c r="O54" s="9"/>
      <c r="P54" s="11"/>
      <c r="Q54" s="9">
        <v>0.113023</v>
      </c>
      <c r="R54" s="34">
        <f>R48*Q54</f>
        <v>330460.16241529997</v>
      </c>
      <c r="S54" s="572">
        <v>1</v>
      </c>
      <c r="T54" s="571" t="s">
        <v>202</v>
      </c>
      <c r="U54" s="571">
        <v>14.78</v>
      </c>
      <c r="V54" s="571" t="s">
        <v>203</v>
      </c>
      <c r="W54" s="573"/>
    </row>
    <row r="55" spans="1:23" s="1" customFormat="1">
      <c r="A55" s="71"/>
      <c r="B55" s="71"/>
      <c r="C55" s="70"/>
      <c r="D55" s="70"/>
      <c r="E55" s="70"/>
      <c r="F55" s="566"/>
      <c r="G55" s="317"/>
      <c r="H55" s="70"/>
      <c r="I55" s="70"/>
      <c r="J55" s="70"/>
      <c r="K55" s="70"/>
      <c r="L55" s="70"/>
      <c r="M55" s="74"/>
      <c r="N55" s="75"/>
      <c r="O55" s="70"/>
      <c r="P55" s="75"/>
      <c r="Q55" s="70"/>
      <c r="R55" s="149"/>
      <c r="S55" s="572">
        <v>2</v>
      </c>
      <c r="T55" s="572" t="s">
        <v>202</v>
      </c>
      <c r="U55" s="572">
        <v>25.98</v>
      </c>
      <c r="V55" s="572" t="s">
        <v>204</v>
      </c>
      <c r="W55" s="574"/>
    </row>
    <row r="56" spans="1:23" s="1" customFormat="1">
      <c r="A56" s="113" t="s">
        <v>15</v>
      </c>
      <c r="B56" s="70"/>
      <c r="C56" s="70" t="s">
        <v>16</v>
      </c>
      <c r="D56" s="70" t="s">
        <v>17</v>
      </c>
      <c r="E56" s="70" t="s">
        <v>18</v>
      </c>
      <c r="F56" s="566" t="s">
        <v>19</v>
      </c>
      <c r="G56" s="70" t="s">
        <v>20</v>
      </c>
      <c r="H56" s="70" t="s">
        <v>21</v>
      </c>
      <c r="I56" s="70" t="s">
        <v>22</v>
      </c>
      <c r="J56" s="70" t="s">
        <v>23</v>
      </c>
      <c r="K56" s="70" t="s">
        <v>24</v>
      </c>
      <c r="L56" s="70" t="s">
        <v>18</v>
      </c>
      <c r="M56" s="74"/>
      <c r="N56" s="75" t="s">
        <v>25</v>
      </c>
      <c r="O56" s="70" t="s">
        <v>26</v>
      </c>
      <c r="P56" s="75" t="s">
        <v>11</v>
      </c>
      <c r="Q56" s="70" t="s">
        <v>27</v>
      </c>
      <c r="R56" s="149" t="s">
        <v>28</v>
      </c>
      <c r="S56" s="572">
        <v>3</v>
      </c>
      <c r="T56" s="572" t="s">
        <v>202</v>
      </c>
      <c r="U56" s="572">
        <v>0.80710099999999996</v>
      </c>
      <c r="V56" s="572" t="s">
        <v>205</v>
      </c>
      <c r="W56" s="575"/>
    </row>
    <row r="57" spans="1:23" s="1" customFormat="1">
      <c r="A57" s="71" t="s">
        <v>206</v>
      </c>
      <c r="B57" s="70"/>
      <c r="C57" s="70"/>
      <c r="D57" s="70"/>
      <c r="E57" s="149">
        <f>G57/F57</f>
        <v>1433.9863319999999</v>
      </c>
      <c r="F57" s="566">
        <v>9.5</v>
      </c>
      <c r="G57" s="149">
        <f>G48*Q51</f>
        <v>13622.870154</v>
      </c>
      <c r="H57" s="70"/>
      <c r="I57" s="70"/>
      <c r="J57" s="70"/>
      <c r="K57" s="70"/>
      <c r="L57" s="149">
        <f>N57/M57</f>
        <v>1829817.4688800001</v>
      </c>
      <c r="M57" s="74">
        <v>1.03</v>
      </c>
      <c r="N57" s="75">
        <f>P57-G57</f>
        <v>1884711.9929464001</v>
      </c>
      <c r="O57" s="70"/>
      <c r="P57" s="75">
        <f>R57</f>
        <v>1898334.8631004</v>
      </c>
      <c r="Q57" s="70"/>
      <c r="R57" s="149">
        <f>R51+N21</f>
        <v>1898334.8631004</v>
      </c>
      <c r="S57" s="572">
        <v>4</v>
      </c>
      <c r="T57" s="572" t="s">
        <v>202</v>
      </c>
      <c r="U57" s="572">
        <v>14.98</v>
      </c>
      <c r="V57" s="572" t="s">
        <v>207</v>
      </c>
      <c r="W57" s="574"/>
    </row>
    <row r="58" spans="1:23" s="1" customFormat="1">
      <c r="A58" s="9" t="s">
        <v>208</v>
      </c>
      <c r="B58" s="33" t="s">
        <v>162</v>
      </c>
      <c r="C58" s="9">
        <v>2</v>
      </c>
      <c r="D58" s="9">
        <v>2</v>
      </c>
      <c r="E58" s="9">
        <f>SUM(D58-C58)</f>
        <v>0</v>
      </c>
      <c r="F58" s="350">
        <v>9.5</v>
      </c>
      <c r="G58" s="267">
        <f>E58*F58</f>
        <v>0</v>
      </c>
      <c r="H58" s="9">
        <v>1661</v>
      </c>
      <c r="I58" s="9">
        <v>1661</v>
      </c>
      <c r="J58" s="9">
        <f t="shared" ref="J58:J65" si="13">I58-H58</f>
        <v>0</v>
      </c>
      <c r="K58" s="9">
        <v>1</v>
      </c>
      <c r="L58" s="9">
        <f t="shared" ref="L58:L63" si="14">K58*J58</f>
        <v>0</v>
      </c>
      <c r="M58" s="10">
        <v>1.03</v>
      </c>
      <c r="N58" s="11">
        <f t="shared" ref="N58:N63" si="15">M58*L58</f>
        <v>0</v>
      </c>
      <c r="O58" s="9">
        <v>40</v>
      </c>
      <c r="P58" s="11">
        <f>G58+N58+O58</f>
        <v>40</v>
      </c>
      <c r="Q58" s="9">
        <v>1</v>
      </c>
      <c r="R58" s="34">
        <f t="shared" ref="R58:R66" si="16">P58*Q58</f>
        <v>40</v>
      </c>
      <c r="S58" s="572">
        <v>5</v>
      </c>
      <c r="T58" s="572" t="s">
        <v>202</v>
      </c>
      <c r="U58" s="572">
        <v>2.3413339999999998</v>
      </c>
      <c r="V58" s="572" t="s">
        <v>209</v>
      </c>
      <c r="W58" s="575"/>
    </row>
    <row r="59" spans="1:23" s="1" customFormat="1">
      <c r="A59" s="9" t="s">
        <v>210</v>
      </c>
      <c r="B59" s="33" t="s">
        <v>162</v>
      </c>
      <c r="C59" s="9" t="s">
        <v>211</v>
      </c>
      <c r="D59" s="9"/>
      <c r="E59" s="9"/>
      <c r="F59" s="350"/>
      <c r="G59" s="267"/>
      <c r="H59" s="9">
        <v>9</v>
      </c>
      <c r="I59" s="9">
        <v>9</v>
      </c>
      <c r="J59" s="9">
        <f t="shared" si="13"/>
        <v>0</v>
      </c>
      <c r="K59" s="9">
        <v>1</v>
      </c>
      <c r="L59" s="9">
        <f t="shared" si="14"/>
        <v>0</v>
      </c>
      <c r="M59" s="10">
        <v>1.03</v>
      </c>
      <c r="N59" s="11">
        <f t="shared" si="15"/>
        <v>0</v>
      </c>
      <c r="O59" s="9"/>
      <c r="P59" s="11">
        <f>N59+O59</f>
        <v>0</v>
      </c>
      <c r="Q59" s="9">
        <v>1</v>
      </c>
      <c r="R59" s="34">
        <f t="shared" si="16"/>
        <v>0</v>
      </c>
      <c r="S59" s="572">
        <v>6</v>
      </c>
      <c r="T59" s="571" t="s">
        <v>162</v>
      </c>
      <c r="U59" s="571">
        <v>12.58</v>
      </c>
      <c r="V59" s="571" t="s">
        <v>212</v>
      </c>
      <c r="W59" s="574"/>
    </row>
    <row r="60" spans="1:23" s="1" customFormat="1">
      <c r="A60" s="9" t="s">
        <v>213</v>
      </c>
      <c r="B60" s="33" t="s">
        <v>214</v>
      </c>
      <c r="C60" s="9">
        <v>4443</v>
      </c>
      <c r="D60" s="9"/>
      <c r="E60" s="9"/>
      <c r="F60" s="35"/>
      <c r="G60" s="9"/>
      <c r="H60" s="9">
        <v>116765</v>
      </c>
      <c r="I60" s="9">
        <v>122445</v>
      </c>
      <c r="J60" s="9">
        <f t="shared" si="13"/>
        <v>5680</v>
      </c>
      <c r="K60" s="9">
        <v>1</v>
      </c>
      <c r="L60" s="9">
        <f t="shared" si="14"/>
        <v>5680</v>
      </c>
      <c r="M60" s="10">
        <v>1.03</v>
      </c>
      <c r="N60" s="11">
        <f t="shared" si="15"/>
        <v>5850.4</v>
      </c>
      <c r="O60" s="9"/>
      <c r="P60" s="11">
        <f t="shared" ref="P60:P64" si="17">G60+N60+O60</f>
        <v>5850.4</v>
      </c>
      <c r="Q60" s="9">
        <v>1</v>
      </c>
      <c r="R60" s="34">
        <f t="shared" si="16"/>
        <v>5850.4</v>
      </c>
      <c r="S60" s="572">
        <v>7</v>
      </c>
      <c r="T60" s="571" t="s">
        <v>162</v>
      </c>
      <c r="U60" s="571">
        <v>15.68</v>
      </c>
      <c r="V60" s="571" t="s">
        <v>215</v>
      </c>
      <c r="W60" s="574"/>
    </row>
    <row r="61" spans="1:23" s="13" customFormat="1">
      <c r="A61" s="9" t="s">
        <v>216</v>
      </c>
      <c r="B61" s="33" t="s">
        <v>214</v>
      </c>
      <c r="C61" s="9" t="s">
        <v>217</v>
      </c>
      <c r="D61" s="9"/>
      <c r="E61" s="9"/>
      <c r="F61" s="35"/>
      <c r="G61" s="9"/>
      <c r="H61" s="9">
        <v>7147</v>
      </c>
      <c r="I61" s="9">
        <v>7151</v>
      </c>
      <c r="J61" s="9">
        <f t="shared" si="13"/>
        <v>4</v>
      </c>
      <c r="K61" s="9">
        <v>1</v>
      </c>
      <c r="L61" s="9">
        <f t="shared" si="14"/>
        <v>4</v>
      </c>
      <c r="M61" s="10">
        <v>1.03</v>
      </c>
      <c r="N61" s="11">
        <f t="shared" si="15"/>
        <v>4.12</v>
      </c>
      <c r="O61" s="9"/>
      <c r="P61" s="11">
        <f t="shared" si="17"/>
        <v>4.12</v>
      </c>
      <c r="Q61" s="9">
        <v>1</v>
      </c>
      <c r="R61" s="34">
        <f t="shared" si="16"/>
        <v>4.12</v>
      </c>
      <c r="S61" s="576">
        <v>8</v>
      </c>
      <c r="T61" s="576" t="s">
        <v>218</v>
      </c>
      <c r="U61" s="576">
        <v>4.58</v>
      </c>
      <c r="V61" s="576" t="s">
        <v>219</v>
      </c>
      <c r="W61" s="577"/>
    </row>
    <row r="62" spans="1:23" s="13" customFormat="1">
      <c r="A62" s="9" t="s">
        <v>220</v>
      </c>
      <c r="B62" s="33" t="s">
        <v>214</v>
      </c>
      <c r="C62" s="9"/>
      <c r="D62" s="9"/>
      <c r="E62" s="9"/>
      <c r="F62" s="35"/>
      <c r="G62" s="9"/>
      <c r="H62" s="9">
        <v>35478</v>
      </c>
      <c r="I62" s="9">
        <v>70191</v>
      </c>
      <c r="J62" s="9">
        <f t="shared" si="13"/>
        <v>34713</v>
      </c>
      <c r="K62" s="9">
        <v>1</v>
      </c>
      <c r="L62" s="9">
        <f t="shared" si="14"/>
        <v>34713</v>
      </c>
      <c r="M62" s="10">
        <v>1.03</v>
      </c>
      <c r="N62" s="11">
        <f t="shared" si="15"/>
        <v>35754.39</v>
      </c>
      <c r="O62" s="9"/>
      <c r="P62" s="11">
        <f t="shared" si="17"/>
        <v>35754.39</v>
      </c>
      <c r="Q62" s="9">
        <v>1</v>
      </c>
      <c r="R62" s="34">
        <f t="shared" si="16"/>
        <v>35754.39</v>
      </c>
      <c r="S62" s="576">
        <v>9</v>
      </c>
      <c r="T62" s="576" t="s">
        <v>218</v>
      </c>
      <c r="U62" s="576">
        <v>6.58</v>
      </c>
      <c r="V62" s="576" t="s">
        <v>221</v>
      </c>
      <c r="W62" s="577"/>
    </row>
    <row r="63" spans="1:23" s="13" customFormat="1">
      <c r="A63" s="9" t="s">
        <v>222</v>
      </c>
      <c r="B63" s="9"/>
      <c r="C63" s="33"/>
      <c r="D63" s="33"/>
      <c r="E63" s="33"/>
      <c r="F63" s="33"/>
      <c r="G63" s="33"/>
      <c r="H63" s="9">
        <v>322</v>
      </c>
      <c r="I63" s="9">
        <v>322</v>
      </c>
      <c r="J63" s="9">
        <f t="shared" si="13"/>
        <v>0</v>
      </c>
      <c r="K63" s="9">
        <v>80</v>
      </c>
      <c r="L63" s="9">
        <f t="shared" si="14"/>
        <v>0</v>
      </c>
      <c r="M63" s="10">
        <v>1.03</v>
      </c>
      <c r="N63" s="11">
        <f t="shared" si="15"/>
        <v>0</v>
      </c>
      <c r="O63" s="33"/>
      <c r="P63" s="355">
        <f>N63</f>
        <v>0</v>
      </c>
      <c r="Q63" s="9">
        <v>1</v>
      </c>
      <c r="R63" s="355">
        <f t="shared" si="16"/>
        <v>0</v>
      </c>
      <c r="S63" s="576">
        <v>10</v>
      </c>
      <c r="T63" s="576" t="s">
        <v>223</v>
      </c>
      <c r="U63" s="576">
        <v>7.56</v>
      </c>
      <c r="V63" s="576" t="s">
        <v>224</v>
      </c>
      <c r="W63" s="577"/>
    </row>
    <row r="64" spans="1:23" s="13" customFormat="1">
      <c r="A64" s="276" t="s">
        <v>225</v>
      </c>
      <c r="B64" s="276" t="s">
        <v>226</v>
      </c>
      <c r="C64" s="276"/>
      <c r="D64" s="276"/>
      <c r="E64" s="276"/>
      <c r="F64" s="277"/>
      <c r="G64" s="276"/>
      <c r="H64" s="276">
        <v>263014</v>
      </c>
      <c r="I64" s="276">
        <v>263014</v>
      </c>
      <c r="J64" s="276">
        <f t="shared" si="13"/>
        <v>0</v>
      </c>
      <c r="K64" s="276">
        <v>1</v>
      </c>
      <c r="L64" s="276">
        <f>J64*K64</f>
        <v>0</v>
      </c>
      <c r="M64" s="308">
        <v>1.03</v>
      </c>
      <c r="N64" s="309">
        <f>L64*M64</f>
        <v>0</v>
      </c>
      <c r="O64" s="276">
        <v>80</v>
      </c>
      <c r="P64" s="309">
        <f t="shared" si="17"/>
        <v>80</v>
      </c>
      <c r="Q64" s="276">
        <v>1</v>
      </c>
      <c r="R64" s="277">
        <f t="shared" si="16"/>
        <v>80</v>
      </c>
      <c r="S64" s="576">
        <v>11</v>
      </c>
      <c r="T64" s="578" t="s">
        <v>223</v>
      </c>
      <c r="U64" s="578">
        <v>11.902302799999999</v>
      </c>
      <c r="V64" s="576" t="s">
        <v>227</v>
      </c>
      <c r="W64" s="577"/>
    </row>
    <row r="65" spans="1:23" s="1" customFormat="1">
      <c r="A65" s="9" t="s">
        <v>228</v>
      </c>
      <c r="B65" s="9"/>
      <c r="C65" s="33"/>
      <c r="D65" s="33"/>
      <c r="E65" s="33"/>
      <c r="F65" s="33"/>
      <c r="G65" s="33"/>
      <c r="H65" s="9">
        <v>1841</v>
      </c>
      <c r="I65" s="9">
        <v>2068</v>
      </c>
      <c r="J65" s="9">
        <f t="shared" si="13"/>
        <v>227</v>
      </c>
      <c r="K65" s="9">
        <v>30</v>
      </c>
      <c r="L65" s="9">
        <f>K65*J65</f>
        <v>6810</v>
      </c>
      <c r="M65" s="10">
        <v>1.03</v>
      </c>
      <c r="N65" s="11">
        <f>M65*L65</f>
        <v>7014.3</v>
      </c>
      <c r="O65" s="33"/>
      <c r="P65" s="355">
        <f>N65</f>
        <v>7014.3</v>
      </c>
      <c r="Q65" s="9">
        <v>1</v>
      </c>
      <c r="R65" s="355">
        <f t="shared" si="16"/>
        <v>7014.3</v>
      </c>
      <c r="S65" s="576">
        <v>12</v>
      </c>
      <c r="T65" s="576" t="s">
        <v>229</v>
      </c>
      <c r="U65" s="578">
        <v>27.77</v>
      </c>
      <c r="V65" s="576" t="s">
        <v>230</v>
      </c>
      <c r="W65" s="577"/>
    </row>
    <row r="66" spans="1:23" s="13" customFormat="1">
      <c r="A66" s="33" t="s">
        <v>231</v>
      </c>
      <c r="B66" s="33"/>
      <c r="C66" s="9"/>
      <c r="D66" s="9"/>
      <c r="E66" s="34">
        <f>SUM(E57:E58)</f>
        <v>1433.9863319999999</v>
      </c>
      <c r="F66" s="350">
        <v>9.5</v>
      </c>
      <c r="G66" s="34">
        <f>SUM(G57:G58)</f>
        <v>13622.870154</v>
      </c>
      <c r="H66" s="9"/>
      <c r="I66" s="9"/>
      <c r="J66" s="9"/>
      <c r="K66" s="9"/>
      <c r="L66" s="34">
        <f>SUM(L57:L65)</f>
        <v>1877024.4688800001</v>
      </c>
      <c r="M66" s="10">
        <v>1.03</v>
      </c>
      <c r="N66" s="11">
        <f>L66*M66</f>
        <v>1933335.2029464</v>
      </c>
      <c r="O66" s="9">
        <f>O58+O64</f>
        <v>120</v>
      </c>
      <c r="P66" s="11">
        <f>G66+N66+O66</f>
        <v>1947078.0731003999</v>
      </c>
      <c r="Q66" s="9">
        <v>1</v>
      </c>
      <c r="R66" s="34">
        <f t="shared" si="16"/>
        <v>1947078.0731003999</v>
      </c>
      <c r="S66" s="576">
        <v>13</v>
      </c>
      <c r="T66" s="576" t="s">
        <v>232</v>
      </c>
      <c r="U66" s="576">
        <v>4.9800000000000004</v>
      </c>
      <c r="V66" s="576" t="s">
        <v>233</v>
      </c>
      <c r="W66" s="577"/>
    </row>
    <row r="67" spans="1:23" s="13" customFormat="1">
      <c r="A67" s="24"/>
      <c r="B67" s="24"/>
      <c r="C67" s="27"/>
      <c r="D67" s="27"/>
      <c r="E67" s="28"/>
      <c r="F67" s="567"/>
      <c r="G67" s="28"/>
      <c r="H67" s="27"/>
      <c r="I67" s="27"/>
      <c r="J67" s="27"/>
      <c r="K67" s="27"/>
      <c r="L67" s="28">
        <f>N67/M66</f>
        <v>1877140.97373437</v>
      </c>
      <c r="M67" s="49">
        <v>1.03</v>
      </c>
      <c r="N67" s="50">
        <f>R66-G66</f>
        <v>1933455.2029464</v>
      </c>
      <c r="O67" s="27"/>
      <c r="P67" s="50"/>
      <c r="Q67" s="27"/>
      <c r="R67" s="28"/>
      <c r="S67" s="576">
        <v>14</v>
      </c>
      <c r="T67" s="576" t="s">
        <v>232</v>
      </c>
      <c r="U67" s="576">
        <v>4.78</v>
      </c>
      <c r="V67" s="576" t="s">
        <v>234</v>
      </c>
      <c r="W67" s="577"/>
    </row>
    <row r="68" spans="1:23" s="13" customFormat="1">
      <c r="A68" s="579" t="s">
        <v>204</v>
      </c>
      <c r="B68" s="579" t="s">
        <v>162</v>
      </c>
      <c r="C68" s="580" t="s">
        <v>235</v>
      </c>
      <c r="D68" s="579" t="s">
        <v>236</v>
      </c>
      <c r="E68" s="581"/>
      <c r="F68" s="582"/>
      <c r="G68" s="581"/>
      <c r="H68" s="579"/>
      <c r="I68" s="579"/>
      <c r="J68" s="579"/>
      <c r="K68" s="579"/>
      <c r="L68" s="581"/>
      <c r="M68" s="579"/>
      <c r="N68" s="592"/>
      <c r="O68" s="579"/>
      <c r="P68" s="592"/>
      <c r="Q68" s="579"/>
      <c r="R68" s="581">
        <v>400000</v>
      </c>
      <c r="S68" s="698" t="s">
        <v>11</v>
      </c>
      <c r="T68" s="699"/>
      <c r="U68" s="576">
        <f>SUM(U54:U67)</f>
        <v>155.30073780000001</v>
      </c>
      <c r="V68" s="576"/>
      <c r="W68" s="577" t="s">
        <v>237</v>
      </c>
    </row>
    <row r="69" spans="1:23" s="1" customFormat="1">
      <c r="A69" s="387"/>
      <c r="B69" s="387"/>
      <c r="C69" s="26"/>
      <c r="D69" s="26"/>
      <c r="E69" s="232"/>
      <c r="F69" s="583"/>
      <c r="G69" s="232"/>
      <c r="H69" s="26"/>
      <c r="I69" s="26"/>
      <c r="J69" s="26"/>
      <c r="K69" s="26"/>
      <c r="L69" s="232"/>
      <c r="M69" s="248"/>
      <c r="N69" s="249"/>
      <c r="O69" s="26"/>
      <c r="P69" s="249"/>
      <c r="Q69" s="26"/>
      <c r="R69" s="232"/>
      <c r="S69" s="23"/>
      <c r="T69" s="23"/>
      <c r="U69" s="23"/>
      <c r="V69" s="23"/>
      <c r="W69" s="23"/>
    </row>
    <row r="70" spans="1:23" s="23" customFormat="1">
      <c r="A70" s="33" t="s">
        <v>238</v>
      </c>
      <c r="B70" s="33"/>
      <c r="C70" s="33"/>
      <c r="D70" s="33"/>
      <c r="E70" s="348">
        <f>G70/F70</f>
        <v>1073.3456490000001</v>
      </c>
      <c r="F70" s="584">
        <v>9.5</v>
      </c>
      <c r="G70" s="348">
        <f>G48*Q53</f>
        <v>10196.783665499999</v>
      </c>
      <c r="H70" s="33"/>
      <c r="I70" s="33"/>
      <c r="J70" s="33"/>
      <c r="K70" s="33"/>
      <c r="L70" s="348">
        <f>N70/M70</f>
        <v>1376035.8076599999</v>
      </c>
      <c r="M70" s="33">
        <v>1.03</v>
      </c>
      <c r="N70" s="533">
        <f>R70-G70</f>
        <v>1417316.8818898001</v>
      </c>
      <c r="O70" s="33"/>
      <c r="P70" s="533">
        <f>G70+N70</f>
        <v>1427513.6655553</v>
      </c>
      <c r="Q70" s="33"/>
      <c r="R70" s="348">
        <f>R37+R53</f>
        <v>1427513.6655553</v>
      </c>
      <c r="S70" s="563"/>
      <c r="T70" s="563"/>
      <c r="U70" s="563"/>
      <c r="V70" s="563"/>
      <c r="W70" s="563"/>
    </row>
    <row r="71" spans="1:23" s="563" customFormat="1">
      <c r="A71" s="482" t="s">
        <v>239</v>
      </c>
      <c r="B71" s="482" t="s">
        <v>240</v>
      </c>
      <c r="C71" s="482"/>
      <c r="D71" s="482"/>
      <c r="E71" s="482">
        <f>'5#楼'!E40</f>
        <v>546</v>
      </c>
      <c r="F71" s="585">
        <v>9.5</v>
      </c>
      <c r="G71" s="482">
        <f>E71*F71</f>
        <v>5187</v>
      </c>
      <c r="H71" s="482"/>
      <c r="I71" s="482"/>
      <c r="J71" s="482">
        <f>'5#楼'!L40</f>
        <v>116218</v>
      </c>
      <c r="K71" s="482">
        <v>1</v>
      </c>
      <c r="L71" s="593">
        <f>J71*K71</f>
        <v>116218</v>
      </c>
      <c r="M71" s="482">
        <v>1.03</v>
      </c>
      <c r="N71" s="593">
        <f>L71*M71</f>
        <v>119704.54</v>
      </c>
      <c r="O71" s="482">
        <v>0</v>
      </c>
      <c r="P71" s="593">
        <f>N71+O71</f>
        <v>119704.54</v>
      </c>
      <c r="Q71" s="482"/>
      <c r="R71" s="593">
        <f>G71+P71</f>
        <v>124891.54</v>
      </c>
      <c r="S71" s="17"/>
      <c r="T71" s="17"/>
      <c r="U71" s="17"/>
      <c r="V71" s="17"/>
      <c r="W71" s="17"/>
    </row>
    <row r="72" spans="1:23" s="17" customFormat="1">
      <c r="A72" s="33" t="s">
        <v>241</v>
      </c>
      <c r="B72" s="33"/>
      <c r="C72" s="33"/>
      <c r="D72" s="33"/>
      <c r="E72" s="348">
        <f>SUM(E70:E71)</f>
        <v>1619.3456490000001</v>
      </c>
      <c r="F72" s="584">
        <v>9.5</v>
      </c>
      <c r="G72" s="476">
        <f>E72*F72</f>
        <v>15383.783665499999</v>
      </c>
      <c r="H72" s="33"/>
      <c r="I72" s="33"/>
      <c r="J72" s="33"/>
      <c r="K72" s="33"/>
      <c r="L72" s="348">
        <f>M72*M72</f>
        <v>1.0609</v>
      </c>
      <c r="M72" s="33">
        <v>1.03</v>
      </c>
      <c r="N72" s="533">
        <f>R72-G72</f>
        <v>1537021.4218898001</v>
      </c>
      <c r="O72" s="33"/>
      <c r="P72" s="533">
        <f>G72+N72</f>
        <v>1552405.2055553</v>
      </c>
      <c r="Q72" s="33"/>
      <c r="R72" s="348">
        <f>SUM(R70:R71)</f>
        <v>1552405.2055553</v>
      </c>
      <c r="S72" s="595" t="s">
        <v>196</v>
      </c>
      <c r="T72" s="596" t="s">
        <v>242</v>
      </c>
      <c r="U72" s="596" t="s">
        <v>243</v>
      </c>
      <c r="V72" s="596" t="s">
        <v>50</v>
      </c>
      <c r="W72" s="597" t="s">
        <v>244</v>
      </c>
    </row>
    <row r="73" spans="1:23" s="25" customFormat="1">
      <c r="A73" s="33" t="s">
        <v>245</v>
      </c>
      <c r="B73" s="33" t="s">
        <v>246</v>
      </c>
      <c r="C73" s="33"/>
      <c r="D73" s="33"/>
      <c r="E73" s="348"/>
      <c r="F73" s="584"/>
      <c r="G73" s="476"/>
      <c r="H73" s="33">
        <v>46852</v>
      </c>
      <c r="I73" s="33">
        <v>74350</v>
      </c>
      <c r="J73" s="33"/>
      <c r="K73" s="33">
        <v>1</v>
      </c>
      <c r="L73" s="348">
        <f>I73-H73</f>
        <v>27498</v>
      </c>
      <c r="M73" s="33">
        <v>1.03</v>
      </c>
      <c r="N73" s="533">
        <f>L73*M73</f>
        <v>28322.94</v>
      </c>
      <c r="O73" s="33"/>
      <c r="P73" s="533"/>
      <c r="Q73" s="33"/>
      <c r="R73" s="348">
        <f>N73</f>
        <v>28322.94</v>
      </c>
    </row>
    <row r="74" spans="1:23" s="17" customFormat="1">
      <c r="A74" s="33"/>
      <c r="B74" s="33" t="s">
        <v>247</v>
      </c>
      <c r="C74" s="33"/>
      <c r="D74" s="33"/>
      <c r="E74" s="348"/>
      <c r="F74" s="584"/>
      <c r="G74" s="476"/>
      <c r="H74" s="33">
        <v>69318</v>
      </c>
      <c r="I74" s="33">
        <v>113799</v>
      </c>
      <c r="J74" s="33"/>
      <c r="K74" s="33">
        <v>1</v>
      </c>
      <c r="L74" s="348">
        <f>I74-H74</f>
        <v>44481</v>
      </c>
      <c r="M74" s="33">
        <v>1.03</v>
      </c>
      <c r="N74" s="533">
        <f>L74*M74</f>
        <v>45815.43</v>
      </c>
      <c r="O74" s="33"/>
      <c r="P74" s="533"/>
      <c r="Q74" s="33"/>
      <c r="R74" s="348">
        <f>N74</f>
        <v>45815.43</v>
      </c>
    </row>
    <row r="75" spans="1:23" s="25" customFormat="1">
      <c r="A75" s="33" t="s">
        <v>248</v>
      </c>
      <c r="B75" s="33"/>
      <c r="C75" s="33"/>
      <c r="D75" s="33"/>
      <c r="E75" s="348"/>
      <c r="F75" s="584"/>
      <c r="G75" s="476"/>
      <c r="H75" s="33"/>
      <c r="I75" s="33"/>
      <c r="J75" s="33"/>
      <c r="K75" s="33"/>
      <c r="L75" s="348"/>
      <c r="M75" s="33"/>
      <c r="N75" s="533"/>
      <c r="O75" s="33"/>
      <c r="P75" s="533"/>
      <c r="Q75" s="33"/>
      <c r="R75" s="348">
        <f>R72+R73+R74</f>
        <v>1626543.5755553001</v>
      </c>
    </row>
    <row r="76" spans="1:23" s="13" customFormat="1">
      <c r="A76" s="325"/>
      <c r="B76" s="325"/>
      <c r="C76" s="113"/>
      <c r="D76" s="113"/>
      <c r="E76" s="114"/>
      <c r="F76" s="586"/>
      <c r="G76" s="114"/>
      <c r="H76" s="113"/>
      <c r="I76" s="113"/>
      <c r="J76" s="113"/>
      <c r="K76" s="113"/>
      <c r="L76" s="114"/>
      <c r="M76" s="142"/>
      <c r="N76" s="143"/>
      <c r="O76" s="113"/>
      <c r="P76" s="143"/>
      <c r="Q76" s="113"/>
      <c r="R76" s="297"/>
    </row>
    <row r="77" spans="1:23" s="13" customFormat="1">
      <c r="A77" s="33" t="s">
        <v>249</v>
      </c>
      <c r="B77" s="33"/>
      <c r="C77" s="9"/>
      <c r="D77" s="9"/>
      <c r="E77" s="34">
        <f>G77/F77</f>
        <v>209.47856999999999</v>
      </c>
      <c r="F77" s="350">
        <v>9.5</v>
      </c>
      <c r="G77" s="34">
        <f>G48*Q52</f>
        <v>1990.046415</v>
      </c>
      <c r="H77" s="9"/>
      <c r="I77" s="9"/>
      <c r="J77" s="9"/>
      <c r="K77" s="9"/>
      <c r="L77" s="34">
        <f>N77/M77</f>
        <v>212424.6238</v>
      </c>
      <c r="M77" s="10">
        <v>1.03</v>
      </c>
      <c r="N77" s="11">
        <f>R77-G77</f>
        <v>218797.36251400001</v>
      </c>
      <c r="O77" s="9"/>
      <c r="P77" s="11">
        <f>G77+N77</f>
        <v>220787.408929</v>
      </c>
      <c r="Q77" s="9"/>
      <c r="R77" s="34">
        <f>R26+R52</f>
        <v>220787.408929</v>
      </c>
    </row>
    <row r="78" spans="1:23" s="25" customFormat="1">
      <c r="A78" s="33" t="s">
        <v>250</v>
      </c>
      <c r="B78" s="33"/>
      <c r="C78" s="33"/>
      <c r="D78" s="33"/>
      <c r="E78" s="33">
        <f>全固态!E10</f>
        <v>13</v>
      </c>
      <c r="F78" s="33">
        <f>F77</f>
        <v>9.5</v>
      </c>
      <c r="G78" s="33">
        <f>E78*F78</f>
        <v>123.5</v>
      </c>
      <c r="H78" s="33"/>
      <c r="I78" s="33"/>
      <c r="J78" s="33"/>
      <c r="K78" s="33"/>
      <c r="L78" s="33"/>
      <c r="M78" s="33"/>
      <c r="N78" s="33"/>
      <c r="O78" s="33"/>
      <c r="P78" s="33">
        <f>全固态!P10</f>
        <v>8059.07</v>
      </c>
      <c r="Q78" s="33"/>
      <c r="R78" s="355">
        <f>全固态!R10</f>
        <v>8182.57</v>
      </c>
    </row>
    <row r="79" spans="1:23" s="25" customFormat="1">
      <c r="A79" s="33" t="s">
        <v>151</v>
      </c>
      <c r="B79" s="33"/>
      <c r="C79" s="33"/>
      <c r="D79" s="33"/>
      <c r="E79" s="348">
        <f>E77+E78</f>
        <v>222.47856999999999</v>
      </c>
      <c r="F79" s="33"/>
      <c r="G79" s="348">
        <f>G77+G78</f>
        <v>2113.5464149999998</v>
      </c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355">
        <f>SUM(R77:R78)</f>
        <v>228969.978929</v>
      </c>
    </row>
    <row r="80" spans="1:23" s="25" customFormat="1">
      <c r="A80" s="587" t="s">
        <v>251</v>
      </c>
      <c r="L80" s="594">
        <f>N80/M77</f>
        <v>27367.886975728201</v>
      </c>
      <c r="N80" s="594">
        <f>R80-G77</f>
        <v>28188.923585</v>
      </c>
      <c r="R80" s="594">
        <v>30178.97</v>
      </c>
    </row>
    <row r="81" spans="1:23" s="25" customFormat="1" ht="17.25" customHeight="1">
      <c r="R81" s="594"/>
    </row>
    <row r="82" spans="1:23" s="25" customFormat="1" ht="15" customHeight="1">
      <c r="A82" s="325" t="s">
        <v>252</v>
      </c>
      <c r="B82" s="325"/>
      <c r="C82" s="325"/>
      <c r="D82" s="325"/>
      <c r="E82" s="588">
        <f>G82/F82</f>
        <v>346.18944900000002</v>
      </c>
      <c r="F82" s="589">
        <v>9.5</v>
      </c>
      <c r="G82" s="589">
        <f>G48*Q54</f>
        <v>3288.7997654999999</v>
      </c>
      <c r="H82" s="325"/>
      <c r="I82" s="325">
        <f>E82*K82</f>
        <v>346.18944900000002</v>
      </c>
      <c r="J82" s="325">
        <f>L82*K82</f>
        <v>552122.09965999995</v>
      </c>
      <c r="K82" s="325">
        <v>1</v>
      </c>
      <c r="L82" s="588">
        <f>N82/M82</f>
        <v>552122.09965999995</v>
      </c>
      <c r="M82" s="325">
        <v>1.03</v>
      </c>
      <c r="N82" s="589">
        <f>P82-G82</f>
        <v>568685.76264980005</v>
      </c>
      <c r="O82" s="325"/>
      <c r="P82" s="589">
        <f>R82</f>
        <v>571974.56241530005</v>
      </c>
      <c r="Q82" s="325">
        <v>1</v>
      </c>
      <c r="R82" s="589">
        <f>R54+R44</f>
        <v>571974.56241530005</v>
      </c>
    </row>
    <row r="83" spans="1:23" s="25" customFormat="1" ht="24.75" customHeight="1">
      <c r="A83" s="71" t="s">
        <v>15</v>
      </c>
      <c r="B83" s="325" t="s">
        <v>50</v>
      </c>
      <c r="C83" s="325" t="s">
        <v>253</v>
      </c>
      <c r="D83" s="587" t="s">
        <v>254</v>
      </c>
      <c r="E83" s="325" t="s">
        <v>18</v>
      </c>
      <c r="F83" s="589" t="s">
        <v>19</v>
      </c>
      <c r="G83" s="325" t="s">
        <v>20</v>
      </c>
      <c r="H83" s="325" t="s">
        <v>21</v>
      </c>
      <c r="I83" s="325" t="s">
        <v>22</v>
      </c>
      <c r="J83" s="325" t="s">
        <v>23</v>
      </c>
      <c r="K83" s="325" t="s">
        <v>24</v>
      </c>
      <c r="L83" s="325" t="s">
        <v>18</v>
      </c>
      <c r="M83" s="325"/>
      <c r="N83" s="592" t="s">
        <v>25</v>
      </c>
      <c r="O83" s="325" t="s">
        <v>26</v>
      </c>
      <c r="P83" s="592" t="s">
        <v>11</v>
      </c>
      <c r="Q83" s="325" t="s">
        <v>27</v>
      </c>
      <c r="R83" s="589" t="s">
        <v>28</v>
      </c>
    </row>
    <row r="84" spans="1:23" s="25" customFormat="1" ht="21.75" customHeight="1">
      <c r="A84" s="325"/>
      <c r="B84" s="325"/>
      <c r="C84" s="325"/>
      <c r="D84" s="587"/>
      <c r="E84" s="325"/>
      <c r="F84" s="589"/>
      <c r="G84" s="325"/>
      <c r="H84" s="325"/>
      <c r="I84" s="325"/>
      <c r="J84" s="325"/>
      <c r="K84" s="325"/>
      <c r="L84" s="325"/>
      <c r="M84" s="325"/>
      <c r="N84" s="592"/>
      <c r="O84" s="325"/>
      <c r="P84" s="592"/>
      <c r="Q84" s="325"/>
      <c r="R84" s="589"/>
    </row>
    <row r="85" spans="1:23" s="25" customFormat="1">
      <c r="A85" s="33" t="s">
        <v>255</v>
      </c>
      <c r="B85" s="33" t="s">
        <v>185</v>
      </c>
      <c r="C85" s="33">
        <v>4959</v>
      </c>
      <c r="D85" s="33"/>
      <c r="E85" s="476">
        <f>E82*Q85</f>
        <v>138.47577960000001</v>
      </c>
      <c r="F85" s="348">
        <v>9.5</v>
      </c>
      <c r="G85" s="348">
        <f>E85*F85</f>
        <v>1315.5199061999999</v>
      </c>
      <c r="H85" s="33"/>
      <c r="I85" s="33"/>
      <c r="J85" s="33"/>
      <c r="K85" s="33"/>
      <c r="L85" s="33">
        <f>N85/M85</f>
        <v>220848.83986400001</v>
      </c>
      <c r="M85" s="33">
        <v>1.03</v>
      </c>
      <c r="N85" s="348">
        <f>R85-G85</f>
        <v>227474.30505992001</v>
      </c>
      <c r="O85" s="33"/>
      <c r="P85" s="348">
        <f>G85+N85</f>
        <v>228789.82496612001</v>
      </c>
      <c r="Q85" s="33">
        <v>0.4</v>
      </c>
      <c r="R85" s="348">
        <f>R82*Q85</f>
        <v>228789.82496612001</v>
      </c>
    </row>
    <row r="86" spans="1:23" s="25" customFormat="1" ht="15" customHeight="1">
      <c r="A86" s="33" t="s">
        <v>256</v>
      </c>
      <c r="B86" s="33" t="s">
        <v>185</v>
      </c>
      <c r="C86" s="33">
        <v>163</v>
      </c>
      <c r="D86" s="33">
        <v>165</v>
      </c>
      <c r="E86" s="33">
        <f>SUM(D86-C86)</f>
        <v>2</v>
      </c>
      <c r="F86" s="348">
        <v>9.5</v>
      </c>
      <c r="G86" s="33">
        <f>E86*F86</f>
        <v>19</v>
      </c>
      <c r="H86" s="33">
        <v>26386</v>
      </c>
      <c r="I86" s="33">
        <v>27247</v>
      </c>
      <c r="J86" s="33">
        <f>I86-H86</f>
        <v>861</v>
      </c>
      <c r="K86" s="33">
        <v>1</v>
      </c>
      <c r="L86" s="33">
        <f>K86*J86</f>
        <v>861</v>
      </c>
      <c r="M86" s="33">
        <v>1.03</v>
      </c>
      <c r="N86" s="533">
        <f>M86*L86</f>
        <v>886.83</v>
      </c>
      <c r="O86" s="33">
        <v>80</v>
      </c>
      <c r="P86" s="533">
        <f>G86+N86+O86</f>
        <v>985.83</v>
      </c>
      <c r="Q86" s="33">
        <v>1</v>
      </c>
      <c r="R86" s="348">
        <f>P86*Q86</f>
        <v>985.83</v>
      </c>
    </row>
    <row r="87" spans="1:23" s="25" customFormat="1">
      <c r="A87" s="33" t="s">
        <v>257</v>
      </c>
      <c r="B87" s="33" t="s">
        <v>185</v>
      </c>
      <c r="C87" s="33"/>
      <c r="D87" s="33"/>
      <c r="E87" s="476">
        <f>SUM(E85:E86)</f>
        <v>140.47577960000001</v>
      </c>
      <c r="F87" s="348">
        <v>9.5</v>
      </c>
      <c r="G87" s="348">
        <f>E87*F87</f>
        <v>1334.5199061999999</v>
      </c>
      <c r="H87" s="33"/>
      <c r="I87" s="33"/>
      <c r="J87" s="33"/>
      <c r="K87" s="33"/>
      <c r="L87" s="476">
        <f>SUM(L85:L86)</f>
        <v>221709.83986400001</v>
      </c>
      <c r="M87" s="33">
        <v>1.03</v>
      </c>
      <c r="N87" s="533">
        <f>M87*L87</f>
        <v>228361.13505991999</v>
      </c>
      <c r="O87" s="33">
        <f>SUM(O86:O86)</f>
        <v>80</v>
      </c>
      <c r="P87" s="533">
        <f>G87+N87+O87</f>
        <v>229775.65496612</v>
      </c>
      <c r="Q87" s="33">
        <v>1</v>
      </c>
      <c r="R87" s="348">
        <f>P87*Q87</f>
        <v>229775.65496612</v>
      </c>
    </row>
    <row r="88" spans="1:23" s="25" customFormat="1">
      <c r="A88" s="325"/>
      <c r="B88" s="325"/>
      <c r="C88" s="325"/>
      <c r="D88" s="325"/>
      <c r="E88" s="325"/>
      <c r="F88" s="590"/>
      <c r="G88" s="589"/>
      <c r="H88" s="325"/>
      <c r="I88" s="325"/>
      <c r="J88" s="325"/>
      <c r="K88" s="325"/>
      <c r="L88" s="588">
        <f>N88/M87</f>
        <v>48699.708828932002</v>
      </c>
      <c r="M88" s="325"/>
      <c r="N88" s="589">
        <f>P88-G87</f>
        <v>50160.700093799998</v>
      </c>
      <c r="O88" s="325"/>
      <c r="P88" s="325">
        <v>51495.22</v>
      </c>
      <c r="Q88" s="325"/>
      <c r="R88" s="589"/>
    </row>
    <row r="89" spans="1:23" s="1" customFormat="1">
      <c r="A89" s="71"/>
      <c r="B89" s="71"/>
      <c r="C89" s="71"/>
      <c r="D89" s="71"/>
      <c r="E89" s="71"/>
      <c r="F89" s="93"/>
      <c r="G89" s="349"/>
      <c r="H89" s="71"/>
      <c r="I89" s="71"/>
      <c r="J89" s="71"/>
      <c r="K89" s="71"/>
      <c r="L89" s="71"/>
      <c r="M89" s="74"/>
      <c r="N89" s="349"/>
      <c r="O89" s="71"/>
      <c r="P89" s="71"/>
      <c r="Q89" s="71"/>
      <c r="R89" s="349"/>
    </row>
    <row r="90" spans="1:23" s="1" customFormat="1">
      <c r="A90" s="9" t="s">
        <v>258</v>
      </c>
      <c r="B90" s="33" t="s">
        <v>259</v>
      </c>
      <c r="C90" s="33"/>
      <c r="D90" s="33"/>
      <c r="E90" s="476">
        <f>G90/F90</f>
        <v>207.71366939999999</v>
      </c>
      <c r="F90" s="34">
        <v>9.5</v>
      </c>
      <c r="G90" s="348">
        <f>G82*Q90</f>
        <v>1973.2798593</v>
      </c>
      <c r="H90" s="33"/>
      <c r="I90" s="33"/>
      <c r="J90" s="33"/>
      <c r="K90" s="33"/>
      <c r="L90" s="33">
        <f>N90/M90</f>
        <v>331273.25979600003</v>
      </c>
      <c r="M90" s="10">
        <v>1.03</v>
      </c>
      <c r="N90" s="348">
        <f>R90-G90</f>
        <v>341211.45758987998</v>
      </c>
      <c r="O90" s="33"/>
      <c r="P90" s="348">
        <f>G90+N90+O90</f>
        <v>343184.73744917999</v>
      </c>
      <c r="Q90" s="33">
        <v>0.6</v>
      </c>
      <c r="R90" s="476">
        <f>R82*Q90</f>
        <v>343184.73744917999</v>
      </c>
    </row>
    <row r="91" spans="1:23" s="1" customFormat="1">
      <c r="A91" s="9" t="s">
        <v>260</v>
      </c>
      <c r="B91" s="33" t="s">
        <v>259</v>
      </c>
      <c r="C91" s="9" t="s">
        <v>261</v>
      </c>
      <c r="D91" s="33"/>
      <c r="E91" s="33">
        <f>光电中心!E21+光电中心!E25</f>
        <v>3</v>
      </c>
      <c r="F91" s="34">
        <v>9.5</v>
      </c>
      <c r="G91" s="348">
        <f>E91*F91</f>
        <v>28.5</v>
      </c>
      <c r="H91" s="33"/>
      <c r="I91" s="33"/>
      <c r="J91" s="33"/>
      <c r="K91" s="33"/>
      <c r="L91" s="9">
        <f>N91/M91</f>
        <v>16961.786407766998</v>
      </c>
      <c r="M91" s="10">
        <v>1.03</v>
      </c>
      <c r="N91" s="476">
        <f>P91+O91</f>
        <v>17470.64</v>
      </c>
      <c r="O91" s="33"/>
      <c r="P91" s="476">
        <f>R91-G91</f>
        <v>17470.64</v>
      </c>
      <c r="Q91" s="9">
        <v>1</v>
      </c>
      <c r="R91" s="476">
        <f>R111</f>
        <v>17499.14</v>
      </c>
    </row>
    <row r="92" spans="1:23" s="1" customFormat="1" ht="12.95" customHeight="1">
      <c r="A92" s="9" t="s">
        <v>262</v>
      </c>
      <c r="B92" s="33" t="s">
        <v>259</v>
      </c>
      <c r="C92" s="33"/>
      <c r="D92" s="33"/>
      <c r="E92" s="476">
        <f>SUM(E90:E91)</f>
        <v>210.71366939999999</v>
      </c>
      <c r="F92" s="34">
        <v>9.5</v>
      </c>
      <c r="G92" s="348">
        <f>E92*F92</f>
        <v>2001.7798593</v>
      </c>
      <c r="H92" s="33"/>
      <c r="I92" s="33"/>
      <c r="J92" s="33"/>
      <c r="K92" s="33"/>
      <c r="L92" s="33">
        <f>N92/M92</f>
        <v>348235.04620376701</v>
      </c>
      <c r="M92" s="10">
        <v>1.03</v>
      </c>
      <c r="N92" s="476">
        <f>R92-O92-G92</f>
        <v>358682.09758988</v>
      </c>
      <c r="O92" s="33"/>
      <c r="P92" s="476">
        <f>G92+N92+O92</f>
        <v>360683.87744918</v>
      </c>
      <c r="Q92" s="33"/>
      <c r="R92" s="476">
        <f>SUM(R90:R91)</f>
        <v>360683.87744918</v>
      </c>
    </row>
    <row r="93" spans="1:23" s="1" customFormat="1">
      <c r="A93" s="70" t="s">
        <v>15</v>
      </c>
      <c r="B93" s="113" t="s">
        <v>50</v>
      </c>
      <c r="C93" s="113" t="s">
        <v>253</v>
      </c>
      <c r="D93" s="591" t="s">
        <v>254</v>
      </c>
      <c r="E93" s="113" t="s">
        <v>18</v>
      </c>
      <c r="F93" s="114" t="s">
        <v>19</v>
      </c>
      <c r="G93" s="113" t="s">
        <v>20</v>
      </c>
      <c r="H93" s="113" t="s">
        <v>21</v>
      </c>
      <c r="I93" s="113" t="s">
        <v>22</v>
      </c>
      <c r="J93" s="113" t="s">
        <v>23</v>
      </c>
      <c r="K93" s="113" t="s">
        <v>24</v>
      </c>
      <c r="L93" s="113" t="s">
        <v>18</v>
      </c>
      <c r="M93" s="142"/>
      <c r="N93" s="143" t="s">
        <v>25</v>
      </c>
      <c r="O93" s="113" t="s">
        <v>26</v>
      </c>
      <c r="P93" s="143" t="s">
        <v>11</v>
      </c>
      <c r="Q93" s="113" t="s">
        <v>27</v>
      </c>
      <c r="R93" s="114" t="s">
        <v>28</v>
      </c>
    </row>
    <row r="94" spans="1:23" s="1" customFormat="1">
      <c r="A94" s="9" t="s">
        <v>263</v>
      </c>
      <c r="B94" s="9" t="s">
        <v>259</v>
      </c>
      <c r="C94" s="9"/>
      <c r="D94" s="9"/>
      <c r="E94" s="9"/>
      <c r="F94" s="34"/>
      <c r="G94" s="9"/>
      <c r="H94" s="9">
        <v>106540</v>
      </c>
      <c r="I94" s="9">
        <v>106540</v>
      </c>
      <c r="J94" s="9">
        <f t="shared" ref="J94:J110" si="18">I94-H94</f>
        <v>0</v>
      </c>
      <c r="K94" s="9">
        <v>1</v>
      </c>
      <c r="L94" s="9">
        <f t="shared" ref="L94:L110" si="19">K94*J94</f>
        <v>0</v>
      </c>
      <c r="M94" s="10">
        <v>1.03</v>
      </c>
      <c r="N94" s="11">
        <f t="shared" ref="N94:N111" si="20">M94*L94</f>
        <v>0</v>
      </c>
      <c r="O94" s="9">
        <v>50</v>
      </c>
      <c r="P94" s="11">
        <f t="shared" ref="P94:P111" si="21">G94+N94+O94</f>
        <v>50</v>
      </c>
      <c r="Q94" s="9">
        <v>1</v>
      </c>
      <c r="R94" s="34">
        <f t="shared" ref="R94:R110" si="22">P94*Q94</f>
        <v>50</v>
      </c>
      <c r="S94" s="343"/>
      <c r="T94" s="343"/>
      <c r="U94" s="343"/>
      <c r="V94" s="343"/>
      <c r="W94" s="343"/>
    </row>
    <row r="95" spans="1:23" s="343" customFormat="1">
      <c r="A95" s="9" t="s">
        <v>264</v>
      </c>
      <c r="B95" s="9" t="s">
        <v>259</v>
      </c>
      <c r="C95" s="33">
        <v>4</v>
      </c>
      <c r="D95" s="33">
        <v>4</v>
      </c>
      <c r="E95" s="9">
        <f>D95-C95</f>
        <v>0</v>
      </c>
      <c r="F95" s="34">
        <v>9.5</v>
      </c>
      <c r="G95" s="9">
        <f>E95*F95</f>
        <v>0</v>
      </c>
      <c r="H95" s="9">
        <v>438</v>
      </c>
      <c r="I95" s="9">
        <v>438</v>
      </c>
      <c r="J95" s="9">
        <f t="shared" si="18"/>
        <v>0</v>
      </c>
      <c r="K95" s="9">
        <v>1</v>
      </c>
      <c r="L95" s="9">
        <f t="shared" si="19"/>
        <v>0</v>
      </c>
      <c r="M95" s="10">
        <v>1.03</v>
      </c>
      <c r="N95" s="11">
        <f t="shared" si="20"/>
        <v>0</v>
      </c>
      <c r="O95" s="9">
        <v>40</v>
      </c>
      <c r="P95" s="11">
        <f t="shared" si="21"/>
        <v>40</v>
      </c>
      <c r="Q95" s="9">
        <v>1</v>
      </c>
      <c r="R95" s="34">
        <f t="shared" si="22"/>
        <v>40</v>
      </c>
      <c r="S95" s="25"/>
      <c r="T95" s="25"/>
      <c r="U95" s="25"/>
      <c r="V95" s="25"/>
      <c r="W95" s="25"/>
    </row>
    <row r="96" spans="1:23" s="25" customFormat="1">
      <c r="A96" s="9" t="s">
        <v>265</v>
      </c>
      <c r="B96" s="9" t="s">
        <v>259</v>
      </c>
      <c r="C96" s="33"/>
      <c r="D96" s="33"/>
      <c r="E96" s="9"/>
      <c r="F96" s="34">
        <v>9.5</v>
      </c>
      <c r="G96" s="9"/>
      <c r="H96" s="9">
        <v>10831</v>
      </c>
      <c r="I96" s="9">
        <v>10873</v>
      </c>
      <c r="J96" s="9">
        <f t="shared" si="18"/>
        <v>42</v>
      </c>
      <c r="K96" s="9">
        <v>1</v>
      </c>
      <c r="L96" s="9">
        <f t="shared" si="19"/>
        <v>42</v>
      </c>
      <c r="M96" s="10">
        <v>1.03</v>
      </c>
      <c r="N96" s="11">
        <f t="shared" si="20"/>
        <v>43.26</v>
      </c>
      <c r="O96" s="9">
        <v>40</v>
      </c>
      <c r="P96" s="11">
        <f t="shared" si="21"/>
        <v>83.26</v>
      </c>
      <c r="Q96" s="9">
        <v>1</v>
      </c>
      <c r="R96" s="34">
        <f t="shared" si="22"/>
        <v>83.26</v>
      </c>
      <c r="S96" s="1"/>
      <c r="T96" s="1"/>
      <c r="U96" s="1"/>
      <c r="V96" s="1"/>
      <c r="W96" s="1"/>
    </row>
    <row r="97" spans="1:18" s="13" customFormat="1">
      <c r="A97" s="9" t="s">
        <v>266</v>
      </c>
      <c r="B97" s="9" t="s">
        <v>259</v>
      </c>
      <c r="C97" s="33">
        <v>194</v>
      </c>
      <c r="D97" s="33">
        <v>194</v>
      </c>
      <c r="E97" s="9">
        <f>D97-C97</f>
        <v>0</v>
      </c>
      <c r="F97" s="34">
        <v>9.5</v>
      </c>
      <c r="G97" s="9">
        <f>E97*F97</f>
        <v>0</v>
      </c>
      <c r="H97" s="9">
        <v>24129</v>
      </c>
      <c r="I97" s="9">
        <v>24129</v>
      </c>
      <c r="J97" s="9">
        <f t="shared" si="18"/>
        <v>0</v>
      </c>
      <c r="K97" s="9">
        <v>1</v>
      </c>
      <c r="L97" s="9">
        <f t="shared" si="19"/>
        <v>0</v>
      </c>
      <c r="M97" s="10">
        <v>1.03</v>
      </c>
      <c r="N97" s="11">
        <f t="shared" si="20"/>
        <v>0</v>
      </c>
      <c r="O97" s="9">
        <v>40</v>
      </c>
      <c r="P97" s="11">
        <f t="shared" si="21"/>
        <v>40</v>
      </c>
      <c r="Q97" s="9">
        <v>1</v>
      </c>
      <c r="R97" s="34">
        <f t="shared" si="22"/>
        <v>40</v>
      </c>
    </row>
    <row r="98" spans="1:18" s="13" customFormat="1">
      <c r="A98" s="9" t="s">
        <v>267</v>
      </c>
      <c r="B98" s="9" t="s">
        <v>259</v>
      </c>
      <c r="C98" s="33">
        <v>27</v>
      </c>
      <c r="D98" s="33">
        <v>27</v>
      </c>
      <c r="E98" s="9">
        <f>D98-C98</f>
        <v>0</v>
      </c>
      <c r="F98" s="34">
        <v>9.5</v>
      </c>
      <c r="G98" s="9">
        <f>E98*F98</f>
        <v>0</v>
      </c>
      <c r="H98" s="9">
        <v>54488</v>
      </c>
      <c r="I98" s="9">
        <v>56500</v>
      </c>
      <c r="J98" s="9">
        <f t="shared" si="18"/>
        <v>2012</v>
      </c>
      <c r="K98" s="9">
        <v>1</v>
      </c>
      <c r="L98" s="9">
        <f t="shared" si="19"/>
        <v>2012</v>
      </c>
      <c r="M98" s="10">
        <v>1.03</v>
      </c>
      <c r="N98" s="11">
        <f t="shared" si="20"/>
        <v>2072.36</v>
      </c>
      <c r="O98" s="9">
        <v>40</v>
      </c>
      <c r="P98" s="11">
        <f t="shared" si="21"/>
        <v>2112.36</v>
      </c>
      <c r="Q98" s="9">
        <v>0.5</v>
      </c>
      <c r="R98" s="34">
        <f t="shared" si="22"/>
        <v>1056.18</v>
      </c>
    </row>
    <row r="99" spans="1:18" s="13" customFormat="1">
      <c r="A99" s="9" t="s">
        <v>267</v>
      </c>
      <c r="B99" s="9" t="s">
        <v>259</v>
      </c>
      <c r="C99" s="9" t="s">
        <v>268</v>
      </c>
      <c r="D99" s="33"/>
      <c r="E99" s="9"/>
      <c r="F99" s="34">
        <v>9.5</v>
      </c>
      <c r="G99" s="9"/>
      <c r="H99" s="9">
        <v>8243</v>
      </c>
      <c r="I99" s="9">
        <v>8656</v>
      </c>
      <c r="J99" s="9">
        <f t="shared" si="18"/>
        <v>413</v>
      </c>
      <c r="K99" s="9">
        <v>1</v>
      </c>
      <c r="L99" s="9">
        <f t="shared" si="19"/>
        <v>413</v>
      </c>
      <c r="M99" s="10">
        <v>1.03</v>
      </c>
      <c r="N99" s="11">
        <f t="shared" si="20"/>
        <v>425.39</v>
      </c>
      <c r="O99" s="9"/>
      <c r="P99" s="11">
        <f t="shared" si="21"/>
        <v>425.39</v>
      </c>
      <c r="Q99" s="9">
        <v>0.5</v>
      </c>
      <c r="R99" s="34">
        <f t="shared" si="22"/>
        <v>212.69499999999999</v>
      </c>
    </row>
    <row r="100" spans="1:18" s="13" customFormat="1">
      <c r="A100" s="9" t="s">
        <v>267</v>
      </c>
      <c r="B100" s="9" t="s">
        <v>259</v>
      </c>
      <c r="C100" s="9" t="s">
        <v>269</v>
      </c>
      <c r="D100" s="33"/>
      <c r="E100" s="9"/>
      <c r="F100" s="34">
        <v>9.5</v>
      </c>
      <c r="G100" s="9"/>
      <c r="H100" s="9">
        <v>4660</v>
      </c>
      <c r="I100" s="9">
        <v>5155</v>
      </c>
      <c r="J100" s="9">
        <f t="shared" si="18"/>
        <v>495</v>
      </c>
      <c r="K100" s="9">
        <v>1</v>
      </c>
      <c r="L100" s="9">
        <f t="shared" si="19"/>
        <v>495</v>
      </c>
      <c r="M100" s="10">
        <v>1.03</v>
      </c>
      <c r="N100" s="11">
        <f t="shared" si="20"/>
        <v>509.85</v>
      </c>
      <c r="O100" s="9"/>
      <c r="P100" s="11">
        <f t="shared" si="21"/>
        <v>509.85</v>
      </c>
      <c r="Q100" s="9">
        <v>0.5</v>
      </c>
      <c r="R100" s="34">
        <f t="shared" si="22"/>
        <v>254.92500000000001</v>
      </c>
    </row>
    <row r="101" spans="1:18" s="13" customFormat="1">
      <c r="A101" s="9" t="s">
        <v>270</v>
      </c>
      <c r="B101" s="9" t="s">
        <v>259</v>
      </c>
      <c r="C101" s="9">
        <v>111</v>
      </c>
      <c r="D101" s="9">
        <v>111</v>
      </c>
      <c r="E101" s="9" t="s">
        <v>147</v>
      </c>
      <c r="F101" s="34">
        <v>9.5</v>
      </c>
      <c r="G101" s="9">
        <f>D101-C101</f>
        <v>0</v>
      </c>
      <c r="H101" s="9">
        <v>212760</v>
      </c>
      <c r="I101" s="9">
        <v>223059</v>
      </c>
      <c r="J101" s="9">
        <f t="shared" si="18"/>
        <v>10299</v>
      </c>
      <c r="K101" s="9">
        <v>1</v>
      </c>
      <c r="L101" s="9">
        <f t="shared" si="19"/>
        <v>10299</v>
      </c>
      <c r="M101" s="10">
        <v>1.03</v>
      </c>
      <c r="N101" s="11">
        <f t="shared" si="20"/>
        <v>10607.97</v>
      </c>
      <c r="O101" s="9">
        <v>80</v>
      </c>
      <c r="P101" s="11">
        <f t="shared" si="21"/>
        <v>10687.97</v>
      </c>
      <c r="Q101" s="9">
        <v>1</v>
      </c>
      <c r="R101" s="34">
        <f t="shared" si="22"/>
        <v>10687.97</v>
      </c>
    </row>
    <row r="102" spans="1:18" s="13" customFormat="1">
      <c r="A102" s="9" t="s">
        <v>271</v>
      </c>
      <c r="B102" s="9" t="s">
        <v>259</v>
      </c>
      <c r="C102" s="9"/>
      <c r="D102" s="9" t="s">
        <v>272</v>
      </c>
      <c r="E102" s="9"/>
      <c r="F102" s="34"/>
      <c r="G102" s="9"/>
      <c r="H102" s="9">
        <v>7862</v>
      </c>
      <c r="I102" s="9">
        <v>8659</v>
      </c>
      <c r="J102" s="9">
        <f t="shared" si="18"/>
        <v>797</v>
      </c>
      <c r="K102" s="9">
        <v>1</v>
      </c>
      <c r="L102" s="9">
        <f t="shared" si="19"/>
        <v>797</v>
      </c>
      <c r="M102" s="10">
        <v>1.03</v>
      </c>
      <c r="N102" s="11">
        <f t="shared" si="20"/>
        <v>820.91</v>
      </c>
      <c r="O102" s="9"/>
      <c r="P102" s="11">
        <f t="shared" si="21"/>
        <v>820.91</v>
      </c>
      <c r="Q102" s="9">
        <v>1</v>
      </c>
      <c r="R102" s="34">
        <f t="shared" si="22"/>
        <v>820.91</v>
      </c>
    </row>
    <row r="103" spans="1:18" s="13" customFormat="1">
      <c r="A103" s="9" t="s">
        <v>273</v>
      </c>
      <c r="B103" s="9" t="s">
        <v>259</v>
      </c>
      <c r="C103" s="9"/>
      <c r="D103" s="9"/>
      <c r="E103" s="9"/>
      <c r="F103" s="34"/>
      <c r="G103" s="9"/>
      <c r="H103" s="9">
        <v>58075</v>
      </c>
      <c r="I103" s="9">
        <v>58075</v>
      </c>
      <c r="J103" s="9">
        <f t="shared" si="18"/>
        <v>0</v>
      </c>
      <c r="K103" s="9">
        <v>1</v>
      </c>
      <c r="L103" s="9">
        <f t="shared" si="19"/>
        <v>0</v>
      </c>
      <c r="M103" s="10">
        <v>1.03</v>
      </c>
      <c r="N103" s="11">
        <f t="shared" si="20"/>
        <v>0</v>
      </c>
      <c r="O103" s="9">
        <v>40</v>
      </c>
      <c r="P103" s="11">
        <f t="shared" si="21"/>
        <v>40</v>
      </c>
      <c r="Q103" s="9">
        <v>1</v>
      </c>
      <c r="R103" s="34">
        <f t="shared" si="22"/>
        <v>40</v>
      </c>
    </row>
    <row r="104" spans="1:18" s="13" customFormat="1">
      <c r="A104" s="9" t="s">
        <v>274</v>
      </c>
      <c r="B104" s="9" t="s">
        <v>259</v>
      </c>
      <c r="C104" s="9"/>
      <c r="D104" s="9"/>
      <c r="E104" s="9"/>
      <c r="F104" s="34"/>
      <c r="G104" s="9"/>
      <c r="H104" s="9">
        <v>92338</v>
      </c>
      <c r="I104" s="9">
        <v>93227</v>
      </c>
      <c r="J104" s="9">
        <f t="shared" si="18"/>
        <v>889</v>
      </c>
      <c r="K104" s="9">
        <v>1</v>
      </c>
      <c r="L104" s="9">
        <f t="shared" si="19"/>
        <v>889</v>
      </c>
      <c r="M104" s="10">
        <v>1.03</v>
      </c>
      <c r="N104" s="11">
        <f t="shared" si="20"/>
        <v>915.67</v>
      </c>
      <c r="O104" s="9"/>
      <c r="P104" s="11">
        <f t="shared" si="21"/>
        <v>915.67</v>
      </c>
      <c r="Q104" s="9">
        <v>1</v>
      </c>
      <c r="R104" s="34">
        <f t="shared" si="22"/>
        <v>915.67</v>
      </c>
    </row>
    <row r="105" spans="1:18" s="13" customFormat="1">
      <c r="A105" s="9" t="s">
        <v>275</v>
      </c>
      <c r="B105" s="9" t="s">
        <v>259</v>
      </c>
      <c r="C105" s="9">
        <v>403</v>
      </c>
      <c r="D105" s="9">
        <v>403</v>
      </c>
      <c r="E105" s="9">
        <f t="shared" ref="E105:E110" si="23">SUM(D105-C105)</f>
        <v>0</v>
      </c>
      <c r="F105" s="34">
        <v>9.5</v>
      </c>
      <c r="G105" s="9">
        <f t="shared" ref="G105:G111" si="24">E105*F105</f>
        <v>0</v>
      </c>
      <c r="H105" s="9">
        <v>30375</v>
      </c>
      <c r="I105" s="9">
        <v>30375</v>
      </c>
      <c r="J105" s="9">
        <f t="shared" si="18"/>
        <v>0</v>
      </c>
      <c r="K105" s="9">
        <v>1</v>
      </c>
      <c r="L105" s="9">
        <f t="shared" si="19"/>
        <v>0</v>
      </c>
      <c r="M105" s="10">
        <v>1.03</v>
      </c>
      <c r="N105" s="11">
        <f t="shared" si="20"/>
        <v>0</v>
      </c>
      <c r="O105" s="9">
        <v>40</v>
      </c>
      <c r="P105" s="11">
        <f t="shared" si="21"/>
        <v>40</v>
      </c>
      <c r="Q105" s="9">
        <v>1</v>
      </c>
      <c r="R105" s="34">
        <f t="shared" si="22"/>
        <v>40</v>
      </c>
    </row>
    <row r="106" spans="1:18" s="13" customFormat="1">
      <c r="A106" s="9" t="s">
        <v>276</v>
      </c>
      <c r="B106" s="9" t="s">
        <v>259</v>
      </c>
      <c r="C106" s="9">
        <v>27</v>
      </c>
      <c r="D106" s="9">
        <v>27</v>
      </c>
      <c r="E106" s="9">
        <f t="shared" si="23"/>
        <v>0</v>
      </c>
      <c r="F106" s="34">
        <v>9.5</v>
      </c>
      <c r="G106" s="9">
        <f t="shared" si="24"/>
        <v>0</v>
      </c>
      <c r="H106" s="9">
        <v>6213</v>
      </c>
      <c r="I106" s="9">
        <v>6320</v>
      </c>
      <c r="J106" s="9">
        <f t="shared" si="18"/>
        <v>107</v>
      </c>
      <c r="K106" s="9">
        <v>1</v>
      </c>
      <c r="L106" s="9">
        <f t="shared" si="19"/>
        <v>107</v>
      </c>
      <c r="M106" s="10">
        <v>1.03</v>
      </c>
      <c r="N106" s="11">
        <f t="shared" si="20"/>
        <v>110.21</v>
      </c>
      <c r="O106" s="9">
        <v>80</v>
      </c>
      <c r="P106" s="11">
        <f t="shared" si="21"/>
        <v>190.21</v>
      </c>
      <c r="Q106" s="9">
        <v>1</v>
      </c>
      <c r="R106" s="34">
        <f t="shared" si="22"/>
        <v>190.21</v>
      </c>
    </row>
    <row r="107" spans="1:18" s="13" customFormat="1">
      <c r="A107" s="9" t="s">
        <v>277</v>
      </c>
      <c r="B107" s="9" t="s">
        <v>259</v>
      </c>
      <c r="C107" s="9">
        <v>168</v>
      </c>
      <c r="D107" s="9">
        <v>169</v>
      </c>
      <c r="E107" s="9">
        <f t="shared" si="23"/>
        <v>1</v>
      </c>
      <c r="F107" s="34">
        <v>9.5</v>
      </c>
      <c r="G107" s="9">
        <f t="shared" si="24"/>
        <v>9.5</v>
      </c>
      <c r="H107" s="9">
        <v>129165</v>
      </c>
      <c r="I107" s="9">
        <v>129165</v>
      </c>
      <c r="J107" s="9">
        <f t="shared" si="18"/>
        <v>0</v>
      </c>
      <c r="K107" s="9">
        <v>1</v>
      </c>
      <c r="L107" s="9">
        <f t="shared" si="19"/>
        <v>0</v>
      </c>
      <c r="M107" s="10">
        <v>1.03</v>
      </c>
      <c r="N107" s="11">
        <f t="shared" si="20"/>
        <v>0</v>
      </c>
      <c r="O107" s="9">
        <v>80</v>
      </c>
      <c r="P107" s="11">
        <f t="shared" si="21"/>
        <v>89.5</v>
      </c>
      <c r="Q107" s="9">
        <v>1</v>
      </c>
      <c r="R107" s="34">
        <f t="shared" si="22"/>
        <v>89.5</v>
      </c>
    </row>
    <row r="108" spans="1:18" s="13" customFormat="1">
      <c r="A108" s="9" t="s">
        <v>278</v>
      </c>
      <c r="B108" s="9" t="s">
        <v>259</v>
      </c>
      <c r="C108" s="9">
        <v>76</v>
      </c>
      <c r="D108" s="9">
        <v>76</v>
      </c>
      <c r="E108" s="9">
        <f t="shared" si="23"/>
        <v>0</v>
      </c>
      <c r="F108" s="34">
        <v>9.5</v>
      </c>
      <c r="G108" s="9">
        <f t="shared" si="24"/>
        <v>0</v>
      </c>
      <c r="H108" s="9">
        <v>16953</v>
      </c>
      <c r="I108" s="9">
        <v>16953</v>
      </c>
      <c r="J108" s="9">
        <f t="shared" si="18"/>
        <v>0</v>
      </c>
      <c r="K108" s="9">
        <v>1</v>
      </c>
      <c r="L108" s="9">
        <f t="shared" si="19"/>
        <v>0</v>
      </c>
      <c r="M108" s="10">
        <v>1.03</v>
      </c>
      <c r="N108" s="11">
        <f t="shared" si="20"/>
        <v>0</v>
      </c>
      <c r="O108" s="9">
        <v>60</v>
      </c>
      <c r="P108" s="11">
        <f t="shared" si="21"/>
        <v>60</v>
      </c>
      <c r="Q108" s="9">
        <v>1</v>
      </c>
      <c r="R108" s="34">
        <f t="shared" si="22"/>
        <v>60</v>
      </c>
    </row>
    <row r="109" spans="1:18" s="13" customFormat="1">
      <c r="A109" s="9" t="s">
        <v>279</v>
      </c>
      <c r="B109" s="9" t="s">
        <v>259</v>
      </c>
      <c r="C109" s="9">
        <v>53</v>
      </c>
      <c r="D109" s="9">
        <v>53</v>
      </c>
      <c r="E109" s="9">
        <f t="shared" si="23"/>
        <v>0</v>
      </c>
      <c r="F109" s="34">
        <v>9.5</v>
      </c>
      <c r="G109" s="9">
        <f t="shared" si="24"/>
        <v>0</v>
      </c>
      <c r="H109" s="9">
        <v>15537</v>
      </c>
      <c r="I109" s="9">
        <v>15537</v>
      </c>
      <c r="J109" s="9">
        <f t="shared" si="18"/>
        <v>0</v>
      </c>
      <c r="K109" s="9">
        <v>1</v>
      </c>
      <c r="L109" s="9">
        <f t="shared" si="19"/>
        <v>0</v>
      </c>
      <c r="M109" s="10">
        <v>1.03</v>
      </c>
      <c r="N109" s="11">
        <f t="shared" si="20"/>
        <v>0</v>
      </c>
      <c r="O109" s="9">
        <v>40</v>
      </c>
      <c r="P109" s="11">
        <f t="shared" si="21"/>
        <v>40</v>
      </c>
      <c r="Q109" s="9">
        <v>1</v>
      </c>
      <c r="R109" s="34">
        <f t="shared" si="22"/>
        <v>40</v>
      </c>
    </row>
    <row r="110" spans="1:18" s="13" customFormat="1">
      <c r="A110" s="9" t="s">
        <v>280</v>
      </c>
      <c r="B110" s="9" t="s">
        <v>259</v>
      </c>
      <c r="C110" s="9">
        <v>164</v>
      </c>
      <c r="D110" s="9">
        <v>164</v>
      </c>
      <c r="E110" s="9">
        <f t="shared" si="23"/>
        <v>0</v>
      </c>
      <c r="F110" s="34">
        <v>9.5</v>
      </c>
      <c r="G110" s="9">
        <f t="shared" si="24"/>
        <v>0</v>
      </c>
      <c r="H110" s="9">
        <v>95042</v>
      </c>
      <c r="I110" s="9">
        <v>97836</v>
      </c>
      <c r="J110" s="9">
        <f t="shared" si="18"/>
        <v>2794</v>
      </c>
      <c r="K110" s="9">
        <v>1</v>
      </c>
      <c r="L110" s="9">
        <f t="shared" si="19"/>
        <v>2794</v>
      </c>
      <c r="M110" s="10">
        <v>1.03</v>
      </c>
      <c r="N110" s="11">
        <f t="shared" si="20"/>
        <v>2877.82</v>
      </c>
      <c r="O110" s="9"/>
      <c r="P110" s="11">
        <f t="shared" si="21"/>
        <v>2877.82</v>
      </c>
      <c r="Q110" s="9">
        <v>1</v>
      </c>
      <c r="R110" s="34">
        <f t="shared" si="22"/>
        <v>2877.82</v>
      </c>
    </row>
    <row r="111" spans="1:18" s="13" customFormat="1">
      <c r="A111" s="9" t="s">
        <v>11</v>
      </c>
      <c r="B111" s="9" t="s">
        <v>259</v>
      </c>
      <c r="C111" s="9"/>
      <c r="D111" s="9"/>
      <c r="E111" s="9">
        <f>SUM(E94:E110)</f>
        <v>1</v>
      </c>
      <c r="F111" s="34">
        <v>9.5</v>
      </c>
      <c r="G111" s="9">
        <f t="shared" si="24"/>
        <v>9.5</v>
      </c>
      <c r="H111" s="9"/>
      <c r="I111" s="9"/>
      <c r="J111" s="9"/>
      <c r="K111" s="9"/>
      <c r="L111" s="9">
        <f>SUM(L94:L110)</f>
        <v>17848</v>
      </c>
      <c r="M111" s="10">
        <v>1.03</v>
      </c>
      <c r="N111" s="11">
        <f t="shared" si="20"/>
        <v>18383.439999999999</v>
      </c>
      <c r="O111" s="9">
        <f>SUM(O94:O110)</f>
        <v>630</v>
      </c>
      <c r="P111" s="11">
        <f t="shared" si="21"/>
        <v>19022.939999999999</v>
      </c>
      <c r="Q111" s="9">
        <v>1</v>
      </c>
      <c r="R111" s="34">
        <f>SUM(R94:R110)</f>
        <v>17499.14</v>
      </c>
    </row>
    <row r="112" spans="1:18" s="13" customFormat="1">
      <c r="A112" s="70"/>
      <c r="B112" s="70"/>
      <c r="C112" s="70"/>
      <c r="D112" s="70"/>
      <c r="E112" s="70"/>
      <c r="F112" s="149"/>
      <c r="G112" s="70"/>
      <c r="H112" s="70"/>
      <c r="I112" s="70"/>
      <c r="J112" s="70"/>
      <c r="K112" s="70"/>
      <c r="L112" s="198">
        <f>N112/M111</f>
        <v>16368.5825242718</v>
      </c>
      <c r="M112" s="74"/>
      <c r="N112" s="75">
        <f>R111-O111-G111</f>
        <v>16859.64</v>
      </c>
      <c r="O112" s="70"/>
      <c r="P112" s="75">
        <f>R111-G111</f>
        <v>17489.64</v>
      </c>
      <c r="Q112" s="70"/>
      <c r="R112" s="149"/>
    </row>
    <row r="113" spans="1:99" s="13" customFormat="1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</row>
    <row r="114" spans="1:99" s="13" customForma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</row>
    <row r="115" spans="1:99" s="1" customForma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0"/>
      <c r="T115" s="25"/>
      <c r="U115" s="25"/>
      <c r="V115" s="25"/>
      <c r="W115" s="25"/>
    </row>
    <row r="116" spans="1:99" s="85" customForma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17"/>
      <c r="T116" s="17"/>
      <c r="U116" s="17"/>
      <c r="V116" s="17"/>
      <c r="W116" s="17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</row>
    <row r="117" spans="1:99"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7"/>
      <c r="AL117" s="17"/>
      <c r="AM117" s="17"/>
      <c r="AN117" s="17"/>
      <c r="AO117" s="17"/>
      <c r="AP117" s="17"/>
      <c r="AQ117" s="17"/>
      <c r="AR117" s="17"/>
      <c r="AS117" s="17"/>
      <c r="AT117" s="17"/>
      <c r="AU117" s="17"/>
      <c r="AV117" s="17"/>
      <c r="AW117" s="17"/>
      <c r="AX117" s="17"/>
      <c r="AY117" s="17"/>
      <c r="AZ117" s="17"/>
      <c r="BA117" s="17"/>
      <c r="BB117" s="17"/>
      <c r="BC117" s="17"/>
      <c r="BD117" s="17"/>
      <c r="BE117" s="17"/>
      <c r="BF117" s="17"/>
      <c r="BG117" s="17"/>
      <c r="BH117" s="17"/>
      <c r="BI117" s="17"/>
      <c r="BJ117" s="17"/>
      <c r="BK117" s="17"/>
      <c r="BL117" s="17"/>
      <c r="BM117" s="17"/>
      <c r="BN117" s="17"/>
      <c r="BO117" s="17"/>
      <c r="BP117" s="17"/>
      <c r="BQ117" s="17"/>
      <c r="BR117" s="17"/>
      <c r="BS117" s="17"/>
      <c r="BT117" s="17"/>
      <c r="BU117" s="17"/>
      <c r="BV117" s="17"/>
      <c r="BW117" s="17"/>
      <c r="BX117" s="17"/>
      <c r="BY117" s="17"/>
      <c r="BZ117" s="17"/>
      <c r="CA117" s="17"/>
      <c r="CB117" s="17"/>
      <c r="CC117" s="17"/>
      <c r="CD117" s="17"/>
      <c r="CE117" s="17"/>
      <c r="CF117" s="17"/>
      <c r="CG117" s="17"/>
      <c r="CH117" s="17"/>
      <c r="CI117" s="17"/>
      <c r="CJ117" s="17"/>
      <c r="CK117" s="17"/>
      <c r="CL117" s="17"/>
      <c r="CM117" s="17"/>
      <c r="CN117" s="17"/>
      <c r="CO117" s="17"/>
      <c r="CP117" s="17"/>
      <c r="CQ117" s="17"/>
      <c r="CR117" s="17"/>
      <c r="CS117" s="17"/>
      <c r="CT117" s="17"/>
      <c r="CU117" s="17"/>
    </row>
    <row r="118" spans="1:99" ht="15" customHeight="1"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7"/>
      <c r="AL118" s="17"/>
      <c r="AM118" s="17"/>
      <c r="AN118" s="17"/>
      <c r="AO118" s="17"/>
      <c r="AP118" s="17"/>
      <c r="AQ118" s="17"/>
      <c r="AR118" s="17"/>
      <c r="AS118" s="17"/>
      <c r="AT118" s="17"/>
      <c r="AU118" s="17"/>
      <c r="AV118" s="17"/>
      <c r="AW118" s="17"/>
      <c r="AX118" s="17"/>
      <c r="AY118" s="17"/>
      <c r="AZ118" s="17"/>
      <c r="BA118" s="17"/>
      <c r="BB118" s="17"/>
      <c r="BC118" s="17"/>
      <c r="BD118" s="17"/>
      <c r="BE118" s="17"/>
      <c r="BF118" s="17"/>
      <c r="BG118" s="17"/>
      <c r="BH118" s="17"/>
      <c r="BI118" s="17"/>
      <c r="BJ118" s="17"/>
      <c r="BK118" s="17"/>
      <c r="BL118" s="17"/>
      <c r="BM118" s="17"/>
      <c r="BN118" s="17"/>
      <c r="BO118" s="17"/>
      <c r="BP118" s="17"/>
      <c r="BQ118" s="17"/>
      <c r="BR118" s="17"/>
      <c r="BS118" s="17"/>
      <c r="BT118" s="17"/>
      <c r="BU118" s="17"/>
      <c r="BV118" s="17"/>
      <c r="BW118" s="17"/>
      <c r="BX118" s="17"/>
      <c r="BY118" s="17"/>
      <c r="BZ118" s="17"/>
      <c r="CA118" s="17"/>
      <c r="CB118" s="17"/>
      <c r="CC118" s="17"/>
      <c r="CD118" s="17"/>
      <c r="CE118" s="17"/>
      <c r="CF118" s="17"/>
      <c r="CG118" s="17"/>
      <c r="CH118" s="17"/>
      <c r="CI118" s="17"/>
      <c r="CJ118" s="17"/>
      <c r="CK118" s="17"/>
      <c r="CL118" s="17"/>
      <c r="CM118" s="17"/>
      <c r="CN118" s="17"/>
      <c r="CO118" s="17"/>
      <c r="CP118" s="17"/>
      <c r="CQ118" s="17"/>
      <c r="CR118" s="17"/>
      <c r="CS118" s="17"/>
      <c r="CT118" s="17"/>
      <c r="CU118" s="17"/>
    </row>
    <row r="119" spans="1:99">
      <c r="S119" s="256"/>
      <c r="T119" s="256"/>
      <c r="U119" s="256"/>
      <c r="V119" s="256"/>
      <c r="W119" s="256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  <c r="AW119" s="17"/>
      <c r="AX119" s="17"/>
      <c r="AY119" s="17"/>
      <c r="AZ119" s="17"/>
      <c r="BA119" s="17"/>
      <c r="BB119" s="17"/>
      <c r="BC119" s="17"/>
      <c r="BD119" s="17"/>
      <c r="BE119" s="17"/>
      <c r="BF119" s="17"/>
      <c r="BG119" s="17"/>
      <c r="BH119" s="17"/>
      <c r="BI119" s="17"/>
      <c r="BJ119" s="17"/>
      <c r="BK119" s="17"/>
      <c r="BL119" s="17"/>
      <c r="BM119" s="17"/>
      <c r="BN119" s="17"/>
      <c r="BO119" s="17"/>
      <c r="BP119" s="17"/>
      <c r="BQ119" s="17"/>
      <c r="BR119" s="17"/>
      <c r="BS119" s="17"/>
      <c r="BT119" s="17"/>
      <c r="BU119" s="17"/>
      <c r="BV119" s="17"/>
      <c r="BW119" s="17"/>
      <c r="BX119" s="17"/>
      <c r="BY119" s="17"/>
      <c r="BZ119" s="17"/>
      <c r="CA119" s="17"/>
      <c r="CB119" s="17"/>
      <c r="CC119" s="17"/>
      <c r="CD119" s="17"/>
      <c r="CE119" s="17"/>
      <c r="CF119" s="17"/>
      <c r="CG119" s="17"/>
      <c r="CH119" s="17"/>
      <c r="CI119" s="17"/>
      <c r="CJ119" s="17"/>
      <c r="CK119" s="17"/>
      <c r="CL119" s="17"/>
      <c r="CM119" s="17"/>
      <c r="CN119" s="17"/>
      <c r="CO119" s="17"/>
      <c r="CP119" s="17"/>
      <c r="CQ119" s="17"/>
      <c r="CR119" s="17"/>
      <c r="CS119" s="17"/>
      <c r="CT119" s="17"/>
      <c r="CU119" s="17"/>
    </row>
    <row r="120" spans="1:99" s="21" customFormat="1" ht="1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56"/>
      <c r="Y120" s="256"/>
      <c r="Z120" s="256"/>
      <c r="AA120" s="256"/>
      <c r="AB120" s="256"/>
      <c r="AC120" s="256"/>
      <c r="AD120" s="256"/>
      <c r="AE120" s="256"/>
      <c r="AF120" s="256"/>
      <c r="AG120" s="256"/>
      <c r="AH120" s="256"/>
      <c r="AI120" s="256"/>
      <c r="AJ120" s="256"/>
      <c r="AK120" s="256"/>
      <c r="AL120" s="256"/>
      <c r="AM120" s="256"/>
      <c r="AN120" s="256"/>
      <c r="AO120" s="256"/>
      <c r="AP120" s="256"/>
      <c r="AQ120" s="256"/>
      <c r="AR120" s="256"/>
      <c r="AS120" s="256"/>
      <c r="AT120" s="256"/>
      <c r="AU120" s="256"/>
      <c r="AV120" s="256"/>
      <c r="AW120" s="256"/>
      <c r="AX120" s="256"/>
      <c r="AY120" s="256"/>
      <c r="AZ120" s="256"/>
      <c r="BA120" s="256"/>
      <c r="BB120" s="256"/>
      <c r="BC120" s="256"/>
      <c r="BD120" s="256"/>
      <c r="BE120" s="256"/>
      <c r="BF120" s="256"/>
      <c r="BG120" s="256"/>
      <c r="BH120" s="256"/>
      <c r="BI120" s="256"/>
      <c r="BJ120" s="256"/>
      <c r="BK120" s="256"/>
      <c r="BL120" s="256"/>
      <c r="BM120" s="256"/>
      <c r="BN120" s="256"/>
      <c r="BO120" s="256"/>
      <c r="BP120" s="256"/>
      <c r="BQ120" s="256"/>
      <c r="BR120" s="256"/>
      <c r="BS120" s="256"/>
      <c r="BT120" s="256"/>
      <c r="BU120" s="256"/>
      <c r="BV120" s="256"/>
      <c r="BW120" s="256"/>
      <c r="BX120" s="256"/>
      <c r="BY120" s="256"/>
      <c r="BZ120" s="256"/>
      <c r="CA120" s="256"/>
      <c r="CB120" s="256"/>
      <c r="CC120" s="256"/>
      <c r="CD120" s="256"/>
      <c r="CE120" s="256"/>
      <c r="CF120" s="256"/>
      <c r="CG120" s="256"/>
      <c r="CH120" s="256"/>
      <c r="CI120" s="256"/>
      <c r="CJ120" s="256"/>
      <c r="CK120" s="256"/>
      <c r="CL120" s="256"/>
      <c r="CM120" s="256"/>
      <c r="CN120" s="256"/>
      <c r="CO120" s="256"/>
      <c r="CP120" s="256"/>
      <c r="CQ120" s="256"/>
      <c r="CR120" s="256"/>
      <c r="CS120" s="256"/>
      <c r="CT120" s="256"/>
      <c r="CU120" s="256"/>
    </row>
  </sheetData>
  <mergeCells count="3">
    <mergeCell ref="A1:R1"/>
    <mergeCell ref="S52:W52"/>
    <mergeCell ref="S68:T68"/>
  </mergeCells>
  <phoneticPr fontId="33" type="noConversion"/>
  <pageMargins left="0.75" right="0.75" top="1" bottom="1" header="0.5" footer="0.5"/>
  <pageSetup paperSize="9" orientation="landscape" horizontalDpi="200" verticalDpi="300"/>
  <headerFooter alignWithMargins="0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FS45"/>
  <sheetViews>
    <sheetView workbookViewId="0">
      <selection activeCell="A39" sqref="A39:XFD39"/>
    </sheetView>
  </sheetViews>
  <sheetFormatPr defaultColWidth="9" defaultRowHeight="14.25"/>
  <cols>
    <col min="1" max="1" width="10.125" style="2" customWidth="1"/>
    <col min="2" max="2" width="9" style="2"/>
    <col min="3" max="3" width="6.125" style="2" customWidth="1"/>
    <col min="4" max="5" width="5.25" style="2" customWidth="1"/>
    <col min="6" max="6" width="5.875" style="2" customWidth="1"/>
    <col min="7" max="7" width="3.75" style="2" customWidth="1"/>
    <col min="8" max="9" width="6.125" style="2" customWidth="1"/>
    <col min="10" max="10" width="6.625" style="2" customWidth="1"/>
    <col min="11" max="11" width="4.5" style="2" customWidth="1"/>
    <col min="12" max="12" width="11.375" style="2" customWidth="1"/>
    <col min="13" max="13" width="5" style="2" customWidth="1"/>
    <col min="14" max="14" width="14.375" style="2" customWidth="1"/>
    <col min="15" max="15" width="4.375" style="2" customWidth="1"/>
    <col min="16" max="16" width="13.25" style="2" customWidth="1"/>
    <col min="17" max="17" width="5" style="2" customWidth="1"/>
    <col min="18" max="20" width="13.625" style="2" customWidth="1"/>
    <col min="21" max="21" width="10.375" style="2"/>
    <col min="22" max="22" width="9" style="2"/>
    <col min="23" max="23" width="4.125" style="2" customWidth="1"/>
    <col min="24" max="24" width="4.25" style="2" customWidth="1"/>
    <col min="25" max="27" width="9" style="2"/>
    <col min="28" max="28" width="11.875" style="2" customWidth="1"/>
    <col min="29" max="29" width="9" style="2"/>
    <col min="30" max="30" width="9.25" style="2"/>
    <col min="31" max="31" width="4.125" style="2" customWidth="1"/>
    <col min="32" max="32" width="9" style="2"/>
    <col min="33" max="33" width="6" style="2" customWidth="1"/>
    <col min="34" max="34" width="12.25" style="2" customWidth="1"/>
    <col min="35" max="35" width="2.75" style="2" customWidth="1"/>
    <col min="36" max="36" width="12.625" style="2" customWidth="1"/>
    <col min="37" max="37" width="5" style="2" customWidth="1"/>
    <col min="38" max="38" width="11.5" style="2"/>
    <col min="39" max="16384" width="9" style="2"/>
  </cols>
  <sheetData>
    <row r="1" spans="1:175" ht="25.5">
      <c r="A1" s="700" t="s">
        <v>41</v>
      </c>
      <c r="B1" s="701"/>
      <c r="C1" s="701"/>
      <c r="D1" s="701"/>
      <c r="E1" s="701"/>
      <c r="F1" s="701"/>
      <c r="G1" s="701"/>
      <c r="H1" s="701"/>
      <c r="I1" s="701"/>
      <c r="J1" s="701"/>
      <c r="K1" s="701"/>
      <c r="L1" s="701"/>
      <c r="M1" s="701"/>
      <c r="N1" s="701"/>
      <c r="O1" s="701"/>
      <c r="P1" s="701"/>
      <c r="Q1" s="701"/>
      <c r="R1" s="702"/>
      <c r="S1" s="538"/>
      <c r="T1" s="538"/>
    </row>
    <row r="2" spans="1:175" s="226" customFormat="1">
      <c r="A2" s="520" t="s">
        <v>15</v>
      </c>
      <c r="B2" s="521"/>
      <c r="C2" s="521" t="s">
        <v>16</v>
      </c>
      <c r="D2" s="521" t="s">
        <v>17</v>
      </c>
      <c r="E2" s="521" t="s">
        <v>18</v>
      </c>
      <c r="F2" s="522" t="s">
        <v>19</v>
      </c>
      <c r="G2" s="521" t="s">
        <v>20</v>
      </c>
      <c r="H2" s="521" t="s">
        <v>21</v>
      </c>
      <c r="I2" s="521" t="s">
        <v>22</v>
      </c>
      <c r="J2" s="521" t="s">
        <v>23</v>
      </c>
      <c r="K2" s="521" t="s">
        <v>24</v>
      </c>
      <c r="L2" s="521" t="s">
        <v>18</v>
      </c>
      <c r="M2" s="521"/>
      <c r="N2" s="532" t="s">
        <v>25</v>
      </c>
      <c r="O2" s="521" t="s">
        <v>26</v>
      </c>
      <c r="P2" s="532" t="s">
        <v>11</v>
      </c>
      <c r="Q2" s="521" t="s">
        <v>27</v>
      </c>
      <c r="R2" s="539" t="s">
        <v>28</v>
      </c>
      <c r="S2" s="540"/>
      <c r="T2" s="540"/>
      <c r="U2" s="703" t="s">
        <v>281</v>
      </c>
      <c r="V2" s="703"/>
      <c r="W2" s="703"/>
      <c r="X2" s="703"/>
      <c r="Y2" s="703"/>
      <c r="Z2" s="703"/>
      <c r="AA2" s="703"/>
      <c r="AB2" s="703"/>
      <c r="AC2" s="703"/>
      <c r="AD2" s="703"/>
      <c r="AE2" s="703"/>
      <c r="AF2" s="703"/>
      <c r="AG2" s="703"/>
      <c r="AH2" s="703"/>
      <c r="AI2" s="703"/>
      <c r="AJ2" s="703"/>
      <c r="AK2" s="703"/>
      <c r="AL2" s="703"/>
      <c r="AM2" s="24"/>
      <c r="AN2" s="24"/>
      <c r="AO2" s="24"/>
      <c r="AP2" s="24"/>
      <c r="AQ2" s="24"/>
    </row>
    <row r="3" spans="1:175" s="71" customFormat="1">
      <c r="A3" s="33" t="s">
        <v>282</v>
      </c>
      <c r="B3" s="33" t="s">
        <v>90</v>
      </c>
      <c r="C3" s="33">
        <v>17</v>
      </c>
      <c r="D3" s="33">
        <v>17</v>
      </c>
      <c r="E3" s="33">
        <f>SUM(D3-C3)</f>
        <v>0</v>
      </c>
      <c r="F3" s="348">
        <v>9.5</v>
      </c>
      <c r="G3" s="33">
        <f>E3*F3</f>
        <v>0</v>
      </c>
      <c r="H3" s="33">
        <v>14780</v>
      </c>
      <c r="I3" s="33">
        <v>14780</v>
      </c>
      <c r="J3" s="33">
        <f>I3-H3</f>
        <v>0</v>
      </c>
      <c r="K3" s="33">
        <v>1</v>
      </c>
      <c r="L3" s="33">
        <f>K3*J3</f>
        <v>0</v>
      </c>
      <c r="M3" s="33">
        <v>1.03</v>
      </c>
      <c r="N3" s="533">
        <f>M3*L3</f>
        <v>0</v>
      </c>
      <c r="O3" s="33"/>
      <c r="P3" s="533">
        <f>G3+N3+O3</f>
        <v>0</v>
      </c>
      <c r="Q3" s="33">
        <v>1</v>
      </c>
      <c r="R3" s="348">
        <f>P3*Q3</f>
        <v>0</v>
      </c>
      <c r="S3" s="541"/>
      <c r="T3" s="541"/>
      <c r="U3" s="479" t="s">
        <v>15</v>
      </c>
      <c r="V3" s="479"/>
      <c r="W3" s="479" t="s">
        <v>16</v>
      </c>
      <c r="X3" s="479" t="s">
        <v>17</v>
      </c>
      <c r="Y3" s="479" t="s">
        <v>18</v>
      </c>
      <c r="Z3" s="553" t="s">
        <v>19</v>
      </c>
      <c r="AA3" s="479" t="s">
        <v>20</v>
      </c>
      <c r="AB3" s="479" t="s">
        <v>21</v>
      </c>
      <c r="AC3" s="479" t="s">
        <v>22</v>
      </c>
      <c r="AD3" s="479" t="s">
        <v>23</v>
      </c>
      <c r="AE3" s="479" t="s">
        <v>24</v>
      </c>
      <c r="AF3" s="479" t="s">
        <v>18</v>
      </c>
      <c r="AG3" s="479"/>
      <c r="AH3" s="558" t="s">
        <v>25</v>
      </c>
      <c r="AI3" s="479" t="s">
        <v>26</v>
      </c>
      <c r="AJ3" s="558" t="s">
        <v>11</v>
      </c>
      <c r="AK3" s="479" t="s">
        <v>27</v>
      </c>
      <c r="AL3" s="559" t="s">
        <v>28</v>
      </c>
    </row>
    <row r="4" spans="1:175" s="71" customFormat="1">
      <c r="A4" s="33" t="s">
        <v>283</v>
      </c>
      <c r="B4" s="33" t="s">
        <v>90</v>
      </c>
      <c r="C4" s="33"/>
      <c r="D4" s="33"/>
      <c r="E4" s="33"/>
      <c r="F4" s="523"/>
      <c r="G4" s="33"/>
      <c r="H4" s="33">
        <v>3424</v>
      </c>
      <c r="I4" s="33">
        <v>3624</v>
      </c>
      <c r="J4" s="33">
        <f t="shared" ref="J4:J14" si="0">I4-H4</f>
        <v>200</v>
      </c>
      <c r="K4" s="33">
        <v>20</v>
      </c>
      <c r="L4" s="33">
        <f t="shared" ref="L4:L14" si="1">K4*J4</f>
        <v>4000</v>
      </c>
      <c r="M4" s="33">
        <v>1.03</v>
      </c>
      <c r="N4" s="533">
        <f t="shared" ref="N4:N14" si="2">M4*L4</f>
        <v>4120</v>
      </c>
      <c r="O4" s="33"/>
      <c r="P4" s="533">
        <f t="shared" ref="P4:P14" si="3">G4+N4+O4</f>
        <v>4120</v>
      </c>
      <c r="Q4" s="33">
        <v>1</v>
      </c>
      <c r="R4" s="348">
        <f t="shared" ref="R4:R14" si="4">P4*Q4</f>
        <v>4120</v>
      </c>
      <c r="S4" s="541"/>
      <c r="T4" s="541"/>
      <c r="U4" s="71" t="s">
        <v>282</v>
      </c>
      <c r="V4" s="71" t="s">
        <v>284</v>
      </c>
      <c r="W4" s="71">
        <v>15</v>
      </c>
      <c r="X4" s="71">
        <v>15</v>
      </c>
      <c r="Y4" s="71">
        <v>0</v>
      </c>
      <c r="Z4" s="349">
        <v>9.5</v>
      </c>
      <c r="AA4" s="71">
        <v>0</v>
      </c>
      <c r="AB4" s="71">
        <v>13222</v>
      </c>
      <c r="AC4" s="71">
        <v>13222</v>
      </c>
      <c r="AD4" s="71">
        <v>0</v>
      </c>
      <c r="AE4" s="71">
        <v>1</v>
      </c>
      <c r="AF4" s="71">
        <v>0</v>
      </c>
      <c r="AG4" s="71">
        <v>1.03</v>
      </c>
      <c r="AH4" s="534">
        <v>0</v>
      </c>
      <c r="AJ4" s="534">
        <v>0</v>
      </c>
      <c r="AK4" s="71">
        <v>1</v>
      </c>
      <c r="AL4" s="349">
        <v>0</v>
      </c>
    </row>
    <row r="5" spans="1:175" s="33" customFormat="1">
      <c r="A5" s="33" t="s">
        <v>285</v>
      </c>
      <c r="B5" s="33" t="s">
        <v>90</v>
      </c>
      <c r="F5" s="523"/>
      <c r="H5" s="33">
        <v>8817</v>
      </c>
      <c r="I5" s="33">
        <v>8871</v>
      </c>
      <c r="J5" s="33">
        <f t="shared" si="0"/>
        <v>54</v>
      </c>
      <c r="K5" s="33">
        <v>30</v>
      </c>
      <c r="L5" s="33">
        <f t="shared" si="1"/>
        <v>1620</v>
      </c>
      <c r="M5" s="33">
        <v>1.03</v>
      </c>
      <c r="N5" s="533">
        <f t="shared" si="2"/>
        <v>1668.6</v>
      </c>
      <c r="P5" s="533">
        <f t="shared" si="3"/>
        <v>1668.6</v>
      </c>
      <c r="Q5" s="33">
        <v>1</v>
      </c>
      <c r="R5" s="348">
        <f t="shared" si="4"/>
        <v>1668.6</v>
      </c>
      <c r="S5" s="541"/>
      <c r="T5" s="541"/>
      <c r="U5" s="71" t="s">
        <v>283</v>
      </c>
      <c r="V5" s="71" t="s">
        <v>286</v>
      </c>
      <c r="W5" s="71"/>
      <c r="X5" s="71"/>
      <c r="Y5" s="71"/>
      <c r="Z5" s="554"/>
      <c r="AA5" s="71"/>
      <c r="AB5" s="71">
        <v>3160</v>
      </c>
      <c r="AC5" s="71">
        <v>3160</v>
      </c>
      <c r="AD5" s="71">
        <v>0</v>
      </c>
      <c r="AE5" s="71">
        <v>20</v>
      </c>
      <c r="AF5" s="71">
        <v>0</v>
      </c>
      <c r="AG5" s="71">
        <v>1.03</v>
      </c>
      <c r="AH5" s="534">
        <v>0</v>
      </c>
      <c r="AI5" s="71"/>
      <c r="AJ5" s="534">
        <v>0</v>
      </c>
      <c r="AK5" s="71">
        <v>1</v>
      </c>
      <c r="AL5" s="349">
        <v>0</v>
      </c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/>
      <c r="CJ5" s="71"/>
      <c r="CK5" s="71"/>
      <c r="CL5" s="71"/>
      <c r="CM5" s="71"/>
      <c r="CN5" s="71"/>
      <c r="CO5" s="71"/>
      <c r="CP5" s="71"/>
      <c r="CQ5" s="71"/>
      <c r="CR5" s="71"/>
      <c r="CS5" s="71"/>
      <c r="CT5" s="71"/>
      <c r="CU5" s="71"/>
      <c r="CV5" s="71"/>
      <c r="CW5" s="71"/>
      <c r="CX5" s="71"/>
      <c r="CY5" s="71"/>
      <c r="CZ5" s="71"/>
      <c r="DA5" s="71"/>
      <c r="DB5" s="71"/>
      <c r="DC5" s="71"/>
      <c r="DD5" s="71"/>
      <c r="DE5" s="71"/>
      <c r="DF5" s="71"/>
      <c r="DG5" s="71"/>
      <c r="DH5" s="71"/>
      <c r="DI5" s="71"/>
      <c r="DJ5" s="71"/>
      <c r="DK5" s="71"/>
      <c r="DL5" s="71"/>
      <c r="DM5" s="71"/>
      <c r="DN5" s="71"/>
      <c r="DO5" s="71"/>
      <c r="DP5" s="71"/>
      <c r="DQ5" s="71"/>
      <c r="DR5" s="71"/>
      <c r="DS5" s="71"/>
      <c r="DT5" s="71"/>
      <c r="DU5" s="71"/>
      <c r="DV5" s="71"/>
      <c r="DW5" s="71"/>
      <c r="DX5" s="71"/>
      <c r="DY5" s="71"/>
      <c r="DZ5" s="71"/>
      <c r="EA5" s="71"/>
      <c r="EB5" s="71"/>
      <c r="EC5" s="71"/>
      <c r="ED5" s="71"/>
      <c r="EE5" s="71"/>
      <c r="EF5" s="71"/>
      <c r="EG5" s="71"/>
      <c r="EH5" s="71"/>
      <c r="EI5" s="71"/>
      <c r="EJ5" s="71"/>
      <c r="EK5" s="71"/>
      <c r="EL5" s="71"/>
      <c r="EM5" s="71"/>
      <c r="EN5" s="71"/>
      <c r="EO5" s="71"/>
      <c r="EP5" s="71"/>
      <c r="EQ5" s="71"/>
      <c r="ER5" s="71"/>
      <c r="ES5" s="71"/>
      <c r="ET5" s="71"/>
      <c r="EU5" s="71"/>
      <c r="EV5" s="71"/>
      <c r="EW5" s="71"/>
      <c r="EX5" s="71"/>
      <c r="EY5" s="71"/>
      <c r="EZ5" s="71"/>
      <c r="FA5" s="71"/>
      <c r="FB5" s="71"/>
      <c r="FC5" s="71"/>
      <c r="FD5" s="71"/>
      <c r="FE5" s="71"/>
      <c r="FF5" s="71"/>
      <c r="FG5" s="71"/>
      <c r="FH5" s="71"/>
      <c r="FI5" s="71"/>
      <c r="FJ5" s="71"/>
      <c r="FK5" s="71"/>
      <c r="FL5" s="71"/>
      <c r="FM5" s="71"/>
      <c r="FN5" s="71"/>
      <c r="FO5" s="71"/>
      <c r="FP5" s="71"/>
      <c r="FQ5" s="71"/>
      <c r="FR5" s="71"/>
      <c r="FS5" s="71"/>
    </row>
    <row r="6" spans="1:175" s="71" customFormat="1">
      <c r="A6" s="33" t="s">
        <v>287</v>
      </c>
      <c r="B6" s="33" t="s">
        <v>90</v>
      </c>
      <c r="C6" s="33"/>
      <c r="D6" s="33"/>
      <c r="E6" s="33"/>
      <c r="F6" s="523"/>
      <c r="G6" s="33"/>
      <c r="H6" s="33">
        <v>42172</v>
      </c>
      <c r="I6" s="33">
        <v>43679</v>
      </c>
      <c r="J6" s="33">
        <f t="shared" si="0"/>
        <v>1507</v>
      </c>
      <c r="K6" s="33">
        <v>30</v>
      </c>
      <c r="L6" s="33">
        <f t="shared" si="1"/>
        <v>45210</v>
      </c>
      <c r="M6" s="33">
        <v>1.03</v>
      </c>
      <c r="N6" s="533">
        <f t="shared" si="2"/>
        <v>46566.3</v>
      </c>
      <c r="O6" s="33"/>
      <c r="P6" s="533">
        <f t="shared" si="3"/>
        <v>46566.3</v>
      </c>
      <c r="Q6" s="33">
        <v>1</v>
      </c>
      <c r="R6" s="348">
        <f t="shared" si="4"/>
        <v>46566.3</v>
      </c>
      <c r="S6" s="541"/>
      <c r="T6" s="541"/>
      <c r="U6" s="71" t="s">
        <v>285</v>
      </c>
      <c r="V6" s="71" t="s">
        <v>284</v>
      </c>
      <c r="Z6" s="554"/>
      <c r="AB6" s="71">
        <v>8730</v>
      </c>
      <c r="AC6" s="71">
        <v>8783</v>
      </c>
      <c r="AD6" s="71">
        <v>53</v>
      </c>
      <c r="AE6" s="71">
        <v>30</v>
      </c>
      <c r="AF6" s="71">
        <v>1590</v>
      </c>
      <c r="AG6" s="71">
        <v>1.03</v>
      </c>
      <c r="AH6" s="534">
        <v>1637.7</v>
      </c>
      <c r="AJ6" s="534">
        <v>1637.7</v>
      </c>
      <c r="AK6" s="71">
        <v>1</v>
      </c>
      <c r="AL6" s="349">
        <v>1637.7</v>
      </c>
    </row>
    <row r="7" spans="1:175" s="33" customFormat="1">
      <c r="A7" s="33" t="s">
        <v>288</v>
      </c>
      <c r="B7" s="33" t="s">
        <v>90</v>
      </c>
      <c r="F7" s="523"/>
      <c r="H7" s="33">
        <v>4958</v>
      </c>
      <c r="I7" s="33">
        <v>5184</v>
      </c>
      <c r="J7" s="33">
        <f t="shared" si="0"/>
        <v>226</v>
      </c>
      <c r="K7" s="33">
        <v>60</v>
      </c>
      <c r="L7" s="33">
        <f t="shared" si="1"/>
        <v>13560</v>
      </c>
      <c r="M7" s="33">
        <v>1.03</v>
      </c>
      <c r="N7" s="533">
        <f t="shared" si="2"/>
        <v>13966.8</v>
      </c>
      <c r="P7" s="533">
        <f t="shared" si="3"/>
        <v>13966.8</v>
      </c>
      <c r="Q7" s="33">
        <v>1</v>
      </c>
      <c r="R7" s="348">
        <f t="shared" si="4"/>
        <v>13966.8</v>
      </c>
      <c r="S7" s="541"/>
      <c r="T7" s="541"/>
      <c r="U7" s="71" t="s">
        <v>287</v>
      </c>
      <c r="V7" s="71" t="s">
        <v>284</v>
      </c>
      <c r="W7" s="71"/>
      <c r="X7" s="71"/>
      <c r="Y7" s="71"/>
      <c r="Z7" s="554"/>
      <c r="AA7" s="71"/>
      <c r="AB7" s="71">
        <v>39238</v>
      </c>
      <c r="AC7" s="71">
        <v>40898</v>
      </c>
      <c r="AD7" s="71">
        <v>1660</v>
      </c>
      <c r="AE7" s="71">
        <v>30</v>
      </c>
      <c r="AF7" s="71">
        <v>49800</v>
      </c>
      <c r="AG7" s="71">
        <v>1.03</v>
      </c>
      <c r="AH7" s="534">
        <v>51294</v>
      </c>
      <c r="AI7" s="71"/>
      <c r="AJ7" s="534">
        <v>51294</v>
      </c>
      <c r="AK7" s="71">
        <v>0.7</v>
      </c>
      <c r="AL7" s="349">
        <v>35905.800000000003</v>
      </c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71"/>
      <c r="BH7" s="71"/>
      <c r="BI7" s="71"/>
      <c r="BJ7" s="71"/>
      <c r="BK7" s="71"/>
      <c r="BL7" s="71"/>
      <c r="BM7" s="71"/>
      <c r="BN7" s="71"/>
      <c r="BO7" s="71"/>
      <c r="BP7" s="71"/>
      <c r="BQ7" s="71"/>
      <c r="BR7" s="71"/>
      <c r="BS7" s="71"/>
      <c r="BT7" s="71"/>
      <c r="BU7" s="71"/>
      <c r="BV7" s="71"/>
      <c r="BW7" s="71"/>
      <c r="BX7" s="71"/>
      <c r="BY7" s="71"/>
      <c r="BZ7" s="71"/>
      <c r="CA7" s="71"/>
      <c r="CB7" s="71"/>
      <c r="CC7" s="71"/>
      <c r="CD7" s="71"/>
      <c r="CE7" s="71"/>
      <c r="CF7" s="71"/>
      <c r="CG7" s="71"/>
      <c r="CH7" s="71"/>
      <c r="CI7" s="71"/>
      <c r="CJ7" s="71"/>
      <c r="CK7" s="71"/>
      <c r="CL7" s="71"/>
      <c r="CM7" s="71"/>
      <c r="CN7" s="71"/>
      <c r="CO7" s="71"/>
      <c r="CP7" s="71"/>
      <c r="CQ7" s="71"/>
      <c r="CR7" s="71"/>
      <c r="CS7" s="71"/>
      <c r="CT7" s="71"/>
      <c r="CU7" s="71"/>
      <c r="CV7" s="71"/>
      <c r="CW7" s="71"/>
      <c r="CX7" s="71"/>
      <c r="CY7" s="71"/>
      <c r="CZ7" s="71"/>
      <c r="DA7" s="71"/>
      <c r="DB7" s="71"/>
      <c r="DC7" s="71"/>
      <c r="DD7" s="71"/>
      <c r="DE7" s="71"/>
      <c r="DF7" s="71"/>
      <c r="DG7" s="71"/>
      <c r="DH7" s="71"/>
      <c r="DI7" s="71"/>
      <c r="DJ7" s="71"/>
      <c r="DK7" s="71"/>
      <c r="DL7" s="71"/>
      <c r="DM7" s="71"/>
      <c r="DN7" s="71"/>
      <c r="DO7" s="71"/>
      <c r="DP7" s="71"/>
      <c r="DQ7" s="71"/>
      <c r="DR7" s="71"/>
      <c r="DS7" s="71"/>
      <c r="DT7" s="71"/>
      <c r="DU7" s="71"/>
      <c r="DV7" s="71"/>
      <c r="DW7" s="71"/>
      <c r="DX7" s="71"/>
      <c r="DY7" s="71"/>
      <c r="DZ7" s="71"/>
      <c r="EA7" s="71"/>
      <c r="EB7" s="71"/>
      <c r="EC7" s="71"/>
      <c r="ED7" s="71"/>
      <c r="EE7" s="71"/>
      <c r="EF7" s="71"/>
      <c r="EG7" s="71"/>
      <c r="EH7" s="71"/>
      <c r="EI7" s="71"/>
      <c r="EJ7" s="71"/>
      <c r="EK7" s="71"/>
      <c r="EL7" s="71"/>
      <c r="EM7" s="71"/>
      <c r="EN7" s="71"/>
      <c r="EO7" s="71"/>
      <c r="EP7" s="71"/>
      <c r="EQ7" s="71"/>
      <c r="ER7" s="71"/>
      <c r="ES7" s="71"/>
      <c r="ET7" s="71"/>
      <c r="EU7" s="71"/>
      <c r="EV7" s="71"/>
      <c r="EW7" s="71"/>
      <c r="EX7" s="71"/>
      <c r="EY7" s="71"/>
      <c r="EZ7" s="71"/>
      <c r="FA7" s="71"/>
      <c r="FB7" s="71"/>
      <c r="FC7" s="71"/>
      <c r="FD7" s="71"/>
      <c r="FE7" s="71"/>
      <c r="FF7" s="71"/>
      <c r="FG7" s="71"/>
      <c r="FH7" s="71"/>
      <c r="FI7" s="71"/>
      <c r="FJ7" s="71"/>
      <c r="FK7" s="71"/>
      <c r="FL7" s="71"/>
      <c r="FM7" s="71"/>
      <c r="FN7" s="71"/>
      <c r="FO7" s="71"/>
      <c r="FP7" s="71"/>
      <c r="FQ7" s="71"/>
      <c r="FR7" s="71"/>
      <c r="FS7" s="71"/>
    </row>
    <row r="8" spans="1:175" s="33" customFormat="1">
      <c r="A8" s="33" t="s">
        <v>289</v>
      </c>
      <c r="B8" s="33" t="s">
        <v>90</v>
      </c>
      <c r="F8" s="523"/>
      <c r="H8" s="33">
        <v>9751</v>
      </c>
      <c r="I8" s="33">
        <v>10286</v>
      </c>
      <c r="J8" s="33">
        <f t="shared" si="0"/>
        <v>535</v>
      </c>
      <c r="K8" s="33">
        <v>50</v>
      </c>
      <c r="L8" s="33">
        <f t="shared" si="1"/>
        <v>26750</v>
      </c>
      <c r="M8" s="33">
        <v>1.03</v>
      </c>
      <c r="N8" s="533">
        <f t="shared" si="2"/>
        <v>27552.5</v>
      </c>
      <c r="P8" s="533">
        <f t="shared" si="3"/>
        <v>27552.5</v>
      </c>
      <c r="Q8" s="33">
        <v>1</v>
      </c>
      <c r="R8" s="348">
        <f t="shared" si="4"/>
        <v>27552.5</v>
      </c>
      <c r="S8" s="541"/>
      <c r="T8" s="541"/>
      <c r="U8" s="71"/>
      <c r="V8" s="71" t="s">
        <v>90</v>
      </c>
      <c r="W8" s="71"/>
      <c r="X8" s="71"/>
      <c r="Y8" s="71"/>
      <c r="Z8" s="554"/>
      <c r="AA8" s="71"/>
      <c r="AB8" s="71"/>
      <c r="AC8" s="71"/>
      <c r="AD8" s="71"/>
      <c r="AE8" s="71"/>
      <c r="AF8" s="71"/>
      <c r="AG8" s="71"/>
      <c r="AH8" s="534"/>
      <c r="AI8" s="71"/>
      <c r="AJ8" s="534"/>
      <c r="AK8" s="71">
        <v>0.3</v>
      </c>
      <c r="AL8" s="349">
        <v>15388.2</v>
      </c>
      <c r="AM8" s="71"/>
      <c r="AN8" s="71"/>
      <c r="AO8" s="71"/>
      <c r="AP8" s="71"/>
      <c r="AQ8" s="71"/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71"/>
      <c r="BH8" s="71"/>
      <c r="BI8" s="71"/>
      <c r="BJ8" s="71"/>
      <c r="BK8" s="71"/>
      <c r="BL8" s="71"/>
      <c r="BM8" s="71"/>
      <c r="BN8" s="71"/>
      <c r="BO8" s="71"/>
      <c r="BP8" s="71"/>
      <c r="BQ8" s="71"/>
      <c r="BR8" s="71"/>
      <c r="BS8" s="71"/>
      <c r="BT8" s="71"/>
      <c r="BU8" s="71"/>
      <c r="BV8" s="71"/>
      <c r="BW8" s="71"/>
      <c r="BX8" s="71"/>
      <c r="BY8" s="71"/>
      <c r="BZ8" s="71"/>
      <c r="CA8" s="71"/>
      <c r="CB8" s="71"/>
      <c r="CC8" s="71"/>
      <c r="CD8" s="71"/>
      <c r="CE8" s="71"/>
      <c r="CF8" s="71"/>
      <c r="CG8" s="71"/>
      <c r="CH8" s="71"/>
      <c r="CI8" s="71"/>
      <c r="CJ8" s="71"/>
      <c r="CK8" s="71"/>
      <c r="CL8" s="71"/>
      <c r="CM8" s="71"/>
      <c r="CN8" s="71"/>
      <c r="CO8" s="71"/>
      <c r="CP8" s="71"/>
      <c r="CQ8" s="71"/>
      <c r="CR8" s="71"/>
      <c r="CS8" s="71"/>
      <c r="CT8" s="71"/>
      <c r="CU8" s="71"/>
      <c r="CV8" s="71"/>
      <c r="CW8" s="71"/>
      <c r="CX8" s="71"/>
      <c r="CY8" s="71"/>
      <c r="CZ8" s="71"/>
      <c r="DA8" s="71"/>
      <c r="DB8" s="71"/>
      <c r="DC8" s="71"/>
      <c r="DD8" s="71"/>
      <c r="DE8" s="71"/>
      <c r="DF8" s="71"/>
      <c r="DG8" s="71"/>
      <c r="DH8" s="71"/>
      <c r="DI8" s="71"/>
      <c r="DJ8" s="71"/>
      <c r="DK8" s="71"/>
      <c r="DL8" s="71"/>
      <c r="DM8" s="71"/>
      <c r="DN8" s="71"/>
      <c r="DO8" s="71"/>
      <c r="DP8" s="71"/>
      <c r="DQ8" s="71"/>
      <c r="DR8" s="71"/>
      <c r="DS8" s="71"/>
      <c r="DT8" s="71"/>
      <c r="DU8" s="71"/>
      <c r="DV8" s="71"/>
      <c r="DW8" s="71"/>
      <c r="DX8" s="71"/>
      <c r="DY8" s="71"/>
      <c r="DZ8" s="71"/>
      <c r="EA8" s="71"/>
      <c r="EB8" s="71"/>
      <c r="EC8" s="71"/>
      <c r="ED8" s="71"/>
      <c r="EE8" s="71"/>
      <c r="EF8" s="71"/>
      <c r="EG8" s="71"/>
      <c r="EH8" s="71"/>
      <c r="EI8" s="71"/>
      <c r="EJ8" s="71"/>
      <c r="EK8" s="71"/>
      <c r="EL8" s="71"/>
      <c r="EM8" s="71"/>
      <c r="EN8" s="71"/>
      <c r="EO8" s="71"/>
      <c r="EP8" s="71"/>
      <c r="EQ8" s="71"/>
      <c r="ER8" s="71"/>
      <c r="ES8" s="71"/>
      <c r="ET8" s="71"/>
      <c r="EU8" s="71"/>
      <c r="EV8" s="71"/>
      <c r="EW8" s="71"/>
      <c r="EX8" s="71"/>
      <c r="EY8" s="71"/>
      <c r="EZ8" s="71"/>
      <c r="FA8" s="71"/>
      <c r="FB8" s="71"/>
      <c r="FC8" s="71"/>
      <c r="FD8" s="71"/>
      <c r="FE8" s="71"/>
      <c r="FF8" s="71"/>
      <c r="FG8" s="71"/>
      <c r="FH8" s="71"/>
      <c r="FI8" s="71"/>
      <c r="FJ8" s="71"/>
      <c r="FK8" s="71"/>
      <c r="FL8" s="71"/>
      <c r="FM8" s="71"/>
      <c r="FN8" s="71"/>
      <c r="FO8" s="71"/>
      <c r="FP8" s="71"/>
      <c r="FQ8" s="71"/>
      <c r="FR8" s="71"/>
      <c r="FS8" s="71"/>
    </row>
    <row r="9" spans="1:175" s="33" customFormat="1">
      <c r="A9" s="33" t="s">
        <v>290</v>
      </c>
      <c r="B9" s="33" t="s">
        <v>90</v>
      </c>
      <c r="D9" s="33" t="s">
        <v>291</v>
      </c>
      <c r="F9" s="523"/>
      <c r="H9" s="33">
        <v>18211</v>
      </c>
      <c r="I9" s="33">
        <v>19847</v>
      </c>
      <c r="J9" s="33">
        <f t="shared" si="0"/>
        <v>1636</v>
      </c>
      <c r="K9" s="33">
        <v>60</v>
      </c>
      <c r="L9" s="33">
        <f t="shared" si="1"/>
        <v>98160</v>
      </c>
      <c r="M9" s="33">
        <v>1.03</v>
      </c>
      <c r="N9" s="533">
        <f t="shared" si="2"/>
        <v>101104.8</v>
      </c>
      <c r="P9" s="533">
        <f t="shared" si="3"/>
        <v>101104.8</v>
      </c>
      <c r="Q9" s="33">
        <v>1</v>
      </c>
      <c r="R9" s="348">
        <f t="shared" si="4"/>
        <v>101104.8</v>
      </c>
      <c r="S9" s="541"/>
      <c r="T9" s="541"/>
      <c r="U9" s="71" t="s">
        <v>288</v>
      </c>
      <c r="V9" s="71" t="s">
        <v>284</v>
      </c>
      <c r="W9" s="71"/>
      <c r="X9" s="71"/>
      <c r="Y9" s="71"/>
      <c r="Z9" s="554"/>
      <c r="AA9" s="71"/>
      <c r="AB9" s="71">
        <v>4499</v>
      </c>
      <c r="AC9" s="71">
        <v>4720</v>
      </c>
      <c r="AD9" s="71">
        <v>221</v>
      </c>
      <c r="AE9" s="71">
        <v>60</v>
      </c>
      <c r="AF9" s="71">
        <v>13260</v>
      </c>
      <c r="AG9" s="71">
        <v>1.03</v>
      </c>
      <c r="AH9" s="534">
        <v>13657.8</v>
      </c>
      <c r="AI9" s="71"/>
      <c r="AJ9" s="534">
        <v>13657.8</v>
      </c>
      <c r="AK9" s="71">
        <v>0.5</v>
      </c>
      <c r="AL9" s="349">
        <v>6828.9</v>
      </c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71"/>
      <c r="CB9" s="71"/>
      <c r="CC9" s="71"/>
      <c r="CD9" s="71"/>
      <c r="CE9" s="71"/>
      <c r="CF9" s="71"/>
      <c r="CG9" s="71"/>
      <c r="CH9" s="71"/>
      <c r="CI9" s="71"/>
      <c r="CJ9" s="71"/>
      <c r="CK9" s="71"/>
      <c r="CL9" s="71"/>
      <c r="CM9" s="71"/>
      <c r="CN9" s="71"/>
      <c r="CO9" s="71"/>
      <c r="CP9" s="71"/>
      <c r="CQ9" s="71"/>
      <c r="CR9" s="71"/>
      <c r="CS9" s="71"/>
      <c r="CT9" s="71"/>
      <c r="CU9" s="71"/>
      <c r="CV9" s="71"/>
      <c r="CW9" s="71"/>
      <c r="CX9" s="71"/>
      <c r="CY9" s="71"/>
      <c r="CZ9" s="71"/>
      <c r="DA9" s="71"/>
      <c r="DB9" s="71"/>
      <c r="DC9" s="71"/>
      <c r="DD9" s="71"/>
      <c r="DE9" s="71"/>
      <c r="DF9" s="71"/>
      <c r="DG9" s="71"/>
      <c r="DH9" s="71"/>
      <c r="DI9" s="71"/>
      <c r="DJ9" s="71"/>
      <c r="DK9" s="71"/>
      <c r="DL9" s="71"/>
      <c r="DM9" s="71"/>
      <c r="DN9" s="71"/>
      <c r="DO9" s="71"/>
      <c r="DP9" s="71"/>
      <c r="DQ9" s="71"/>
      <c r="DR9" s="71"/>
      <c r="DS9" s="71"/>
      <c r="DT9" s="71"/>
      <c r="DU9" s="71"/>
      <c r="DV9" s="71"/>
      <c r="DW9" s="71"/>
      <c r="DX9" s="71"/>
      <c r="DY9" s="71"/>
      <c r="DZ9" s="71"/>
      <c r="EA9" s="71"/>
      <c r="EB9" s="71"/>
      <c r="EC9" s="71"/>
      <c r="ED9" s="71"/>
      <c r="EE9" s="71"/>
      <c r="EF9" s="71"/>
      <c r="EG9" s="71"/>
      <c r="EH9" s="71"/>
      <c r="EI9" s="71"/>
      <c r="EJ9" s="71"/>
      <c r="EK9" s="71"/>
      <c r="EL9" s="71"/>
      <c r="EM9" s="71"/>
      <c r="EN9" s="71"/>
      <c r="EO9" s="71"/>
      <c r="EP9" s="71"/>
      <c r="EQ9" s="71"/>
      <c r="ER9" s="71"/>
      <c r="ES9" s="71"/>
      <c r="ET9" s="71"/>
      <c r="EU9" s="71"/>
      <c r="EV9" s="71"/>
      <c r="EW9" s="71"/>
      <c r="EX9" s="71"/>
      <c r="EY9" s="71"/>
      <c r="EZ9" s="71"/>
      <c r="FA9" s="71"/>
      <c r="FB9" s="71"/>
      <c r="FC9" s="71"/>
      <c r="FD9" s="71"/>
      <c r="FE9" s="71"/>
      <c r="FF9" s="71"/>
      <c r="FG9" s="71"/>
      <c r="FH9" s="71"/>
      <c r="FI9" s="71"/>
      <c r="FJ9" s="71"/>
      <c r="FK9" s="71"/>
      <c r="FL9" s="71"/>
      <c r="FM9" s="71"/>
      <c r="FN9" s="71"/>
      <c r="FO9" s="71"/>
      <c r="FP9" s="71"/>
      <c r="FQ9" s="71"/>
      <c r="FR9" s="71"/>
      <c r="FS9" s="71"/>
    </row>
    <row r="10" spans="1:175" s="33" customFormat="1">
      <c r="A10" s="33" t="s">
        <v>292</v>
      </c>
      <c r="B10" s="33" t="s">
        <v>90</v>
      </c>
      <c r="D10" s="33" t="s">
        <v>293</v>
      </c>
      <c r="F10" s="523"/>
      <c r="H10" s="33">
        <v>15335</v>
      </c>
      <c r="I10" s="33">
        <v>16762</v>
      </c>
      <c r="J10" s="33">
        <f t="shared" si="0"/>
        <v>1427</v>
      </c>
      <c r="K10" s="33">
        <v>60</v>
      </c>
      <c r="L10" s="33">
        <f t="shared" si="1"/>
        <v>85620</v>
      </c>
      <c r="M10" s="33">
        <v>1.03</v>
      </c>
      <c r="N10" s="533">
        <f t="shared" si="2"/>
        <v>88188.6</v>
      </c>
      <c r="P10" s="533">
        <f t="shared" si="3"/>
        <v>88188.6</v>
      </c>
      <c r="Q10" s="33">
        <v>1</v>
      </c>
      <c r="R10" s="348">
        <f t="shared" si="4"/>
        <v>88188.6</v>
      </c>
      <c r="S10" s="541"/>
      <c r="T10" s="541"/>
      <c r="U10" s="71"/>
      <c r="V10" s="71" t="s">
        <v>90</v>
      </c>
      <c r="W10" s="71"/>
      <c r="X10" s="71"/>
      <c r="Y10" s="71"/>
      <c r="Z10" s="554"/>
      <c r="AA10" s="71"/>
      <c r="AB10" s="71"/>
      <c r="AC10" s="71"/>
      <c r="AD10" s="71"/>
      <c r="AE10" s="71"/>
      <c r="AF10" s="71"/>
      <c r="AG10" s="71"/>
      <c r="AH10" s="534"/>
      <c r="AI10" s="71"/>
      <c r="AJ10" s="534"/>
      <c r="AK10" s="71">
        <v>0.5</v>
      </c>
      <c r="AL10" s="349">
        <v>6828.9</v>
      </c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71"/>
      <c r="CB10" s="71"/>
      <c r="CC10" s="71"/>
      <c r="CD10" s="71"/>
      <c r="CE10" s="71"/>
      <c r="CF10" s="71"/>
      <c r="CG10" s="71"/>
      <c r="CH10" s="71"/>
      <c r="CI10" s="71"/>
      <c r="CJ10" s="71"/>
      <c r="CK10" s="71"/>
      <c r="CL10" s="71"/>
      <c r="CM10" s="71"/>
      <c r="CN10" s="71"/>
      <c r="CO10" s="71"/>
      <c r="CP10" s="71"/>
      <c r="CQ10" s="71"/>
      <c r="CR10" s="71"/>
      <c r="CS10" s="71"/>
      <c r="CT10" s="71"/>
      <c r="CU10" s="71"/>
      <c r="CV10" s="71"/>
      <c r="CW10" s="71"/>
      <c r="CX10" s="71"/>
      <c r="CY10" s="71"/>
      <c r="CZ10" s="71"/>
      <c r="DA10" s="71"/>
      <c r="DB10" s="71"/>
      <c r="DC10" s="71"/>
      <c r="DD10" s="71"/>
      <c r="DE10" s="71"/>
      <c r="DF10" s="71"/>
      <c r="DG10" s="71"/>
      <c r="DH10" s="71"/>
      <c r="DI10" s="71"/>
      <c r="DJ10" s="71"/>
      <c r="DK10" s="71"/>
      <c r="DL10" s="71"/>
      <c r="DM10" s="71"/>
      <c r="DN10" s="71"/>
      <c r="DO10" s="71"/>
      <c r="DP10" s="71"/>
      <c r="DQ10" s="71"/>
      <c r="DR10" s="71"/>
      <c r="DS10" s="71"/>
      <c r="DT10" s="71"/>
      <c r="DU10" s="71"/>
      <c r="DV10" s="71"/>
      <c r="DW10" s="71"/>
      <c r="DX10" s="71"/>
      <c r="DY10" s="71"/>
      <c r="DZ10" s="71"/>
      <c r="EA10" s="71"/>
      <c r="EB10" s="71"/>
      <c r="EC10" s="71"/>
      <c r="ED10" s="71"/>
      <c r="EE10" s="71"/>
      <c r="EF10" s="71"/>
      <c r="EG10" s="71"/>
      <c r="EH10" s="71"/>
      <c r="EI10" s="71"/>
      <c r="EJ10" s="71"/>
      <c r="EK10" s="71"/>
      <c r="EL10" s="71"/>
      <c r="EM10" s="71"/>
      <c r="EN10" s="71"/>
      <c r="EO10" s="71"/>
      <c r="EP10" s="71"/>
      <c r="EQ10" s="71"/>
      <c r="ER10" s="71"/>
      <c r="ES10" s="71"/>
      <c r="ET10" s="71"/>
      <c r="EU10" s="71"/>
      <c r="EV10" s="71"/>
      <c r="EW10" s="71"/>
      <c r="EX10" s="71"/>
      <c r="EY10" s="71"/>
      <c r="EZ10" s="71"/>
      <c r="FA10" s="71"/>
      <c r="FB10" s="71"/>
      <c r="FC10" s="71"/>
      <c r="FD10" s="71"/>
      <c r="FE10" s="71"/>
      <c r="FF10" s="71"/>
      <c r="FG10" s="71"/>
      <c r="FH10" s="71"/>
      <c r="FI10" s="71"/>
      <c r="FJ10" s="71"/>
      <c r="FK10" s="71"/>
      <c r="FL10" s="71"/>
      <c r="FM10" s="71"/>
      <c r="FN10" s="71"/>
      <c r="FO10" s="71"/>
      <c r="FP10" s="71"/>
      <c r="FQ10" s="71"/>
      <c r="FR10" s="71"/>
      <c r="FS10" s="71"/>
    </row>
    <row r="11" spans="1:175" s="33" customFormat="1">
      <c r="A11" s="33" t="s">
        <v>294</v>
      </c>
      <c r="B11" s="33" t="s">
        <v>90</v>
      </c>
      <c r="D11" s="33" t="s">
        <v>295</v>
      </c>
      <c r="F11" s="523"/>
      <c r="H11" s="33">
        <v>13620</v>
      </c>
      <c r="I11" s="33">
        <v>14627</v>
      </c>
      <c r="J11" s="33">
        <f t="shared" si="0"/>
        <v>1007</v>
      </c>
      <c r="K11" s="33">
        <v>80</v>
      </c>
      <c r="L11" s="33">
        <f t="shared" si="1"/>
        <v>80560</v>
      </c>
      <c r="M11" s="33">
        <v>1.03</v>
      </c>
      <c r="N11" s="533">
        <f t="shared" si="2"/>
        <v>82976.800000000003</v>
      </c>
      <c r="P11" s="533">
        <f t="shared" si="3"/>
        <v>82976.800000000003</v>
      </c>
      <c r="Q11" s="33">
        <v>1</v>
      </c>
      <c r="R11" s="348">
        <f t="shared" si="4"/>
        <v>82976.800000000003</v>
      </c>
      <c r="S11" s="541"/>
      <c r="T11" s="541"/>
      <c r="U11" s="71" t="s">
        <v>289</v>
      </c>
      <c r="V11" s="71" t="s">
        <v>284</v>
      </c>
      <c r="W11" s="71"/>
      <c r="X11" s="71"/>
      <c r="Y11" s="71"/>
      <c r="Z11" s="554"/>
      <c r="AA11" s="71"/>
      <c r="AB11" s="71">
        <v>8684</v>
      </c>
      <c r="AC11" s="71">
        <v>9254</v>
      </c>
      <c r="AD11" s="71">
        <v>570</v>
      </c>
      <c r="AE11" s="71">
        <v>50</v>
      </c>
      <c r="AF11" s="71">
        <v>28500</v>
      </c>
      <c r="AG11" s="71">
        <v>1.03</v>
      </c>
      <c r="AH11" s="534">
        <v>29355</v>
      </c>
      <c r="AI11" s="71"/>
      <c r="AJ11" s="534">
        <v>29355</v>
      </c>
      <c r="AK11" s="71">
        <v>0.5</v>
      </c>
      <c r="AL11" s="349">
        <v>14677.5</v>
      </c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  <c r="BM11" s="71"/>
      <c r="BN11" s="71"/>
      <c r="BO11" s="71"/>
      <c r="BP11" s="71"/>
      <c r="BQ11" s="71"/>
      <c r="BR11" s="71"/>
      <c r="BS11" s="71"/>
      <c r="BT11" s="71"/>
      <c r="BU11" s="71"/>
      <c r="BV11" s="71"/>
      <c r="BW11" s="71"/>
      <c r="BX11" s="71"/>
      <c r="BY11" s="71"/>
      <c r="BZ11" s="71"/>
      <c r="CA11" s="71"/>
      <c r="CB11" s="71"/>
      <c r="CC11" s="71"/>
      <c r="CD11" s="71"/>
      <c r="CE11" s="71"/>
      <c r="CF11" s="71"/>
      <c r="CG11" s="71"/>
      <c r="CH11" s="71"/>
      <c r="CI11" s="71"/>
      <c r="CJ11" s="71"/>
      <c r="CK11" s="71"/>
      <c r="CL11" s="71"/>
      <c r="CM11" s="71"/>
      <c r="CN11" s="71"/>
      <c r="CO11" s="71"/>
      <c r="CP11" s="71"/>
      <c r="CQ11" s="71"/>
      <c r="CR11" s="71"/>
      <c r="CS11" s="71"/>
      <c r="CT11" s="71"/>
      <c r="CU11" s="71"/>
      <c r="CV11" s="71"/>
      <c r="CW11" s="71"/>
      <c r="CX11" s="71"/>
      <c r="CY11" s="71"/>
      <c r="CZ11" s="71"/>
      <c r="DA11" s="71"/>
      <c r="DB11" s="71"/>
      <c r="DC11" s="71"/>
      <c r="DD11" s="71"/>
      <c r="DE11" s="71"/>
      <c r="DF11" s="71"/>
      <c r="DG11" s="71"/>
      <c r="DH11" s="71"/>
      <c r="DI11" s="71"/>
      <c r="DJ11" s="71"/>
      <c r="DK11" s="71"/>
      <c r="DL11" s="71"/>
      <c r="DM11" s="71"/>
      <c r="DN11" s="71"/>
      <c r="DO11" s="71"/>
      <c r="DP11" s="71"/>
      <c r="DQ11" s="71"/>
      <c r="DR11" s="71"/>
      <c r="DS11" s="71"/>
      <c r="DT11" s="71"/>
      <c r="DU11" s="71"/>
      <c r="DV11" s="71"/>
      <c r="DW11" s="71"/>
      <c r="DX11" s="71"/>
      <c r="DY11" s="71"/>
      <c r="DZ11" s="71"/>
      <c r="EA11" s="71"/>
      <c r="EB11" s="71"/>
      <c r="EC11" s="71"/>
      <c r="ED11" s="71"/>
      <c r="EE11" s="71"/>
      <c r="EF11" s="71"/>
      <c r="EG11" s="71"/>
      <c r="EH11" s="71"/>
      <c r="EI11" s="71"/>
      <c r="EJ11" s="71"/>
      <c r="EK11" s="71"/>
      <c r="EL11" s="71"/>
      <c r="EM11" s="71"/>
      <c r="EN11" s="71"/>
      <c r="EO11" s="71"/>
      <c r="EP11" s="71"/>
      <c r="EQ11" s="71"/>
      <c r="ER11" s="71"/>
      <c r="ES11" s="71"/>
      <c r="ET11" s="71"/>
      <c r="EU11" s="71"/>
      <c r="EV11" s="71"/>
      <c r="EW11" s="71"/>
      <c r="EX11" s="71"/>
      <c r="EY11" s="71"/>
      <c r="EZ11" s="71"/>
      <c r="FA11" s="71"/>
      <c r="FB11" s="71"/>
      <c r="FC11" s="71"/>
      <c r="FD11" s="71"/>
      <c r="FE11" s="71"/>
      <c r="FF11" s="71"/>
      <c r="FG11" s="71"/>
      <c r="FH11" s="71"/>
      <c r="FI11" s="71"/>
      <c r="FJ11" s="71"/>
      <c r="FK11" s="71"/>
      <c r="FL11" s="71"/>
      <c r="FM11" s="71"/>
      <c r="FN11" s="71"/>
      <c r="FO11" s="71"/>
      <c r="FP11" s="71"/>
      <c r="FQ11" s="71"/>
      <c r="FR11" s="71"/>
      <c r="FS11" s="71"/>
    </row>
    <row r="12" spans="1:175" s="33" customFormat="1">
      <c r="A12" s="33" t="s">
        <v>296</v>
      </c>
      <c r="B12" s="33" t="s">
        <v>90</v>
      </c>
      <c r="D12" s="33" t="s">
        <v>297</v>
      </c>
      <c r="F12" s="523"/>
      <c r="H12" s="33">
        <v>22987</v>
      </c>
      <c r="I12" s="33">
        <v>25611</v>
      </c>
      <c r="J12" s="33">
        <f t="shared" si="0"/>
        <v>2624</v>
      </c>
      <c r="K12" s="33">
        <v>80</v>
      </c>
      <c r="L12" s="33">
        <f t="shared" si="1"/>
        <v>209920</v>
      </c>
      <c r="M12" s="33">
        <v>1.03</v>
      </c>
      <c r="N12" s="533">
        <f t="shared" si="2"/>
        <v>216217.60000000001</v>
      </c>
      <c r="P12" s="533">
        <f t="shared" si="3"/>
        <v>216217.60000000001</v>
      </c>
      <c r="Q12" s="33">
        <v>1</v>
      </c>
      <c r="R12" s="348">
        <f t="shared" si="4"/>
        <v>216217.60000000001</v>
      </c>
      <c r="S12" s="541"/>
      <c r="T12" s="541"/>
      <c r="U12" s="71"/>
      <c r="V12" s="71" t="s">
        <v>90</v>
      </c>
      <c r="W12" s="71"/>
      <c r="X12" s="71"/>
      <c r="Y12" s="71"/>
      <c r="Z12" s="554"/>
      <c r="AA12" s="71"/>
      <c r="AB12" s="71"/>
      <c r="AC12" s="71"/>
      <c r="AD12" s="71"/>
      <c r="AE12" s="71"/>
      <c r="AF12" s="71"/>
      <c r="AG12" s="71"/>
      <c r="AH12" s="534"/>
      <c r="AI12" s="71"/>
      <c r="AJ12" s="534"/>
      <c r="AK12" s="71">
        <v>0.5</v>
      </c>
      <c r="AL12" s="349">
        <v>14677.5</v>
      </c>
      <c r="AM12" s="71"/>
      <c r="AN12" s="71"/>
      <c r="AO12" s="71"/>
      <c r="AP12" s="71"/>
      <c r="AQ12" s="71"/>
      <c r="AR12" s="71"/>
      <c r="AS12" s="71"/>
      <c r="AT12" s="71"/>
      <c r="AU12" s="71"/>
      <c r="AV12" s="71"/>
      <c r="AW12" s="71"/>
      <c r="AX12" s="71"/>
      <c r="AY12" s="71"/>
      <c r="AZ12" s="71"/>
      <c r="BA12" s="71"/>
      <c r="BB12" s="71"/>
      <c r="BC12" s="71"/>
      <c r="BD12" s="71"/>
      <c r="BE12" s="71"/>
      <c r="BF12" s="71"/>
      <c r="BG12" s="71"/>
      <c r="BH12" s="71"/>
      <c r="BI12" s="71"/>
      <c r="BJ12" s="71"/>
      <c r="BK12" s="71"/>
      <c r="BL12" s="71"/>
      <c r="BM12" s="71"/>
      <c r="BN12" s="71"/>
      <c r="BO12" s="71"/>
      <c r="BP12" s="71"/>
      <c r="BQ12" s="71"/>
      <c r="BR12" s="71"/>
      <c r="BS12" s="71"/>
      <c r="BT12" s="71"/>
      <c r="BU12" s="71"/>
      <c r="BV12" s="71"/>
      <c r="BW12" s="71"/>
      <c r="BX12" s="71"/>
      <c r="BY12" s="71"/>
      <c r="BZ12" s="71"/>
      <c r="CA12" s="71"/>
      <c r="CB12" s="71"/>
      <c r="CC12" s="71"/>
      <c r="CD12" s="71"/>
      <c r="CE12" s="71"/>
      <c r="CF12" s="71"/>
      <c r="CG12" s="71"/>
      <c r="CH12" s="71"/>
      <c r="CI12" s="71"/>
      <c r="CJ12" s="71"/>
      <c r="CK12" s="71"/>
      <c r="CL12" s="71"/>
      <c r="CM12" s="71"/>
      <c r="CN12" s="71"/>
      <c r="CO12" s="71"/>
      <c r="CP12" s="71"/>
      <c r="CQ12" s="71"/>
      <c r="CR12" s="71"/>
      <c r="CS12" s="71"/>
      <c r="CT12" s="71"/>
      <c r="CU12" s="71"/>
      <c r="CV12" s="71"/>
      <c r="CW12" s="71"/>
      <c r="CX12" s="71"/>
      <c r="CY12" s="71"/>
      <c r="CZ12" s="71"/>
      <c r="DA12" s="71"/>
      <c r="DB12" s="71"/>
      <c r="DC12" s="71"/>
      <c r="DD12" s="71"/>
      <c r="DE12" s="71"/>
      <c r="DF12" s="71"/>
      <c r="DG12" s="71"/>
      <c r="DH12" s="71"/>
      <c r="DI12" s="71"/>
      <c r="DJ12" s="71"/>
      <c r="DK12" s="71"/>
      <c r="DL12" s="71"/>
      <c r="DM12" s="71"/>
      <c r="DN12" s="71"/>
      <c r="DO12" s="71"/>
      <c r="DP12" s="71"/>
      <c r="DQ12" s="71"/>
      <c r="DR12" s="71"/>
      <c r="DS12" s="71"/>
      <c r="DT12" s="71"/>
      <c r="DU12" s="71"/>
      <c r="DV12" s="71"/>
      <c r="DW12" s="71"/>
      <c r="DX12" s="71"/>
      <c r="DY12" s="71"/>
      <c r="DZ12" s="71"/>
      <c r="EA12" s="71"/>
      <c r="EB12" s="71"/>
      <c r="EC12" s="71"/>
      <c r="ED12" s="71"/>
      <c r="EE12" s="71"/>
      <c r="EF12" s="71"/>
      <c r="EG12" s="71"/>
      <c r="EH12" s="71"/>
      <c r="EI12" s="71"/>
      <c r="EJ12" s="71"/>
      <c r="EK12" s="71"/>
      <c r="EL12" s="71"/>
      <c r="EM12" s="71"/>
      <c r="EN12" s="71"/>
      <c r="EO12" s="71"/>
      <c r="EP12" s="71"/>
      <c r="EQ12" s="71"/>
      <c r="ER12" s="71"/>
      <c r="ES12" s="71"/>
      <c r="ET12" s="71"/>
      <c r="EU12" s="71"/>
      <c r="EV12" s="71"/>
      <c r="EW12" s="71"/>
      <c r="EX12" s="71"/>
      <c r="EY12" s="71"/>
      <c r="EZ12" s="71"/>
      <c r="FA12" s="71"/>
      <c r="FB12" s="71"/>
      <c r="FC12" s="71"/>
      <c r="FD12" s="71"/>
      <c r="FE12" s="71"/>
      <c r="FF12" s="71"/>
      <c r="FG12" s="71"/>
      <c r="FH12" s="71"/>
      <c r="FI12" s="71"/>
      <c r="FJ12" s="71"/>
      <c r="FK12" s="71"/>
      <c r="FL12" s="71"/>
      <c r="FM12" s="71"/>
      <c r="FN12" s="71"/>
      <c r="FO12" s="71"/>
      <c r="FP12" s="71"/>
      <c r="FQ12" s="71"/>
      <c r="FR12" s="71"/>
      <c r="FS12" s="71"/>
    </row>
    <row r="13" spans="1:175" s="33" customFormat="1">
      <c r="A13" s="33" t="s">
        <v>298</v>
      </c>
      <c r="B13" s="33" t="s">
        <v>90</v>
      </c>
      <c r="F13" s="523"/>
      <c r="H13" s="33">
        <v>4342</v>
      </c>
      <c r="I13" s="33">
        <v>4611</v>
      </c>
      <c r="J13" s="33">
        <f t="shared" si="0"/>
        <v>269</v>
      </c>
      <c r="K13" s="33">
        <v>30</v>
      </c>
      <c r="L13" s="33">
        <f t="shared" si="1"/>
        <v>8070</v>
      </c>
      <c r="M13" s="33">
        <v>1.03</v>
      </c>
      <c r="N13" s="533">
        <f t="shared" si="2"/>
        <v>8312.1</v>
      </c>
      <c r="P13" s="533">
        <f t="shared" si="3"/>
        <v>8312.1</v>
      </c>
      <c r="Q13" s="33">
        <v>1</v>
      </c>
      <c r="R13" s="348">
        <f t="shared" si="4"/>
        <v>8312.1</v>
      </c>
      <c r="S13" s="541"/>
      <c r="T13" s="541"/>
      <c r="U13" s="71" t="s">
        <v>290</v>
      </c>
      <c r="V13" s="71" t="s">
        <v>90</v>
      </c>
      <c r="W13" s="71"/>
      <c r="X13" s="71" t="s">
        <v>291</v>
      </c>
      <c r="Y13" s="71"/>
      <c r="Z13" s="554"/>
      <c r="AA13" s="71"/>
      <c r="AB13" s="71">
        <v>14677</v>
      </c>
      <c r="AC13" s="71">
        <v>16477</v>
      </c>
      <c r="AD13" s="71">
        <v>1800</v>
      </c>
      <c r="AE13" s="71">
        <v>60</v>
      </c>
      <c r="AF13" s="71">
        <v>108000</v>
      </c>
      <c r="AG13" s="71">
        <v>1.03</v>
      </c>
      <c r="AH13" s="534">
        <v>111240</v>
      </c>
      <c r="AI13" s="71"/>
      <c r="AJ13" s="534">
        <v>111240</v>
      </c>
      <c r="AK13" s="71">
        <v>1</v>
      </c>
      <c r="AL13" s="349">
        <v>111240</v>
      </c>
      <c r="AM13" s="71"/>
      <c r="AN13" s="71"/>
      <c r="AO13" s="71"/>
      <c r="AP13" s="71"/>
      <c r="AQ13" s="71"/>
      <c r="AR13" s="71"/>
      <c r="AS13" s="71"/>
      <c r="AT13" s="71"/>
      <c r="AU13" s="71"/>
      <c r="AV13" s="71"/>
      <c r="AW13" s="71"/>
      <c r="AX13" s="71"/>
      <c r="AY13" s="71"/>
      <c r="AZ13" s="71"/>
      <c r="BA13" s="71"/>
      <c r="BB13" s="71"/>
      <c r="BC13" s="71"/>
      <c r="BD13" s="71"/>
      <c r="BE13" s="71"/>
      <c r="BF13" s="71"/>
      <c r="BG13" s="71"/>
      <c r="BH13" s="71"/>
      <c r="BI13" s="71"/>
      <c r="BJ13" s="71"/>
      <c r="BK13" s="71"/>
      <c r="BL13" s="71"/>
      <c r="BM13" s="71"/>
      <c r="BN13" s="71"/>
      <c r="BO13" s="71"/>
      <c r="BP13" s="71"/>
      <c r="BQ13" s="71"/>
      <c r="BR13" s="71"/>
      <c r="BS13" s="71"/>
      <c r="BT13" s="71"/>
      <c r="BU13" s="71"/>
      <c r="BV13" s="71"/>
      <c r="BW13" s="71"/>
      <c r="BX13" s="71"/>
      <c r="BY13" s="71"/>
      <c r="BZ13" s="71"/>
      <c r="CA13" s="71"/>
      <c r="CB13" s="71"/>
      <c r="CC13" s="71"/>
      <c r="CD13" s="71"/>
      <c r="CE13" s="71"/>
      <c r="CF13" s="71"/>
      <c r="CG13" s="71"/>
      <c r="CH13" s="71"/>
      <c r="CI13" s="71"/>
      <c r="CJ13" s="71"/>
      <c r="CK13" s="71"/>
      <c r="CL13" s="71"/>
      <c r="CM13" s="71"/>
      <c r="CN13" s="71"/>
      <c r="CO13" s="71"/>
      <c r="CP13" s="71"/>
      <c r="CQ13" s="71"/>
      <c r="CR13" s="71"/>
      <c r="CS13" s="71"/>
      <c r="CT13" s="71"/>
      <c r="CU13" s="71"/>
      <c r="CV13" s="71"/>
      <c r="CW13" s="71"/>
      <c r="CX13" s="71"/>
      <c r="CY13" s="71"/>
      <c r="CZ13" s="71"/>
      <c r="DA13" s="71"/>
      <c r="DB13" s="71"/>
      <c r="DC13" s="71"/>
      <c r="DD13" s="71"/>
      <c r="DE13" s="71"/>
      <c r="DF13" s="71"/>
      <c r="DG13" s="71"/>
      <c r="DH13" s="71"/>
      <c r="DI13" s="71"/>
      <c r="DJ13" s="71"/>
      <c r="DK13" s="71"/>
      <c r="DL13" s="71"/>
      <c r="DM13" s="71"/>
      <c r="DN13" s="71"/>
      <c r="DO13" s="71"/>
      <c r="DP13" s="71"/>
      <c r="DQ13" s="71"/>
      <c r="DR13" s="71"/>
      <c r="DS13" s="71"/>
      <c r="DT13" s="71"/>
      <c r="DU13" s="71"/>
      <c r="DV13" s="71"/>
      <c r="DW13" s="71"/>
      <c r="DX13" s="71"/>
      <c r="DY13" s="71"/>
      <c r="DZ13" s="71"/>
      <c r="EA13" s="71"/>
      <c r="EB13" s="71"/>
      <c r="EC13" s="71"/>
      <c r="ED13" s="71"/>
      <c r="EE13" s="71"/>
      <c r="EF13" s="71"/>
      <c r="EG13" s="71"/>
      <c r="EH13" s="71"/>
      <c r="EI13" s="71"/>
      <c r="EJ13" s="71"/>
      <c r="EK13" s="71"/>
      <c r="EL13" s="71"/>
      <c r="EM13" s="71"/>
      <c r="EN13" s="71"/>
      <c r="EO13" s="71"/>
      <c r="EP13" s="71"/>
      <c r="EQ13" s="71"/>
      <c r="ER13" s="71"/>
      <c r="ES13" s="71"/>
      <c r="ET13" s="71"/>
      <c r="EU13" s="71"/>
      <c r="EV13" s="71"/>
      <c r="EW13" s="71"/>
      <c r="EX13" s="71"/>
      <c r="EY13" s="71"/>
      <c r="EZ13" s="71"/>
      <c r="FA13" s="71"/>
      <c r="FB13" s="71"/>
      <c r="FC13" s="71"/>
      <c r="FD13" s="71"/>
      <c r="FE13" s="71"/>
      <c r="FF13" s="71"/>
      <c r="FG13" s="71"/>
      <c r="FH13" s="71"/>
      <c r="FI13" s="71"/>
      <c r="FJ13" s="71"/>
      <c r="FK13" s="71"/>
      <c r="FL13" s="71"/>
      <c r="FM13" s="71"/>
      <c r="FN13" s="71"/>
      <c r="FO13" s="71"/>
      <c r="FP13" s="71"/>
      <c r="FQ13" s="71"/>
      <c r="FR13" s="71"/>
      <c r="FS13" s="71"/>
    </row>
    <row r="14" spans="1:175" s="33" customFormat="1">
      <c r="A14" s="33" t="s">
        <v>299</v>
      </c>
      <c r="B14" s="33" t="s">
        <v>90</v>
      </c>
      <c r="F14" s="523"/>
      <c r="H14" s="33">
        <v>9803</v>
      </c>
      <c r="I14" s="33">
        <v>10267</v>
      </c>
      <c r="J14" s="33">
        <f t="shared" si="0"/>
        <v>464</v>
      </c>
      <c r="K14" s="33">
        <v>50</v>
      </c>
      <c r="L14" s="33">
        <f t="shared" si="1"/>
        <v>23200</v>
      </c>
      <c r="M14" s="33">
        <v>1.03</v>
      </c>
      <c r="N14" s="533">
        <f t="shared" si="2"/>
        <v>23896</v>
      </c>
      <c r="P14" s="533">
        <f t="shared" si="3"/>
        <v>23896</v>
      </c>
      <c r="Q14" s="33">
        <v>1</v>
      </c>
      <c r="R14" s="348">
        <f t="shared" si="4"/>
        <v>23896</v>
      </c>
      <c r="S14" s="541"/>
      <c r="T14" s="541"/>
      <c r="U14" s="71" t="s">
        <v>292</v>
      </c>
      <c r="V14" s="71" t="s">
        <v>90</v>
      </c>
      <c r="W14" s="71"/>
      <c r="X14" s="71" t="s">
        <v>293</v>
      </c>
      <c r="Y14" s="71"/>
      <c r="Z14" s="554"/>
      <c r="AA14" s="71"/>
      <c r="AB14" s="71">
        <v>12968</v>
      </c>
      <c r="AC14" s="71">
        <v>14039</v>
      </c>
      <c r="AD14" s="71">
        <v>1071</v>
      </c>
      <c r="AE14" s="71">
        <v>60</v>
      </c>
      <c r="AF14" s="71">
        <v>64260</v>
      </c>
      <c r="AG14" s="71">
        <v>1.03</v>
      </c>
      <c r="AH14" s="534">
        <v>66187.8</v>
      </c>
      <c r="AI14" s="71"/>
      <c r="AJ14" s="534">
        <v>66187.8</v>
      </c>
      <c r="AK14" s="71">
        <v>1</v>
      </c>
      <c r="AL14" s="349">
        <v>66187.8</v>
      </c>
      <c r="AM14" s="71"/>
      <c r="AN14" s="71"/>
      <c r="AO14" s="71"/>
      <c r="AP14" s="71"/>
      <c r="AQ14" s="71"/>
      <c r="AR14" s="71"/>
      <c r="AS14" s="71"/>
      <c r="AT14" s="71"/>
      <c r="AU14" s="71"/>
      <c r="AV14" s="71"/>
      <c r="AW14" s="71"/>
      <c r="AX14" s="71"/>
      <c r="AY14" s="71"/>
      <c r="AZ14" s="71"/>
      <c r="BA14" s="71"/>
      <c r="BB14" s="71"/>
      <c r="BC14" s="71"/>
      <c r="BD14" s="71"/>
      <c r="BE14" s="71"/>
      <c r="BF14" s="71"/>
      <c r="BG14" s="71"/>
      <c r="BH14" s="71"/>
      <c r="BI14" s="71"/>
      <c r="BJ14" s="71"/>
      <c r="BK14" s="71"/>
      <c r="BL14" s="71"/>
      <c r="BM14" s="71"/>
      <c r="BN14" s="71"/>
      <c r="BO14" s="71"/>
      <c r="BP14" s="71"/>
      <c r="BQ14" s="71"/>
      <c r="BR14" s="71"/>
      <c r="BS14" s="71"/>
      <c r="BT14" s="71"/>
      <c r="BU14" s="71"/>
      <c r="BV14" s="71"/>
      <c r="BW14" s="71"/>
      <c r="BX14" s="71"/>
      <c r="BY14" s="71"/>
      <c r="BZ14" s="71"/>
      <c r="CA14" s="71"/>
      <c r="CB14" s="71"/>
      <c r="CC14" s="71"/>
      <c r="CD14" s="71"/>
      <c r="CE14" s="71"/>
      <c r="CF14" s="71"/>
      <c r="CG14" s="71"/>
      <c r="CH14" s="71"/>
      <c r="CI14" s="71"/>
      <c r="CJ14" s="71"/>
      <c r="CK14" s="71"/>
      <c r="CL14" s="71"/>
      <c r="CM14" s="71"/>
      <c r="CN14" s="71"/>
      <c r="CO14" s="71"/>
      <c r="CP14" s="71"/>
      <c r="CQ14" s="71"/>
      <c r="CR14" s="71"/>
      <c r="CS14" s="71"/>
      <c r="CT14" s="71"/>
      <c r="CU14" s="71"/>
      <c r="CV14" s="71"/>
      <c r="CW14" s="71"/>
      <c r="CX14" s="71"/>
      <c r="CY14" s="71"/>
      <c r="CZ14" s="71"/>
      <c r="DA14" s="71"/>
      <c r="DB14" s="71"/>
      <c r="DC14" s="71"/>
      <c r="DD14" s="71"/>
      <c r="DE14" s="71"/>
      <c r="DF14" s="71"/>
      <c r="DG14" s="71"/>
      <c r="DH14" s="71"/>
      <c r="DI14" s="71"/>
      <c r="DJ14" s="71"/>
      <c r="DK14" s="71"/>
      <c r="DL14" s="71"/>
      <c r="DM14" s="71"/>
      <c r="DN14" s="71"/>
      <c r="DO14" s="71"/>
      <c r="DP14" s="71"/>
      <c r="DQ14" s="71"/>
      <c r="DR14" s="71"/>
      <c r="DS14" s="71"/>
      <c r="DT14" s="71"/>
      <c r="DU14" s="71"/>
      <c r="DV14" s="71"/>
      <c r="DW14" s="71"/>
      <c r="DX14" s="71"/>
      <c r="DY14" s="71"/>
      <c r="DZ14" s="71"/>
      <c r="EA14" s="71"/>
      <c r="EB14" s="71"/>
      <c r="EC14" s="71"/>
      <c r="ED14" s="71"/>
      <c r="EE14" s="71"/>
      <c r="EF14" s="71"/>
      <c r="EG14" s="71"/>
      <c r="EH14" s="71"/>
      <c r="EI14" s="71"/>
      <c r="EJ14" s="71"/>
      <c r="EK14" s="71"/>
      <c r="EL14" s="71"/>
      <c r="EM14" s="71"/>
      <c r="EN14" s="71"/>
      <c r="EO14" s="71"/>
      <c r="EP14" s="71"/>
      <c r="EQ14" s="71"/>
      <c r="ER14" s="71"/>
      <c r="ES14" s="71"/>
      <c r="ET14" s="71"/>
      <c r="EU14" s="71"/>
      <c r="EV14" s="71"/>
      <c r="EW14" s="71"/>
      <c r="EX14" s="71"/>
      <c r="EY14" s="71"/>
      <c r="EZ14" s="71"/>
      <c r="FA14" s="71"/>
      <c r="FB14" s="71"/>
      <c r="FC14" s="71"/>
      <c r="FD14" s="71"/>
      <c r="FE14" s="71"/>
      <c r="FF14" s="71"/>
      <c r="FG14" s="71"/>
      <c r="FH14" s="71"/>
      <c r="FI14" s="71"/>
      <c r="FJ14" s="71"/>
      <c r="FK14" s="71"/>
      <c r="FL14" s="71"/>
      <c r="FM14" s="71"/>
      <c r="FN14" s="71"/>
      <c r="FO14" s="71"/>
      <c r="FP14" s="71"/>
      <c r="FQ14" s="71"/>
      <c r="FR14" s="71"/>
      <c r="FS14" s="71"/>
    </row>
    <row r="15" spans="1:175" s="33" customFormat="1">
      <c r="A15" s="33" t="s">
        <v>300</v>
      </c>
      <c r="F15" s="523"/>
      <c r="H15" s="33">
        <f>公寓等!B55</f>
        <v>13040</v>
      </c>
      <c r="I15" s="33">
        <f>公寓等!C55</f>
        <v>14240</v>
      </c>
      <c r="L15" s="33">
        <v>0</v>
      </c>
      <c r="M15" s="33">
        <v>1.03</v>
      </c>
      <c r="N15" s="533">
        <f>L163</f>
        <v>0</v>
      </c>
      <c r="P15" s="533"/>
      <c r="Q15" s="33">
        <f>公寓等!D107</f>
        <v>0.119331742243437</v>
      </c>
      <c r="R15" s="348">
        <v>0</v>
      </c>
      <c r="S15" s="541"/>
      <c r="T15" s="541"/>
      <c r="U15" s="71"/>
      <c r="V15" s="71"/>
      <c r="W15" s="71"/>
      <c r="X15" s="71"/>
      <c r="Y15" s="71"/>
      <c r="Z15" s="554"/>
      <c r="AA15" s="71"/>
      <c r="AB15" s="71"/>
      <c r="AC15" s="71"/>
      <c r="AD15" s="71"/>
      <c r="AE15" s="71"/>
      <c r="AF15" s="71"/>
      <c r="AG15" s="71"/>
      <c r="AH15" s="534"/>
      <c r="AI15" s="71"/>
      <c r="AJ15" s="534"/>
      <c r="AK15" s="71"/>
      <c r="AL15" s="349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1"/>
      <c r="CU15" s="71"/>
      <c r="CV15" s="71"/>
      <c r="CW15" s="71"/>
      <c r="CX15" s="71"/>
      <c r="CY15" s="71"/>
      <c r="CZ15" s="71"/>
      <c r="DA15" s="71"/>
      <c r="DB15" s="71"/>
      <c r="DC15" s="71"/>
      <c r="DD15" s="71"/>
      <c r="DE15" s="71"/>
      <c r="DF15" s="71"/>
      <c r="DG15" s="71"/>
      <c r="DH15" s="71"/>
      <c r="DI15" s="71"/>
      <c r="DJ15" s="71"/>
      <c r="DK15" s="71"/>
      <c r="DL15" s="71"/>
      <c r="DM15" s="71"/>
      <c r="DN15" s="71"/>
      <c r="DO15" s="71"/>
      <c r="DP15" s="71"/>
      <c r="DQ15" s="71"/>
      <c r="DR15" s="71"/>
      <c r="DS15" s="71"/>
      <c r="DT15" s="71"/>
      <c r="DU15" s="71"/>
      <c r="DV15" s="71"/>
      <c r="DW15" s="71"/>
      <c r="DX15" s="71"/>
      <c r="DY15" s="71"/>
      <c r="DZ15" s="71"/>
      <c r="EA15" s="71"/>
      <c r="EB15" s="71"/>
      <c r="EC15" s="71"/>
      <c r="ED15" s="71"/>
      <c r="EE15" s="71"/>
      <c r="EF15" s="71"/>
      <c r="EG15" s="71"/>
      <c r="EH15" s="71"/>
      <c r="EI15" s="71"/>
      <c r="EJ15" s="71"/>
      <c r="EK15" s="71"/>
      <c r="EL15" s="71"/>
      <c r="EM15" s="71"/>
      <c r="EN15" s="71"/>
      <c r="EO15" s="71"/>
      <c r="EP15" s="71"/>
      <c r="EQ15" s="71"/>
      <c r="ER15" s="71"/>
      <c r="ES15" s="71"/>
      <c r="ET15" s="71"/>
      <c r="EU15" s="71"/>
      <c r="EV15" s="71"/>
      <c r="EW15" s="71"/>
      <c r="EX15" s="71"/>
      <c r="EY15" s="71"/>
      <c r="EZ15" s="71"/>
      <c r="FA15" s="71"/>
      <c r="FB15" s="71"/>
      <c r="FC15" s="71"/>
      <c r="FD15" s="71"/>
      <c r="FE15" s="71"/>
      <c r="FF15" s="71"/>
      <c r="FG15" s="71"/>
      <c r="FH15" s="71"/>
      <c r="FI15" s="71"/>
      <c r="FJ15" s="71"/>
      <c r="FK15" s="71"/>
      <c r="FL15" s="71"/>
      <c r="FM15" s="71"/>
      <c r="FN15" s="71"/>
      <c r="FO15" s="71"/>
      <c r="FP15" s="71"/>
      <c r="FQ15" s="71"/>
      <c r="FR15" s="71"/>
      <c r="FS15" s="71"/>
    </row>
    <row r="16" spans="1:175" s="71" customFormat="1">
      <c r="A16" s="71" t="s">
        <v>11</v>
      </c>
      <c r="B16" s="33" t="s">
        <v>90</v>
      </c>
      <c r="E16" s="71">
        <f>SUM(E2:E13)</f>
        <v>0</v>
      </c>
      <c r="F16" s="349">
        <v>9.5</v>
      </c>
      <c r="G16" s="71">
        <f>E16*F16</f>
        <v>0</v>
      </c>
      <c r="L16" s="71">
        <f>L3+L4+L6+L5+L7+L8+L9+L10+L11+L12+L13+L14+L15</f>
        <v>596670</v>
      </c>
      <c r="M16" s="71">
        <v>1.03</v>
      </c>
      <c r="N16" s="534">
        <f>L16*M16</f>
        <v>614570.1</v>
      </c>
      <c r="P16" s="534">
        <f>G16+N16+O16</f>
        <v>614570.1</v>
      </c>
      <c r="R16" s="349">
        <f>G16+N16+O16</f>
        <v>614570.1</v>
      </c>
      <c r="S16" s="541"/>
      <c r="T16" s="541"/>
      <c r="U16" s="71" t="s">
        <v>294</v>
      </c>
      <c r="V16" s="71" t="s">
        <v>90</v>
      </c>
      <c r="X16" s="71" t="s">
        <v>295</v>
      </c>
      <c r="Z16" s="554"/>
      <c r="AB16" s="71">
        <v>11305</v>
      </c>
      <c r="AC16" s="71">
        <v>12492</v>
      </c>
      <c r="AD16" s="71">
        <v>1187</v>
      </c>
      <c r="AE16" s="71">
        <v>80</v>
      </c>
      <c r="AF16" s="71">
        <v>94960</v>
      </c>
      <c r="AG16" s="71">
        <v>1.03</v>
      </c>
      <c r="AH16" s="534">
        <v>97808.8</v>
      </c>
      <c r="AJ16" s="534">
        <v>97808.8</v>
      </c>
      <c r="AK16" s="71">
        <v>1</v>
      </c>
      <c r="AL16" s="349">
        <v>97808.8</v>
      </c>
    </row>
    <row r="17" spans="1:175" s="224" customFormat="1">
      <c r="A17" s="224" t="s">
        <v>301</v>
      </c>
      <c r="B17" s="524" t="s">
        <v>90</v>
      </c>
      <c r="F17" s="244"/>
      <c r="N17" s="535"/>
      <c r="P17" s="535"/>
      <c r="R17" s="704">
        <v>557518.53</v>
      </c>
      <c r="S17" s="542"/>
      <c r="T17" s="542"/>
      <c r="U17" s="71" t="s">
        <v>296</v>
      </c>
      <c r="V17" s="71" t="s">
        <v>90</v>
      </c>
      <c r="W17" s="71"/>
      <c r="X17" s="71" t="s">
        <v>297</v>
      </c>
      <c r="Y17" s="71"/>
      <c r="Z17" s="554"/>
      <c r="AA17" s="71"/>
      <c r="AB17" s="71">
        <v>17217</v>
      </c>
      <c r="AC17" s="71">
        <v>21279</v>
      </c>
      <c r="AD17" s="71">
        <v>4062</v>
      </c>
      <c r="AE17" s="71">
        <v>80</v>
      </c>
      <c r="AF17" s="71">
        <v>324960</v>
      </c>
      <c r="AG17" s="71">
        <v>1.03</v>
      </c>
      <c r="AH17" s="534">
        <v>334708.8</v>
      </c>
      <c r="AI17" s="71"/>
      <c r="AJ17" s="534">
        <v>334708.8</v>
      </c>
      <c r="AK17" s="71">
        <v>1</v>
      </c>
      <c r="AL17" s="349">
        <v>334708.8</v>
      </c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  <c r="DM17" s="24"/>
      <c r="DN17" s="24"/>
      <c r="DO17" s="24"/>
      <c r="DP17" s="24"/>
      <c r="DQ17" s="24"/>
      <c r="DR17" s="24"/>
      <c r="DS17" s="24"/>
      <c r="DT17" s="24"/>
      <c r="DU17" s="24"/>
      <c r="DV17" s="24"/>
      <c r="DW17" s="24"/>
      <c r="DX17" s="24"/>
      <c r="DY17" s="24"/>
      <c r="DZ17" s="24"/>
      <c r="EA17" s="24"/>
      <c r="EB17" s="24"/>
      <c r="EC17" s="24"/>
      <c r="ED17" s="24"/>
      <c r="EE17" s="24"/>
      <c r="EF17" s="24"/>
      <c r="EG17" s="24"/>
      <c r="EH17" s="24"/>
      <c r="EI17" s="24"/>
      <c r="EJ17" s="24"/>
      <c r="EK17" s="24"/>
      <c r="EL17" s="24"/>
      <c r="EM17" s="24"/>
      <c r="EN17" s="24"/>
      <c r="EO17" s="24"/>
      <c r="EP17" s="24"/>
      <c r="EQ17" s="24"/>
      <c r="ER17" s="24"/>
      <c r="ES17" s="24"/>
      <c r="ET17" s="24"/>
      <c r="EU17" s="24"/>
      <c r="EV17" s="24"/>
      <c r="EW17" s="24"/>
      <c r="EX17" s="24"/>
      <c r="EY17" s="24"/>
      <c r="EZ17" s="24"/>
      <c r="FA17" s="24"/>
      <c r="FB17" s="24"/>
      <c r="FC17" s="24"/>
      <c r="FD17" s="24"/>
      <c r="FE17" s="24"/>
      <c r="FF17" s="24"/>
      <c r="FG17" s="24"/>
      <c r="FH17" s="24"/>
      <c r="FI17" s="24"/>
      <c r="FJ17" s="24"/>
      <c r="FK17" s="24"/>
      <c r="FL17" s="24"/>
      <c r="FM17" s="24"/>
      <c r="FN17" s="24"/>
      <c r="FO17" s="24"/>
      <c r="FP17" s="24"/>
      <c r="FQ17" s="24"/>
      <c r="FR17" s="24"/>
      <c r="FS17" s="24"/>
    </row>
    <row r="18" spans="1:175" s="224" customFormat="1">
      <c r="A18" s="525"/>
      <c r="F18" s="244"/>
      <c r="N18" s="535"/>
      <c r="P18" s="535"/>
      <c r="R18" s="705"/>
      <c r="S18" s="542"/>
      <c r="T18" s="542"/>
      <c r="U18" s="71" t="s">
        <v>298</v>
      </c>
      <c r="V18" s="71" t="s">
        <v>90</v>
      </c>
      <c r="W18" s="71"/>
      <c r="X18" s="71"/>
      <c r="Y18" s="71"/>
      <c r="Z18" s="554"/>
      <c r="AA18" s="71"/>
      <c r="AB18" s="71">
        <v>3664</v>
      </c>
      <c r="AC18" s="71">
        <v>3989</v>
      </c>
      <c r="AD18" s="71">
        <v>325</v>
      </c>
      <c r="AE18" s="71">
        <v>30</v>
      </c>
      <c r="AF18" s="71">
        <v>9750</v>
      </c>
      <c r="AG18" s="71">
        <v>1.03</v>
      </c>
      <c r="AH18" s="534">
        <v>10042.5</v>
      </c>
      <c r="AI18" s="71"/>
      <c r="AJ18" s="534">
        <v>10042.5</v>
      </c>
      <c r="AK18" s="71">
        <v>1</v>
      </c>
      <c r="AL18" s="349">
        <v>10042.5</v>
      </c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  <c r="DK18" s="24"/>
      <c r="DL18" s="24"/>
      <c r="DM18" s="24"/>
      <c r="DN18" s="24"/>
      <c r="DO18" s="24"/>
      <c r="DP18" s="24"/>
      <c r="DQ18" s="24"/>
      <c r="DR18" s="24"/>
      <c r="DS18" s="24"/>
      <c r="DT18" s="24"/>
      <c r="DU18" s="24"/>
      <c r="DV18" s="24"/>
      <c r="DW18" s="24"/>
      <c r="DX18" s="24"/>
      <c r="DY18" s="24"/>
      <c r="DZ18" s="24"/>
      <c r="EA18" s="24"/>
      <c r="EB18" s="24"/>
      <c r="EC18" s="24"/>
      <c r="ED18" s="24"/>
      <c r="EE18" s="24"/>
      <c r="EF18" s="24"/>
      <c r="EG18" s="24"/>
      <c r="EH18" s="24"/>
      <c r="EI18" s="24"/>
      <c r="EJ18" s="24"/>
      <c r="EK18" s="24"/>
      <c r="EL18" s="24"/>
      <c r="EM18" s="24"/>
      <c r="EN18" s="24"/>
      <c r="EO18" s="24"/>
      <c r="EP18" s="24"/>
      <c r="EQ18" s="24"/>
      <c r="ER18" s="24"/>
      <c r="ES18" s="24"/>
      <c r="ET18" s="24"/>
      <c r="EU18" s="24"/>
      <c r="EV18" s="24"/>
      <c r="EW18" s="24"/>
      <c r="EX18" s="24"/>
      <c r="EY18" s="24"/>
      <c r="EZ18" s="24"/>
      <c r="FA18" s="24"/>
      <c r="FB18" s="24"/>
      <c r="FC18" s="24"/>
      <c r="FD18" s="24"/>
      <c r="FE18" s="24"/>
      <c r="FF18" s="24"/>
      <c r="FG18" s="24"/>
      <c r="FH18" s="24"/>
      <c r="FI18" s="24"/>
      <c r="FJ18" s="24"/>
      <c r="FK18" s="24"/>
      <c r="FL18" s="24"/>
      <c r="FM18" s="24"/>
      <c r="FN18" s="24"/>
      <c r="FO18" s="24"/>
      <c r="FP18" s="24"/>
      <c r="FQ18" s="24"/>
      <c r="FR18" s="24"/>
      <c r="FS18" s="24"/>
    </row>
    <row r="19" spans="1:175" s="24" customFormat="1">
      <c r="A19" s="479"/>
      <c r="B19" s="224" t="s">
        <v>284</v>
      </c>
      <c r="F19" s="526"/>
      <c r="N19" s="536"/>
      <c r="P19" s="536"/>
      <c r="R19" s="543">
        <v>40545.49</v>
      </c>
      <c r="S19" s="544"/>
      <c r="T19" s="544"/>
      <c r="U19" s="545" t="s">
        <v>299</v>
      </c>
      <c r="V19" s="545" t="s">
        <v>90</v>
      </c>
      <c r="W19" s="545"/>
      <c r="X19" s="545"/>
      <c r="Y19" s="545"/>
      <c r="Z19" s="555"/>
      <c r="AA19" s="545"/>
      <c r="AB19" s="545">
        <v>8972</v>
      </c>
      <c r="AC19" s="545">
        <v>8972</v>
      </c>
      <c r="AD19" s="545">
        <v>0</v>
      </c>
      <c r="AE19" s="545">
        <v>50</v>
      </c>
      <c r="AF19" s="545">
        <v>0</v>
      </c>
      <c r="AG19" s="545">
        <v>1.03</v>
      </c>
      <c r="AH19" s="560">
        <v>0</v>
      </c>
      <c r="AI19" s="545"/>
      <c r="AJ19" s="560">
        <v>0</v>
      </c>
      <c r="AK19" s="545">
        <v>1</v>
      </c>
      <c r="AL19" s="556">
        <v>0</v>
      </c>
    </row>
    <row r="20" spans="1:175" s="24" customFormat="1">
      <c r="A20" s="527"/>
      <c r="B20" s="527"/>
      <c r="C20" s="527"/>
      <c r="D20" s="527"/>
      <c r="E20" s="527"/>
      <c r="F20" s="528"/>
      <c r="G20" s="527"/>
      <c r="H20" s="527"/>
      <c r="I20" s="527"/>
      <c r="J20" s="527"/>
      <c r="K20" s="527"/>
      <c r="L20" s="527"/>
      <c r="M20" s="527"/>
      <c r="N20" s="537"/>
      <c r="O20" s="527"/>
      <c r="P20" s="537"/>
      <c r="Q20" s="527"/>
      <c r="R20" s="528"/>
      <c r="S20" s="542"/>
      <c r="T20" s="542"/>
      <c r="U20" s="545" t="s">
        <v>11</v>
      </c>
      <c r="V20" s="545" t="s">
        <v>90</v>
      </c>
      <c r="W20" s="545"/>
      <c r="X20" s="545"/>
      <c r="Y20" s="545">
        <v>0</v>
      </c>
      <c r="Z20" s="556">
        <v>9.5</v>
      </c>
      <c r="AA20" s="545">
        <v>0</v>
      </c>
      <c r="AB20" s="545"/>
      <c r="AC20" s="545"/>
      <c r="AD20" s="545"/>
      <c r="AE20" s="545"/>
      <c r="AF20" s="545">
        <v>695080</v>
      </c>
      <c r="AG20" s="545">
        <v>1.03</v>
      </c>
      <c r="AH20" s="560">
        <v>715932.4</v>
      </c>
      <c r="AI20" s="545"/>
      <c r="AJ20" s="560">
        <v>715932.4</v>
      </c>
      <c r="AK20" s="545"/>
      <c r="AL20" s="556">
        <v>715932.4</v>
      </c>
    </row>
    <row r="21" spans="1:175" s="23" customFormat="1">
      <c r="A21" s="527"/>
      <c r="B21" s="527"/>
      <c r="C21" s="527"/>
      <c r="D21" s="527"/>
      <c r="E21" s="527"/>
      <c r="F21" s="528"/>
      <c r="G21" s="527"/>
      <c r="H21" s="527"/>
      <c r="I21" s="527"/>
      <c r="J21" s="527"/>
      <c r="K21" s="527"/>
      <c r="L21" s="527"/>
      <c r="M21" s="527"/>
      <c r="N21" s="537"/>
      <c r="O21" s="527"/>
      <c r="P21" s="537"/>
      <c r="Q21" s="527"/>
      <c r="R21" s="546"/>
      <c r="S21" s="547" t="s">
        <v>302</v>
      </c>
      <c r="T21" s="547" t="s">
        <v>303</v>
      </c>
      <c r="U21" s="547" t="s">
        <v>304</v>
      </c>
      <c r="V21" s="547" t="s">
        <v>305</v>
      </c>
      <c r="W21" s="548"/>
      <c r="X21" s="548"/>
      <c r="Y21" s="548"/>
      <c r="Z21" s="557"/>
      <c r="AA21" s="548"/>
      <c r="AB21" s="548"/>
      <c r="AC21" s="548"/>
      <c r="AD21" s="548"/>
      <c r="AE21" s="548"/>
      <c r="AF21" s="548"/>
      <c r="AG21" s="548"/>
      <c r="AH21" s="561"/>
      <c r="AI21" s="548"/>
      <c r="AJ21" s="561"/>
      <c r="AK21" s="562"/>
      <c r="AL21" s="557"/>
    </row>
    <row r="22" spans="1:175" s="23" customFormat="1">
      <c r="A22" s="527"/>
      <c r="B22" s="527"/>
      <c r="C22" s="527"/>
      <c r="D22" s="527"/>
      <c r="E22" s="527"/>
      <c r="F22" s="528"/>
      <c r="G22" s="527"/>
      <c r="H22" s="527"/>
      <c r="I22" s="527"/>
      <c r="J22" s="527"/>
      <c r="K22" s="527"/>
      <c r="L22" s="527"/>
      <c r="M22" s="527"/>
      <c r="N22" s="537"/>
      <c r="O22" s="527"/>
      <c r="P22" s="537"/>
      <c r="Q22" s="527"/>
      <c r="R22" s="706" t="s">
        <v>90</v>
      </c>
      <c r="S22" s="706">
        <v>512044.93</v>
      </c>
      <c r="T22" s="547" t="s">
        <v>306</v>
      </c>
      <c r="U22" s="547">
        <v>208919.89</v>
      </c>
      <c r="V22" s="706">
        <v>557518.53</v>
      </c>
      <c r="W22" s="548"/>
      <c r="X22" s="548"/>
      <c r="Y22" s="548"/>
      <c r="Z22" s="557"/>
      <c r="AA22" s="548"/>
      <c r="AB22" s="548"/>
      <c r="AC22" s="548"/>
      <c r="AD22" s="548"/>
      <c r="AE22" s="548"/>
      <c r="AF22" s="548"/>
      <c r="AG22" s="548"/>
      <c r="AH22" s="561"/>
      <c r="AI22" s="548"/>
      <c r="AJ22" s="561"/>
      <c r="AK22" s="562"/>
      <c r="AL22" s="557"/>
    </row>
    <row r="23" spans="1:175" s="23" customFormat="1">
      <c r="A23" s="527"/>
      <c r="B23" s="527"/>
      <c r="C23" s="527"/>
      <c r="D23" s="527"/>
      <c r="E23" s="527"/>
      <c r="F23" s="528"/>
      <c r="G23" s="527"/>
      <c r="H23" s="527"/>
      <c r="I23" s="527"/>
      <c r="J23" s="527"/>
      <c r="K23" s="527"/>
      <c r="L23" s="527"/>
      <c r="M23" s="527"/>
      <c r="N23" s="537"/>
      <c r="O23" s="527"/>
      <c r="P23" s="537"/>
      <c r="Q23" s="527"/>
      <c r="R23" s="707"/>
      <c r="S23" s="707"/>
      <c r="T23" s="547" t="s">
        <v>307</v>
      </c>
      <c r="U23" s="547">
        <v>303125.03999999998</v>
      </c>
      <c r="V23" s="707"/>
      <c r="W23" s="548"/>
      <c r="X23" s="548"/>
      <c r="Y23" s="548"/>
      <c r="Z23" s="557"/>
      <c r="AA23" s="548"/>
      <c r="AB23" s="548"/>
      <c r="AC23" s="548"/>
      <c r="AD23" s="548"/>
      <c r="AE23" s="548"/>
      <c r="AF23" s="548"/>
      <c r="AG23" s="548"/>
      <c r="AH23" s="561"/>
      <c r="AI23" s="548"/>
      <c r="AJ23" s="561"/>
      <c r="AK23" s="562"/>
      <c r="AL23" s="557"/>
    </row>
    <row r="24" spans="1:175" s="23" customFormat="1">
      <c r="A24" s="527"/>
      <c r="B24" s="527"/>
      <c r="C24" s="527"/>
      <c r="D24" s="527"/>
      <c r="E24" s="527"/>
      <c r="F24" s="528"/>
      <c r="G24" s="527"/>
      <c r="H24" s="527"/>
      <c r="I24" s="527"/>
      <c r="J24" s="527"/>
      <c r="K24" s="527"/>
      <c r="L24" s="527"/>
      <c r="M24" s="527"/>
      <c r="N24" s="537"/>
      <c r="O24" s="527"/>
      <c r="P24" s="537"/>
      <c r="Q24" s="527"/>
      <c r="R24" s="547" t="s">
        <v>284</v>
      </c>
      <c r="S24" s="547">
        <v>50382.91</v>
      </c>
      <c r="T24" s="547" t="s">
        <v>308</v>
      </c>
      <c r="U24" s="547">
        <v>50382.91</v>
      </c>
      <c r="V24" s="547">
        <v>40545.49</v>
      </c>
      <c r="W24" s="548"/>
      <c r="X24" s="548"/>
      <c r="Y24" s="548"/>
      <c r="Z24" s="557"/>
      <c r="AA24" s="548"/>
      <c r="AB24" s="548"/>
      <c r="AC24" s="548"/>
      <c r="AD24" s="548"/>
      <c r="AE24" s="548"/>
      <c r="AF24" s="548"/>
      <c r="AG24" s="548"/>
      <c r="AH24" s="561"/>
      <c r="AI24" s="548"/>
      <c r="AJ24" s="561"/>
      <c r="AK24" s="562"/>
      <c r="AL24" s="557"/>
    </row>
    <row r="25" spans="1:175" s="23" customFormat="1">
      <c r="A25" s="527"/>
      <c r="B25" s="527"/>
      <c r="C25" s="527"/>
      <c r="D25" s="527"/>
      <c r="E25" s="527"/>
      <c r="F25" s="528"/>
      <c r="G25" s="527"/>
      <c r="H25" s="527"/>
      <c r="I25" s="527"/>
      <c r="J25" s="527"/>
      <c r="K25" s="527"/>
      <c r="L25" s="527"/>
      <c r="M25" s="527"/>
      <c r="N25" s="537"/>
      <c r="O25" s="527"/>
      <c r="P25" s="537"/>
      <c r="Q25" s="527"/>
      <c r="R25" s="547" t="s">
        <v>11</v>
      </c>
      <c r="S25" s="547">
        <v>562427.84</v>
      </c>
      <c r="T25" s="547"/>
      <c r="U25" s="547">
        <v>562427.84</v>
      </c>
      <c r="V25" s="547" t="s">
        <v>309</v>
      </c>
      <c r="W25" s="548"/>
      <c r="X25" s="548"/>
      <c r="Y25" s="548"/>
      <c r="Z25" s="557"/>
      <c r="AA25" s="548"/>
      <c r="AB25" s="548"/>
      <c r="AC25" s="548"/>
      <c r="AD25" s="548"/>
      <c r="AE25" s="548"/>
      <c r="AF25" s="548"/>
      <c r="AG25" s="548"/>
      <c r="AH25" s="561"/>
      <c r="AI25" s="548"/>
      <c r="AJ25" s="561"/>
      <c r="AK25" s="562"/>
      <c r="AL25" s="557"/>
    </row>
    <row r="26" spans="1:175" s="23" customFormat="1">
      <c r="A26" s="359" t="s">
        <v>310</v>
      </c>
      <c r="B26" s="413" t="s">
        <v>311</v>
      </c>
      <c r="C26" s="359"/>
      <c r="D26" s="359"/>
      <c r="E26" s="359"/>
      <c r="F26" s="360"/>
      <c r="G26" s="359"/>
      <c r="H26" s="359">
        <v>21513</v>
      </c>
      <c r="I26" s="359">
        <v>21878</v>
      </c>
      <c r="J26" s="359">
        <f>I26-H26</f>
        <v>365</v>
      </c>
      <c r="K26" s="359">
        <v>40</v>
      </c>
      <c r="L26" s="359">
        <f>K26*J26</f>
        <v>14600</v>
      </c>
      <c r="M26" s="376">
        <v>1.03</v>
      </c>
      <c r="N26" s="377">
        <f>M26*L26</f>
        <v>15038</v>
      </c>
      <c r="O26" s="359"/>
      <c r="P26" s="377">
        <f>G26+N26+O26</f>
        <v>15038</v>
      </c>
      <c r="Q26" s="359">
        <v>1</v>
      </c>
      <c r="R26" s="360">
        <f>P26*Q26</f>
        <v>15038</v>
      </c>
    </row>
    <row r="27" spans="1:175" s="1" customFormat="1">
      <c r="A27" s="3"/>
      <c r="B27" s="226"/>
      <c r="C27" s="3"/>
      <c r="D27" s="3"/>
      <c r="E27" s="3"/>
      <c r="F27" s="167"/>
      <c r="G27" s="3"/>
      <c r="H27" s="3"/>
      <c r="I27" s="3"/>
      <c r="J27" s="3"/>
      <c r="K27" s="3"/>
      <c r="L27" s="147"/>
      <c r="M27" s="4"/>
      <c r="N27" s="5"/>
      <c r="O27" s="3"/>
      <c r="P27" s="5"/>
      <c r="Q27" s="3"/>
      <c r="R27" s="117"/>
    </row>
    <row r="28" spans="1:175">
      <c r="A28" s="3"/>
      <c r="B28" s="226"/>
      <c r="C28" s="3"/>
      <c r="D28" s="3"/>
      <c r="E28" s="3"/>
      <c r="F28" s="167"/>
      <c r="G28" s="3"/>
      <c r="H28" s="3"/>
      <c r="I28" s="3"/>
      <c r="J28" s="3"/>
      <c r="K28" s="3"/>
      <c r="L28" s="3"/>
      <c r="M28" s="4"/>
      <c r="N28" s="5"/>
      <c r="O28" s="3"/>
      <c r="P28" s="5"/>
      <c r="Q28" s="3"/>
      <c r="R28" s="117"/>
      <c r="S28" s="549"/>
      <c r="T28" s="549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23"/>
    </row>
    <row r="29" spans="1:175">
      <c r="A29" s="529" t="s">
        <v>312</v>
      </c>
      <c r="B29" s="337">
        <v>4760</v>
      </c>
      <c r="C29" s="109" t="s">
        <v>313</v>
      </c>
      <c r="D29" s="109"/>
      <c r="E29" s="109"/>
      <c r="F29" s="530"/>
      <c r="G29" s="109"/>
      <c r="H29" s="109"/>
      <c r="I29" s="109"/>
      <c r="J29" s="109"/>
      <c r="K29" s="109"/>
      <c r="L29" s="109"/>
      <c r="M29" s="435"/>
      <c r="N29" s="436"/>
      <c r="O29" s="109"/>
      <c r="P29" s="436"/>
      <c r="Q29" s="109"/>
      <c r="R29" s="432"/>
      <c r="S29" s="550" t="s">
        <v>147</v>
      </c>
      <c r="T29" s="550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23"/>
    </row>
    <row r="30" spans="1:175" s="23" customFormat="1" ht="15" customHeight="1">
      <c r="A30" s="27" t="s">
        <v>15</v>
      </c>
      <c r="B30" s="27"/>
      <c r="C30" s="27" t="s">
        <v>16</v>
      </c>
      <c r="D30" s="27" t="s">
        <v>17</v>
      </c>
      <c r="E30" s="27" t="s">
        <v>18</v>
      </c>
      <c r="F30" s="28" t="s">
        <v>19</v>
      </c>
      <c r="G30" s="27" t="s">
        <v>20</v>
      </c>
      <c r="H30" s="27" t="s">
        <v>21</v>
      </c>
      <c r="I30" s="27" t="s">
        <v>22</v>
      </c>
      <c r="J30" s="27" t="s">
        <v>23</v>
      </c>
      <c r="K30" s="27" t="s">
        <v>24</v>
      </c>
      <c r="L30" s="27" t="s">
        <v>18</v>
      </c>
      <c r="M30" s="49"/>
      <c r="N30" s="50" t="s">
        <v>25</v>
      </c>
      <c r="O30" s="27" t="s">
        <v>26</v>
      </c>
      <c r="P30" s="50" t="s">
        <v>11</v>
      </c>
      <c r="Q30" s="27" t="s">
        <v>27</v>
      </c>
      <c r="R30" s="28" t="s">
        <v>28</v>
      </c>
      <c r="S30" s="551"/>
      <c r="T30" s="551"/>
    </row>
    <row r="31" spans="1:175" s="16" customFormat="1" ht="39" customHeight="1">
      <c r="A31" s="9" t="s">
        <v>314</v>
      </c>
      <c r="B31" s="33" t="s">
        <v>315</v>
      </c>
      <c r="C31" s="9"/>
      <c r="D31" s="9"/>
      <c r="E31" s="9"/>
      <c r="F31" s="35"/>
      <c r="G31" s="9"/>
      <c r="H31" s="9">
        <v>14229</v>
      </c>
      <c r="I31" s="9">
        <v>16237</v>
      </c>
      <c r="J31" s="9">
        <f>I31-H31</f>
        <v>2008</v>
      </c>
      <c r="K31" s="9">
        <v>1</v>
      </c>
      <c r="L31" s="9">
        <f>K31*J31</f>
        <v>2008</v>
      </c>
      <c r="M31" s="10">
        <v>1.03</v>
      </c>
      <c r="N31" s="11">
        <f t="shared" ref="N31:N36" si="5">M31*L31</f>
        <v>2068.2399999999998</v>
      </c>
      <c r="O31" s="9"/>
      <c r="P31" s="11">
        <f>G31+N31+O31</f>
        <v>2068.2399999999998</v>
      </c>
      <c r="Q31" s="9">
        <v>0.67</v>
      </c>
      <c r="R31" s="34">
        <f>P31*Q31</f>
        <v>1385.7208000000001</v>
      </c>
      <c r="S31" s="333"/>
      <c r="T31" s="333"/>
    </row>
    <row r="32" spans="1:175" s="1" customFormat="1">
      <c r="A32" s="9" t="s">
        <v>316</v>
      </c>
      <c r="B32" s="33" t="s">
        <v>315</v>
      </c>
      <c r="C32" s="9"/>
      <c r="D32" s="9"/>
      <c r="E32" s="9"/>
      <c r="F32" s="35"/>
      <c r="G32" s="9"/>
      <c r="H32" s="9">
        <v>15961</v>
      </c>
      <c r="I32" s="9">
        <v>15961</v>
      </c>
      <c r="J32" s="9">
        <f>I32-H32</f>
        <v>0</v>
      </c>
      <c r="K32" s="9">
        <v>1</v>
      </c>
      <c r="L32" s="9">
        <f>K32*J32</f>
        <v>0</v>
      </c>
      <c r="M32" s="10">
        <v>1.03</v>
      </c>
      <c r="N32" s="11">
        <f t="shared" si="5"/>
        <v>0</v>
      </c>
      <c r="O32" s="9"/>
      <c r="P32" s="11">
        <f>G32+N32+O32</f>
        <v>0</v>
      </c>
      <c r="Q32" s="9">
        <v>0.5</v>
      </c>
      <c r="R32" s="34">
        <f>P32*Q32</f>
        <v>0</v>
      </c>
      <c r="S32" s="330"/>
      <c r="T32" s="330"/>
    </row>
    <row r="33" spans="1:43" s="1" customFormat="1">
      <c r="A33" s="9" t="s">
        <v>317</v>
      </c>
      <c r="B33" s="33" t="s">
        <v>315</v>
      </c>
      <c r="C33" s="9"/>
      <c r="D33" s="9"/>
      <c r="E33" s="9"/>
      <c r="F33" s="35"/>
      <c r="G33" s="9"/>
      <c r="H33" s="9">
        <v>22507</v>
      </c>
      <c r="I33" s="9">
        <v>23569</v>
      </c>
      <c r="J33" s="9">
        <f>I33-H33</f>
        <v>1062</v>
      </c>
      <c r="K33" s="9">
        <v>1</v>
      </c>
      <c r="L33" s="9">
        <f>K33*J33</f>
        <v>1062</v>
      </c>
      <c r="M33" s="10">
        <v>1.03</v>
      </c>
      <c r="N33" s="11">
        <f t="shared" si="5"/>
        <v>1093.8599999999999</v>
      </c>
      <c r="O33" s="9"/>
      <c r="P33" s="11">
        <f>G33+N33+O33</f>
        <v>1093.8599999999999</v>
      </c>
      <c r="Q33" s="9">
        <v>1</v>
      </c>
      <c r="R33" s="34">
        <f>P33*Q33</f>
        <v>1093.8599999999999</v>
      </c>
      <c r="S33" s="330"/>
      <c r="T33" s="330"/>
    </row>
    <row r="34" spans="1:43" s="13" customFormat="1">
      <c r="A34" s="9" t="s">
        <v>318</v>
      </c>
      <c r="B34" s="33" t="s">
        <v>315</v>
      </c>
      <c r="C34" s="9">
        <v>12</v>
      </c>
      <c r="D34" s="9">
        <v>12</v>
      </c>
      <c r="E34" s="9">
        <f>SUM(D34-C34)</f>
        <v>0</v>
      </c>
      <c r="F34" s="34">
        <v>9.5</v>
      </c>
      <c r="G34" s="9">
        <f>E34*F34</f>
        <v>0</v>
      </c>
      <c r="H34" s="9">
        <v>25249</v>
      </c>
      <c r="I34" s="9">
        <v>27643</v>
      </c>
      <c r="J34" s="9">
        <f t="shared" ref="J34:J39" si="6">I34-H34</f>
        <v>2394</v>
      </c>
      <c r="K34" s="9">
        <v>1</v>
      </c>
      <c r="L34" s="9">
        <f t="shared" ref="L34:L39" si="7">K34*J34</f>
        <v>2394</v>
      </c>
      <c r="M34" s="10">
        <v>1.03</v>
      </c>
      <c r="N34" s="11">
        <f t="shared" si="5"/>
        <v>2465.8200000000002</v>
      </c>
      <c r="O34" s="9">
        <v>80</v>
      </c>
      <c r="P34" s="11">
        <f t="shared" ref="P34:P39" si="8">G34+N34+O34</f>
        <v>2545.8200000000002</v>
      </c>
      <c r="Q34" s="9">
        <v>1</v>
      </c>
      <c r="R34" s="34">
        <f t="shared" ref="R34:R39" si="9">P34*Q34</f>
        <v>2545.8200000000002</v>
      </c>
      <c r="S34" s="552"/>
      <c r="T34" s="552"/>
    </row>
    <row r="35" spans="1:43" s="1" customFormat="1">
      <c r="A35" s="9" t="s">
        <v>319</v>
      </c>
      <c r="B35" s="33" t="s">
        <v>315</v>
      </c>
      <c r="C35" s="13"/>
      <c r="D35" s="13"/>
      <c r="E35" s="13"/>
      <c r="F35" s="13"/>
      <c r="G35" s="13"/>
      <c r="H35" s="9">
        <v>12889</v>
      </c>
      <c r="I35" s="9">
        <v>13234</v>
      </c>
      <c r="J35" s="9">
        <f t="shared" si="6"/>
        <v>345</v>
      </c>
      <c r="K35" s="9">
        <v>80</v>
      </c>
      <c r="L35" s="9">
        <f t="shared" si="7"/>
        <v>27600</v>
      </c>
      <c r="M35" s="10">
        <v>1.03</v>
      </c>
      <c r="N35" s="11">
        <f t="shared" si="5"/>
        <v>28428</v>
      </c>
      <c r="O35" s="9"/>
      <c r="P35" s="11">
        <f>G34+N35+O35</f>
        <v>28428</v>
      </c>
      <c r="Q35" s="9">
        <v>0.5</v>
      </c>
      <c r="R35" s="34">
        <f t="shared" si="9"/>
        <v>14214</v>
      </c>
      <c r="S35" s="330"/>
      <c r="T35" s="330"/>
    </row>
    <row r="36" spans="1:43" s="1" customFormat="1">
      <c r="A36" s="9" t="s">
        <v>11</v>
      </c>
      <c r="B36" s="33" t="s">
        <v>315</v>
      </c>
      <c r="C36" s="9"/>
      <c r="D36" s="9"/>
      <c r="E36" s="9">
        <f>SUM(E31:E35)</f>
        <v>0</v>
      </c>
      <c r="F36" s="34">
        <v>9.5</v>
      </c>
      <c r="G36" s="9">
        <f>E36*F36</f>
        <v>0</v>
      </c>
      <c r="H36" s="9"/>
      <c r="I36" s="9"/>
      <c r="J36" s="9"/>
      <c r="K36" s="9">
        <v>1</v>
      </c>
      <c r="L36" s="9">
        <f>SUM(L31:L35)</f>
        <v>33064</v>
      </c>
      <c r="M36" s="10">
        <v>1.03</v>
      </c>
      <c r="N36" s="11">
        <f t="shared" si="5"/>
        <v>34055.919999999998</v>
      </c>
      <c r="O36" s="9">
        <v>80</v>
      </c>
      <c r="P36" s="11">
        <f t="shared" si="8"/>
        <v>34135.919999999998</v>
      </c>
      <c r="Q36" s="9"/>
      <c r="R36" s="34">
        <f>SUM(R31:R35)</f>
        <v>19239.400799999999</v>
      </c>
      <c r="S36" s="330"/>
      <c r="T36" s="330"/>
    </row>
    <row r="37" spans="1:43" s="1" customFormat="1">
      <c r="A37" s="70" t="s">
        <v>320</v>
      </c>
      <c r="B37" s="71" t="s">
        <v>315</v>
      </c>
      <c r="C37" s="70"/>
      <c r="D37" s="70"/>
      <c r="E37" s="70"/>
      <c r="F37" s="93"/>
      <c r="G37" s="70"/>
      <c r="H37" s="70"/>
      <c r="I37" s="70"/>
      <c r="J37" s="70"/>
      <c r="K37" s="70"/>
      <c r="L37" s="317">
        <v>16210.27</v>
      </c>
      <c r="M37" s="74">
        <v>1.03</v>
      </c>
      <c r="N37" s="75">
        <v>16696.580000000002</v>
      </c>
      <c r="O37" s="70"/>
      <c r="P37" s="75">
        <f t="shared" si="8"/>
        <v>16696.580000000002</v>
      </c>
      <c r="Q37" s="70"/>
      <c r="R37" s="149"/>
      <c r="S37" s="330"/>
      <c r="T37" s="330"/>
    </row>
    <row r="38" spans="1:43" s="1" customFormat="1">
      <c r="A38" s="531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330"/>
      <c r="T38" s="330"/>
    </row>
    <row r="39" spans="1:43" s="16" customFormat="1" ht="39" customHeight="1">
      <c r="A39" s="9" t="s">
        <v>321</v>
      </c>
      <c r="B39" s="33" t="s">
        <v>315</v>
      </c>
      <c r="C39" s="9"/>
      <c r="D39" s="9"/>
      <c r="E39" s="9"/>
      <c r="F39" s="35"/>
      <c r="G39" s="9"/>
      <c r="H39" s="9">
        <v>6515</v>
      </c>
      <c r="I39" s="9">
        <v>6515</v>
      </c>
      <c r="J39" s="9">
        <f t="shared" si="6"/>
        <v>0</v>
      </c>
      <c r="K39" s="9">
        <v>1</v>
      </c>
      <c r="L39" s="9">
        <f t="shared" si="7"/>
        <v>0</v>
      </c>
      <c r="M39" s="10">
        <v>1.03</v>
      </c>
      <c r="N39" s="11">
        <f>M39*L39</f>
        <v>0</v>
      </c>
      <c r="O39" s="9"/>
      <c r="P39" s="11">
        <f t="shared" si="8"/>
        <v>0</v>
      </c>
      <c r="Q39" s="9">
        <v>0.5</v>
      </c>
      <c r="R39" s="34">
        <f t="shared" si="9"/>
        <v>0</v>
      </c>
      <c r="S39" s="333" t="s">
        <v>322</v>
      </c>
      <c r="T39" s="333"/>
    </row>
    <row r="40" spans="1:43"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23"/>
    </row>
    <row r="41" spans="1:43"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</row>
    <row r="42" spans="1:43"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</row>
    <row r="43" spans="1:43"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</row>
    <row r="44" spans="1:43"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</row>
    <row r="45" spans="1:43"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</row>
  </sheetData>
  <mergeCells count="6">
    <mergeCell ref="A1:R1"/>
    <mergeCell ref="U2:AL2"/>
    <mergeCell ref="R17:R18"/>
    <mergeCell ref="R22:R23"/>
    <mergeCell ref="S22:S23"/>
    <mergeCell ref="V22:V23"/>
  </mergeCells>
  <phoneticPr fontId="33" type="noConversion"/>
  <pageMargins left="0.2" right="0.19" top="0.75" bottom="0.75" header="0.3" footer="0.3"/>
  <pageSetup paperSize="9" orientation="landscape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MY19"/>
  <sheetViews>
    <sheetView workbookViewId="0">
      <selection activeCell="K28" sqref="K28"/>
    </sheetView>
  </sheetViews>
  <sheetFormatPr defaultColWidth="9" defaultRowHeight="14.25"/>
  <cols>
    <col min="1" max="1" width="10.875" style="2" customWidth="1"/>
    <col min="2" max="2" width="6.75" style="2" customWidth="1"/>
    <col min="3" max="3" width="10.375" style="2" customWidth="1"/>
    <col min="4" max="4" width="10.875" style="2" customWidth="1"/>
    <col min="5" max="5" width="6.875" style="2" customWidth="1"/>
    <col min="6" max="6" width="5.375" style="2" customWidth="1"/>
    <col min="7" max="7" width="6.75" style="2" customWidth="1"/>
    <col min="8" max="8" width="7.5" style="2" customWidth="1"/>
    <col min="9" max="9" width="7.75" style="2" customWidth="1"/>
    <col min="10" max="10" width="9" style="2"/>
    <col min="11" max="11" width="4.5" style="2" customWidth="1"/>
    <col min="12" max="12" width="10.25" style="2"/>
    <col min="13" max="13" width="6" style="2" customWidth="1"/>
    <col min="14" max="14" width="11.625" style="2" customWidth="1"/>
    <col min="15" max="15" width="6.75" style="2" customWidth="1"/>
    <col min="16" max="16" width="11.375" style="2" customWidth="1"/>
    <col min="17" max="17" width="4.5" style="2" customWidth="1"/>
    <col min="18" max="16384" width="9" style="2"/>
  </cols>
  <sheetData>
    <row r="1" spans="1:38" ht="25.5">
      <c r="A1" s="693" t="s">
        <v>41</v>
      </c>
      <c r="B1" s="694"/>
      <c r="C1" s="694"/>
      <c r="D1" s="694"/>
      <c r="E1" s="694"/>
      <c r="F1" s="694"/>
      <c r="G1" s="694"/>
      <c r="H1" s="694"/>
      <c r="I1" s="694"/>
      <c r="J1" s="694"/>
      <c r="K1" s="694"/>
      <c r="L1" s="694"/>
      <c r="M1" s="694"/>
      <c r="N1" s="694"/>
      <c r="O1" s="694"/>
      <c r="P1" s="694"/>
      <c r="Q1" s="694"/>
      <c r="R1" s="695"/>
    </row>
    <row r="2" spans="1:38">
      <c r="A2" s="3" t="s">
        <v>15</v>
      </c>
      <c r="B2" s="3"/>
      <c r="C2" s="3" t="s">
        <v>16</v>
      </c>
      <c r="D2" s="3" t="s">
        <v>17</v>
      </c>
      <c r="E2" s="3" t="s">
        <v>18</v>
      </c>
      <c r="F2" s="167" t="s">
        <v>19</v>
      </c>
      <c r="G2" s="3" t="s">
        <v>20</v>
      </c>
      <c r="H2" s="3" t="s">
        <v>21</v>
      </c>
      <c r="I2" s="3" t="s">
        <v>22</v>
      </c>
      <c r="J2" s="3" t="s">
        <v>23</v>
      </c>
      <c r="K2" s="3" t="s">
        <v>24</v>
      </c>
      <c r="L2" s="3" t="s">
        <v>18</v>
      </c>
      <c r="M2" s="4"/>
      <c r="N2" s="5" t="s">
        <v>25</v>
      </c>
      <c r="O2" s="3" t="s">
        <v>26</v>
      </c>
      <c r="P2" s="5" t="s">
        <v>11</v>
      </c>
      <c r="Q2" s="3" t="s">
        <v>27</v>
      </c>
      <c r="R2" s="117" t="s">
        <v>28</v>
      </c>
    </row>
    <row r="3" spans="1:38" s="17" customFormat="1">
      <c r="A3" s="26" t="s">
        <v>323</v>
      </c>
      <c r="B3" s="26">
        <v>4700</v>
      </c>
      <c r="C3" s="26"/>
      <c r="D3" s="26"/>
      <c r="E3" s="26"/>
      <c r="F3" s="517"/>
      <c r="G3" s="26"/>
      <c r="H3" s="26"/>
      <c r="I3" s="26"/>
      <c r="J3" s="26"/>
      <c r="K3" s="26"/>
      <c r="L3" s="26"/>
      <c r="M3" s="248"/>
      <c r="N3" s="249"/>
      <c r="O3" s="26"/>
      <c r="P3" s="249"/>
      <c r="Q3" s="26"/>
      <c r="R3" s="232"/>
    </row>
    <row r="4" spans="1:38" s="13" customFormat="1">
      <c r="A4" s="9" t="s">
        <v>324</v>
      </c>
      <c r="B4" s="9" t="s">
        <v>325</v>
      </c>
      <c r="C4" s="9">
        <v>154</v>
      </c>
      <c r="D4" s="9">
        <v>154</v>
      </c>
      <c r="E4" s="9">
        <f>SUM(D4-C4)</f>
        <v>0</v>
      </c>
      <c r="F4" s="34">
        <v>9.5</v>
      </c>
      <c r="G4" s="9">
        <f>E4*F4</f>
        <v>0</v>
      </c>
      <c r="H4" s="9">
        <v>98520</v>
      </c>
      <c r="I4" s="9">
        <v>101972</v>
      </c>
      <c r="J4" s="9">
        <f>I4-H4</f>
        <v>3452</v>
      </c>
      <c r="K4" s="9">
        <v>1</v>
      </c>
      <c r="L4" s="9">
        <f>K4*J4</f>
        <v>3452</v>
      </c>
      <c r="M4" s="10">
        <v>1.03</v>
      </c>
      <c r="N4" s="11">
        <f>M4*L4</f>
        <v>3555.56</v>
      </c>
      <c r="O4" s="9">
        <v>60</v>
      </c>
      <c r="P4" s="11">
        <f>G4+N4+O4</f>
        <v>3615.56</v>
      </c>
      <c r="Q4" s="9">
        <v>1</v>
      </c>
      <c r="R4" s="34">
        <f>P4*Q4</f>
        <v>3615.56</v>
      </c>
    </row>
    <row r="5" spans="1:38" s="1" customFormat="1">
      <c r="A5" s="70" t="s">
        <v>11</v>
      </c>
      <c r="B5" s="70"/>
      <c r="C5" s="70"/>
      <c r="D5" s="70"/>
      <c r="E5" s="518">
        <f>SUM(E4:E4)</f>
        <v>0</v>
      </c>
      <c r="F5" s="149">
        <v>9.5</v>
      </c>
      <c r="G5" s="70">
        <f>E5*F5</f>
        <v>0</v>
      </c>
      <c r="H5" s="70"/>
      <c r="I5" s="70"/>
      <c r="J5" s="70"/>
      <c r="K5" s="70"/>
      <c r="L5" s="70">
        <f>SUM(L4:L4)</f>
        <v>3452</v>
      </c>
      <c r="M5" s="74">
        <v>1.03</v>
      </c>
      <c r="N5" s="75">
        <f>L5*M5</f>
        <v>3555.56</v>
      </c>
      <c r="O5" s="70">
        <f>SUM(O4:O4)</f>
        <v>60</v>
      </c>
      <c r="P5" s="75">
        <f t="shared" ref="P5:P12" si="0">G5+N5+O5</f>
        <v>3615.56</v>
      </c>
      <c r="Q5" s="70">
        <v>1</v>
      </c>
      <c r="R5" s="149">
        <f t="shared" ref="R5:R12" si="1">P5*Q5</f>
        <v>3615.56</v>
      </c>
      <c r="S5" s="343" t="s">
        <v>326</v>
      </c>
      <c r="T5" s="343"/>
      <c r="U5" s="343"/>
    </row>
    <row r="6" spans="1:38">
      <c r="A6" s="3"/>
      <c r="B6" s="3"/>
      <c r="C6" s="3"/>
      <c r="D6" s="3"/>
      <c r="E6" s="519"/>
      <c r="F6" s="111"/>
      <c r="G6" s="3"/>
      <c r="H6" s="3"/>
      <c r="I6" s="3"/>
      <c r="J6" s="3"/>
      <c r="K6" s="3"/>
      <c r="L6" s="200">
        <f>N6/M5</f>
        <v>3510.25242718447</v>
      </c>
      <c r="M6" s="4"/>
      <c r="N6" s="5">
        <f>P5-G5</f>
        <v>3615.56</v>
      </c>
      <c r="O6" s="3"/>
      <c r="P6" s="5"/>
      <c r="Q6" s="3"/>
      <c r="R6" s="1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</row>
    <row r="7" spans="1:38">
      <c r="A7" s="3"/>
      <c r="B7" s="3"/>
      <c r="C7" s="3"/>
      <c r="D7" s="3"/>
      <c r="E7" s="519"/>
      <c r="F7" s="111"/>
      <c r="G7" s="3"/>
      <c r="H7" s="3"/>
      <c r="I7" s="3"/>
      <c r="J7" s="3"/>
      <c r="K7" s="3"/>
      <c r="L7" s="3"/>
      <c r="M7" s="4"/>
      <c r="N7" s="5"/>
      <c r="O7" s="3"/>
      <c r="P7" s="5"/>
      <c r="Q7" s="3"/>
      <c r="R7" s="1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</row>
    <row r="8" spans="1:38" s="1" customFormat="1">
      <c r="A8" s="70" t="s">
        <v>15</v>
      </c>
      <c r="B8" s="70"/>
      <c r="C8" s="70" t="s">
        <v>16</v>
      </c>
      <c r="D8" s="70" t="s">
        <v>17</v>
      </c>
      <c r="E8" s="70" t="s">
        <v>18</v>
      </c>
      <c r="F8" s="93" t="s">
        <v>19</v>
      </c>
      <c r="G8" s="70" t="s">
        <v>20</v>
      </c>
      <c r="H8" s="70" t="s">
        <v>21</v>
      </c>
      <c r="I8" s="70" t="s">
        <v>22</v>
      </c>
      <c r="J8" s="70" t="s">
        <v>23</v>
      </c>
      <c r="K8" s="70" t="s">
        <v>24</v>
      </c>
      <c r="L8" s="70" t="s">
        <v>18</v>
      </c>
      <c r="M8" s="74"/>
      <c r="N8" s="75" t="s">
        <v>25</v>
      </c>
      <c r="O8" s="70" t="s">
        <v>26</v>
      </c>
      <c r="P8" s="75" t="s">
        <v>11</v>
      </c>
      <c r="Q8" s="70" t="s">
        <v>27</v>
      </c>
      <c r="R8" s="149" t="s">
        <v>28</v>
      </c>
      <c r="S8" s="343" t="s">
        <v>327</v>
      </c>
      <c r="T8" s="343"/>
      <c r="U8" s="343"/>
    </row>
    <row r="9" spans="1:38" s="13" customFormat="1">
      <c r="A9" s="9" t="s">
        <v>213</v>
      </c>
      <c r="B9" s="33" t="s">
        <v>214</v>
      </c>
      <c r="C9" s="9">
        <v>4443</v>
      </c>
      <c r="D9" s="9"/>
      <c r="E9" s="9"/>
      <c r="F9" s="35"/>
      <c r="G9" s="9"/>
      <c r="H9" s="9">
        <v>116765</v>
      </c>
      <c r="I9" s="9">
        <v>122445</v>
      </c>
      <c r="J9" s="9">
        <f>I9-H9</f>
        <v>5680</v>
      </c>
      <c r="K9" s="9">
        <v>1</v>
      </c>
      <c r="L9" s="9">
        <f>K9*J9</f>
        <v>5680</v>
      </c>
      <c r="M9" s="10">
        <v>1.03</v>
      </c>
      <c r="N9" s="11">
        <f>M9*L9</f>
        <v>5850.4</v>
      </c>
      <c r="O9" s="9">
        <v>40</v>
      </c>
      <c r="P9" s="11">
        <f t="shared" si="0"/>
        <v>5890.4</v>
      </c>
      <c r="Q9" s="9">
        <v>1</v>
      </c>
      <c r="R9" s="34">
        <f t="shared" si="1"/>
        <v>5890.4</v>
      </c>
    </row>
    <row r="10" spans="1:38" s="1" customFormat="1">
      <c r="A10" s="9" t="s">
        <v>216</v>
      </c>
      <c r="B10" s="33" t="s">
        <v>214</v>
      </c>
      <c r="C10" s="9" t="s">
        <v>217</v>
      </c>
      <c r="D10" s="9"/>
      <c r="E10" s="9"/>
      <c r="F10" s="35"/>
      <c r="G10" s="9"/>
      <c r="H10" s="9">
        <v>7158</v>
      </c>
      <c r="I10" s="9">
        <v>7158</v>
      </c>
      <c r="J10" s="9">
        <f t="shared" ref="J10:J15" si="2">I10-H10</f>
        <v>0</v>
      </c>
      <c r="K10" s="9">
        <v>1</v>
      </c>
      <c r="L10" s="9">
        <f t="shared" ref="L10:L15" si="3">K10*J10</f>
        <v>0</v>
      </c>
      <c r="M10" s="10">
        <v>1.03</v>
      </c>
      <c r="N10" s="11">
        <f t="shared" ref="N10:N15" si="4">M10*L10</f>
        <v>0</v>
      </c>
      <c r="O10" s="9"/>
      <c r="P10" s="11">
        <f t="shared" si="0"/>
        <v>0</v>
      </c>
      <c r="Q10" s="9">
        <v>1</v>
      </c>
      <c r="R10" s="34">
        <f t="shared" si="1"/>
        <v>0</v>
      </c>
    </row>
    <row r="11" spans="1:38" s="1" customFormat="1">
      <c r="A11" s="9" t="s">
        <v>220</v>
      </c>
      <c r="B11" s="33" t="s">
        <v>214</v>
      </c>
      <c r="C11" s="9"/>
      <c r="D11" s="9"/>
      <c r="E11" s="9"/>
      <c r="F11" s="35"/>
      <c r="G11" s="9"/>
      <c r="H11" s="9">
        <v>35478</v>
      </c>
      <c r="I11" s="9">
        <v>70191</v>
      </c>
      <c r="J11" s="9">
        <f t="shared" si="2"/>
        <v>34713</v>
      </c>
      <c r="K11" s="9">
        <v>1</v>
      </c>
      <c r="L11" s="9">
        <f t="shared" si="3"/>
        <v>34713</v>
      </c>
      <c r="M11" s="10">
        <v>1.03</v>
      </c>
      <c r="N11" s="11">
        <f t="shared" si="4"/>
        <v>35754.39</v>
      </c>
      <c r="O11" s="9">
        <v>40</v>
      </c>
      <c r="P11" s="11">
        <f t="shared" si="0"/>
        <v>35794.39</v>
      </c>
      <c r="Q11" s="9">
        <v>1</v>
      </c>
      <c r="R11" s="34">
        <f t="shared" si="1"/>
        <v>35794.39</v>
      </c>
    </row>
    <row r="12" spans="1:38" s="1" customFormat="1">
      <c r="A12" s="9" t="s">
        <v>11</v>
      </c>
      <c r="B12" s="33" t="s">
        <v>214</v>
      </c>
      <c r="C12" s="9"/>
      <c r="D12" s="9"/>
      <c r="E12" s="9"/>
      <c r="F12" s="35"/>
      <c r="G12" s="9"/>
      <c r="H12" s="9"/>
      <c r="I12" s="9"/>
      <c r="J12" s="9"/>
      <c r="K12" s="9"/>
      <c r="L12" s="9">
        <f>SUM(L9:L11)</f>
        <v>40393</v>
      </c>
      <c r="M12" s="10">
        <v>1.03</v>
      </c>
      <c r="N12" s="11">
        <f>L12*M12</f>
        <v>41604.79</v>
      </c>
      <c r="O12" s="9">
        <f>SUM(O9:O11)</f>
        <v>80</v>
      </c>
      <c r="P12" s="11">
        <f t="shared" si="0"/>
        <v>41684.79</v>
      </c>
      <c r="Q12" s="9">
        <v>1</v>
      </c>
      <c r="R12" s="34">
        <f t="shared" si="1"/>
        <v>41684.79</v>
      </c>
    </row>
    <row r="13" spans="1:38" s="1" customFormat="1">
      <c r="L13" s="198">
        <f>N13/M12</f>
        <v>40470.669902912603</v>
      </c>
      <c r="M13" s="74"/>
      <c r="N13" s="75">
        <f>P12-G12</f>
        <v>41684.79</v>
      </c>
    </row>
    <row r="14" spans="1:38"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</row>
    <row r="15" spans="1:38" s="1" customFormat="1">
      <c r="A15" s="9" t="s">
        <v>328</v>
      </c>
      <c r="B15" s="9"/>
      <c r="C15" s="9">
        <v>16</v>
      </c>
      <c r="D15" s="9">
        <v>16</v>
      </c>
      <c r="E15" s="9">
        <f>SUM(D15-C15)</f>
        <v>0</v>
      </c>
      <c r="F15" s="34">
        <v>9.5</v>
      </c>
      <c r="G15" s="9">
        <f>E15*F15</f>
        <v>0</v>
      </c>
      <c r="H15" s="9">
        <v>18154</v>
      </c>
      <c r="I15" s="9">
        <v>18750</v>
      </c>
      <c r="J15" s="9">
        <f t="shared" si="2"/>
        <v>596</v>
      </c>
      <c r="K15" s="9">
        <v>1</v>
      </c>
      <c r="L15" s="9">
        <f t="shared" si="3"/>
        <v>596</v>
      </c>
      <c r="M15" s="10">
        <v>1.03</v>
      </c>
      <c r="N15" s="11">
        <f t="shared" si="4"/>
        <v>613.88</v>
      </c>
      <c r="O15" s="9">
        <v>40</v>
      </c>
      <c r="P15" s="11">
        <f>G15+N15+O15</f>
        <v>653.88</v>
      </c>
      <c r="Q15" s="9">
        <v>1</v>
      </c>
      <c r="R15" s="34">
        <f>P15*Q15</f>
        <v>653.88</v>
      </c>
    </row>
    <row r="17" spans="1:363" s="1" customFormat="1">
      <c r="A17" s="276" t="s">
        <v>225</v>
      </c>
      <c r="B17" s="276" t="s">
        <v>226</v>
      </c>
      <c r="C17" s="276"/>
      <c r="D17" s="276"/>
      <c r="E17" s="276"/>
      <c r="F17" s="277"/>
      <c r="G17" s="276"/>
      <c r="H17" s="276">
        <v>263014</v>
      </c>
      <c r="I17" s="276">
        <v>263014</v>
      </c>
      <c r="J17" s="276">
        <f>I17-H17</f>
        <v>0</v>
      </c>
      <c r="K17" s="276">
        <v>1</v>
      </c>
      <c r="L17" s="276">
        <f>J17*K17</f>
        <v>0</v>
      </c>
      <c r="M17" s="308">
        <v>1.03</v>
      </c>
      <c r="N17" s="309">
        <f>L17*M17</f>
        <v>0</v>
      </c>
      <c r="O17" s="276">
        <v>80</v>
      </c>
      <c r="P17" s="309">
        <f>G17+N17+O17</f>
        <v>80</v>
      </c>
      <c r="Q17" s="276">
        <v>1</v>
      </c>
      <c r="R17" s="277">
        <f>P17*Q17</f>
        <v>80</v>
      </c>
      <c r="S17" s="88"/>
    </row>
    <row r="18" spans="1:363">
      <c r="L18" s="2" t="s">
        <v>329</v>
      </c>
    </row>
    <row r="19" spans="1:363" s="20" customFormat="1">
      <c r="A19" s="9" t="s">
        <v>222</v>
      </c>
      <c r="B19" s="9"/>
      <c r="C19" s="33" t="s">
        <v>330</v>
      </c>
      <c r="D19" s="33"/>
      <c r="E19" s="33"/>
      <c r="F19" s="33"/>
      <c r="G19" s="33"/>
      <c r="H19" s="9">
        <v>999940</v>
      </c>
      <c r="I19" s="9">
        <v>999940</v>
      </c>
      <c r="J19" s="9">
        <f>I19-H19</f>
        <v>0</v>
      </c>
      <c r="K19" s="9">
        <v>80</v>
      </c>
      <c r="L19" s="9">
        <f>K19*J19</f>
        <v>0</v>
      </c>
      <c r="M19" s="10">
        <v>1.03</v>
      </c>
      <c r="N19" s="11">
        <f>M19*L19</f>
        <v>0</v>
      </c>
      <c r="O19" s="33"/>
      <c r="P19" s="33"/>
      <c r="Q19" s="33"/>
      <c r="R19" s="33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</row>
  </sheetData>
  <mergeCells count="1">
    <mergeCell ref="A1:R1"/>
  </mergeCells>
  <phoneticPr fontId="33" type="noConversion"/>
  <pageMargins left="0.7" right="0.7" top="0.75" bottom="0.75" header="0.3" footer="0.3"/>
  <pageSetup paperSize="27" orientation="landscape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MY263"/>
  <sheetViews>
    <sheetView workbookViewId="0">
      <selection activeCell="U39" sqref="U39"/>
    </sheetView>
  </sheetViews>
  <sheetFormatPr defaultColWidth="9" defaultRowHeight="14.25"/>
  <cols>
    <col min="1" max="1" width="12" style="2" customWidth="1"/>
    <col min="2" max="2" width="9" style="2"/>
    <col min="3" max="3" width="6.5" style="2" customWidth="1"/>
    <col min="4" max="4" width="5.875" style="2" customWidth="1"/>
    <col min="5" max="5" width="8" style="2" customWidth="1"/>
    <col min="6" max="6" width="7.375" style="347" customWidth="1"/>
    <col min="7" max="7" width="9.25" style="2" customWidth="1"/>
    <col min="8" max="8" width="7.25" style="2" customWidth="1"/>
    <col min="9" max="9" width="6.5" style="2" customWidth="1"/>
    <col min="10" max="10" width="5.875" style="2" customWidth="1"/>
    <col min="11" max="11" width="3.625" style="2" customWidth="1"/>
    <col min="12" max="12" width="11.375" style="2" customWidth="1"/>
    <col min="13" max="13" width="4.25" style="2" customWidth="1"/>
    <col min="14" max="14" width="11.5" style="2" customWidth="1"/>
    <col min="15" max="15" width="5.875" style="2" customWidth="1"/>
    <col min="16" max="16" width="11.625" style="2" customWidth="1"/>
    <col min="17" max="17" width="8.125" style="2" customWidth="1"/>
    <col min="18" max="18" width="13.375" style="2" customWidth="1"/>
    <col min="19" max="19" width="10.875" style="2" customWidth="1"/>
    <col min="20" max="16384" width="9" style="2"/>
  </cols>
  <sheetData>
    <row r="1" spans="1:104" ht="25.5">
      <c r="A1" s="693" t="s">
        <v>41</v>
      </c>
      <c r="B1" s="694"/>
      <c r="C1" s="694"/>
      <c r="D1" s="694"/>
      <c r="E1" s="694"/>
      <c r="F1" s="694"/>
      <c r="G1" s="694"/>
      <c r="H1" s="694"/>
      <c r="I1" s="694"/>
      <c r="J1" s="694"/>
      <c r="K1" s="694"/>
      <c r="L1" s="694"/>
      <c r="M1" s="694"/>
      <c r="N1" s="694"/>
      <c r="O1" s="694"/>
      <c r="P1" s="694"/>
      <c r="Q1" s="694"/>
      <c r="R1" s="695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</row>
    <row r="2" spans="1:104">
      <c r="A2" s="27" t="s">
        <v>15</v>
      </c>
      <c r="B2" s="3" t="s">
        <v>50</v>
      </c>
      <c r="C2" s="3" t="s">
        <v>253</v>
      </c>
      <c r="D2" s="6" t="s">
        <v>254</v>
      </c>
      <c r="E2" s="3" t="s">
        <v>18</v>
      </c>
      <c r="F2" s="117" t="s">
        <v>19</v>
      </c>
      <c r="G2" s="3" t="s">
        <v>20</v>
      </c>
      <c r="H2" s="3" t="s">
        <v>21</v>
      </c>
      <c r="I2" s="3" t="s">
        <v>22</v>
      </c>
      <c r="J2" s="3" t="s">
        <v>23</v>
      </c>
      <c r="K2" s="3" t="s">
        <v>24</v>
      </c>
      <c r="L2" s="3" t="s">
        <v>18</v>
      </c>
      <c r="M2" s="4"/>
      <c r="N2" s="5" t="s">
        <v>25</v>
      </c>
      <c r="O2" s="3" t="s">
        <v>26</v>
      </c>
      <c r="P2" s="5" t="s">
        <v>11</v>
      </c>
      <c r="Q2" s="3" t="s">
        <v>27</v>
      </c>
      <c r="R2" s="117" t="s">
        <v>28</v>
      </c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</row>
    <row r="3" spans="1:104" s="20" customFormat="1">
      <c r="A3" s="364" t="s">
        <v>261</v>
      </c>
      <c r="B3" s="94"/>
      <c r="C3" s="94"/>
      <c r="D3" s="403"/>
      <c r="E3" s="94"/>
      <c r="F3" s="95"/>
      <c r="G3" s="94"/>
      <c r="H3" s="94"/>
      <c r="I3" s="94"/>
      <c r="J3" s="94"/>
      <c r="K3" s="94"/>
      <c r="L3" s="94"/>
      <c r="M3" s="124"/>
      <c r="N3" s="125"/>
      <c r="O3" s="94"/>
      <c r="P3" s="125"/>
      <c r="Q3" s="94"/>
      <c r="R3" s="95"/>
    </row>
    <row r="4" spans="1:104" s="1" customFormat="1">
      <c r="A4" s="9" t="s">
        <v>263</v>
      </c>
      <c r="B4" s="9" t="s">
        <v>259</v>
      </c>
      <c r="C4" s="9"/>
      <c r="D4" s="9"/>
      <c r="E4" s="9"/>
      <c r="F4" s="34"/>
      <c r="G4" s="9"/>
      <c r="H4" s="9">
        <v>106540</v>
      </c>
      <c r="I4" s="9">
        <v>106540</v>
      </c>
      <c r="J4" s="9">
        <f t="shared" ref="J4:J20" si="0">I4-H4</f>
        <v>0</v>
      </c>
      <c r="K4" s="9">
        <v>1</v>
      </c>
      <c r="L4" s="9">
        <f t="shared" ref="L4:L20" si="1">K4*J4</f>
        <v>0</v>
      </c>
      <c r="M4" s="10">
        <v>1.03</v>
      </c>
      <c r="N4" s="11">
        <f t="shared" ref="N4:N21" si="2">M4*L4</f>
        <v>0</v>
      </c>
      <c r="O4" s="9">
        <v>50</v>
      </c>
      <c r="P4" s="11">
        <f t="shared" ref="P4:P21" si="3">G4+N4+O4</f>
        <v>50</v>
      </c>
      <c r="Q4" s="9">
        <v>1</v>
      </c>
      <c r="R4" s="34">
        <f t="shared" ref="R4:R20" si="4">P4*Q4</f>
        <v>50</v>
      </c>
    </row>
    <row r="5" spans="1:104" s="1" customFormat="1">
      <c r="A5" s="9" t="s">
        <v>264</v>
      </c>
      <c r="B5" s="9" t="s">
        <v>259</v>
      </c>
      <c r="C5" s="33">
        <v>4</v>
      </c>
      <c r="D5" s="33">
        <v>4</v>
      </c>
      <c r="E5" s="9">
        <f t="shared" ref="E5:E8" si="5">D5-C5</f>
        <v>0</v>
      </c>
      <c r="F5" s="34">
        <v>9.5</v>
      </c>
      <c r="G5" s="9">
        <f t="shared" ref="G5:G8" si="6">E5*F5</f>
        <v>0</v>
      </c>
      <c r="H5" s="9">
        <v>438</v>
      </c>
      <c r="I5" s="9">
        <v>438</v>
      </c>
      <c r="J5" s="9">
        <f t="shared" si="0"/>
        <v>0</v>
      </c>
      <c r="K5" s="9">
        <v>1</v>
      </c>
      <c r="L5" s="9">
        <f t="shared" si="1"/>
        <v>0</v>
      </c>
      <c r="M5" s="10">
        <v>1.03</v>
      </c>
      <c r="N5" s="11">
        <f t="shared" si="2"/>
        <v>0</v>
      </c>
      <c r="O5" s="9">
        <v>40</v>
      </c>
      <c r="P5" s="11">
        <f t="shared" si="3"/>
        <v>40</v>
      </c>
      <c r="Q5" s="9">
        <v>1</v>
      </c>
      <c r="R5" s="34">
        <f t="shared" si="4"/>
        <v>40</v>
      </c>
    </row>
    <row r="6" spans="1:104" s="1" customFormat="1">
      <c r="A6" s="9" t="s">
        <v>265</v>
      </c>
      <c r="B6" s="9" t="s">
        <v>259</v>
      </c>
      <c r="C6" s="33"/>
      <c r="D6" s="33"/>
      <c r="E6" s="9"/>
      <c r="F6" s="34">
        <v>9.5</v>
      </c>
      <c r="G6" s="9"/>
      <c r="H6" s="9">
        <v>10831</v>
      </c>
      <c r="I6" s="9">
        <v>10873</v>
      </c>
      <c r="J6" s="9">
        <f t="shared" si="0"/>
        <v>42</v>
      </c>
      <c r="K6" s="9">
        <v>1</v>
      </c>
      <c r="L6" s="9">
        <f t="shared" si="1"/>
        <v>42</v>
      </c>
      <c r="M6" s="10">
        <v>1.03</v>
      </c>
      <c r="N6" s="11">
        <f t="shared" si="2"/>
        <v>43.26</v>
      </c>
      <c r="O6" s="9">
        <v>40</v>
      </c>
      <c r="P6" s="11">
        <f t="shared" si="3"/>
        <v>83.26</v>
      </c>
      <c r="Q6" s="9">
        <v>1</v>
      </c>
      <c r="R6" s="34">
        <f t="shared" si="4"/>
        <v>83.26</v>
      </c>
    </row>
    <row r="7" spans="1:104" s="1" customFormat="1">
      <c r="A7" s="9" t="s">
        <v>266</v>
      </c>
      <c r="B7" s="9" t="s">
        <v>259</v>
      </c>
      <c r="C7" s="33">
        <v>194</v>
      </c>
      <c r="D7" s="33">
        <v>194</v>
      </c>
      <c r="E7" s="9">
        <f t="shared" si="5"/>
        <v>0</v>
      </c>
      <c r="F7" s="34">
        <v>9.5</v>
      </c>
      <c r="G7" s="9">
        <f t="shared" si="6"/>
        <v>0</v>
      </c>
      <c r="H7" s="9">
        <v>24129</v>
      </c>
      <c r="I7" s="9">
        <v>24129</v>
      </c>
      <c r="J7" s="9">
        <f t="shared" si="0"/>
        <v>0</v>
      </c>
      <c r="K7" s="9">
        <v>1</v>
      </c>
      <c r="L7" s="9">
        <f t="shared" si="1"/>
        <v>0</v>
      </c>
      <c r="M7" s="10">
        <v>1.03</v>
      </c>
      <c r="N7" s="11">
        <f t="shared" si="2"/>
        <v>0</v>
      </c>
      <c r="O7" s="9">
        <v>40</v>
      </c>
      <c r="P7" s="11">
        <f t="shared" si="3"/>
        <v>40</v>
      </c>
      <c r="Q7" s="9">
        <v>1</v>
      </c>
      <c r="R7" s="34">
        <f t="shared" si="4"/>
        <v>40</v>
      </c>
    </row>
    <row r="8" spans="1:104" s="1" customFormat="1">
      <c r="A8" s="9" t="s">
        <v>267</v>
      </c>
      <c r="B8" s="9" t="s">
        <v>259</v>
      </c>
      <c r="C8" s="33">
        <v>27</v>
      </c>
      <c r="D8" s="33">
        <v>27</v>
      </c>
      <c r="E8" s="9">
        <f t="shared" si="5"/>
        <v>0</v>
      </c>
      <c r="F8" s="34">
        <v>9.5</v>
      </c>
      <c r="G8" s="9">
        <f t="shared" si="6"/>
        <v>0</v>
      </c>
      <c r="H8" s="9">
        <v>54488</v>
      </c>
      <c r="I8" s="9">
        <v>56500</v>
      </c>
      <c r="J8" s="9">
        <f t="shared" si="0"/>
        <v>2012</v>
      </c>
      <c r="K8" s="9">
        <v>1</v>
      </c>
      <c r="L8" s="9">
        <f t="shared" si="1"/>
        <v>2012</v>
      </c>
      <c r="M8" s="10">
        <v>1.03</v>
      </c>
      <c r="N8" s="11">
        <f t="shared" si="2"/>
        <v>2072.36</v>
      </c>
      <c r="O8" s="9">
        <v>40</v>
      </c>
      <c r="P8" s="11">
        <f t="shared" si="3"/>
        <v>2112.36</v>
      </c>
      <c r="Q8" s="9">
        <v>0.5</v>
      </c>
      <c r="R8" s="34">
        <f t="shared" si="4"/>
        <v>1056.18</v>
      </c>
    </row>
    <row r="9" spans="1:104" s="1" customFormat="1">
      <c r="A9" s="9" t="s">
        <v>267</v>
      </c>
      <c r="B9" s="9" t="s">
        <v>259</v>
      </c>
      <c r="C9" s="9" t="s">
        <v>268</v>
      </c>
      <c r="D9" s="33"/>
      <c r="E9" s="9"/>
      <c r="F9" s="34">
        <v>9.5</v>
      </c>
      <c r="G9" s="9"/>
      <c r="H9" s="9">
        <v>8243</v>
      </c>
      <c r="I9" s="9">
        <v>8656</v>
      </c>
      <c r="J9" s="9">
        <f t="shared" si="0"/>
        <v>413</v>
      </c>
      <c r="K9" s="9">
        <v>1</v>
      </c>
      <c r="L9" s="9">
        <f t="shared" si="1"/>
        <v>413</v>
      </c>
      <c r="M9" s="10">
        <v>1.03</v>
      </c>
      <c r="N9" s="11">
        <f t="shared" si="2"/>
        <v>425.39</v>
      </c>
      <c r="O9" s="9"/>
      <c r="P9" s="11">
        <f t="shared" si="3"/>
        <v>425.39</v>
      </c>
      <c r="Q9" s="9">
        <v>0.5</v>
      </c>
      <c r="R9" s="34">
        <f t="shared" si="4"/>
        <v>212.69499999999999</v>
      </c>
    </row>
    <row r="10" spans="1:104" s="1" customFormat="1">
      <c r="A10" s="9" t="s">
        <v>267</v>
      </c>
      <c r="B10" s="9" t="s">
        <v>259</v>
      </c>
      <c r="C10" s="9" t="s">
        <v>269</v>
      </c>
      <c r="D10" s="33"/>
      <c r="E10" s="9"/>
      <c r="F10" s="34">
        <v>9.5</v>
      </c>
      <c r="G10" s="9"/>
      <c r="H10" s="9">
        <v>4660</v>
      </c>
      <c r="I10" s="9">
        <v>5155</v>
      </c>
      <c r="J10" s="9">
        <f t="shared" si="0"/>
        <v>495</v>
      </c>
      <c r="K10" s="9">
        <v>1</v>
      </c>
      <c r="L10" s="9">
        <f t="shared" si="1"/>
        <v>495</v>
      </c>
      <c r="M10" s="10">
        <v>1.03</v>
      </c>
      <c r="N10" s="11">
        <f t="shared" si="2"/>
        <v>509.85</v>
      </c>
      <c r="O10" s="9"/>
      <c r="P10" s="11">
        <f t="shared" si="3"/>
        <v>509.85</v>
      </c>
      <c r="Q10" s="9">
        <v>0.5</v>
      </c>
      <c r="R10" s="34">
        <f t="shared" si="4"/>
        <v>254.92500000000001</v>
      </c>
    </row>
    <row r="11" spans="1:104" s="1" customFormat="1">
      <c r="A11" s="9" t="s">
        <v>270</v>
      </c>
      <c r="B11" s="9" t="s">
        <v>259</v>
      </c>
      <c r="C11" s="9">
        <v>111</v>
      </c>
      <c r="D11" s="9">
        <v>111</v>
      </c>
      <c r="E11" s="9" t="s">
        <v>147</v>
      </c>
      <c r="F11" s="34">
        <v>9.5</v>
      </c>
      <c r="G11" s="9">
        <f>D11-C11</f>
        <v>0</v>
      </c>
      <c r="H11" s="9">
        <v>212760</v>
      </c>
      <c r="I11" s="9">
        <v>223059</v>
      </c>
      <c r="J11" s="9">
        <f t="shared" si="0"/>
        <v>10299</v>
      </c>
      <c r="K11" s="9">
        <v>1</v>
      </c>
      <c r="L11" s="9">
        <f t="shared" si="1"/>
        <v>10299</v>
      </c>
      <c r="M11" s="10">
        <v>1.03</v>
      </c>
      <c r="N11" s="11">
        <f t="shared" si="2"/>
        <v>10607.97</v>
      </c>
      <c r="O11" s="9">
        <v>80</v>
      </c>
      <c r="P11" s="11">
        <f t="shared" si="3"/>
        <v>10687.97</v>
      </c>
      <c r="Q11" s="9">
        <v>1</v>
      </c>
      <c r="R11" s="34">
        <f t="shared" si="4"/>
        <v>10687.97</v>
      </c>
    </row>
    <row r="12" spans="1:104" s="1" customFormat="1">
      <c r="A12" s="9" t="s">
        <v>271</v>
      </c>
      <c r="B12" s="9" t="s">
        <v>259</v>
      </c>
      <c r="C12" s="9"/>
      <c r="D12" s="9" t="s">
        <v>272</v>
      </c>
      <c r="E12" s="9"/>
      <c r="F12" s="34"/>
      <c r="G12" s="9"/>
      <c r="H12" s="9">
        <v>7862</v>
      </c>
      <c r="I12" s="9">
        <v>8659</v>
      </c>
      <c r="J12" s="9">
        <f t="shared" si="0"/>
        <v>797</v>
      </c>
      <c r="K12" s="9">
        <v>1</v>
      </c>
      <c r="L12" s="9">
        <f t="shared" si="1"/>
        <v>797</v>
      </c>
      <c r="M12" s="10">
        <v>1.03</v>
      </c>
      <c r="N12" s="11">
        <f t="shared" si="2"/>
        <v>820.91</v>
      </c>
      <c r="O12" s="9"/>
      <c r="P12" s="11">
        <f t="shared" si="3"/>
        <v>820.91</v>
      </c>
      <c r="Q12" s="9">
        <v>1</v>
      </c>
      <c r="R12" s="34">
        <f t="shared" si="4"/>
        <v>820.91</v>
      </c>
    </row>
    <row r="13" spans="1:104" s="1" customFormat="1">
      <c r="A13" s="9" t="s">
        <v>273</v>
      </c>
      <c r="B13" s="9" t="s">
        <v>259</v>
      </c>
      <c r="C13" s="9"/>
      <c r="D13" s="9"/>
      <c r="E13" s="9"/>
      <c r="F13" s="34"/>
      <c r="G13" s="9"/>
      <c r="H13" s="9">
        <v>58075</v>
      </c>
      <c r="I13" s="9">
        <v>58075</v>
      </c>
      <c r="J13" s="9">
        <f t="shared" si="0"/>
        <v>0</v>
      </c>
      <c r="K13" s="9">
        <v>1</v>
      </c>
      <c r="L13" s="9">
        <f t="shared" si="1"/>
        <v>0</v>
      </c>
      <c r="M13" s="10">
        <v>1.03</v>
      </c>
      <c r="N13" s="11">
        <f t="shared" si="2"/>
        <v>0</v>
      </c>
      <c r="O13" s="9">
        <v>40</v>
      </c>
      <c r="P13" s="11">
        <f t="shared" si="3"/>
        <v>40</v>
      </c>
      <c r="Q13" s="9">
        <v>1</v>
      </c>
      <c r="R13" s="34">
        <f t="shared" si="4"/>
        <v>40</v>
      </c>
    </row>
    <row r="14" spans="1:104" s="1" customFormat="1">
      <c r="A14" s="9" t="s">
        <v>274</v>
      </c>
      <c r="B14" s="9" t="s">
        <v>259</v>
      </c>
      <c r="C14" s="9"/>
      <c r="D14" s="9"/>
      <c r="E14" s="9"/>
      <c r="F14" s="34"/>
      <c r="G14" s="9"/>
      <c r="H14" s="9">
        <v>92338</v>
      </c>
      <c r="I14" s="9">
        <v>93227</v>
      </c>
      <c r="J14" s="9">
        <f t="shared" si="0"/>
        <v>889</v>
      </c>
      <c r="K14" s="9">
        <v>1</v>
      </c>
      <c r="L14" s="9">
        <f t="shared" si="1"/>
        <v>889</v>
      </c>
      <c r="M14" s="10">
        <v>1.03</v>
      </c>
      <c r="N14" s="11">
        <f t="shared" si="2"/>
        <v>915.67</v>
      </c>
      <c r="O14" s="9"/>
      <c r="P14" s="11">
        <f t="shared" si="3"/>
        <v>915.67</v>
      </c>
      <c r="Q14" s="9">
        <v>1</v>
      </c>
      <c r="R14" s="34">
        <f t="shared" si="4"/>
        <v>915.67</v>
      </c>
    </row>
    <row r="15" spans="1:104" s="1" customFormat="1">
      <c r="A15" s="9" t="s">
        <v>275</v>
      </c>
      <c r="B15" s="9" t="s">
        <v>259</v>
      </c>
      <c r="C15" s="9">
        <v>403</v>
      </c>
      <c r="D15" s="9">
        <v>403</v>
      </c>
      <c r="E15" s="9">
        <f t="shared" ref="E15:E20" si="7">SUM(D15-C15)</f>
        <v>0</v>
      </c>
      <c r="F15" s="34">
        <v>9.5</v>
      </c>
      <c r="G15" s="9">
        <f t="shared" ref="G15:G21" si="8">E15*F15</f>
        <v>0</v>
      </c>
      <c r="H15" s="9">
        <v>30375</v>
      </c>
      <c r="I15" s="9">
        <v>30375</v>
      </c>
      <c r="J15" s="9">
        <f t="shared" si="0"/>
        <v>0</v>
      </c>
      <c r="K15" s="9">
        <v>1</v>
      </c>
      <c r="L15" s="9">
        <f t="shared" si="1"/>
        <v>0</v>
      </c>
      <c r="M15" s="10">
        <v>1.03</v>
      </c>
      <c r="N15" s="11">
        <f t="shared" si="2"/>
        <v>0</v>
      </c>
      <c r="O15" s="9">
        <v>40</v>
      </c>
      <c r="P15" s="11">
        <f t="shared" si="3"/>
        <v>40</v>
      </c>
      <c r="Q15" s="9">
        <v>1</v>
      </c>
      <c r="R15" s="34">
        <f t="shared" si="4"/>
        <v>40</v>
      </c>
    </row>
    <row r="16" spans="1:104" s="1" customFormat="1">
      <c r="A16" s="9" t="s">
        <v>276</v>
      </c>
      <c r="B16" s="9" t="s">
        <v>259</v>
      </c>
      <c r="C16" s="9">
        <v>27</v>
      </c>
      <c r="D16" s="9">
        <v>27</v>
      </c>
      <c r="E16" s="9">
        <f t="shared" si="7"/>
        <v>0</v>
      </c>
      <c r="F16" s="34">
        <v>9.5</v>
      </c>
      <c r="G16" s="9">
        <f t="shared" si="8"/>
        <v>0</v>
      </c>
      <c r="H16" s="9">
        <v>6213</v>
      </c>
      <c r="I16" s="9">
        <v>6320</v>
      </c>
      <c r="J16" s="9">
        <f t="shared" si="0"/>
        <v>107</v>
      </c>
      <c r="K16" s="9">
        <v>1</v>
      </c>
      <c r="L16" s="9">
        <f t="shared" si="1"/>
        <v>107</v>
      </c>
      <c r="M16" s="10">
        <v>1.03</v>
      </c>
      <c r="N16" s="11">
        <f t="shared" si="2"/>
        <v>110.21</v>
      </c>
      <c r="O16" s="9">
        <v>80</v>
      </c>
      <c r="P16" s="11">
        <f t="shared" si="3"/>
        <v>190.21</v>
      </c>
      <c r="Q16" s="9">
        <v>1</v>
      </c>
      <c r="R16" s="34">
        <f t="shared" si="4"/>
        <v>190.21</v>
      </c>
    </row>
    <row r="17" spans="1:18" s="1" customFormat="1">
      <c r="A17" s="9" t="s">
        <v>277</v>
      </c>
      <c r="B17" s="9" t="s">
        <v>259</v>
      </c>
      <c r="C17" s="9">
        <v>168</v>
      </c>
      <c r="D17" s="9">
        <v>169</v>
      </c>
      <c r="E17" s="9">
        <f t="shared" si="7"/>
        <v>1</v>
      </c>
      <c r="F17" s="34">
        <v>9.5</v>
      </c>
      <c r="G17" s="9">
        <f t="shared" si="8"/>
        <v>9.5</v>
      </c>
      <c r="H17" s="9">
        <v>129165</v>
      </c>
      <c r="I17" s="9">
        <v>129165</v>
      </c>
      <c r="J17" s="9">
        <f t="shared" si="0"/>
        <v>0</v>
      </c>
      <c r="K17" s="9">
        <v>1</v>
      </c>
      <c r="L17" s="9">
        <f t="shared" si="1"/>
        <v>0</v>
      </c>
      <c r="M17" s="10">
        <v>1.03</v>
      </c>
      <c r="N17" s="11">
        <f t="shared" si="2"/>
        <v>0</v>
      </c>
      <c r="O17" s="9">
        <v>80</v>
      </c>
      <c r="P17" s="11">
        <f t="shared" si="3"/>
        <v>89.5</v>
      </c>
      <c r="Q17" s="9">
        <v>1</v>
      </c>
      <c r="R17" s="34">
        <f t="shared" si="4"/>
        <v>89.5</v>
      </c>
    </row>
    <row r="18" spans="1:18" s="1" customFormat="1">
      <c r="A18" s="9" t="s">
        <v>278</v>
      </c>
      <c r="B18" s="9" t="s">
        <v>259</v>
      </c>
      <c r="C18" s="9">
        <v>76</v>
      </c>
      <c r="D18" s="9">
        <v>76</v>
      </c>
      <c r="E18" s="9">
        <f t="shared" si="7"/>
        <v>0</v>
      </c>
      <c r="F18" s="34">
        <v>9.5</v>
      </c>
      <c r="G18" s="9">
        <f t="shared" si="8"/>
        <v>0</v>
      </c>
      <c r="H18" s="9">
        <v>16953</v>
      </c>
      <c r="I18" s="9">
        <v>16953</v>
      </c>
      <c r="J18" s="9">
        <f t="shared" si="0"/>
        <v>0</v>
      </c>
      <c r="K18" s="9">
        <v>1</v>
      </c>
      <c r="L18" s="9">
        <f t="shared" si="1"/>
        <v>0</v>
      </c>
      <c r="M18" s="10">
        <v>1.03</v>
      </c>
      <c r="N18" s="11">
        <f t="shared" si="2"/>
        <v>0</v>
      </c>
      <c r="O18" s="9">
        <v>60</v>
      </c>
      <c r="P18" s="11">
        <f t="shared" si="3"/>
        <v>60</v>
      </c>
      <c r="Q18" s="9">
        <v>1</v>
      </c>
      <c r="R18" s="34">
        <f t="shared" si="4"/>
        <v>60</v>
      </c>
    </row>
    <row r="19" spans="1:18" s="1" customFormat="1">
      <c r="A19" s="9" t="s">
        <v>279</v>
      </c>
      <c r="B19" s="9" t="s">
        <v>259</v>
      </c>
      <c r="C19" s="9">
        <v>53</v>
      </c>
      <c r="D19" s="9">
        <v>53</v>
      </c>
      <c r="E19" s="9">
        <f t="shared" si="7"/>
        <v>0</v>
      </c>
      <c r="F19" s="34">
        <v>9.5</v>
      </c>
      <c r="G19" s="9">
        <f t="shared" si="8"/>
        <v>0</v>
      </c>
      <c r="H19" s="9">
        <v>15537</v>
      </c>
      <c r="I19" s="9">
        <v>15537</v>
      </c>
      <c r="J19" s="9">
        <f t="shared" si="0"/>
        <v>0</v>
      </c>
      <c r="K19" s="9">
        <v>1</v>
      </c>
      <c r="L19" s="9">
        <f t="shared" si="1"/>
        <v>0</v>
      </c>
      <c r="M19" s="10">
        <v>1.03</v>
      </c>
      <c r="N19" s="11">
        <f t="shared" si="2"/>
        <v>0</v>
      </c>
      <c r="O19" s="9">
        <v>40</v>
      </c>
      <c r="P19" s="11">
        <f t="shared" si="3"/>
        <v>40</v>
      </c>
      <c r="Q19" s="9">
        <v>1</v>
      </c>
      <c r="R19" s="34">
        <f t="shared" si="4"/>
        <v>40</v>
      </c>
    </row>
    <row r="20" spans="1:18" s="1" customFormat="1">
      <c r="A20" s="9" t="s">
        <v>280</v>
      </c>
      <c r="B20" s="9" t="s">
        <v>259</v>
      </c>
      <c r="C20" s="9">
        <v>164</v>
      </c>
      <c r="D20" s="9">
        <v>164</v>
      </c>
      <c r="E20" s="9">
        <f t="shared" si="7"/>
        <v>0</v>
      </c>
      <c r="F20" s="34">
        <v>9.5</v>
      </c>
      <c r="G20" s="9">
        <f t="shared" si="8"/>
        <v>0</v>
      </c>
      <c r="H20" s="9">
        <v>95042</v>
      </c>
      <c r="I20" s="9">
        <v>97836</v>
      </c>
      <c r="J20" s="9">
        <f t="shared" si="0"/>
        <v>2794</v>
      </c>
      <c r="K20" s="9">
        <v>1</v>
      </c>
      <c r="L20" s="9">
        <f t="shared" si="1"/>
        <v>2794</v>
      </c>
      <c r="M20" s="10">
        <v>1.03</v>
      </c>
      <c r="N20" s="11">
        <f t="shared" si="2"/>
        <v>2877.82</v>
      </c>
      <c r="O20" s="9"/>
      <c r="P20" s="11">
        <f t="shared" si="3"/>
        <v>2877.82</v>
      </c>
      <c r="Q20" s="9">
        <v>1</v>
      </c>
      <c r="R20" s="34">
        <f t="shared" si="4"/>
        <v>2877.82</v>
      </c>
    </row>
    <row r="21" spans="1:18" s="1" customFormat="1">
      <c r="A21" s="9" t="s">
        <v>11</v>
      </c>
      <c r="B21" s="9" t="s">
        <v>259</v>
      </c>
      <c r="C21" s="9"/>
      <c r="D21" s="9"/>
      <c r="E21" s="9">
        <f>SUM(E4:E20)</f>
        <v>1</v>
      </c>
      <c r="F21" s="34">
        <v>9.5</v>
      </c>
      <c r="G21" s="9">
        <f t="shared" si="8"/>
        <v>9.5</v>
      </c>
      <c r="H21" s="9"/>
      <c r="I21" s="9"/>
      <c r="J21" s="9"/>
      <c r="K21" s="9"/>
      <c r="L21" s="9">
        <f>SUM(L4:L20)</f>
        <v>17848</v>
      </c>
      <c r="M21" s="10">
        <v>1.03</v>
      </c>
      <c r="N21" s="11">
        <f t="shared" si="2"/>
        <v>18383.439999999999</v>
      </c>
      <c r="O21" s="9">
        <f>SUM(O4:O20)</f>
        <v>630</v>
      </c>
      <c r="P21" s="11">
        <f t="shared" si="3"/>
        <v>19022.939999999999</v>
      </c>
      <c r="Q21" s="9">
        <v>1</v>
      </c>
      <c r="R21" s="34">
        <f>SUM(R4:R20)</f>
        <v>17499.14</v>
      </c>
    </row>
    <row r="22" spans="1:18" s="1" customFormat="1">
      <c r="A22" s="70"/>
      <c r="B22" s="70"/>
      <c r="C22" s="70"/>
      <c r="D22" s="70"/>
      <c r="E22" s="70"/>
      <c r="F22" s="149"/>
      <c r="G22" s="70"/>
      <c r="H22" s="70"/>
      <c r="I22" s="70"/>
      <c r="J22" s="70"/>
      <c r="K22" s="70"/>
      <c r="L22" s="198">
        <f>N22/M21</f>
        <v>16368.5825242718</v>
      </c>
      <c r="M22" s="74"/>
      <c r="N22" s="75">
        <f>R21-O21-G21</f>
        <v>16859.64</v>
      </c>
      <c r="O22" s="70"/>
      <c r="P22" s="75">
        <f>R21-G21</f>
        <v>17489.64</v>
      </c>
      <c r="Q22" s="70"/>
      <c r="R22" s="149"/>
    </row>
    <row r="23" spans="1:18" s="1" customFormat="1">
      <c r="A23" s="9" t="s">
        <v>258</v>
      </c>
      <c r="B23" s="33" t="s">
        <v>259</v>
      </c>
      <c r="C23" s="33"/>
      <c r="D23" s="33"/>
      <c r="E23" s="476">
        <v>207.71</v>
      </c>
      <c r="F23" s="34">
        <v>9.5</v>
      </c>
      <c r="G23" s="348">
        <f>E23*F23</f>
        <v>1973.2449999999999</v>
      </c>
      <c r="H23" s="33"/>
      <c r="I23" s="33"/>
      <c r="J23" s="33"/>
      <c r="K23" s="33"/>
      <c r="L23" s="33">
        <v>331273.2598</v>
      </c>
      <c r="M23" s="10">
        <v>1.03</v>
      </c>
      <c r="N23" s="348">
        <f>L23*M23</f>
        <v>341211.45759399998</v>
      </c>
      <c r="O23" s="33"/>
      <c r="P23" s="348">
        <f>G23+N23+O23</f>
        <v>343184.70259399997</v>
      </c>
      <c r="Q23" s="33">
        <v>0.6</v>
      </c>
      <c r="R23" s="476">
        <f>P23</f>
        <v>343184.70259399997</v>
      </c>
    </row>
    <row r="24" spans="1:18" s="1" customFormat="1">
      <c r="A24" s="9" t="s">
        <v>331</v>
      </c>
      <c r="B24" s="33"/>
      <c r="C24" s="33"/>
      <c r="D24" s="477"/>
      <c r="E24" s="33"/>
      <c r="F24" s="33"/>
      <c r="G24" s="33"/>
      <c r="H24" s="33"/>
      <c r="I24" s="33"/>
      <c r="J24" s="33"/>
      <c r="K24" s="33"/>
      <c r="L24" s="33"/>
      <c r="M24" s="10"/>
      <c r="N24" s="476"/>
      <c r="O24" s="33"/>
      <c r="P24" s="33"/>
      <c r="Q24" s="33"/>
      <c r="R24" s="476">
        <f>R23+R21</f>
        <v>360683.84259399999</v>
      </c>
    </row>
    <row r="25" spans="1:18" s="1" customFormat="1">
      <c r="A25" s="9" t="s">
        <v>256</v>
      </c>
      <c r="B25" s="9" t="s">
        <v>185</v>
      </c>
      <c r="C25" s="9">
        <v>163</v>
      </c>
      <c r="D25" s="9">
        <v>165</v>
      </c>
      <c r="E25" s="9">
        <f>SUM(D25-C25)</f>
        <v>2</v>
      </c>
      <c r="F25" s="34">
        <v>9.5</v>
      </c>
      <c r="G25" s="9">
        <f>E25*F25</f>
        <v>19</v>
      </c>
      <c r="H25" s="9">
        <v>26831</v>
      </c>
      <c r="I25" s="9">
        <v>27247</v>
      </c>
      <c r="J25" s="9">
        <f>I25-H25</f>
        <v>416</v>
      </c>
      <c r="K25" s="9">
        <v>1</v>
      </c>
      <c r="L25" s="9">
        <f>K25*J25</f>
        <v>416</v>
      </c>
      <c r="M25" s="10">
        <v>1.03</v>
      </c>
      <c r="N25" s="11">
        <f>M25*L25</f>
        <v>428.48</v>
      </c>
      <c r="O25" s="9">
        <v>80</v>
      </c>
      <c r="P25" s="11">
        <f>G25+N25+O25</f>
        <v>527.48</v>
      </c>
      <c r="Q25" s="9">
        <v>1</v>
      </c>
      <c r="R25" s="34">
        <f>P25*Q25</f>
        <v>527.48</v>
      </c>
    </row>
    <row r="26" spans="1:18" s="20" customFormat="1">
      <c r="F26" s="478"/>
    </row>
    <row r="27" spans="1:18" s="1" customFormat="1">
      <c r="A27" s="70" t="s">
        <v>15</v>
      </c>
      <c r="B27" s="70" t="s">
        <v>50</v>
      </c>
      <c r="C27" s="70" t="s">
        <v>16</v>
      </c>
      <c r="D27" s="70" t="s">
        <v>17</v>
      </c>
      <c r="E27" s="70" t="s">
        <v>18</v>
      </c>
      <c r="F27" s="149" t="s">
        <v>19</v>
      </c>
      <c r="G27" s="70" t="s">
        <v>20</v>
      </c>
      <c r="H27" s="70" t="s">
        <v>21</v>
      </c>
      <c r="I27" s="70" t="s">
        <v>22</v>
      </c>
      <c r="J27" s="70" t="s">
        <v>23</v>
      </c>
      <c r="K27" s="70" t="s">
        <v>24</v>
      </c>
      <c r="L27" s="70" t="s">
        <v>18</v>
      </c>
      <c r="M27" s="74"/>
      <c r="N27" s="75" t="s">
        <v>25</v>
      </c>
      <c r="O27" s="70" t="s">
        <v>26</v>
      </c>
      <c r="P27" s="75" t="s">
        <v>11</v>
      </c>
      <c r="Q27" s="70" t="s">
        <v>27</v>
      </c>
      <c r="R27" s="149" t="s">
        <v>28</v>
      </c>
    </row>
    <row r="28" spans="1:18" s="1" customFormat="1">
      <c r="A28" s="479"/>
      <c r="B28" s="70"/>
      <c r="C28" s="70"/>
      <c r="D28" s="70"/>
      <c r="E28" s="70"/>
      <c r="F28" s="149"/>
      <c r="G28" s="70"/>
      <c r="H28" s="70"/>
      <c r="I28" s="70"/>
      <c r="J28" s="70"/>
      <c r="K28" s="70"/>
      <c r="L28" s="70"/>
      <c r="M28" s="74"/>
      <c r="N28" s="75"/>
      <c r="O28" s="70"/>
      <c r="P28" s="75"/>
      <c r="Q28" s="70"/>
      <c r="R28" s="149"/>
    </row>
    <row r="29" spans="1:18" s="13" customFormat="1">
      <c r="A29" s="9" t="s">
        <v>332</v>
      </c>
      <c r="B29" s="9" t="s">
        <v>333</v>
      </c>
      <c r="C29" s="9"/>
      <c r="D29" s="9"/>
      <c r="E29" s="9"/>
      <c r="F29" s="34"/>
      <c r="G29" s="9"/>
      <c r="H29" s="9">
        <v>993248</v>
      </c>
      <c r="I29" s="9">
        <v>994537</v>
      </c>
      <c r="J29" s="9">
        <f>I29-H29</f>
        <v>1289</v>
      </c>
      <c r="K29" s="9">
        <v>80</v>
      </c>
      <c r="L29" s="9">
        <f>K29*J29</f>
        <v>103120</v>
      </c>
      <c r="M29" s="10">
        <v>1.03</v>
      </c>
      <c r="N29" s="11">
        <f t="shared" ref="N29:N40" si="9">M29*L29</f>
        <v>106213.6</v>
      </c>
      <c r="O29" s="9"/>
      <c r="P29" s="11">
        <f t="shared" ref="P29:P41" si="10">G29+N29+O29</f>
        <v>106213.6</v>
      </c>
      <c r="Q29" s="9">
        <v>1</v>
      </c>
      <c r="R29" s="34">
        <f t="shared" ref="R29:R40" si="11">P29*Q29</f>
        <v>106213.6</v>
      </c>
    </row>
    <row r="30" spans="1:18" s="1" customFormat="1">
      <c r="A30" s="9" t="s">
        <v>334</v>
      </c>
      <c r="B30" s="9" t="s">
        <v>333</v>
      </c>
      <c r="C30" s="9">
        <v>8</v>
      </c>
      <c r="D30" s="9">
        <v>8</v>
      </c>
      <c r="E30" s="9">
        <f>SUM(D30-C30)</f>
        <v>0</v>
      </c>
      <c r="F30" s="34">
        <v>9.5</v>
      </c>
      <c r="G30" s="9">
        <f>E30*F30</f>
        <v>0</v>
      </c>
      <c r="H30" s="9">
        <v>21048</v>
      </c>
      <c r="I30" s="9">
        <v>22891</v>
      </c>
      <c r="J30" s="9">
        <f t="shared" ref="J30:J40" si="12">I30-H30</f>
        <v>1843</v>
      </c>
      <c r="K30" s="9">
        <v>80</v>
      </c>
      <c r="L30" s="9">
        <f>K30*J30</f>
        <v>147440</v>
      </c>
      <c r="M30" s="10">
        <v>1.03</v>
      </c>
      <c r="N30" s="11">
        <f t="shared" si="9"/>
        <v>151863.20000000001</v>
      </c>
      <c r="O30" s="9"/>
      <c r="P30" s="11">
        <f t="shared" si="10"/>
        <v>151863.20000000001</v>
      </c>
      <c r="Q30" s="9">
        <v>1</v>
      </c>
      <c r="R30" s="34">
        <f t="shared" si="11"/>
        <v>151863.20000000001</v>
      </c>
    </row>
    <row r="31" spans="1:18" s="1" customFormat="1">
      <c r="A31" s="9" t="s">
        <v>335</v>
      </c>
      <c r="B31" s="9" t="s">
        <v>333</v>
      </c>
      <c r="C31" s="9"/>
      <c r="D31" s="9"/>
      <c r="E31" s="9"/>
      <c r="F31" s="34"/>
      <c r="G31" s="9"/>
      <c r="H31" s="9">
        <v>12325</v>
      </c>
      <c r="I31" s="9">
        <v>13659</v>
      </c>
      <c r="J31" s="9">
        <f t="shared" si="12"/>
        <v>1334</v>
      </c>
      <c r="K31" s="9">
        <v>40</v>
      </c>
      <c r="L31" s="9">
        <f>K31*J31</f>
        <v>53360</v>
      </c>
      <c r="M31" s="10">
        <v>1.03</v>
      </c>
      <c r="N31" s="11">
        <f t="shared" si="9"/>
        <v>54960.800000000003</v>
      </c>
      <c r="O31" s="9"/>
      <c r="P31" s="11">
        <f t="shared" si="10"/>
        <v>54960.800000000003</v>
      </c>
      <c r="Q31" s="9">
        <v>1</v>
      </c>
      <c r="R31" s="34">
        <f t="shared" si="11"/>
        <v>54960.800000000003</v>
      </c>
    </row>
    <row r="32" spans="1:18" s="13" customFormat="1">
      <c r="A32" s="9" t="s">
        <v>336</v>
      </c>
      <c r="B32" s="9" t="s">
        <v>333</v>
      </c>
      <c r="C32" s="9"/>
      <c r="D32" s="9"/>
      <c r="E32" s="9"/>
      <c r="F32" s="34"/>
      <c r="G32" s="9"/>
      <c r="H32" s="9">
        <v>2761</v>
      </c>
      <c r="I32" s="9">
        <v>2761</v>
      </c>
      <c r="J32" s="9">
        <f t="shared" si="12"/>
        <v>0</v>
      </c>
      <c r="K32" s="9">
        <v>40</v>
      </c>
      <c r="L32" s="9">
        <f>J32*K32</f>
        <v>0</v>
      </c>
      <c r="M32" s="10">
        <v>1.03</v>
      </c>
      <c r="N32" s="11">
        <f t="shared" si="9"/>
        <v>0</v>
      </c>
      <c r="O32" s="9"/>
      <c r="P32" s="11">
        <f t="shared" si="10"/>
        <v>0</v>
      </c>
      <c r="Q32" s="9">
        <v>1</v>
      </c>
      <c r="R32" s="34">
        <f t="shared" si="11"/>
        <v>0</v>
      </c>
    </row>
    <row r="33" spans="1:23" s="13" customFormat="1">
      <c r="A33" s="9" t="s">
        <v>337</v>
      </c>
      <c r="B33" s="9" t="s">
        <v>333</v>
      </c>
      <c r="C33" s="9"/>
      <c r="D33" s="9"/>
      <c r="E33" s="9"/>
      <c r="F33" s="34"/>
      <c r="G33" s="9"/>
      <c r="H33" s="9">
        <v>27105</v>
      </c>
      <c r="I33" s="9">
        <v>28193</v>
      </c>
      <c r="J33" s="9">
        <f t="shared" si="12"/>
        <v>1088</v>
      </c>
      <c r="K33" s="9">
        <v>1</v>
      </c>
      <c r="L33" s="9">
        <f>K33*J33</f>
        <v>1088</v>
      </c>
      <c r="M33" s="10">
        <v>1.03</v>
      </c>
      <c r="N33" s="11">
        <f t="shared" si="9"/>
        <v>1120.6400000000001</v>
      </c>
      <c r="O33" s="9">
        <v>40</v>
      </c>
      <c r="P33" s="11">
        <f t="shared" si="10"/>
        <v>1160.6400000000001</v>
      </c>
      <c r="Q33" s="9">
        <v>1</v>
      </c>
      <c r="R33" s="34">
        <f t="shared" si="11"/>
        <v>1160.6400000000001</v>
      </c>
    </row>
    <row r="34" spans="1:23" s="13" customFormat="1">
      <c r="A34" s="9" t="s">
        <v>338</v>
      </c>
      <c r="B34" s="9" t="s">
        <v>333</v>
      </c>
      <c r="C34" s="9">
        <v>20</v>
      </c>
      <c r="D34" s="9">
        <v>20</v>
      </c>
      <c r="E34" s="9">
        <f>SUM(D34-C34)</f>
        <v>0</v>
      </c>
      <c r="F34" s="34">
        <v>9.5</v>
      </c>
      <c r="G34" s="9">
        <f>E34*F34</f>
        <v>0</v>
      </c>
      <c r="H34" s="9">
        <v>5192</v>
      </c>
      <c r="I34" s="9">
        <v>5530</v>
      </c>
      <c r="J34" s="9">
        <f t="shared" si="12"/>
        <v>338</v>
      </c>
      <c r="K34" s="9">
        <v>1</v>
      </c>
      <c r="L34" s="9">
        <f>J34*K34</f>
        <v>338</v>
      </c>
      <c r="M34" s="10">
        <v>1.03</v>
      </c>
      <c r="N34" s="11">
        <f t="shared" si="9"/>
        <v>348.14</v>
      </c>
      <c r="O34" s="9">
        <v>80</v>
      </c>
      <c r="P34" s="11">
        <f t="shared" si="10"/>
        <v>428.14</v>
      </c>
      <c r="Q34" s="9">
        <v>1</v>
      </c>
      <c r="R34" s="34">
        <f t="shared" si="11"/>
        <v>428.14</v>
      </c>
    </row>
    <row r="35" spans="1:23" s="13" customFormat="1">
      <c r="A35" s="9" t="s">
        <v>339</v>
      </c>
      <c r="B35" s="9" t="s">
        <v>333</v>
      </c>
      <c r="C35" s="9">
        <v>79</v>
      </c>
      <c r="D35" s="9">
        <v>79</v>
      </c>
      <c r="E35" s="9">
        <f>SUM(D35-C35)</f>
        <v>0</v>
      </c>
      <c r="F35" s="34">
        <v>9.5</v>
      </c>
      <c r="G35" s="9">
        <f>E35*F35</f>
        <v>0</v>
      </c>
      <c r="H35" s="9">
        <v>72394</v>
      </c>
      <c r="I35" s="9">
        <v>73914</v>
      </c>
      <c r="J35" s="9">
        <f t="shared" si="12"/>
        <v>1520</v>
      </c>
      <c r="K35" s="9">
        <v>1</v>
      </c>
      <c r="L35" s="9">
        <f>J35*K35</f>
        <v>1520</v>
      </c>
      <c r="M35" s="10">
        <v>1.03</v>
      </c>
      <c r="N35" s="11">
        <f t="shared" si="9"/>
        <v>1565.6</v>
      </c>
      <c r="O35" s="9">
        <v>160</v>
      </c>
      <c r="P35" s="11">
        <f t="shared" si="10"/>
        <v>1725.6</v>
      </c>
      <c r="Q35" s="9">
        <v>1</v>
      </c>
      <c r="R35" s="34">
        <f t="shared" si="11"/>
        <v>1725.6</v>
      </c>
    </row>
    <row r="36" spans="1:23" s="13" customFormat="1">
      <c r="A36" s="9" t="s">
        <v>340</v>
      </c>
      <c r="B36" s="9" t="s">
        <v>333</v>
      </c>
      <c r="C36" s="9">
        <v>39</v>
      </c>
      <c r="D36" s="9">
        <v>40</v>
      </c>
      <c r="E36" s="9">
        <f>SUM(D36-C36)</f>
        <v>1</v>
      </c>
      <c r="F36" s="34">
        <v>9.5</v>
      </c>
      <c r="G36" s="9">
        <f>E36*F36</f>
        <v>9.5</v>
      </c>
      <c r="H36" s="9">
        <v>79541</v>
      </c>
      <c r="I36" s="9">
        <v>82068</v>
      </c>
      <c r="J36" s="9">
        <f t="shared" si="12"/>
        <v>2527</v>
      </c>
      <c r="K36" s="9">
        <v>1</v>
      </c>
      <c r="L36" s="9">
        <f>J36*K36</f>
        <v>2527</v>
      </c>
      <c r="M36" s="10">
        <v>1.03</v>
      </c>
      <c r="N36" s="11">
        <f t="shared" si="9"/>
        <v>2602.81</v>
      </c>
      <c r="O36" s="9">
        <v>120</v>
      </c>
      <c r="P36" s="11">
        <f t="shared" si="10"/>
        <v>2732.31</v>
      </c>
      <c r="Q36" s="9">
        <v>1</v>
      </c>
      <c r="R36" s="34">
        <f t="shared" si="11"/>
        <v>2732.31</v>
      </c>
    </row>
    <row r="37" spans="1:23" s="13" customFormat="1">
      <c r="A37" s="9" t="s">
        <v>341</v>
      </c>
      <c r="B37" s="9" t="s">
        <v>333</v>
      </c>
      <c r="C37" s="9"/>
      <c r="D37" s="9"/>
      <c r="E37" s="9"/>
      <c r="F37" s="34"/>
      <c r="G37" s="9"/>
      <c r="H37" s="9">
        <v>1025</v>
      </c>
      <c r="I37" s="9">
        <v>1026</v>
      </c>
      <c r="J37" s="9">
        <f t="shared" si="12"/>
        <v>1</v>
      </c>
      <c r="K37" s="9">
        <v>80</v>
      </c>
      <c r="L37" s="9">
        <f>K37*J37</f>
        <v>80</v>
      </c>
      <c r="M37" s="10">
        <v>1.03</v>
      </c>
      <c r="N37" s="11">
        <f t="shared" si="9"/>
        <v>82.4</v>
      </c>
      <c r="O37" s="9"/>
      <c r="P37" s="11">
        <f t="shared" si="10"/>
        <v>82.4</v>
      </c>
      <c r="Q37" s="9">
        <v>1</v>
      </c>
      <c r="R37" s="34">
        <f t="shared" si="11"/>
        <v>82.4</v>
      </c>
    </row>
    <row r="38" spans="1:23" s="13" customFormat="1">
      <c r="A38" s="9" t="s">
        <v>342</v>
      </c>
      <c r="B38" s="9" t="s">
        <v>333</v>
      </c>
      <c r="C38" s="9"/>
      <c r="D38" s="9"/>
      <c r="E38" s="9"/>
      <c r="F38" s="34"/>
      <c r="G38" s="9"/>
      <c r="H38" s="9">
        <v>58987</v>
      </c>
      <c r="I38" s="9">
        <v>58989</v>
      </c>
      <c r="J38" s="9">
        <f t="shared" si="12"/>
        <v>2</v>
      </c>
      <c r="K38" s="9">
        <v>1</v>
      </c>
      <c r="L38" s="9">
        <f>K38*J38</f>
        <v>2</v>
      </c>
      <c r="M38" s="10">
        <v>1.03</v>
      </c>
      <c r="N38" s="11">
        <f t="shared" si="9"/>
        <v>2.06</v>
      </c>
      <c r="O38" s="9"/>
      <c r="P38" s="11">
        <f t="shared" si="10"/>
        <v>2.06</v>
      </c>
      <c r="Q38" s="9">
        <v>1</v>
      </c>
      <c r="R38" s="34">
        <f t="shared" si="11"/>
        <v>2.06</v>
      </c>
    </row>
    <row r="39" spans="1:23" s="13" customFormat="1">
      <c r="A39" s="9" t="s">
        <v>343</v>
      </c>
      <c r="B39" s="9" t="s">
        <v>333</v>
      </c>
      <c r="C39" s="9"/>
      <c r="D39" s="9"/>
      <c r="E39" s="9"/>
      <c r="F39" s="34"/>
      <c r="G39" s="9"/>
      <c r="H39" s="9">
        <v>201</v>
      </c>
      <c r="I39" s="9">
        <v>201</v>
      </c>
      <c r="J39" s="9">
        <f t="shared" si="12"/>
        <v>0</v>
      </c>
      <c r="K39" s="9">
        <v>10</v>
      </c>
      <c r="L39" s="9">
        <f>J39*K39</f>
        <v>0</v>
      </c>
      <c r="M39" s="10">
        <v>1.03</v>
      </c>
      <c r="N39" s="11">
        <f t="shared" si="9"/>
        <v>0</v>
      </c>
      <c r="O39" s="9">
        <v>40</v>
      </c>
      <c r="P39" s="11">
        <f t="shared" si="10"/>
        <v>40</v>
      </c>
      <c r="Q39" s="9">
        <v>0.33</v>
      </c>
      <c r="R39" s="34">
        <f t="shared" si="11"/>
        <v>13.2</v>
      </c>
    </row>
    <row r="40" spans="1:23" s="13" customFormat="1">
      <c r="A40" s="9" t="s">
        <v>344</v>
      </c>
      <c r="B40" s="9" t="s">
        <v>333</v>
      </c>
      <c r="C40" s="9">
        <v>21</v>
      </c>
      <c r="D40" s="9">
        <v>21</v>
      </c>
      <c r="E40" s="9">
        <f>SUM(D40-C40)</f>
        <v>0</v>
      </c>
      <c r="F40" s="34">
        <v>9.5</v>
      </c>
      <c r="G40" s="9">
        <f>E40*F40</f>
        <v>0</v>
      </c>
      <c r="H40" s="9">
        <v>9853</v>
      </c>
      <c r="I40" s="9">
        <v>9853</v>
      </c>
      <c r="J40" s="9">
        <f t="shared" si="12"/>
        <v>0</v>
      </c>
      <c r="K40" s="9">
        <v>1</v>
      </c>
      <c r="L40" s="9">
        <f>K40*J40</f>
        <v>0</v>
      </c>
      <c r="M40" s="10">
        <v>1.03</v>
      </c>
      <c r="N40" s="11">
        <f t="shared" si="9"/>
        <v>0</v>
      </c>
      <c r="O40" s="9">
        <v>40</v>
      </c>
      <c r="P40" s="11">
        <f t="shared" si="10"/>
        <v>40</v>
      </c>
      <c r="Q40" s="9">
        <v>1</v>
      </c>
      <c r="R40" s="34">
        <f t="shared" si="11"/>
        <v>40</v>
      </c>
    </row>
    <row r="41" spans="1:23" s="1" customFormat="1">
      <c r="A41" s="9" t="s">
        <v>11</v>
      </c>
      <c r="B41" s="9" t="s">
        <v>333</v>
      </c>
      <c r="C41" s="9"/>
      <c r="D41" s="9"/>
      <c r="E41" s="9">
        <f>SUM(E29:E40)</f>
        <v>1</v>
      </c>
      <c r="F41" s="34">
        <v>9.5</v>
      </c>
      <c r="G41" s="9">
        <f>E41*F41</f>
        <v>9.5</v>
      </c>
      <c r="H41" s="9"/>
      <c r="I41" s="9"/>
      <c r="J41" s="9"/>
      <c r="K41" s="9"/>
      <c r="L41" s="9">
        <f>SUM(L29:L40)</f>
        <v>309475</v>
      </c>
      <c r="M41" s="10">
        <v>1.03</v>
      </c>
      <c r="N41" s="11">
        <f>L41*M41</f>
        <v>318759.25</v>
      </c>
      <c r="O41" s="9">
        <f>SUM(O29:O40)</f>
        <v>480</v>
      </c>
      <c r="P41" s="11">
        <f t="shared" si="10"/>
        <v>319248.75</v>
      </c>
      <c r="Q41" s="9">
        <v>1</v>
      </c>
      <c r="R41" s="34">
        <f>SUM(R29:R40)</f>
        <v>319221.95</v>
      </c>
    </row>
    <row r="42" spans="1:23" s="1" customFormat="1">
      <c r="A42" s="70" t="s">
        <v>36</v>
      </c>
      <c r="B42" s="70"/>
      <c r="C42" s="70"/>
      <c r="D42" s="70"/>
      <c r="E42" s="70"/>
      <c r="F42" s="149"/>
      <c r="G42" s="70"/>
      <c r="H42" s="70"/>
      <c r="I42" s="70"/>
      <c r="J42" s="70">
        <f>J39*Q39</f>
        <v>0</v>
      </c>
      <c r="K42" s="70"/>
      <c r="L42" s="317">
        <f>N42/M41</f>
        <v>309915</v>
      </c>
      <c r="M42" s="74">
        <v>1.03</v>
      </c>
      <c r="N42" s="75">
        <f>R41-G41</f>
        <v>319212.45</v>
      </c>
      <c r="O42" s="70"/>
      <c r="P42" s="75"/>
      <c r="Q42" s="70"/>
      <c r="R42" s="149"/>
    </row>
    <row r="43" spans="1:23" s="1" customFormat="1">
      <c r="A43" s="71"/>
      <c r="B43" s="71"/>
      <c r="C43" s="71"/>
      <c r="D43" s="71"/>
      <c r="E43" s="71"/>
      <c r="F43" s="349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349"/>
    </row>
    <row r="44" spans="1:23" s="1" customFormat="1">
      <c r="A44" s="70" t="s">
        <v>15</v>
      </c>
      <c r="B44" s="70"/>
      <c r="C44" s="70" t="s">
        <v>16</v>
      </c>
      <c r="D44" s="70" t="s">
        <v>17</v>
      </c>
      <c r="E44" s="70" t="s">
        <v>18</v>
      </c>
      <c r="F44" s="149" t="s">
        <v>19</v>
      </c>
      <c r="G44" s="70" t="s">
        <v>20</v>
      </c>
      <c r="H44" s="70" t="s">
        <v>21</v>
      </c>
      <c r="I44" s="70" t="s">
        <v>22</v>
      </c>
      <c r="J44" s="70" t="s">
        <v>23</v>
      </c>
      <c r="K44" s="70" t="s">
        <v>24</v>
      </c>
      <c r="L44" s="70" t="s">
        <v>18</v>
      </c>
      <c r="M44" s="74"/>
      <c r="N44" s="75" t="s">
        <v>25</v>
      </c>
      <c r="O44" s="70" t="s">
        <v>26</v>
      </c>
      <c r="P44" s="75" t="s">
        <v>11</v>
      </c>
      <c r="Q44" s="70" t="s">
        <v>27</v>
      </c>
      <c r="R44" s="149" t="s">
        <v>28</v>
      </c>
      <c r="T44" s="711" t="s">
        <v>345</v>
      </c>
      <c r="U44" s="712"/>
      <c r="V44" s="712"/>
      <c r="W44" s="712"/>
    </row>
    <row r="45" spans="1:23" s="1" customFormat="1">
      <c r="A45" s="480" t="s">
        <v>346</v>
      </c>
      <c r="B45" s="70"/>
      <c r="C45" s="70"/>
      <c r="D45" s="70"/>
      <c r="E45" s="70"/>
      <c r="F45" s="149"/>
      <c r="G45" s="70"/>
      <c r="H45" s="70"/>
      <c r="I45" s="70"/>
      <c r="J45" s="70"/>
      <c r="K45" s="70"/>
      <c r="L45" s="70"/>
      <c r="M45" s="74"/>
      <c r="N45" s="75"/>
      <c r="O45" s="70"/>
      <c r="P45" s="75"/>
      <c r="Q45" s="70"/>
      <c r="R45" s="149"/>
      <c r="S45" s="1" t="s">
        <v>347</v>
      </c>
      <c r="T45" s="712"/>
      <c r="U45" s="712"/>
      <c r="V45" s="712"/>
      <c r="W45" s="712"/>
    </row>
    <row r="46" spans="1:23" s="13" customFormat="1">
      <c r="A46" s="9" t="s">
        <v>348</v>
      </c>
      <c r="B46" s="9" t="s">
        <v>94</v>
      </c>
      <c r="C46" s="9">
        <v>178</v>
      </c>
      <c r="D46" s="9">
        <v>178</v>
      </c>
      <c r="E46" s="9">
        <f>SUM(D46-C46)</f>
        <v>0</v>
      </c>
      <c r="F46" s="34">
        <v>9.5</v>
      </c>
      <c r="G46" s="9">
        <f>E46*F46</f>
        <v>0</v>
      </c>
      <c r="H46" s="9">
        <v>77104</v>
      </c>
      <c r="I46" s="9">
        <v>77634</v>
      </c>
      <c r="J46" s="9">
        <f>I46-H46</f>
        <v>530</v>
      </c>
      <c r="K46" s="9">
        <v>1</v>
      </c>
      <c r="L46" s="9">
        <f>K46*J46</f>
        <v>530</v>
      </c>
      <c r="M46" s="10">
        <v>1.03</v>
      </c>
      <c r="N46" s="11">
        <f>M46*L46</f>
        <v>545.9</v>
      </c>
      <c r="O46" s="9">
        <v>40</v>
      </c>
      <c r="P46" s="11">
        <f>G46+N46+O46</f>
        <v>585.9</v>
      </c>
      <c r="Q46" s="9">
        <v>1</v>
      </c>
      <c r="R46" s="34">
        <f>P46*Q46</f>
        <v>585.9</v>
      </c>
      <c r="T46" s="713"/>
      <c r="U46" s="713"/>
      <c r="V46" s="713"/>
      <c r="W46" s="713"/>
    </row>
    <row r="47" spans="1:23" s="1" customFormat="1">
      <c r="A47" s="481" t="s">
        <v>349</v>
      </c>
      <c r="B47" s="71"/>
      <c r="C47" s="71" t="s">
        <v>350</v>
      </c>
      <c r="D47" s="71"/>
      <c r="E47" s="71"/>
      <c r="F47" s="71"/>
      <c r="G47" s="71"/>
      <c r="H47" s="70"/>
      <c r="I47" s="70"/>
      <c r="J47" s="70"/>
      <c r="K47" s="70"/>
      <c r="L47" s="70"/>
      <c r="M47" s="74"/>
      <c r="N47" s="75"/>
      <c r="O47" s="71"/>
      <c r="P47" s="71"/>
      <c r="Q47" s="71"/>
      <c r="R47" s="349"/>
      <c r="T47" s="712"/>
      <c r="U47" s="712"/>
      <c r="V47" s="712"/>
      <c r="W47" s="712"/>
    </row>
    <row r="48" spans="1:23" s="1" customFormat="1">
      <c r="A48" s="482" t="s">
        <v>351</v>
      </c>
      <c r="B48" s="33" t="s">
        <v>352</v>
      </c>
      <c r="C48" s="33"/>
      <c r="D48" s="33"/>
      <c r="E48" s="33"/>
      <c r="F48" s="33"/>
      <c r="G48" s="33"/>
      <c r="H48" s="9">
        <v>417</v>
      </c>
      <c r="I48" s="9">
        <v>438</v>
      </c>
      <c r="J48" s="9">
        <f>I48-H48</f>
        <v>21</v>
      </c>
      <c r="K48" s="9">
        <v>40</v>
      </c>
      <c r="L48" s="9">
        <f>J48*K48</f>
        <v>840</v>
      </c>
      <c r="M48" s="10">
        <v>1.03</v>
      </c>
      <c r="N48" s="121">
        <f>SUM(L48*M48)</f>
        <v>865.2</v>
      </c>
      <c r="O48" s="148"/>
      <c r="P48" s="121">
        <f>SUM(G48+N48)</f>
        <v>865.2</v>
      </c>
      <c r="Q48" s="9">
        <v>0.5</v>
      </c>
      <c r="R48" s="34">
        <f>P48*Q48</f>
        <v>432.6</v>
      </c>
      <c r="S48" s="71" t="s">
        <v>352</v>
      </c>
      <c r="T48" s="712"/>
      <c r="U48" s="712"/>
      <c r="V48" s="712"/>
      <c r="W48" s="712"/>
    </row>
    <row r="49" spans="1:23" s="1" customFormat="1">
      <c r="A49" s="9" t="s">
        <v>353</v>
      </c>
      <c r="B49" s="33" t="s">
        <v>352</v>
      </c>
      <c r="C49" s="9"/>
      <c r="D49" s="9"/>
      <c r="E49" s="9"/>
      <c r="F49" s="34"/>
      <c r="G49" s="9"/>
      <c r="H49" s="9">
        <v>28749</v>
      </c>
      <c r="I49" s="9">
        <v>28749</v>
      </c>
      <c r="J49" s="9">
        <f t="shared" ref="J49:J54" si="13">I49-H49</f>
        <v>0</v>
      </c>
      <c r="K49" s="9">
        <v>1</v>
      </c>
      <c r="L49" s="9">
        <f t="shared" ref="L49:L54" si="14">K49*J49</f>
        <v>0</v>
      </c>
      <c r="M49" s="10">
        <v>1.03</v>
      </c>
      <c r="N49" s="11">
        <f t="shared" ref="N49:N54" si="15">M49*L49</f>
        <v>0</v>
      </c>
      <c r="O49" s="9">
        <v>40</v>
      </c>
      <c r="P49" s="11">
        <f t="shared" ref="P49:P54" si="16">G49+N49+O49</f>
        <v>40</v>
      </c>
      <c r="Q49" s="9">
        <v>1</v>
      </c>
      <c r="R49" s="34">
        <f t="shared" ref="R49:R54" si="17">P49*Q49</f>
        <v>40</v>
      </c>
      <c r="S49" s="1" t="s">
        <v>354</v>
      </c>
      <c r="T49" s="712"/>
      <c r="U49" s="712"/>
      <c r="V49" s="712"/>
      <c r="W49" s="712"/>
    </row>
    <row r="50" spans="1:23" s="1" customFormat="1">
      <c r="A50" s="9" t="s">
        <v>355</v>
      </c>
      <c r="B50" s="33" t="s">
        <v>352</v>
      </c>
      <c r="C50" s="9"/>
      <c r="D50" s="9"/>
      <c r="E50" s="9"/>
      <c r="F50" s="34"/>
      <c r="G50" s="9"/>
      <c r="H50" s="9">
        <v>108225</v>
      </c>
      <c r="I50" s="9">
        <v>108834</v>
      </c>
      <c r="J50" s="9">
        <f t="shared" si="13"/>
        <v>609</v>
      </c>
      <c r="K50" s="9">
        <v>1</v>
      </c>
      <c r="L50" s="9">
        <f t="shared" si="14"/>
        <v>609</v>
      </c>
      <c r="M50" s="10">
        <v>1.03</v>
      </c>
      <c r="N50" s="11">
        <f t="shared" si="15"/>
        <v>627.27</v>
      </c>
      <c r="O50" s="9">
        <v>80</v>
      </c>
      <c r="P50" s="11">
        <f t="shared" si="16"/>
        <v>707.27</v>
      </c>
      <c r="Q50" s="9">
        <v>1</v>
      </c>
      <c r="R50" s="34">
        <f t="shared" si="17"/>
        <v>707.27</v>
      </c>
      <c r="S50" s="1" t="s">
        <v>354</v>
      </c>
      <c r="T50" s="712"/>
      <c r="U50" s="712"/>
      <c r="V50" s="712"/>
      <c r="W50" s="712"/>
    </row>
    <row r="51" spans="1:23" s="1" customFormat="1">
      <c r="A51" s="9" t="s">
        <v>356</v>
      </c>
      <c r="B51" s="33" t="s">
        <v>352</v>
      </c>
      <c r="C51" s="9"/>
      <c r="D51" s="9"/>
      <c r="E51" s="9"/>
      <c r="F51" s="34"/>
      <c r="G51" s="9"/>
      <c r="H51" s="9">
        <v>27220</v>
      </c>
      <c r="I51" s="9">
        <v>30587</v>
      </c>
      <c r="J51" s="9">
        <f t="shared" si="13"/>
        <v>3367</v>
      </c>
      <c r="K51" s="9">
        <v>1</v>
      </c>
      <c r="L51" s="9">
        <v>739</v>
      </c>
      <c r="M51" s="10">
        <v>1.03</v>
      </c>
      <c r="N51" s="11">
        <f t="shared" si="15"/>
        <v>761.17</v>
      </c>
      <c r="O51" s="9"/>
      <c r="P51" s="11">
        <f t="shared" si="16"/>
        <v>761.17</v>
      </c>
      <c r="Q51" s="9">
        <v>1</v>
      </c>
      <c r="R51" s="34">
        <f t="shared" si="17"/>
        <v>761.17</v>
      </c>
      <c r="S51" s="71" t="s">
        <v>352</v>
      </c>
      <c r="T51" s="712"/>
      <c r="U51" s="712"/>
      <c r="V51" s="712"/>
      <c r="W51" s="712"/>
    </row>
    <row r="52" spans="1:23" s="1" customFormat="1">
      <c r="A52" s="9" t="s">
        <v>357</v>
      </c>
      <c r="B52" s="33" t="s">
        <v>352</v>
      </c>
      <c r="C52" s="9">
        <v>5</v>
      </c>
      <c r="D52" s="9">
        <v>5</v>
      </c>
      <c r="E52" s="9"/>
      <c r="F52" s="34"/>
      <c r="G52" s="9"/>
      <c r="H52" s="9">
        <v>32325</v>
      </c>
      <c r="I52" s="9">
        <v>32325</v>
      </c>
      <c r="J52" s="9">
        <f t="shared" si="13"/>
        <v>0</v>
      </c>
      <c r="K52" s="9">
        <v>1</v>
      </c>
      <c r="L52" s="9">
        <f t="shared" si="14"/>
        <v>0</v>
      </c>
      <c r="M52" s="10">
        <v>1.03</v>
      </c>
      <c r="N52" s="11">
        <f t="shared" si="15"/>
        <v>0</v>
      </c>
      <c r="O52" s="9"/>
      <c r="P52" s="11">
        <f t="shared" si="16"/>
        <v>0</v>
      </c>
      <c r="Q52" s="9">
        <v>1</v>
      </c>
      <c r="R52" s="34">
        <f t="shared" si="17"/>
        <v>0</v>
      </c>
      <c r="S52" s="71" t="s">
        <v>352</v>
      </c>
      <c r="T52" s="712"/>
      <c r="U52" s="712"/>
      <c r="V52" s="712"/>
      <c r="W52" s="712"/>
    </row>
    <row r="53" spans="1:23" s="25" customFormat="1">
      <c r="A53" s="9" t="s">
        <v>358</v>
      </c>
      <c r="B53" s="33" t="s">
        <v>352</v>
      </c>
      <c r="C53" s="9"/>
      <c r="D53" s="9"/>
      <c r="E53" s="9"/>
      <c r="F53" s="34"/>
      <c r="G53" s="9"/>
      <c r="H53" s="9">
        <v>58504</v>
      </c>
      <c r="I53" s="9">
        <v>60258</v>
      </c>
      <c r="J53" s="9">
        <f t="shared" si="13"/>
        <v>1754</v>
      </c>
      <c r="K53" s="9">
        <v>1</v>
      </c>
      <c r="L53" s="9">
        <f t="shared" si="14"/>
        <v>1754</v>
      </c>
      <c r="M53" s="10">
        <v>1.03</v>
      </c>
      <c r="N53" s="11">
        <f t="shared" si="15"/>
        <v>1806.62</v>
      </c>
      <c r="O53" s="9">
        <v>40</v>
      </c>
      <c r="P53" s="11">
        <f t="shared" si="16"/>
        <v>1846.62</v>
      </c>
      <c r="Q53" s="9">
        <v>1</v>
      </c>
      <c r="R53" s="34">
        <f t="shared" si="17"/>
        <v>1846.62</v>
      </c>
      <c r="S53" s="325" t="s">
        <v>352</v>
      </c>
      <c r="T53" s="714"/>
      <c r="U53" s="714"/>
      <c r="V53" s="714"/>
      <c r="W53" s="714"/>
    </row>
    <row r="54" spans="1:23" s="1" customFormat="1">
      <c r="A54" s="9" t="s">
        <v>359</v>
      </c>
      <c r="B54" s="33" t="s">
        <v>352</v>
      </c>
      <c r="C54" s="9"/>
      <c r="D54" s="9"/>
      <c r="E54" s="9"/>
      <c r="F54" s="34"/>
      <c r="G54" s="9"/>
      <c r="H54" s="9">
        <v>11372</v>
      </c>
      <c r="I54" s="9">
        <v>12216</v>
      </c>
      <c r="J54" s="9">
        <f t="shared" si="13"/>
        <v>844</v>
      </c>
      <c r="K54" s="9">
        <v>1</v>
      </c>
      <c r="L54" s="9">
        <f t="shared" si="14"/>
        <v>844</v>
      </c>
      <c r="M54" s="10">
        <v>1.03</v>
      </c>
      <c r="N54" s="11">
        <f t="shared" si="15"/>
        <v>869.32</v>
      </c>
      <c r="O54" s="9">
        <v>160</v>
      </c>
      <c r="P54" s="11">
        <f t="shared" si="16"/>
        <v>1029.32</v>
      </c>
      <c r="Q54" s="9">
        <v>1</v>
      </c>
      <c r="R54" s="34">
        <f t="shared" si="17"/>
        <v>1029.32</v>
      </c>
      <c r="S54" s="71" t="s">
        <v>352</v>
      </c>
      <c r="T54" s="712"/>
      <c r="U54" s="712"/>
      <c r="V54" s="712"/>
      <c r="W54" s="712"/>
    </row>
    <row r="55" spans="1:23" s="1" customFormat="1">
      <c r="A55" s="70" t="s">
        <v>11</v>
      </c>
      <c r="B55" s="70"/>
      <c r="C55" s="70"/>
      <c r="D55" s="70"/>
      <c r="E55" s="70"/>
      <c r="F55" s="149"/>
      <c r="G55" s="70"/>
      <c r="H55" s="70"/>
      <c r="I55" s="70"/>
      <c r="J55" s="70"/>
      <c r="K55" s="70"/>
      <c r="L55" s="70"/>
      <c r="M55" s="74"/>
      <c r="N55" s="75"/>
      <c r="O55" s="70"/>
      <c r="P55" s="75"/>
      <c r="Q55" s="70"/>
      <c r="R55" s="149">
        <f>R48+R49+R50+R51+R52+R53+R54</f>
        <v>4816.9799999999996</v>
      </c>
      <c r="T55" s="712"/>
      <c r="U55" s="712"/>
      <c r="V55" s="712"/>
      <c r="W55" s="712"/>
    </row>
    <row r="56" spans="1:23" s="1" customFormat="1">
      <c r="A56" s="70"/>
      <c r="B56" s="70"/>
      <c r="C56" s="70"/>
      <c r="D56" s="70"/>
      <c r="E56" s="70"/>
      <c r="F56" s="149"/>
      <c r="G56" s="70"/>
      <c r="H56" s="70"/>
      <c r="I56" s="70"/>
      <c r="J56" s="70"/>
      <c r="K56" s="70"/>
      <c r="L56" s="70"/>
      <c r="M56" s="74"/>
      <c r="N56" s="75"/>
      <c r="O56" s="70"/>
      <c r="P56" s="75"/>
      <c r="Q56" s="70">
        <v>0.5</v>
      </c>
      <c r="R56" s="76">
        <f>R63*Q56</f>
        <v>4775.5550000000003</v>
      </c>
      <c r="S56" s="1" t="s">
        <v>360</v>
      </c>
      <c r="T56" s="712"/>
      <c r="U56" s="712"/>
      <c r="V56" s="712"/>
      <c r="W56" s="712"/>
    </row>
    <row r="57" spans="1:23" s="1" customFormat="1">
      <c r="A57" s="70" t="s">
        <v>361</v>
      </c>
      <c r="B57" s="70" t="s">
        <v>362</v>
      </c>
      <c r="C57" s="70"/>
      <c r="D57" s="70"/>
      <c r="E57" s="70"/>
      <c r="F57" s="149"/>
      <c r="G57" s="70"/>
      <c r="H57" s="70"/>
      <c r="I57" s="70"/>
      <c r="J57" s="70"/>
      <c r="K57" s="70"/>
      <c r="L57" s="70"/>
      <c r="M57" s="74"/>
      <c r="N57" s="75"/>
      <c r="O57" s="70"/>
      <c r="P57" s="75"/>
      <c r="Q57" s="70"/>
      <c r="R57" s="149">
        <f>R55+R63/2</f>
        <v>9592.5349999999999</v>
      </c>
      <c r="T57" s="712"/>
      <c r="U57" s="712"/>
      <c r="V57" s="712"/>
      <c r="W57" s="712"/>
    </row>
    <row r="58" spans="1:23" s="1" customFormat="1">
      <c r="A58" s="483" t="s">
        <v>363</v>
      </c>
      <c r="B58" s="118"/>
      <c r="C58" s="118" t="s">
        <v>364</v>
      </c>
      <c r="D58" s="118"/>
      <c r="E58" s="118"/>
      <c r="F58" s="201"/>
      <c r="G58" s="118"/>
      <c r="H58" s="118"/>
      <c r="I58" s="118"/>
      <c r="J58" s="118"/>
      <c r="K58" s="118"/>
      <c r="L58" s="118"/>
      <c r="M58" s="300"/>
      <c r="N58" s="301"/>
      <c r="O58" s="118"/>
      <c r="P58" s="301"/>
      <c r="Q58" s="118"/>
      <c r="R58" s="201"/>
      <c r="S58" s="1" t="s">
        <v>365</v>
      </c>
      <c r="T58" s="712"/>
      <c r="U58" s="712"/>
      <c r="V58" s="712"/>
      <c r="W58" s="712"/>
    </row>
    <row r="59" spans="1:23" s="1" customFormat="1">
      <c r="A59" s="9" t="s">
        <v>366</v>
      </c>
      <c r="B59" s="9" t="s">
        <v>367</v>
      </c>
      <c r="C59" s="9">
        <v>1</v>
      </c>
      <c r="D59" s="9">
        <v>1</v>
      </c>
      <c r="E59" s="9">
        <f>SUM(D59-C59)</f>
        <v>0</v>
      </c>
      <c r="F59" s="34">
        <v>9.5</v>
      </c>
      <c r="G59" s="9">
        <f>E59*F59</f>
        <v>0</v>
      </c>
      <c r="H59" s="9">
        <v>13303</v>
      </c>
      <c r="I59" s="9">
        <v>19306</v>
      </c>
      <c r="J59" s="9">
        <f t="shared" ref="J59:J62" si="18">I59-H59</f>
        <v>6003</v>
      </c>
      <c r="K59" s="9">
        <v>1</v>
      </c>
      <c r="L59" s="9">
        <f t="shared" ref="L59:L62" si="19">K59*J59</f>
        <v>6003</v>
      </c>
      <c r="M59" s="10">
        <v>1.03</v>
      </c>
      <c r="N59" s="11">
        <f t="shared" ref="N59:N62" si="20">M59*L59</f>
        <v>6183.09</v>
      </c>
      <c r="O59" s="9">
        <v>40</v>
      </c>
      <c r="P59" s="11">
        <f t="shared" ref="P59:P61" si="21">G59+N59+O59</f>
        <v>6223.09</v>
      </c>
      <c r="Q59" s="9">
        <v>1</v>
      </c>
      <c r="R59" s="34">
        <f t="shared" ref="R59:R62" si="22">P59*Q59</f>
        <v>6223.09</v>
      </c>
      <c r="T59" s="712"/>
      <c r="U59" s="712"/>
      <c r="V59" s="712"/>
      <c r="W59" s="712"/>
    </row>
    <row r="60" spans="1:23" s="1" customFormat="1">
      <c r="A60" s="9" t="s">
        <v>368</v>
      </c>
      <c r="B60" s="9" t="s">
        <v>367</v>
      </c>
      <c r="C60" s="9">
        <v>14</v>
      </c>
      <c r="D60" s="9">
        <v>14</v>
      </c>
      <c r="E60" s="9">
        <f>SUM(D60-C60)</f>
        <v>0</v>
      </c>
      <c r="F60" s="34">
        <v>9.5</v>
      </c>
      <c r="G60" s="9">
        <f>E60*F60</f>
        <v>0</v>
      </c>
      <c r="H60" s="9">
        <v>164320</v>
      </c>
      <c r="I60" s="9">
        <v>164446</v>
      </c>
      <c r="J60" s="9">
        <f t="shared" si="18"/>
        <v>126</v>
      </c>
      <c r="K60" s="9">
        <v>1</v>
      </c>
      <c r="L60" s="9">
        <f t="shared" si="19"/>
        <v>126</v>
      </c>
      <c r="M60" s="10">
        <v>1.03</v>
      </c>
      <c r="N60" s="11">
        <f t="shared" si="20"/>
        <v>129.78</v>
      </c>
      <c r="O60" s="9">
        <v>40</v>
      </c>
      <c r="P60" s="11">
        <f t="shared" si="21"/>
        <v>169.78</v>
      </c>
      <c r="Q60" s="9">
        <v>1</v>
      </c>
      <c r="R60" s="34">
        <f t="shared" si="22"/>
        <v>169.78</v>
      </c>
      <c r="T60" s="712"/>
      <c r="U60" s="712"/>
      <c r="V60" s="712"/>
      <c r="W60" s="712"/>
    </row>
    <row r="61" spans="1:23" s="1" customFormat="1">
      <c r="A61" s="9" t="s">
        <v>369</v>
      </c>
      <c r="B61" s="9" t="s">
        <v>367</v>
      </c>
      <c r="C61" s="9"/>
      <c r="D61" s="9"/>
      <c r="E61" s="9"/>
      <c r="F61" s="34"/>
      <c r="G61" s="9"/>
      <c r="H61" s="9">
        <v>24765</v>
      </c>
      <c r="I61" s="9">
        <v>24765</v>
      </c>
      <c r="J61" s="9">
        <f t="shared" si="18"/>
        <v>0</v>
      </c>
      <c r="K61" s="9">
        <v>1</v>
      </c>
      <c r="L61" s="9">
        <f t="shared" si="19"/>
        <v>0</v>
      </c>
      <c r="M61" s="10">
        <v>1.03</v>
      </c>
      <c r="N61" s="11">
        <f t="shared" si="20"/>
        <v>0</v>
      </c>
      <c r="O61" s="9">
        <v>60</v>
      </c>
      <c r="P61" s="11">
        <f t="shared" si="21"/>
        <v>60</v>
      </c>
      <c r="Q61" s="9">
        <v>1</v>
      </c>
      <c r="R61" s="34">
        <f t="shared" si="22"/>
        <v>60</v>
      </c>
      <c r="T61" s="712"/>
      <c r="U61" s="712"/>
      <c r="V61" s="712"/>
      <c r="W61" s="712"/>
    </row>
    <row r="62" spans="1:23" s="1" customFormat="1">
      <c r="A62" s="33" t="s">
        <v>370</v>
      </c>
      <c r="B62" s="9" t="s">
        <v>367</v>
      </c>
      <c r="C62" s="33"/>
      <c r="D62" s="33"/>
      <c r="E62" s="33"/>
      <c r="F62" s="34">
        <v>9.5</v>
      </c>
      <c r="G62" s="33"/>
      <c r="H62" s="9">
        <v>28178</v>
      </c>
      <c r="I62" s="9">
        <v>31186</v>
      </c>
      <c r="J62" s="9">
        <f t="shared" si="18"/>
        <v>3008</v>
      </c>
      <c r="K62" s="9">
        <v>1</v>
      </c>
      <c r="L62" s="9">
        <f t="shared" si="19"/>
        <v>3008</v>
      </c>
      <c r="M62" s="10">
        <v>1.03</v>
      </c>
      <c r="N62" s="11">
        <f t="shared" si="20"/>
        <v>3098.24</v>
      </c>
      <c r="O62" s="33"/>
      <c r="P62" s="355">
        <f>N62</f>
        <v>3098.24</v>
      </c>
      <c r="Q62" s="9">
        <v>1</v>
      </c>
      <c r="R62" s="355">
        <f t="shared" si="22"/>
        <v>3098.24</v>
      </c>
      <c r="T62" s="712"/>
      <c r="U62" s="712"/>
      <c r="V62" s="712"/>
      <c r="W62" s="712"/>
    </row>
    <row r="63" spans="1:23" s="1" customFormat="1">
      <c r="A63" s="70" t="s">
        <v>11</v>
      </c>
      <c r="B63" s="70"/>
      <c r="C63" s="71"/>
      <c r="D63" s="71"/>
      <c r="E63" s="71"/>
      <c r="F63" s="149"/>
      <c r="G63" s="71"/>
      <c r="H63" s="70"/>
      <c r="I63" s="70"/>
      <c r="J63" s="70"/>
      <c r="K63" s="70"/>
      <c r="L63" s="70"/>
      <c r="M63" s="74"/>
      <c r="N63" s="75"/>
      <c r="O63" s="71"/>
      <c r="P63" s="76"/>
      <c r="Q63" s="70"/>
      <c r="R63" s="76">
        <f>R59+R60+R61+R62</f>
        <v>9551.11</v>
      </c>
      <c r="T63" s="712"/>
      <c r="U63" s="712"/>
      <c r="V63" s="712"/>
      <c r="W63" s="712"/>
    </row>
    <row r="64" spans="1:23" s="1" customFormat="1">
      <c r="A64" s="70" t="s">
        <v>371</v>
      </c>
      <c r="B64" s="70"/>
      <c r="C64" s="71"/>
      <c r="D64" s="71"/>
      <c r="E64" s="71"/>
      <c r="F64" s="149"/>
      <c r="G64" s="71"/>
      <c r="H64" s="70"/>
      <c r="I64" s="70"/>
      <c r="J64" s="70"/>
      <c r="K64" s="70"/>
      <c r="L64" s="70"/>
      <c r="M64" s="74"/>
      <c r="N64" s="75"/>
      <c r="O64" s="71"/>
      <c r="P64" s="76"/>
      <c r="Q64" s="70">
        <v>0.5</v>
      </c>
      <c r="R64" s="76">
        <f>R63*Q64</f>
        <v>4775.5550000000003</v>
      </c>
      <c r="T64" s="712"/>
      <c r="U64" s="712"/>
      <c r="V64" s="712"/>
      <c r="W64" s="712"/>
    </row>
    <row r="65" spans="1:104" s="1" customFormat="1">
      <c r="A65" s="481" t="s">
        <v>372</v>
      </c>
      <c r="B65" s="70" t="s">
        <v>373</v>
      </c>
      <c r="C65" s="71"/>
      <c r="D65" s="71"/>
      <c r="E65" s="71"/>
      <c r="F65" s="149"/>
      <c r="G65" s="71"/>
      <c r="H65" s="70"/>
      <c r="I65" s="70"/>
      <c r="J65" s="70"/>
      <c r="K65" s="70"/>
      <c r="L65" s="70"/>
      <c r="M65" s="74"/>
      <c r="N65" s="75"/>
      <c r="O65" s="71"/>
      <c r="P65" s="76"/>
      <c r="Q65" s="70"/>
      <c r="R65" s="76"/>
      <c r="S65" s="1" t="s">
        <v>374</v>
      </c>
    </row>
    <row r="66" spans="1:104" s="13" customFormat="1">
      <c r="A66" s="482" t="s">
        <v>351</v>
      </c>
      <c r="B66" s="9" t="s">
        <v>375</v>
      </c>
      <c r="C66" s="33"/>
      <c r="D66" s="33"/>
      <c r="E66" s="33"/>
      <c r="F66" s="34"/>
      <c r="G66" s="33"/>
      <c r="H66" s="9">
        <v>417</v>
      </c>
      <c r="I66" s="9">
        <v>438</v>
      </c>
      <c r="J66" s="9">
        <f t="shared" ref="J66:J72" si="23">I66-H66</f>
        <v>21</v>
      </c>
      <c r="K66" s="9">
        <v>40</v>
      </c>
      <c r="L66" s="9">
        <f>J66*K66</f>
        <v>840</v>
      </c>
      <c r="M66" s="10">
        <v>1.03</v>
      </c>
      <c r="N66" s="121">
        <f>SUM(L66*M66)</f>
        <v>865.2</v>
      </c>
      <c r="O66" s="148"/>
      <c r="P66" s="121">
        <f>SUM(G66+N66)</f>
        <v>865.2</v>
      </c>
      <c r="Q66" s="9">
        <v>0.5</v>
      </c>
      <c r="R66" s="34">
        <f t="shared" ref="R66:R72" si="24">P66*Q66</f>
        <v>432.6</v>
      </c>
    </row>
    <row r="67" spans="1:104" s="13" customFormat="1">
      <c r="A67" s="9" t="s">
        <v>376</v>
      </c>
      <c r="B67" s="9" t="s">
        <v>375</v>
      </c>
      <c r="C67" s="9">
        <v>8</v>
      </c>
      <c r="D67" s="9">
        <v>8</v>
      </c>
      <c r="E67" s="9">
        <f>SUM(D67-C67)</f>
        <v>0</v>
      </c>
      <c r="F67" s="34">
        <v>9.5</v>
      </c>
      <c r="G67" s="9">
        <f>E67*F67</f>
        <v>0</v>
      </c>
      <c r="H67" s="9">
        <v>60396</v>
      </c>
      <c r="I67" s="9">
        <v>66310</v>
      </c>
      <c r="J67" s="9">
        <f t="shared" si="23"/>
        <v>5914</v>
      </c>
      <c r="K67" s="9">
        <v>1</v>
      </c>
      <c r="L67" s="9">
        <f t="shared" ref="L67:L72" si="25">K67*J67</f>
        <v>5914</v>
      </c>
      <c r="M67" s="10">
        <v>1.03</v>
      </c>
      <c r="N67" s="11">
        <f t="shared" ref="N67:N73" si="26">M67*L67</f>
        <v>6091.42</v>
      </c>
      <c r="O67" s="9">
        <v>80</v>
      </c>
      <c r="P67" s="11">
        <f t="shared" ref="P67:P72" si="27">G67+N67+O67</f>
        <v>6171.42</v>
      </c>
      <c r="Q67" s="9">
        <v>1</v>
      </c>
      <c r="R67" s="34">
        <f t="shared" si="24"/>
        <v>6171.42</v>
      </c>
    </row>
    <row r="68" spans="1:104" s="13" customFormat="1">
      <c r="A68" s="9" t="s">
        <v>377</v>
      </c>
      <c r="B68" s="9" t="s">
        <v>375</v>
      </c>
      <c r="C68" s="9">
        <v>195</v>
      </c>
      <c r="D68" s="9">
        <v>200</v>
      </c>
      <c r="E68" s="9">
        <f>SUM(D68-C68)</f>
        <v>5</v>
      </c>
      <c r="F68" s="34">
        <v>9.5</v>
      </c>
      <c r="G68" s="9">
        <f>E68*F68</f>
        <v>47.5</v>
      </c>
      <c r="H68" s="9">
        <v>34542</v>
      </c>
      <c r="I68" s="9">
        <v>37358</v>
      </c>
      <c r="J68" s="9">
        <f t="shared" si="23"/>
        <v>2816</v>
      </c>
      <c r="K68" s="9">
        <v>1</v>
      </c>
      <c r="L68" s="9">
        <f t="shared" si="25"/>
        <v>2816</v>
      </c>
      <c r="M68" s="10">
        <v>1.03</v>
      </c>
      <c r="N68" s="11">
        <f t="shared" si="26"/>
        <v>2900.48</v>
      </c>
      <c r="O68" s="9">
        <v>40</v>
      </c>
      <c r="P68" s="11">
        <f t="shared" si="27"/>
        <v>2987.98</v>
      </c>
      <c r="Q68" s="9">
        <v>1</v>
      </c>
      <c r="R68" s="34">
        <f t="shared" si="24"/>
        <v>2987.98</v>
      </c>
    </row>
    <row r="69" spans="1:104" s="13" customFormat="1">
      <c r="A69" s="9" t="s">
        <v>378</v>
      </c>
      <c r="B69" s="9" t="s">
        <v>375</v>
      </c>
      <c r="C69" s="9"/>
      <c r="D69" s="9"/>
      <c r="E69" s="9"/>
      <c r="F69" s="34"/>
      <c r="G69" s="9"/>
      <c r="H69" s="9">
        <v>22533</v>
      </c>
      <c r="I69" s="9">
        <v>22663</v>
      </c>
      <c r="J69" s="9">
        <f t="shared" si="23"/>
        <v>130</v>
      </c>
      <c r="K69" s="9">
        <v>1</v>
      </c>
      <c r="L69" s="9">
        <f t="shared" si="25"/>
        <v>130</v>
      </c>
      <c r="M69" s="10">
        <v>1.03</v>
      </c>
      <c r="N69" s="11">
        <f t="shared" si="26"/>
        <v>133.9</v>
      </c>
      <c r="O69" s="9">
        <v>60</v>
      </c>
      <c r="P69" s="11">
        <f t="shared" si="27"/>
        <v>193.9</v>
      </c>
      <c r="Q69" s="9">
        <v>1</v>
      </c>
      <c r="R69" s="34">
        <f t="shared" si="24"/>
        <v>193.9</v>
      </c>
    </row>
    <row r="70" spans="1:104" s="1" customFormat="1">
      <c r="A70" s="9" t="s">
        <v>379</v>
      </c>
      <c r="B70" s="9" t="s">
        <v>375</v>
      </c>
      <c r="C70" s="9">
        <v>58</v>
      </c>
      <c r="D70" s="9">
        <v>58</v>
      </c>
      <c r="E70" s="9">
        <f>SUM(D70-C70)</f>
        <v>0</v>
      </c>
      <c r="F70" s="34">
        <v>9.5</v>
      </c>
      <c r="G70" s="9">
        <f>E70*F70</f>
        <v>0</v>
      </c>
      <c r="H70" s="9">
        <v>184225</v>
      </c>
      <c r="I70" s="9">
        <v>200892</v>
      </c>
      <c r="J70" s="9">
        <f t="shared" si="23"/>
        <v>16667</v>
      </c>
      <c r="K70" s="9">
        <v>1</v>
      </c>
      <c r="L70" s="9">
        <f t="shared" si="25"/>
        <v>16667</v>
      </c>
      <c r="M70" s="10">
        <v>1.03</v>
      </c>
      <c r="N70" s="11">
        <f t="shared" si="26"/>
        <v>17167.009999999998</v>
      </c>
      <c r="O70" s="9">
        <v>60</v>
      </c>
      <c r="P70" s="11">
        <f t="shared" si="27"/>
        <v>17227.009999999998</v>
      </c>
      <c r="Q70" s="9">
        <v>1</v>
      </c>
      <c r="R70" s="34">
        <f t="shared" si="24"/>
        <v>17227.009999999998</v>
      </c>
    </row>
    <row r="71" spans="1:104" s="13" customFormat="1">
      <c r="A71" s="9" t="s">
        <v>380</v>
      </c>
      <c r="B71" s="9" t="s">
        <v>375</v>
      </c>
      <c r="C71" s="9"/>
      <c r="D71" s="9" t="s">
        <v>381</v>
      </c>
      <c r="E71" s="9"/>
      <c r="F71" s="34">
        <v>9.5</v>
      </c>
      <c r="G71" s="9">
        <f>E71*F71</f>
        <v>0</v>
      </c>
      <c r="H71" s="9">
        <v>17867</v>
      </c>
      <c r="I71" s="9">
        <v>19058</v>
      </c>
      <c r="J71" s="9">
        <f t="shared" si="23"/>
        <v>1191</v>
      </c>
      <c r="K71" s="9">
        <v>1</v>
      </c>
      <c r="L71" s="9">
        <f t="shared" si="25"/>
        <v>1191</v>
      </c>
      <c r="M71" s="10">
        <v>1.03</v>
      </c>
      <c r="N71" s="11">
        <f t="shared" si="26"/>
        <v>1226.73</v>
      </c>
      <c r="O71" s="9"/>
      <c r="P71" s="11">
        <f t="shared" si="27"/>
        <v>1226.73</v>
      </c>
      <c r="Q71" s="9">
        <v>1</v>
      </c>
      <c r="R71" s="34">
        <f t="shared" si="24"/>
        <v>1226.73</v>
      </c>
    </row>
    <row r="72" spans="1:104" s="13" customFormat="1">
      <c r="A72" s="9" t="s">
        <v>382</v>
      </c>
      <c r="B72" s="9" t="s">
        <v>375</v>
      </c>
      <c r="C72" s="9"/>
      <c r="D72" s="9"/>
      <c r="E72" s="9"/>
      <c r="F72" s="34"/>
      <c r="G72" s="9"/>
      <c r="H72" s="9">
        <v>20971</v>
      </c>
      <c r="I72" s="9">
        <v>25377</v>
      </c>
      <c r="J72" s="9">
        <f t="shared" si="23"/>
        <v>4406</v>
      </c>
      <c r="K72" s="9">
        <v>1</v>
      </c>
      <c r="L72" s="9">
        <f t="shared" si="25"/>
        <v>4406</v>
      </c>
      <c r="M72" s="10">
        <v>1.03</v>
      </c>
      <c r="N72" s="11">
        <f t="shared" si="26"/>
        <v>4538.18</v>
      </c>
      <c r="O72" s="9">
        <v>160</v>
      </c>
      <c r="P72" s="11">
        <f t="shared" si="27"/>
        <v>4698.18</v>
      </c>
      <c r="Q72" s="9">
        <v>1</v>
      </c>
      <c r="R72" s="34">
        <f t="shared" si="24"/>
        <v>4698.18</v>
      </c>
    </row>
    <row r="73" spans="1:104" s="1" customFormat="1">
      <c r="A73" s="9" t="s">
        <v>11</v>
      </c>
      <c r="B73" s="9" t="s">
        <v>375</v>
      </c>
      <c r="C73" s="9"/>
      <c r="D73" s="9"/>
      <c r="E73" s="9">
        <f>SUM(E49:E72)</f>
        <v>5</v>
      </c>
      <c r="F73" s="34">
        <v>9.5</v>
      </c>
      <c r="G73" s="9">
        <f>E73*F73</f>
        <v>47.5</v>
      </c>
      <c r="H73" s="9"/>
      <c r="I73" s="9"/>
      <c r="J73" s="9"/>
      <c r="K73" s="9"/>
      <c r="L73" s="9">
        <f>L66+L67+L68+L69+L70+L71+L72</f>
        <v>31964</v>
      </c>
      <c r="M73" s="10">
        <v>1.03</v>
      </c>
      <c r="N73" s="11">
        <f t="shared" si="26"/>
        <v>32922.92</v>
      </c>
      <c r="O73" s="9">
        <f>SUM(O49:O72)</f>
        <v>860</v>
      </c>
      <c r="P73" s="11">
        <f>O73+N73+G73</f>
        <v>33830.42</v>
      </c>
      <c r="Q73" s="9">
        <v>1</v>
      </c>
      <c r="R73" s="34">
        <f>SUM(R66:R72)</f>
        <v>32937.82</v>
      </c>
    </row>
    <row r="74" spans="1:104">
      <c r="A74" s="3"/>
      <c r="B74" s="3"/>
      <c r="C74" s="3"/>
      <c r="D74" s="3"/>
      <c r="E74" s="3"/>
      <c r="F74" s="111"/>
      <c r="G74" s="3"/>
      <c r="H74" s="3"/>
      <c r="I74" s="3"/>
      <c r="J74" s="3"/>
      <c r="K74" s="3"/>
      <c r="L74" s="200">
        <f>N74/M73</f>
        <v>32798.9514563107</v>
      </c>
      <c r="M74" s="4"/>
      <c r="N74" s="5">
        <f>N73+O73</f>
        <v>33782.92</v>
      </c>
      <c r="O74" s="3"/>
      <c r="P74" s="5"/>
      <c r="Q74" s="3"/>
      <c r="R74" s="1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C74" s="17"/>
      <c r="BD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  <c r="BY74" s="17"/>
      <c r="BZ74" s="17"/>
      <c r="CA74" s="17"/>
      <c r="CB74" s="17"/>
      <c r="CC74" s="17"/>
      <c r="CD74" s="17"/>
      <c r="CE74" s="17"/>
      <c r="CF74" s="17"/>
      <c r="CG74" s="17"/>
      <c r="CH74" s="17"/>
      <c r="CI74" s="17"/>
      <c r="CJ74" s="17"/>
      <c r="CK74" s="17"/>
      <c r="CL74" s="17"/>
      <c r="CM74" s="17"/>
      <c r="CN74" s="17"/>
      <c r="CO74" s="17"/>
      <c r="CP74" s="17"/>
      <c r="CQ74" s="17"/>
      <c r="CR74" s="17"/>
      <c r="CS74" s="17"/>
      <c r="CT74" s="17"/>
      <c r="CU74" s="17"/>
      <c r="CV74" s="17"/>
      <c r="CW74" s="17"/>
      <c r="CX74" s="17"/>
      <c r="CY74" s="17"/>
      <c r="CZ74" s="17"/>
    </row>
    <row r="75" spans="1:104">
      <c r="A75" s="3" t="s">
        <v>383</v>
      </c>
      <c r="B75" s="3" t="s">
        <v>384</v>
      </c>
      <c r="C75" s="3"/>
      <c r="D75" s="3"/>
      <c r="E75" s="3"/>
      <c r="F75" s="111"/>
      <c r="G75" s="3"/>
      <c r="H75" s="3"/>
      <c r="I75" s="3"/>
      <c r="J75" s="3"/>
      <c r="K75" s="3"/>
      <c r="L75" s="3"/>
      <c r="M75" s="4"/>
      <c r="N75" s="5"/>
      <c r="O75" s="3"/>
      <c r="P75" s="5"/>
      <c r="Q75" s="3"/>
      <c r="R75" s="117">
        <v>30000</v>
      </c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C75" s="17"/>
      <c r="BD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7"/>
      <c r="BS75" s="17"/>
      <c r="BT75" s="17"/>
      <c r="BU75" s="17"/>
      <c r="BV75" s="17"/>
      <c r="BW75" s="17"/>
      <c r="BX75" s="17"/>
      <c r="BY75" s="17"/>
      <c r="BZ75" s="17"/>
      <c r="CA75" s="17"/>
      <c r="CB75" s="17"/>
      <c r="CC75" s="17"/>
      <c r="CD75" s="17"/>
      <c r="CE75" s="17"/>
      <c r="CF75" s="17"/>
      <c r="CG75" s="17"/>
      <c r="CH75" s="17"/>
      <c r="CI75" s="17"/>
      <c r="CJ75" s="17"/>
      <c r="CK75" s="17"/>
      <c r="CL75" s="17"/>
      <c r="CM75" s="17"/>
      <c r="CN75" s="17"/>
      <c r="CO75" s="17"/>
      <c r="CP75" s="17"/>
      <c r="CQ75" s="17"/>
      <c r="CR75" s="17"/>
      <c r="CS75" s="17"/>
      <c r="CT75" s="17"/>
      <c r="CU75" s="17"/>
      <c r="CV75" s="17"/>
      <c r="CW75" s="17"/>
      <c r="CX75" s="17"/>
      <c r="CY75" s="17"/>
      <c r="CZ75" s="17"/>
    </row>
    <row r="76" spans="1:104">
      <c r="A76" s="3" t="s">
        <v>385</v>
      </c>
      <c r="B76" s="3" t="s">
        <v>384</v>
      </c>
      <c r="C76" s="3" t="s">
        <v>235</v>
      </c>
      <c r="D76" s="3"/>
      <c r="E76" s="3"/>
      <c r="F76" s="111"/>
      <c r="G76" s="3"/>
      <c r="H76" s="3"/>
      <c r="I76" s="3"/>
      <c r="J76" s="3"/>
      <c r="K76" s="3"/>
      <c r="L76" s="3"/>
      <c r="M76" s="4"/>
      <c r="N76" s="5"/>
      <c r="O76" s="3"/>
      <c r="P76" s="5"/>
      <c r="Q76" s="3"/>
      <c r="R76" s="117">
        <v>86000</v>
      </c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  <c r="AX76" s="17"/>
      <c r="AY76" s="17"/>
      <c r="AZ76" s="17"/>
      <c r="BA76" s="17"/>
      <c r="BB76" s="17"/>
      <c r="BC76" s="17"/>
      <c r="BD76" s="17"/>
      <c r="BE76" s="17"/>
      <c r="BF76" s="17"/>
      <c r="BG76" s="17"/>
      <c r="BH76" s="17"/>
      <c r="BI76" s="17"/>
      <c r="BJ76" s="17"/>
      <c r="BK76" s="17"/>
      <c r="BL76" s="17"/>
      <c r="BM76" s="17"/>
      <c r="BN76" s="17"/>
      <c r="BO76" s="17"/>
      <c r="BP76" s="17"/>
      <c r="BQ76" s="17"/>
      <c r="BR76" s="17"/>
      <c r="BS76" s="17"/>
      <c r="BT76" s="17"/>
      <c r="BU76" s="17"/>
      <c r="BV76" s="17"/>
      <c r="BW76" s="17"/>
      <c r="BX76" s="17"/>
      <c r="BY76" s="17"/>
      <c r="BZ76" s="17"/>
      <c r="CA76" s="17"/>
      <c r="CB76" s="17"/>
      <c r="CC76" s="17"/>
      <c r="CD76" s="17"/>
      <c r="CE76" s="17"/>
      <c r="CF76" s="17"/>
      <c r="CG76" s="17"/>
      <c r="CH76" s="17"/>
      <c r="CI76" s="17"/>
      <c r="CJ76" s="17"/>
      <c r="CK76" s="17"/>
      <c r="CL76" s="17"/>
      <c r="CM76" s="17"/>
      <c r="CN76" s="17"/>
      <c r="CO76" s="17"/>
      <c r="CP76" s="17"/>
      <c r="CQ76" s="17"/>
      <c r="CR76" s="17"/>
      <c r="CS76" s="17"/>
      <c r="CT76" s="17"/>
      <c r="CU76" s="17"/>
      <c r="CV76" s="17"/>
      <c r="CW76" s="17"/>
      <c r="CX76" s="17"/>
      <c r="CY76" s="17"/>
      <c r="CZ76" s="17"/>
    </row>
    <row r="77" spans="1:104">
      <c r="A77" s="287" t="s">
        <v>386</v>
      </c>
      <c r="B77" s="3" t="s">
        <v>387</v>
      </c>
      <c r="C77" s="3" t="s">
        <v>235</v>
      </c>
      <c r="D77" s="3"/>
      <c r="E77" s="3"/>
      <c r="F77" s="111"/>
      <c r="G77" s="3"/>
      <c r="H77" s="3"/>
      <c r="I77" s="3"/>
      <c r="J77" s="3"/>
      <c r="K77" s="3"/>
      <c r="L77" s="3"/>
      <c r="M77" s="4"/>
      <c r="N77" s="5"/>
      <c r="O77" s="3"/>
      <c r="P77" s="5"/>
      <c r="Q77" s="3"/>
      <c r="R77" s="489">
        <v>30000.81</v>
      </c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7"/>
      <c r="BK77" s="17"/>
      <c r="BL77" s="17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  <c r="BY77" s="17"/>
      <c r="BZ77" s="17"/>
      <c r="CA77" s="17"/>
      <c r="CB77" s="17"/>
      <c r="CC77" s="17"/>
      <c r="CD77" s="17"/>
      <c r="CE77" s="17"/>
      <c r="CF77" s="17"/>
      <c r="CG77" s="17"/>
      <c r="CH77" s="17"/>
      <c r="CI77" s="17"/>
      <c r="CJ77" s="17"/>
      <c r="CK77" s="17"/>
      <c r="CL77" s="17"/>
      <c r="CM77" s="17"/>
      <c r="CN77" s="17"/>
      <c r="CO77" s="17"/>
      <c r="CP77" s="17"/>
      <c r="CQ77" s="17"/>
      <c r="CR77" s="17"/>
      <c r="CS77" s="17"/>
      <c r="CT77" s="17"/>
      <c r="CU77" s="17"/>
      <c r="CV77" s="17"/>
      <c r="CW77" s="17"/>
      <c r="CX77" s="17"/>
      <c r="CY77" s="17"/>
      <c r="CZ77" s="17"/>
    </row>
    <row r="78" spans="1:104">
      <c r="A78" s="224" t="s">
        <v>305</v>
      </c>
      <c r="B78" s="223" t="s">
        <v>387</v>
      </c>
      <c r="C78" s="224"/>
      <c r="D78" s="224"/>
      <c r="E78" s="224"/>
      <c r="F78" s="224"/>
      <c r="G78" s="224"/>
      <c r="H78" s="223"/>
      <c r="I78" s="223"/>
      <c r="J78" s="223"/>
      <c r="K78" s="223"/>
      <c r="L78" s="223"/>
      <c r="M78" s="380"/>
      <c r="N78" s="381"/>
      <c r="O78" s="224"/>
      <c r="P78" s="224"/>
      <c r="Q78" s="224"/>
      <c r="R78" s="244">
        <v>115281.22</v>
      </c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  <c r="BH78" s="17"/>
      <c r="BI78" s="17"/>
      <c r="BJ78" s="17"/>
      <c r="BK78" s="17"/>
      <c r="BL78" s="17"/>
      <c r="BM78" s="17"/>
      <c r="BN78" s="17"/>
      <c r="BO78" s="17"/>
      <c r="BP78" s="17"/>
      <c r="BQ78" s="17"/>
      <c r="BR78" s="17"/>
      <c r="BS78" s="17"/>
      <c r="BT78" s="17"/>
      <c r="BU78" s="17"/>
      <c r="BV78" s="17"/>
      <c r="BW78" s="17"/>
      <c r="BX78" s="17"/>
      <c r="BY78" s="17"/>
      <c r="BZ78" s="17"/>
      <c r="CA78" s="17"/>
      <c r="CB78" s="17"/>
      <c r="CC78" s="17"/>
      <c r="CD78" s="17"/>
      <c r="CE78" s="17"/>
      <c r="CF78" s="17"/>
      <c r="CG78" s="17"/>
      <c r="CH78" s="17"/>
      <c r="CI78" s="17"/>
      <c r="CJ78" s="17"/>
      <c r="CK78" s="17"/>
      <c r="CL78" s="17"/>
      <c r="CM78" s="17"/>
      <c r="CN78" s="17"/>
      <c r="CO78" s="17"/>
      <c r="CP78" s="17"/>
      <c r="CQ78" s="17"/>
      <c r="CR78" s="17"/>
      <c r="CS78" s="17"/>
      <c r="CT78" s="17"/>
      <c r="CU78" s="17"/>
      <c r="CV78" s="17"/>
      <c r="CW78" s="17"/>
      <c r="CX78" s="17"/>
      <c r="CY78" s="17"/>
      <c r="CZ78" s="17"/>
    </row>
    <row r="79" spans="1:104">
      <c r="A79" s="226"/>
      <c r="B79" s="226"/>
      <c r="C79" s="226"/>
      <c r="D79" s="226"/>
      <c r="E79" s="226"/>
      <c r="F79" s="226"/>
      <c r="G79" s="226"/>
      <c r="H79" s="3"/>
      <c r="I79" s="3"/>
      <c r="J79" s="3"/>
      <c r="K79" s="3"/>
      <c r="L79" s="3"/>
      <c r="M79" s="4"/>
      <c r="N79" s="5"/>
      <c r="O79" s="226"/>
      <c r="P79" s="226"/>
      <c r="Q79" s="226"/>
      <c r="R79" s="261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  <c r="BB79" s="17"/>
      <c r="BC79" s="17"/>
      <c r="BD79" s="17"/>
      <c r="BE79" s="17"/>
      <c r="BF79" s="17"/>
      <c r="BG79" s="17"/>
      <c r="BH79" s="17"/>
      <c r="BI79" s="17"/>
      <c r="BJ79" s="17"/>
      <c r="BK79" s="17"/>
      <c r="BL79" s="17"/>
      <c r="BM79" s="17"/>
      <c r="BN79" s="17"/>
      <c r="BO79" s="17"/>
      <c r="BP79" s="17"/>
      <c r="BQ79" s="17"/>
      <c r="BR79" s="17"/>
      <c r="BS79" s="17"/>
      <c r="BT79" s="17"/>
      <c r="BU79" s="17"/>
      <c r="BV79" s="17"/>
      <c r="BW79" s="17"/>
      <c r="BX79" s="17"/>
      <c r="BY79" s="17"/>
      <c r="BZ79" s="17"/>
      <c r="CA79" s="17"/>
      <c r="CB79" s="17"/>
      <c r="CC79" s="17"/>
      <c r="CD79" s="17"/>
      <c r="CE79" s="17"/>
      <c r="CF79" s="17"/>
      <c r="CG79" s="17"/>
      <c r="CH79" s="17"/>
      <c r="CI79" s="17"/>
      <c r="CJ79" s="17"/>
      <c r="CK79" s="17"/>
      <c r="CL79" s="17"/>
      <c r="CM79" s="17"/>
      <c r="CN79" s="17"/>
      <c r="CO79" s="17"/>
      <c r="CP79" s="17"/>
      <c r="CQ79" s="17"/>
      <c r="CR79" s="17"/>
      <c r="CS79" s="17"/>
      <c r="CT79" s="17"/>
      <c r="CU79" s="17"/>
      <c r="CV79" s="17"/>
      <c r="CW79" s="17"/>
      <c r="CX79" s="17"/>
      <c r="CY79" s="17"/>
      <c r="CZ79" s="17"/>
    </row>
    <row r="80" spans="1:104">
      <c r="A80" s="3" t="s">
        <v>15</v>
      </c>
      <c r="B80" s="226"/>
      <c r="C80" s="226"/>
      <c r="D80" s="226"/>
      <c r="E80" s="226"/>
      <c r="F80" s="226"/>
      <c r="G80" s="226"/>
      <c r="H80" s="3"/>
      <c r="I80" s="3"/>
      <c r="J80" s="3"/>
      <c r="K80" s="3"/>
      <c r="L80" s="3"/>
      <c r="M80" s="4"/>
      <c r="N80" s="5"/>
      <c r="O80" s="226"/>
      <c r="P80" s="226"/>
      <c r="Q80" s="226"/>
      <c r="R80" s="261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17"/>
      <c r="BL80" s="17"/>
      <c r="BM80" s="17"/>
      <c r="BN80" s="17"/>
      <c r="BO80" s="17"/>
      <c r="BP80" s="17"/>
      <c r="BQ80" s="17"/>
      <c r="BR80" s="17"/>
      <c r="BS80" s="17"/>
      <c r="BT80" s="17"/>
      <c r="BU80" s="17"/>
      <c r="BV80" s="17"/>
      <c r="BW80" s="17"/>
      <c r="BX80" s="17"/>
      <c r="BY80" s="17"/>
      <c r="BZ80" s="17"/>
      <c r="CA80" s="17"/>
      <c r="CB80" s="17"/>
      <c r="CC80" s="17"/>
      <c r="CD80" s="17"/>
      <c r="CE80" s="17"/>
      <c r="CF80" s="17"/>
      <c r="CG80" s="17"/>
      <c r="CH80" s="17"/>
      <c r="CI80" s="17"/>
      <c r="CJ80" s="17"/>
      <c r="CK80" s="17"/>
      <c r="CL80" s="17"/>
      <c r="CM80" s="17"/>
      <c r="CN80" s="17"/>
      <c r="CO80" s="17"/>
      <c r="CP80" s="17"/>
      <c r="CQ80" s="17"/>
      <c r="CR80" s="17"/>
      <c r="CS80" s="17"/>
      <c r="CT80" s="17"/>
      <c r="CU80" s="17"/>
      <c r="CV80" s="17"/>
      <c r="CW80" s="17"/>
      <c r="CX80" s="17"/>
      <c r="CY80" s="17"/>
      <c r="CZ80" s="17"/>
    </row>
    <row r="81" spans="1:105" s="13" customFormat="1">
      <c r="A81" s="9" t="s">
        <v>388</v>
      </c>
      <c r="B81" s="9" t="s">
        <v>389</v>
      </c>
      <c r="C81" s="9">
        <v>5463</v>
      </c>
      <c r="D81" s="9"/>
      <c r="E81" s="9"/>
      <c r="F81" s="34"/>
      <c r="G81" s="9"/>
      <c r="H81" s="9">
        <v>20318</v>
      </c>
      <c r="I81" s="9">
        <v>20318</v>
      </c>
      <c r="J81" s="9">
        <f>I81-H81</f>
        <v>0</v>
      </c>
      <c r="K81" s="9">
        <v>1</v>
      </c>
      <c r="L81" s="9">
        <f>K81*J81</f>
        <v>0</v>
      </c>
      <c r="M81" s="10">
        <v>1.03</v>
      </c>
      <c r="N81" s="11">
        <f>M81*L81</f>
        <v>0</v>
      </c>
      <c r="O81" s="9">
        <v>40</v>
      </c>
      <c r="P81" s="11">
        <f>G81+N81+O81</f>
        <v>40</v>
      </c>
      <c r="Q81" s="9">
        <v>1</v>
      </c>
      <c r="R81" s="34">
        <f t="shared" ref="R81:R86" si="28">P81*Q81</f>
        <v>40</v>
      </c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</row>
    <row r="82" spans="1:105" s="13" customFormat="1">
      <c r="A82" s="9" t="s">
        <v>390</v>
      </c>
      <c r="B82" s="9" t="s">
        <v>389</v>
      </c>
      <c r="C82" s="9">
        <v>52</v>
      </c>
      <c r="D82" s="9">
        <v>52</v>
      </c>
      <c r="E82" s="9">
        <f>SUM(D82-C82)</f>
        <v>0</v>
      </c>
      <c r="F82" s="34">
        <v>9.5</v>
      </c>
      <c r="G82" s="9">
        <f>E82*F82</f>
        <v>0</v>
      </c>
      <c r="H82" s="9">
        <v>908</v>
      </c>
      <c r="I82" s="9">
        <v>908</v>
      </c>
      <c r="J82" s="9">
        <f>I82-H82</f>
        <v>0</v>
      </c>
      <c r="K82" s="9">
        <v>1</v>
      </c>
      <c r="L82" s="9">
        <f>K82*J82</f>
        <v>0</v>
      </c>
      <c r="M82" s="10">
        <v>1.03</v>
      </c>
      <c r="N82" s="11">
        <f>M82*L82</f>
        <v>0</v>
      </c>
      <c r="O82" s="9">
        <v>40</v>
      </c>
      <c r="P82" s="11">
        <f>G82+N82+O82</f>
        <v>40</v>
      </c>
      <c r="Q82" s="9">
        <v>1</v>
      </c>
      <c r="R82" s="34">
        <f t="shared" si="28"/>
        <v>40</v>
      </c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</row>
    <row r="83" spans="1:105" s="13" customFormat="1">
      <c r="A83" s="9" t="s">
        <v>391</v>
      </c>
      <c r="B83" s="9" t="s">
        <v>389</v>
      </c>
      <c r="C83" s="9"/>
      <c r="D83" s="9" t="s">
        <v>392</v>
      </c>
      <c r="E83" s="9"/>
      <c r="F83" s="34"/>
      <c r="G83" s="9"/>
      <c r="H83" s="9">
        <v>17433</v>
      </c>
      <c r="I83" s="9">
        <v>18458</v>
      </c>
      <c r="J83" s="9">
        <f>I83-H83</f>
        <v>1025</v>
      </c>
      <c r="K83" s="9">
        <v>1</v>
      </c>
      <c r="L83" s="9">
        <f>K83*J83</f>
        <v>1025</v>
      </c>
      <c r="M83" s="10">
        <v>1.03</v>
      </c>
      <c r="N83" s="11">
        <f>M83*L83</f>
        <v>1055.75</v>
      </c>
      <c r="O83" s="9"/>
      <c r="P83" s="11">
        <f>G83+N83+O83</f>
        <v>1055.75</v>
      </c>
      <c r="Q83" s="9">
        <v>1</v>
      </c>
      <c r="R83" s="34">
        <f t="shared" si="28"/>
        <v>1055.75</v>
      </c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</row>
    <row r="84" spans="1:105" s="13" customFormat="1">
      <c r="A84" s="9" t="s">
        <v>393</v>
      </c>
      <c r="B84" s="9" t="s">
        <v>389</v>
      </c>
      <c r="C84" s="9"/>
      <c r="D84" s="9"/>
      <c r="E84" s="9"/>
      <c r="F84" s="34"/>
      <c r="G84" s="9"/>
      <c r="H84" s="9">
        <v>28404</v>
      </c>
      <c r="I84" s="9">
        <v>31001</v>
      </c>
      <c r="J84" s="9">
        <f>I84-H84</f>
        <v>2597</v>
      </c>
      <c r="K84" s="9">
        <v>1</v>
      </c>
      <c r="L84" s="9">
        <f>K84*J84</f>
        <v>2597</v>
      </c>
      <c r="M84" s="10">
        <v>1.03</v>
      </c>
      <c r="N84" s="11">
        <f>M84*L84</f>
        <v>2674.91</v>
      </c>
      <c r="O84" s="9">
        <v>40</v>
      </c>
      <c r="P84" s="11">
        <f>G84+N84+O84</f>
        <v>2714.91</v>
      </c>
      <c r="Q84" s="9">
        <v>1</v>
      </c>
      <c r="R84" s="34">
        <f t="shared" si="28"/>
        <v>2714.91</v>
      </c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</row>
    <row r="85" spans="1:105" s="13" customFormat="1">
      <c r="A85" s="9" t="s">
        <v>394</v>
      </c>
      <c r="B85" s="9" t="s">
        <v>389</v>
      </c>
      <c r="C85" s="9"/>
      <c r="D85" s="9" t="s">
        <v>395</v>
      </c>
      <c r="E85" s="9"/>
      <c r="F85" s="34"/>
      <c r="G85" s="9"/>
      <c r="H85" s="9">
        <v>19843</v>
      </c>
      <c r="I85" s="9">
        <v>19843</v>
      </c>
      <c r="J85" s="9">
        <f>I85-H85</f>
        <v>0</v>
      </c>
      <c r="K85" s="9">
        <v>1</v>
      </c>
      <c r="L85" s="9">
        <f>K85*J85</f>
        <v>0</v>
      </c>
      <c r="M85" s="10">
        <v>1.03</v>
      </c>
      <c r="N85" s="11">
        <f>M85*L85</f>
        <v>0</v>
      </c>
      <c r="O85" s="9"/>
      <c r="P85" s="11">
        <f>G85+N85+O85</f>
        <v>0</v>
      </c>
      <c r="Q85" s="9">
        <v>1</v>
      </c>
      <c r="R85" s="34">
        <f t="shared" si="28"/>
        <v>0</v>
      </c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</row>
    <row r="86" spans="1:105" s="13" customFormat="1">
      <c r="A86" s="9" t="s">
        <v>11</v>
      </c>
      <c r="B86" s="9" t="s">
        <v>389</v>
      </c>
      <c r="C86" s="9"/>
      <c r="D86" s="9"/>
      <c r="E86" s="9"/>
      <c r="F86" s="34"/>
      <c r="G86" s="9"/>
      <c r="H86" s="9"/>
      <c r="I86" s="9"/>
      <c r="J86" s="9"/>
      <c r="K86" s="9"/>
      <c r="L86" s="9">
        <f>SUM(L81:L85)</f>
        <v>3622</v>
      </c>
      <c r="M86" s="10">
        <v>1.03</v>
      </c>
      <c r="N86" s="11">
        <f>L86*M86</f>
        <v>3730.66</v>
      </c>
      <c r="O86" s="9">
        <f>SUM(O81:O85)</f>
        <v>120</v>
      </c>
      <c r="P86" s="11">
        <f>N86+O86</f>
        <v>3850.66</v>
      </c>
      <c r="Q86" s="9">
        <v>1</v>
      </c>
      <c r="R86" s="34">
        <f t="shared" si="28"/>
        <v>3850.66</v>
      </c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</row>
    <row r="87" spans="1:105" s="25" customFormat="1">
      <c r="A87" s="20"/>
      <c r="B87" s="94" t="s">
        <v>109</v>
      </c>
      <c r="C87" s="94"/>
      <c r="D87" s="94"/>
      <c r="E87" s="94"/>
      <c r="F87" s="95"/>
      <c r="G87" s="94"/>
      <c r="H87" s="94"/>
      <c r="I87" s="94"/>
      <c r="J87" s="94"/>
      <c r="K87" s="94"/>
      <c r="L87" s="94"/>
      <c r="M87" s="124"/>
      <c r="N87" s="125"/>
      <c r="O87" s="94"/>
      <c r="P87" s="125"/>
      <c r="Q87" s="94"/>
      <c r="R87" s="20">
        <v>26456.54</v>
      </c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</row>
    <row r="88" spans="1:105" s="25" customFormat="1">
      <c r="A88" s="364" t="s">
        <v>396</v>
      </c>
      <c r="B88" s="94" t="s">
        <v>397</v>
      </c>
      <c r="C88" s="94"/>
      <c r="D88" s="94"/>
      <c r="E88" s="94"/>
      <c r="F88" s="95"/>
      <c r="G88" s="94"/>
      <c r="H88" s="94"/>
      <c r="I88" s="94"/>
      <c r="J88" s="94"/>
      <c r="K88" s="94"/>
      <c r="L88" s="94"/>
      <c r="M88" s="124"/>
      <c r="N88" s="125"/>
      <c r="O88" s="94"/>
      <c r="P88" s="125"/>
      <c r="Q88" s="94"/>
      <c r="R88" s="95">
        <f>R87-R86</f>
        <v>22605.88</v>
      </c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</row>
    <row r="89" spans="1:105">
      <c r="A89" s="3"/>
      <c r="B89" s="3"/>
      <c r="C89" s="3"/>
      <c r="D89" s="3"/>
      <c r="E89" s="3"/>
      <c r="F89" s="117"/>
      <c r="G89" s="3"/>
      <c r="H89" s="3"/>
      <c r="I89" s="3"/>
      <c r="J89" s="3"/>
      <c r="K89" s="3"/>
      <c r="L89" s="3"/>
      <c r="M89" s="4"/>
      <c r="N89" s="5"/>
      <c r="O89" s="3"/>
      <c r="P89" s="5"/>
      <c r="Q89" s="3"/>
      <c r="R89" s="117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3"/>
      <c r="AJ89" s="23"/>
      <c r="AK89" s="23"/>
      <c r="AL89" s="23"/>
      <c r="AM89" s="23"/>
      <c r="AN89" s="23"/>
      <c r="AO89" s="23"/>
      <c r="AP89" s="23"/>
      <c r="AQ89" s="23"/>
      <c r="AR89" s="23"/>
      <c r="AS89" s="23"/>
      <c r="AT89" s="23"/>
      <c r="AU89" s="23"/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23"/>
      <c r="BQ89" s="23"/>
      <c r="BR89" s="23"/>
      <c r="BS89" s="23"/>
      <c r="BT89" s="23"/>
      <c r="BU89" s="23"/>
      <c r="BV89" s="23"/>
      <c r="BW89" s="23"/>
      <c r="BX89" s="23"/>
      <c r="BY89" s="23"/>
      <c r="BZ89" s="23"/>
      <c r="CA89" s="23"/>
      <c r="CB89" s="23"/>
      <c r="CC89" s="23"/>
      <c r="CD89" s="23"/>
      <c r="CE89" s="23"/>
      <c r="CF89" s="23"/>
      <c r="CG89" s="23"/>
      <c r="CH89" s="23"/>
      <c r="CI89" s="23"/>
      <c r="CJ89" s="23"/>
      <c r="CK89" s="23"/>
      <c r="CL89" s="23"/>
      <c r="CM89" s="23"/>
      <c r="CN89" s="23"/>
      <c r="CO89" s="23"/>
      <c r="CP89" s="23"/>
      <c r="CQ89" s="23"/>
      <c r="CR89" s="23"/>
      <c r="CS89" s="23"/>
      <c r="CT89" s="23"/>
      <c r="CU89" s="23"/>
      <c r="CV89" s="23"/>
      <c r="CW89" s="23"/>
      <c r="CX89" s="23"/>
      <c r="CY89" s="23"/>
      <c r="CZ89" s="23"/>
      <c r="DA89" s="23"/>
    </row>
    <row r="90" spans="1:105">
      <c r="A90" s="110"/>
      <c r="B90" s="3"/>
      <c r="C90" s="3"/>
      <c r="D90" s="3"/>
      <c r="E90" s="3"/>
      <c r="F90" s="117"/>
      <c r="G90" s="3"/>
      <c r="H90" s="3"/>
      <c r="I90" s="3"/>
      <c r="J90" s="3"/>
      <c r="K90" s="3"/>
      <c r="L90" s="3"/>
      <c r="M90" s="4">
        <v>1.03</v>
      </c>
      <c r="N90" s="5"/>
      <c r="O90" s="3"/>
      <c r="P90" s="5"/>
      <c r="Q90" s="3"/>
      <c r="R90" s="117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23"/>
      <c r="AJ90" s="23"/>
      <c r="AK90" s="23"/>
      <c r="AL90" s="23"/>
      <c r="AM90" s="23"/>
      <c r="AN90" s="23"/>
      <c r="AO90" s="23"/>
      <c r="AP90" s="23"/>
      <c r="AQ90" s="23"/>
      <c r="AR90" s="23"/>
      <c r="AS90" s="23"/>
      <c r="AT90" s="23"/>
      <c r="AU90" s="23"/>
      <c r="AV90" s="23"/>
      <c r="AW90" s="23"/>
      <c r="AX90" s="23"/>
      <c r="AY90" s="23"/>
      <c r="AZ90" s="23"/>
      <c r="BA90" s="23"/>
      <c r="BB90" s="23"/>
      <c r="BC90" s="23"/>
      <c r="BD90" s="23"/>
      <c r="BE90" s="23"/>
      <c r="BF90" s="23"/>
      <c r="BG90" s="23"/>
      <c r="BH90" s="23"/>
      <c r="BI90" s="23"/>
      <c r="BJ90" s="23"/>
      <c r="BK90" s="23"/>
      <c r="BL90" s="23"/>
      <c r="BM90" s="23"/>
      <c r="BN90" s="23"/>
      <c r="BO90" s="23"/>
      <c r="BP90" s="23"/>
      <c r="BQ90" s="23"/>
      <c r="BR90" s="23"/>
      <c r="BS90" s="23"/>
      <c r="BT90" s="23"/>
      <c r="BU90" s="23"/>
      <c r="BV90" s="23"/>
      <c r="BW90" s="23"/>
      <c r="BX90" s="23"/>
      <c r="BY90" s="23"/>
      <c r="BZ90" s="23"/>
      <c r="CA90" s="23"/>
      <c r="CB90" s="23"/>
      <c r="CC90" s="23"/>
      <c r="CD90" s="23"/>
      <c r="CE90" s="23"/>
      <c r="CF90" s="23"/>
      <c r="CG90" s="23"/>
      <c r="CH90" s="23"/>
      <c r="CI90" s="23"/>
      <c r="CJ90" s="23"/>
      <c r="CK90" s="23"/>
      <c r="CL90" s="23"/>
      <c r="CM90" s="23"/>
      <c r="CN90" s="23"/>
      <c r="CO90" s="23"/>
      <c r="CP90" s="23"/>
      <c r="CQ90" s="23"/>
      <c r="CR90" s="23"/>
      <c r="CS90" s="23"/>
      <c r="CT90" s="23"/>
      <c r="CU90" s="23"/>
      <c r="CV90" s="23"/>
      <c r="CW90" s="23"/>
      <c r="CX90" s="23"/>
      <c r="CY90" s="23"/>
      <c r="CZ90" s="23"/>
      <c r="DA90" s="23"/>
    </row>
    <row r="91" spans="1:105">
      <c r="A91" s="27" t="s">
        <v>15</v>
      </c>
      <c r="B91" s="3"/>
      <c r="C91" s="3"/>
      <c r="D91" s="3"/>
      <c r="E91" s="3"/>
      <c r="F91" s="117"/>
      <c r="G91" s="3"/>
      <c r="H91" s="3"/>
      <c r="I91" s="3"/>
      <c r="J91" s="3"/>
      <c r="K91" s="3"/>
      <c r="L91" s="3"/>
      <c r="M91" s="4"/>
      <c r="N91" s="5"/>
      <c r="O91" s="3"/>
      <c r="P91" s="5"/>
      <c r="Q91" s="3"/>
      <c r="R91" s="117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  <c r="AT91" s="23"/>
      <c r="AU91" s="23"/>
      <c r="AV91" s="23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23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I91" s="23"/>
      <c r="CJ91" s="23"/>
      <c r="CK91" s="23"/>
      <c r="CL91" s="23"/>
      <c r="CM91" s="23"/>
      <c r="CN91" s="23"/>
      <c r="CO91" s="23"/>
      <c r="CP91" s="23"/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</row>
    <row r="92" spans="1:105" s="13" customFormat="1">
      <c r="A92" s="9" t="s">
        <v>398</v>
      </c>
      <c r="B92" s="9" t="s">
        <v>399</v>
      </c>
      <c r="C92" s="9">
        <v>48</v>
      </c>
      <c r="D92" s="9">
        <v>48</v>
      </c>
      <c r="E92" s="9">
        <f>SUM(D92-C92)</f>
        <v>0</v>
      </c>
      <c r="F92" s="34">
        <v>9.5</v>
      </c>
      <c r="G92" s="9">
        <f>E92*F92</f>
        <v>0</v>
      </c>
      <c r="H92" s="9">
        <v>13651</v>
      </c>
      <c r="I92" s="9">
        <v>15226</v>
      </c>
      <c r="J92" s="9">
        <f t="shared" ref="J92:J98" si="29">I92-H92</f>
        <v>1575</v>
      </c>
      <c r="K92" s="9">
        <v>1</v>
      </c>
      <c r="L92" s="9">
        <f t="shared" ref="L92:L98" si="30">K92*J92</f>
        <v>1575</v>
      </c>
      <c r="M92" s="10">
        <v>1.03</v>
      </c>
      <c r="N92" s="11">
        <f t="shared" ref="N92:N98" si="31">M92*L92</f>
        <v>1622.25</v>
      </c>
      <c r="O92" s="9">
        <v>40</v>
      </c>
      <c r="P92" s="11">
        <f t="shared" ref="P92:P98" si="32">G92+N92+O92</f>
        <v>1662.25</v>
      </c>
      <c r="Q92" s="9">
        <v>1</v>
      </c>
      <c r="R92" s="34">
        <f t="shared" ref="R92:R98" si="33">P92*Q92</f>
        <v>1662.25</v>
      </c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</row>
    <row r="93" spans="1:105" s="13" customFormat="1">
      <c r="A93" s="9" t="s">
        <v>400</v>
      </c>
      <c r="B93" s="9" t="s">
        <v>399</v>
      </c>
      <c r="C93" s="9">
        <v>9</v>
      </c>
      <c r="D93" s="9">
        <v>9</v>
      </c>
      <c r="E93" s="9"/>
      <c r="F93" s="34"/>
      <c r="G93" s="9"/>
      <c r="H93" s="9">
        <v>12530</v>
      </c>
      <c r="I93" s="9">
        <v>12530</v>
      </c>
      <c r="J93" s="9">
        <f t="shared" si="29"/>
        <v>0</v>
      </c>
      <c r="K93" s="9">
        <v>1</v>
      </c>
      <c r="L93" s="9">
        <f t="shared" si="30"/>
        <v>0</v>
      </c>
      <c r="M93" s="10">
        <v>1.03</v>
      </c>
      <c r="N93" s="11">
        <f t="shared" si="31"/>
        <v>0</v>
      </c>
      <c r="O93" s="9">
        <v>40</v>
      </c>
      <c r="P93" s="11">
        <f t="shared" si="32"/>
        <v>40</v>
      </c>
      <c r="Q93" s="9">
        <v>1</v>
      </c>
      <c r="R93" s="34">
        <f t="shared" si="33"/>
        <v>40</v>
      </c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</row>
    <row r="94" spans="1:105" s="13" customFormat="1">
      <c r="A94" s="9" t="s">
        <v>401</v>
      </c>
      <c r="B94" s="9" t="s">
        <v>399</v>
      </c>
      <c r="C94" s="9"/>
      <c r="D94" s="9" t="s">
        <v>402</v>
      </c>
      <c r="E94" s="9"/>
      <c r="F94" s="34"/>
      <c r="G94" s="9"/>
      <c r="H94" s="9">
        <v>281</v>
      </c>
      <c r="I94" s="9">
        <v>281</v>
      </c>
      <c r="J94" s="9">
        <f t="shared" si="29"/>
        <v>0</v>
      </c>
      <c r="K94" s="9">
        <v>1</v>
      </c>
      <c r="L94" s="9">
        <f t="shared" si="30"/>
        <v>0</v>
      </c>
      <c r="M94" s="10">
        <v>1.03</v>
      </c>
      <c r="N94" s="11">
        <f t="shared" si="31"/>
        <v>0</v>
      </c>
      <c r="O94" s="9"/>
      <c r="P94" s="11">
        <f t="shared" si="32"/>
        <v>0</v>
      </c>
      <c r="Q94" s="9">
        <v>1</v>
      </c>
      <c r="R94" s="34">
        <f t="shared" si="33"/>
        <v>0</v>
      </c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</row>
    <row r="95" spans="1:105" s="13" customFormat="1">
      <c r="A95" s="9" t="s">
        <v>403</v>
      </c>
      <c r="B95" s="9" t="s">
        <v>399</v>
      </c>
      <c r="C95" s="9"/>
      <c r="D95" s="9"/>
      <c r="E95" s="9"/>
      <c r="F95" s="34"/>
      <c r="G95" s="9"/>
      <c r="H95" s="9">
        <v>58794</v>
      </c>
      <c r="I95" s="9">
        <v>60193</v>
      </c>
      <c r="J95" s="9">
        <f t="shared" si="29"/>
        <v>1399</v>
      </c>
      <c r="K95" s="9">
        <v>1</v>
      </c>
      <c r="L95" s="9">
        <f t="shared" si="30"/>
        <v>1399</v>
      </c>
      <c r="M95" s="10">
        <v>1.03</v>
      </c>
      <c r="N95" s="11">
        <f t="shared" si="31"/>
        <v>1440.97</v>
      </c>
      <c r="O95" s="9">
        <v>80</v>
      </c>
      <c r="P95" s="11">
        <f t="shared" si="32"/>
        <v>1520.97</v>
      </c>
      <c r="Q95" s="9">
        <v>1</v>
      </c>
      <c r="R95" s="34">
        <f t="shared" si="33"/>
        <v>1520.97</v>
      </c>
      <c r="S95" s="1">
        <v>81968.850000000006</v>
      </c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</row>
    <row r="96" spans="1:105" s="13" customFormat="1">
      <c r="A96" s="9" t="s">
        <v>404</v>
      </c>
      <c r="B96" s="9" t="s">
        <v>399</v>
      </c>
      <c r="C96" s="9"/>
      <c r="D96" s="9" t="s">
        <v>405</v>
      </c>
      <c r="E96" s="9"/>
      <c r="F96" s="34"/>
      <c r="G96" s="9"/>
      <c r="H96" s="9">
        <v>607</v>
      </c>
      <c r="I96" s="9">
        <v>607</v>
      </c>
      <c r="J96" s="9">
        <f t="shared" si="29"/>
        <v>0</v>
      </c>
      <c r="K96" s="9">
        <v>1</v>
      </c>
      <c r="L96" s="9">
        <f t="shared" si="30"/>
        <v>0</v>
      </c>
      <c r="M96" s="10">
        <v>1.03</v>
      </c>
      <c r="N96" s="11">
        <f t="shared" si="31"/>
        <v>0</v>
      </c>
      <c r="O96" s="9"/>
      <c r="P96" s="11">
        <f t="shared" si="32"/>
        <v>0</v>
      </c>
      <c r="Q96" s="9">
        <v>1</v>
      </c>
      <c r="R96" s="34">
        <f t="shared" si="33"/>
        <v>0</v>
      </c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</row>
    <row r="97" spans="1:105" s="13" customFormat="1">
      <c r="A97" s="9" t="s">
        <v>406</v>
      </c>
      <c r="B97" s="9" t="s">
        <v>399</v>
      </c>
      <c r="C97" s="9">
        <v>29</v>
      </c>
      <c r="D97" s="9">
        <v>29</v>
      </c>
      <c r="E97" s="9">
        <f>SUM(D97-C97)</f>
        <v>0</v>
      </c>
      <c r="F97" s="34">
        <v>9.5</v>
      </c>
      <c r="G97" s="9">
        <f>E97*F97</f>
        <v>0</v>
      </c>
      <c r="H97" s="9">
        <v>21646</v>
      </c>
      <c r="I97" s="9">
        <v>24470</v>
      </c>
      <c r="J97" s="9">
        <f t="shared" si="29"/>
        <v>2824</v>
      </c>
      <c r="K97" s="9">
        <v>1</v>
      </c>
      <c r="L97" s="9">
        <f t="shared" si="30"/>
        <v>2824</v>
      </c>
      <c r="M97" s="10">
        <v>1.03</v>
      </c>
      <c r="N97" s="11">
        <f t="shared" si="31"/>
        <v>2908.72</v>
      </c>
      <c r="O97" s="9">
        <v>40</v>
      </c>
      <c r="P97" s="11">
        <f t="shared" si="32"/>
        <v>2948.72</v>
      </c>
      <c r="Q97" s="9">
        <v>1</v>
      </c>
      <c r="R97" s="34">
        <f t="shared" si="33"/>
        <v>2948.72</v>
      </c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</row>
    <row r="98" spans="1:105" s="13" customFormat="1">
      <c r="A98" s="9" t="s">
        <v>407</v>
      </c>
      <c r="B98" s="9" t="s">
        <v>399</v>
      </c>
      <c r="C98" s="9">
        <v>226</v>
      </c>
      <c r="D98" s="9">
        <v>226</v>
      </c>
      <c r="E98" s="9">
        <f>SUM(D98-C98)</f>
        <v>0</v>
      </c>
      <c r="F98" s="34">
        <v>9.5</v>
      </c>
      <c r="G98" s="9">
        <f>E98*F98</f>
        <v>0</v>
      </c>
      <c r="H98" s="9">
        <v>23896</v>
      </c>
      <c r="I98" s="9">
        <v>29358</v>
      </c>
      <c r="J98" s="9">
        <f t="shared" si="29"/>
        <v>5462</v>
      </c>
      <c r="K98" s="9">
        <v>1</v>
      </c>
      <c r="L98" s="9">
        <f t="shared" si="30"/>
        <v>5462</v>
      </c>
      <c r="M98" s="10">
        <v>1.03</v>
      </c>
      <c r="N98" s="11">
        <f t="shared" si="31"/>
        <v>5625.86</v>
      </c>
      <c r="O98" s="9">
        <v>80</v>
      </c>
      <c r="P98" s="11">
        <f t="shared" si="32"/>
        <v>5705.86</v>
      </c>
      <c r="Q98" s="9">
        <v>1</v>
      </c>
      <c r="R98" s="34">
        <f t="shared" si="33"/>
        <v>5705.86</v>
      </c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</row>
    <row r="99" spans="1:105" s="13" customFormat="1">
      <c r="A99" s="9" t="s">
        <v>11</v>
      </c>
      <c r="B99" s="9" t="s">
        <v>399</v>
      </c>
      <c r="C99" s="9"/>
      <c r="D99" s="9"/>
      <c r="E99" s="9">
        <v>4</v>
      </c>
      <c r="F99" s="34">
        <v>9.5</v>
      </c>
      <c r="G99" s="9">
        <f>E99*F99</f>
        <v>38</v>
      </c>
      <c r="H99" s="9"/>
      <c r="I99" s="9"/>
      <c r="J99" s="9"/>
      <c r="K99" s="9"/>
      <c r="L99" s="9">
        <f>L92+L93+L95+L98</f>
        <v>8436</v>
      </c>
      <c r="M99" s="10">
        <v>1.03</v>
      </c>
      <c r="N99" s="11">
        <f>L99*M99</f>
        <v>8689.08</v>
      </c>
      <c r="O99" s="9">
        <f>O92+O93+O95+O97+O98</f>
        <v>280</v>
      </c>
      <c r="P99" s="11">
        <f>N99+O99</f>
        <v>8969.08</v>
      </c>
      <c r="Q99" s="9">
        <v>1</v>
      </c>
      <c r="R99" s="34">
        <f>P99+G99</f>
        <v>9007.08</v>
      </c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</row>
    <row r="100" spans="1:105">
      <c r="A100" s="3"/>
      <c r="B100" s="3"/>
      <c r="C100" s="3"/>
      <c r="D100" s="3"/>
      <c r="E100" s="3"/>
      <c r="F100" s="117"/>
      <c r="G100" s="3"/>
      <c r="H100" s="3"/>
      <c r="I100" s="3"/>
      <c r="J100" s="3"/>
      <c r="K100" s="3"/>
      <c r="L100" s="3"/>
      <c r="M100" s="4"/>
      <c r="N100" s="5"/>
      <c r="O100" s="3"/>
      <c r="P100" s="5"/>
      <c r="Q100" s="3"/>
      <c r="R100" s="117"/>
      <c r="S100" s="17" t="s">
        <v>408</v>
      </c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  <c r="AW100" s="17"/>
      <c r="AX100" s="17"/>
      <c r="AY100" s="17"/>
      <c r="AZ100" s="17"/>
      <c r="BA100" s="17"/>
      <c r="BB100" s="17"/>
      <c r="BC100" s="17"/>
      <c r="BD100" s="17"/>
      <c r="BE100" s="17"/>
      <c r="BF100" s="17"/>
      <c r="BG100" s="17"/>
      <c r="BH100" s="17"/>
      <c r="BI100" s="17"/>
      <c r="BJ100" s="17"/>
      <c r="BK100" s="17"/>
      <c r="BL100" s="17"/>
      <c r="BM100" s="17"/>
      <c r="BN100" s="17"/>
      <c r="BO100" s="17"/>
      <c r="BP100" s="17"/>
      <c r="BQ100" s="17"/>
      <c r="BR100" s="17"/>
      <c r="BS100" s="17"/>
      <c r="BT100" s="17"/>
      <c r="BU100" s="17"/>
      <c r="BV100" s="17"/>
      <c r="BW100" s="17"/>
      <c r="BX100" s="17"/>
      <c r="BY100" s="17"/>
      <c r="BZ100" s="17"/>
      <c r="CA100" s="17"/>
      <c r="CB100" s="17"/>
      <c r="CC100" s="17"/>
      <c r="CD100" s="17"/>
      <c r="CE100" s="17"/>
      <c r="CF100" s="17"/>
      <c r="CG100" s="17"/>
      <c r="CH100" s="17"/>
      <c r="CI100" s="17"/>
      <c r="CJ100" s="17"/>
      <c r="CK100" s="17"/>
      <c r="CL100" s="17"/>
      <c r="CM100" s="17"/>
      <c r="CN100" s="17"/>
      <c r="CO100" s="17"/>
      <c r="CP100" s="17"/>
      <c r="CQ100" s="17"/>
      <c r="CR100" s="17"/>
      <c r="CS100" s="17"/>
      <c r="CT100" s="17"/>
      <c r="CU100" s="17"/>
      <c r="CV100" s="17"/>
      <c r="CW100" s="17"/>
      <c r="CX100" s="17"/>
      <c r="CY100" s="17"/>
      <c r="CZ100" s="17"/>
    </row>
    <row r="101" spans="1:105">
      <c r="A101" s="234"/>
      <c r="B101" s="234"/>
      <c r="C101" s="234"/>
      <c r="D101" s="234"/>
      <c r="E101" s="234"/>
      <c r="F101" s="111"/>
      <c r="G101" s="234"/>
      <c r="H101" s="234"/>
      <c r="I101" s="234"/>
      <c r="J101" s="234"/>
      <c r="K101" s="234"/>
      <c r="L101" s="424"/>
      <c r="M101" s="250"/>
      <c r="N101" s="251"/>
      <c r="O101" s="234"/>
      <c r="P101" s="251"/>
      <c r="Q101" s="234"/>
      <c r="R101" s="235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  <c r="AX101" s="17"/>
      <c r="AY101" s="17"/>
      <c r="AZ101" s="17"/>
      <c r="BA101" s="17"/>
      <c r="BB101" s="17"/>
      <c r="BC101" s="17"/>
      <c r="BD101" s="17"/>
      <c r="BE101" s="17"/>
      <c r="BF101" s="17"/>
      <c r="BG101" s="17"/>
      <c r="BH101" s="17"/>
      <c r="BI101" s="17"/>
      <c r="BJ101" s="17"/>
      <c r="BK101" s="17"/>
      <c r="BL101" s="17"/>
      <c r="BM101" s="17"/>
      <c r="BN101" s="17"/>
      <c r="BO101" s="17"/>
      <c r="BP101" s="17"/>
      <c r="BQ101" s="17"/>
      <c r="BR101" s="17"/>
      <c r="BS101" s="17"/>
      <c r="BT101" s="17"/>
      <c r="BU101" s="17"/>
      <c r="BV101" s="17"/>
      <c r="BW101" s="17"/>
      <c r="BX101" s="17"/>
      <c r="BY101" s="17"/>
      <c r="BZ101" s="17"/>
      <c r="CA101" s="17"/>
      <c r="CB101" s="17"/>
      <c r="CC101" s="17"/>
      <c r="CD101" s="17"/>
      <c r="CE101" s="17"/>
      <c r="CF101" s="17"/>
      <c r="CG101" s="17"/>
      <c r="CH101" s="17"/>
      <c r="CI101" s="17"/>
      <c r="CJ101" s="17"/>
      <c r="CK101" s="17"/>
      <c r="CL101" s="17"/>
      <c r="CM101" s="17"/>
      <c r="CN101" s="17"/>
      <c r="CO101" s="17"/>
      <c r="CP101" s="17"/>
      <c r="CQ101" s="17"/>
      <c r="CR101" s="17"/>
      <c r="CS101" s="17"/>
      <c r="CT101" s="17"/>
      <c r="CU101" s="17"/>
      <c r="CV101" s="17"/>
      <c r="CW101" s="17"/>
      <c r="CX101" s="17"/>
      <c r="CY101" s="17"/>
      <c r="CZ101" s="17"/>
    </row>
    <row r="102" spans="1:105">
      <c r="A102" s="234"/>
      <c r="B102" s="234"/>
      <c r="C102" s="234"/>
      <c r="D102" s="234"/>
      <c r="E102" s="234"/>
      <c r="F102" s="406"/>
      <c r="G102" s="234"/>
      <c r="H102" s="234"/>
      <c r="I102" s="234"/>
      <c r="J102" s="234"/>
      <c r="K102" s="234"/>
      <c r="L102" s="234"/>
      <c r="M102" s="250"/>
      <c r="N102" s="251"/>
      <c r="O102" s="234"/>
      <c r="P102" s="251"/>
      <c r="Q102" s="234"/>
      <c r="R102" s="235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  <c r="AX102" s="17"/>
      <c r="AY102" s="17"/>
      <c r="AZ102" s="17"/>
      <c r="BA102" s="17"/>
      <c r="BB102" s="17"/>
      <c r="BC102" s="17"/>
      <c r="BD102" s="17"/>
      <c r="BE102" s="17"/>
      <c r="BF102" s="17"/>
      <c r="BG102" s="17"/>
      <c r="BH102" s="17"/>
      <c r="BI102" s="17"/>
      <c r="BJ102" s="17"/>
      <c r="BK102" s="17"/>
      <c r="BL102" s="17"/>
      <c r="BM102" s="17"/>
      <c r="BN102" s="17"/>
      <c r="BO102" s="17"/>
      <c r="BP102" s="17"/>
      <c r="BQ102" s="17"/>
      <c r="BR102" s="17"/>
      <c r="BS102" s="17"/>
      <c r="BT102" s="17"/>
      <c r="BU102" s="17"/>
      <c r="BV102" s="17"/>
      <c r="BW102" s="17"/>
      <c r="BX102" s="17"/>
      <c r="BY102" s="17"/>
      <c r="BZ102" s="17"/>
      <c r="CA102" s="17"/>
      <c r="CB102" s="17"/>
      <c r="CC102" s="17"/>
      <c r="CD102" s="17"/>
      <c r="CE102" s="17"/>
      <c r="CF102" s="17"/>
      <c r="CG102" s="17"/>
      <c r="CH102" s="17"/>
      <c r="CI102" s="17"/>
      <c r="CJ102" s="17"/>
      <c r="CK102" s="17"/>
      <c r="CL102" s="17"/>
      <c r="CM102" s="17"/>
      <c r="CN102" s="17"/>
      <c r="CO102" s="17"/>
      <c r="CP102" s="17"/>
      <c r="CQ102" s="17"/>
      <c r="CR102" s="17"/>
      <c r="CS102" s="17"/>
      <c r="CT102" s="17"/>
      <c r="CU102" s="17"/>
      <c r="CV102" s="17"/>
      <c r="CW102" s="17"/>
      <c r="CX102" s="17"/>
      <c r="CY102" s="17"/>
      <c r="CZ102" s="17"/>
    </row>
    <row r="103" spans="1:105" s="92" customFormat="1">
      <c r="A103" s="234"/>
      <c r="B103" s="234"/>
      <c r="C103" s="234"/>
      <c r="D103" s="234"/>
      <c r="E103" s="234"/>
      <c r="F103" s="406"/>
      <c r="G103" s="234"/>
      <c r="H103" s="234"/>
      <c r="I103" s="234"/>
      <c r="J103" s="234"/>
      <c r="K103" s="234"/>
      <c r="L103" s="234"/>
      <c r="M103" s="250"/>
      <c r="N103" s="251"/>
      <c r="O103" s="234"/>
      <c r="P103" s="251"/>
      <c r="Q103" s="234"/>
      <c r="R103" s="235"/>
      <c r="S103" s="17"/>
      <c r="T103" s="324"/>
      <c r="U103" s="324"/>
      <c r="V103" s="324"/>
      <c r="W103" s="324"/>
      <c r="X103" s="324"/>
      <c r="Y103" s="324"/>
      <c r="Z103" s="324"/>
      <c r="AA103" s="324"/>
      <c r="AB103" s="324"/>
      <c r="AC103" s="324"/>
      <c r="AD103" s="324"/>
      <c r="AE103" s="324"/>
      <c r="AF103" s="324"/>
      <c r="AG103" s="324"/>
      <c r="AH103" s="324"/>
      <c r="AI103" s="324"/>
      <c r="AJ103" s="324"/>
      <c r="AK103" s="324"/>
      <c r="AL103" s="324"/>
      <c r="AM103" s="324"/>
      <c r="AN103" s="324"/>
      <c r="AO103" s="324"/>
      <c r="AP103" s="324"/>
      <c r="AQ103" s="324"/>
      <c r="AR103" s="324"/>
      <c r="AS103" s="324"/>
      <c r="AT103" s="324"/>
      <c r="AU103" s="324"/>
      <c r="AV103" s="324"/>
      <c r="AW103" s="324"/>
      <c r="AX103" s="324"/>
      <c r="AY103" s="324"/>
      <c r="AZ103" s="324"/>
      <c r="BA103" s="324"/>
      <c r="BB103" s="324"/>
      <c r="BC103" s="324"/>
      <c r="BD103" s="324"/>
      <c r="BE103" s="324"/>
      <c r="BF103" s="324"/>
      <c r="BG103" s="324"/>
      <c r="BH103" s="324"/>
      <c r="BI103" s="324"/>
      <c r="BJ103" s="324"/>
      <c r="BK103" s="324"/>
      <c r="BL103" s="324"/>
      <c r="BM103" s="324"/>
      <c r="BN103" s="324"/>
      <c r="BO103" s="324"/>
      <c r="BP103" s="324"/>
      <c r="BQ103" s="324"/>
      <c r="BR103" s="324"/>
      <c r="BS103" s="324"/>
      <c r="BT103" s="324"/>
      <c r="BU103" s="324"/>
      <c r="BV103" s="324"/>
      <c r="BW103" s="324"/>
      <c r="BX103" s="324"/>
      <c r="BY103" s="324"/>
      <c r="BZ103" s="324"/>
      <c r="CA103" s="324"/>
      <c r="CB103" s="324"/>
      <c r="CC103" s="324"/>
      <c r="CD103" s="324"/>
      <c r="CE103" s="324"/>
      <c r="CF103" s="324"/>
      <c r="CG103" s="324"/>
      <c r="CH103" s="324"/>
      <c r="CI103" s="324"/>
      <c r="CJ103" s="324"/>
      <c r="CK103" s="324"/>
      <c r="CL103" s="324"/>
      <c r="CM103" s="324"/>
      <c r="CN103" s="324"/>
      <c r="CO103" s="324"/>
      <c r="CP103" s="324"/>
      <c r="CQ103" s="324"/>
      <c r="CR103" s="324"/>
      <c r="CS103" s="324"/>
      <c r="CT103" s="324"/>
      <c r="CU103" s="324"/>
      <c r="CV103" s="324"/>
      <c r="CW103" s="324"/>
      <c r="CX103" s="324"/>
      <c r="CY103" s="324"/>
      <c r="CZ103" s="324"/>
    </row>
    <row r="104" spans="1:105" s="92" customFormat="1">
      <c r="A104" s="2"/>
      <c r="B104" s="2"/>
      <c r="C104" s="2"/>
      <c r="D104" s="2"/>
      <c r="E104" s="2"/>
      <c r="F104" s="347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17"/>
      <c r="T104" s="324"/>
      <c r="U104" s="324"/>
      <c r="V104" s="324"/>
      <c r="W104" s="324"/>
      <c r="X104" s="324"/>
      <c r="Y104" s="324"/>
      <c r="Z104" s="324"/>
      <c r="AA104" s="324"/>
      <c r="AB104" s="324"/>
      <c r="AC104" s="324"/>
      <c r="AD104" s="324"/>
      <c r="AE104" s="324"/>
      <c r="AF104" s="324"/>
      <c r="AG104" s="324"/>
      <c r="AH104" s="324"/>
      <c r="AI104" s="324"/>
      <c r="AJ104" s="324"/>
      <c r="AK104" s="324"/>
      <c r="AL104" s="324"/>
      <c r="AM104" s="324"/>
      <c r="AN104" s="324"/>
      <c r="AO104" s="324"/>
      <c r="AP104" s="324"/>
      <c r="AQ104" s="324"/>
      <c r="AR104" s="324"/>
      <c r="AS104" s="324"/>
      <c r="AT104" s="324"/>
      <c r="AU104" s="324"/>
      <c r="AV104" s="324"/>
      <c r="AW104" s="324"/>
      <c r="AX104" s="324"/>
      <c r="AY104" s="324"/>
      <c r="AZ104" s="324"/>
      <c r="BA104" s="324"/>
      <c r="BB104" s="324"/>
      <c r="BC104" s="324"/>
      <c r="BD104" s="324"/>
      <c r="BE104" s="324"/>
      <c r="BF104" s="324"/>
      <c r="BG104" s="324"/>
      <c r="BH104" s="324"/>
      <c r="BI104" s="324"/>
      <c r="BJ104" s="324"/>
      <c r="BK104" s="324"/>
      <c r="BL104" s="324"/>
      <c r="BM104" s="324"/>
      <c r="BN104" s="324"/>
      <c r="BO104" s="324"/>
      <c r="BP104" s="324"/>
      <c r="BQ104" s="324"/>
      <c r="BR104" s="324"/>
      <c r="BS104" s="324"/>
      <c r="BT104" s="324"/>
      <c r="BU104" s="324"/>
      <c r="BV104" s="324"/>
      <c r="BW104" s="324"/>
      <c r="BX104" s="324"/>
      <c r="BY104" s="324"/>
      <c r="BZ104" s="324"/>
      <c r="CA104" s="324"/>
      <c r="CB104" s="324"/>
      <c r="CC104" s="324"/>
      <c r="CD104" s="324"/>
      <c r="CE104" s="324"/>
      <c r="CF104" s="324"/>
      <c r="CG104" s="324"/>
      <c r="CH104" s="324"/>
      <c r="CI104" s="324"/>
      <c r="CJ104" s="324"/>
      <c r="CK104" s="324"/>
      <c r="CL104" s="324"/>
      <c r="CM104" s="324"/>
      <c r="CN104" s="324"/>
      <c r="CO104" s="324"/>
      <c r="CP104" s="324"/>
      <c r="CQ104" s="324"/>
      <c r="CR104" s="324"/>
      <c r="CS104" s="324"/>
      <c r="CT104" s="324"/>
      <c r="CU104" s="324"/>
      <c r="CV104" s="324"/>
      <c r="CW104" s="324"/>
      <c r="CX104" s="324"/>
      <c r="CY104" s="324"/>
      <c r="CZ104" s="324"/>
    </row>
    <row r="105" spans="1:105" s="92" customFormat="1">
      <c r="A105" s="3" t="s">
        <v>15</v>
      </c>
      <c r="B105" s="3" t="s">
        <v>50</v>
      </c>
      <c r="C105" s="3" t="s">
        <v>16</v>
      </c>
      <c r="D105" s="3" t="s">
        <v>17</v>
      </c>
      <c r="E105" s="3" t="s">
        <v>18</v>
      </c>
      <c r="F105" s="117" t="s">
        <v>19</v>
      </c>
      <c r="G105" s="3" t="s">
        <v>20</v>
      </c>
      <c r="H105" s="3" t="s">
        <v>21</v>
      </c>
      <c r="I105" s="3" t="s">
        <v>22</v>
      </c>
      <c r="J105" s="3" t="s">
        <v>23</v>
      </c>
      <c r="K105" s="3" t="s">
        <v>24</v>
      </c>
      <c r="L105" s="3" t="s">
        <v>18</v>
      </c>
      <c r="M105" s="4"/>
      <c r="N105" s="5" t="s">
        <v>25</v>
      </c>
      <c r="O105" s="3" t="s">
        <v>26</v>
      </c>
      <c r="P105" s="5" t="s">
        <v>11</v>
      </c>
      <c r="Q105" s="3" t="s">
        <v>27</v>
      </c>
      <c r="R105" s="117" t="s">
        <v>28</v>
      </c>
      <c r="S105" s="17"/>
      <c r="T105" s="324"/>
      <c r="U105" s="324"/>
      <c r="V105" s="324"/>
      <c r="W105" s="324"/>
      <c r="X105" s="324"/>
      <c r="Y105" s="324"/>
      <c r="Z105" s="324"/>
      <c r="AA105" s="324"/>
      <c r="AB105" s="324"/>
      <c r="AC105" s="324"/>
      <c r="AD105" s="324"/>
      <c r="AE105" s="324"/>
      <c r="AF105" s="324"/>
      <c r="AG105" s="324"/>
      <c r="AH105" s="324"/>
      <c r="AI105" s="324"/>
      <c r="AJ105" s="324"/>
      <c r="AK105" s="324"/>
      <c r="AL105" s="324"/>
      <c r="AM105" s="324"/>
      <c r="AN105" s="324"/>
      <c r="AO105" s="324"/>
      <c r="AP105" s="324"/>
      <c r="AQ105" s="324"/>
      <c r="AR105" s="324"/>
      <c r="AS105" s="324"/>
      <c r="AT105" s="324"/>
      <c r="AU105" s="324"/>
      <c r="AV105" s="324"/>
      <c r="AW105" s="324"/>
      <c r="AX105" s="324"/>
      <c r="AY105" s="324"/>
      <c r="AZ105" s="324"/>
      <c r="BA105" s="324"/>
      <c r="BB105" s="324"/>
      <c r="BC105" s="324"/>
      <c r="BD105" s="324"/>
      <c r="BE105" s="324"/>
      <c r="BF105" s="324"/>
      <c r="BG105" s="324"/>
      <c r="BH105" s="324"/>
      <c r="BI105" s="324"/>
      <c r="BJ105" s="324"/>
      <c r="BK105" s="324"/>
      <c r="BL105" s="324"/>
      <c r="BM105" s="324"/>
      <c r="BN105" s="324"/>
      <c r="BO105" s="324"/>
      <c r="BP105" s="324"/>
      <c r="BQ105" s="324"/>
      <c r="BR105" s="324"/>
      <c r="BS105" s="324"/>
      <c r="BT105" s="324"/>
      <c r="BU105" s="324"/>
      <c r="BV105" s="324"/>
      <c r="BW105" s="324"/>
      <c r="BX105" s="324"/>
      <c r="BY105" s="324"/>
      <c r="BZ105" s="324"/>
      <c r="CA105" s="324"/>
      <c r="CB105" s="324"/>
      <c r="CC105" s="324"/>
      <c r="CD105" s="324"/>
      <c r="CE105" s="324"/>
      <c r="CF105" s="324"/>
      <c r="CG105" s="324"/>
      <c r="CH105" s="324"/>
      <c r="CI105" s="324"/>
      <c r="CJ105" s="324"/>
      <c r="CK105" s="324"/>
      <c r="CL105" s="324"/>
      <c r="CM105" s="324"/>
      <c r="CN105" s="324"/>
      <c r="CO105" s="324"/>
      <c r="CP105" s="324"/>
      <c r="CQ105" s="324"/>
      <c r="CR105" s="324"/>
      <c r="CS105" s="324"/>
      <c r="CT105" s="324"/>
      <c r="CU105" s="324"/>
      <c r="CV105" s="324"/>
      <c r="CW105" s="324"/>
      <c r="CX105" s="324"/>
      <c r="CY105" s="324"/>
      <c r="CZ105" s="324"/>
    </row>
    <row r="106" spans="1:105" s="1" customFormat="1">
      <c r="A106" s="70" t="s">
        <v>409</v>
      </c>
      <c r="B106" s="70" t="s">
        <v>410</v>
      </c>
      <c r="C106" s="70" t="s">
        <v>411</v>
      </c>
      <c r="D106" s="70"/>
      <c r="E106" s="70"/>
      <c r="F106" s="149"/>
      <c r="G106" s="70"/>
      <c r="H106" s="70"/>
      <c r="I106" s="70"/>
      <c r="J106" s="70"/>
      <c r="K106" s="70"/>
      <c r="L106" s="70"/>
      <c r="M106" s="74"/>
      <c r="N106" s="75"/>
      <c r="O106" s="70"/>
      <c r="P106" s="75"/>
      <c r="Q106" s="70"/>
      <c r="R106" s="1">
        <v>82169.59</v>
      </c>
    </row>
    <row r="107" spans="1:105" s="1" customFormat="1">
      <c r="A107" s="9" t="s">
        <v>412</v>
      </c>
      <c r="B107" s="9" t="s">
        <v>413</v>
      </c>
      <c r="C107" s="9" t="s">
        <v>414</v>
      </c>
      <c r="D107" s="9"/>
      <c r="E107" s="484">
        <v>4495</v>
      </c>
      <c r="F107" s="34"/>
      <c r="G107" s="13"/>
      <c r="H107" s="9">
        <v>54150</v>
      </c>
      <c r="I107" s="9">
        <v>57853</v>
      </c>
      <c r="J107" s="9">
        <f t="shared" ref="J107:J112" si="34">I107-H107</f>
        <v>3703</v>
      </c>
      <c r="K107" s="9">
        <v>1</v>
      </c>
      <c r="L107" s="9">
        <f t="shared" ref="L107:L112" si="35">K107*J107</f>
        <v>3703</v>
      </c>
      <c r="M107" s="10">
        <v>1.03</v>
      </c>
      <c r="N107" s="11">
        <f t="shared" ref="N107:N112" si="36">M107*L107</f>
        <v>3814.09</v>
      </c>
      <c r="O107" s="9">
        <v>300</v>
      </c>
      <c r="P107" s="11">
        <f>N107+O107</f>
        <v>4114.09</v>
      </c>
      <c r="Q107" s="9">
        <v>1</v>
      </c>
      <c r="R107" s="34">
        <f t="shared" ref="R107:R112" si="37">P107*Q107</f>
        <v>4114.09</v>
      </c>
    </row>
    <row r="108" spans="1:105" s="1" customFormat="1">
      <c r="A108" s="9" t="s">
        <v>415</v>
      </c>
      <c r="B108" s="9" t="s">
        <v>410</v>
      </c>
      <c r="C108" s="9">
        <v>10</v>
      </c>
      <c r="D108" s="9">
        <v>10</v>
      </c>
      <c r="E108" s="9">
        <f>SUM(D108-C108)</f>
        <v>0</v>
      </c>
      <c r="F108" s="34">
        <v>9.5</v>
      </c>
      <c r="G108" s="9">
        <f>E108*F108</f>
        <v>0</v>
      </c>
      <c r="H108" s="9">
        <v>76124</v>
      </c>
      <c r="I108" s="9">
        <v>76124</v>
      </c>
      <c r="J108" s="9">
        <f t="shared" si="34"/>
        <v>0</v>
      </c>
      <c r="K108" s="9">
        <v>1</v>
      </c>
      <c r="L108" s="9">
        <f t="shared" si="35"/>
        <v>0</v>
      </c>
      <c r="M108" s="10">
        <v>1.03</v>
      </c>
      <c r="N108" s="11">
        <f t="shared" si="36"/>
        <v>0</v>
      </c>
      <c r="O108" s="9">
        <v>50</v>
      </c>
      <c r="P108" s="11">
        <f>G108+N108+O108</f>
        <v>50</v>
      </c>
      <c r="Q108" s="9">
        <v>1</v>
      </c>
      <c r="R108" s="34">
        <f t="shared" si="37"/>
        <v>50</v>
      </c>
    </row>
    <row r="109" spans="1:105" s="1" customFormat="1">
      <c r="A109" s="9" t="s">
        <v>267</v>
      </c>
      <c r="B109" s="9" t="s">
        <v>410</v>
      </c>
      <c r="C109" s="9">
        <v>27</v>
      </c>
      <c r="D109" s="9">
        <v>27</v>
      </c>
      <c r="E109" s="9">
        <f>SUM(D109-C109)</f>
        <v>0</v>
      </c>
      <c r="F109" s="34">
        <v>9.5</v>
      </c>
      <c r="G109" s="9">
        <f>E109*F109</f>
        <v>0</v>
      </c>
      <c r="H109" s="9">
        <v>54488</v>
      </c>
      <c r="I109" s="9">
        <v>55824</v>
      </c>
      <c r="J109" s="9">
        <f t="shared" si="34"/>
        <v>1336</v>
      </c>
      <c r="K109" s="9">
        <v>1</v>
      </c>
      <c r="L109" s="9">
        <f t="shared" si="35"/>
        <v>1336</v>
      </c>
      <c r="M109" s="10">
        <v>1.03</v>
      </c>
      <c r="N109" s="11">
        <f t="shared" si="36"/>
        <v>1376.08</v>
      </c>
      <c r="O109" s="9">
        <v>40</v>
      </c>
      <c r="P109" s="11">
        <f>G109+N109+O109</f>
        <v>1416.08</v>
      </c>
      <c r="Q109" s="9">
        <v>0.5</v>
      </c>
      <c r="R109" s="34">
        <f t="shared" si="37"/>
        <v>708.04</v>
      </c>
    </row>
    <row r="110" spans="1:105" s="1" customFormat="1">
      <c r="A110" s="9" t="s">
        <v>416</v>
      </c>
      <c r="B110" s="9" t="s">
        <v>410</v>
      </c>
      <c r="C110" s="9" t="s">
        <v>268</v>
      </c>
      <c r="D110" s="9" t="s">
        <v>268</v>
      </c>
      <c r="E110" s="9"/>
      <c r="F110" s="34"/>
      <c r="G110" s="9"/>
      <c r="H110" s="9">
        <v>8243</v>
      </c>
      <c r="I110" s="9">
        <v>8656</v>
      </c>
      <c r="J110" s="9">
        <f t="shared" si="34"/>
        <v>413</v>
      </c>
      <c r="K110" s="9">
        <v>1</v>
      </c>
      <c r="L110" s="9">
        <f t="shared" si="35"/>
        <v>413</v>
      </c>
      <c r="M110" s="10">
        <v>1.03</v>
      </c>
      <c r="N110" s="11">
        <f t="shared" si="36"/>
        <v>425.39</v>
      </c>
      <c r="O110" s="9"/>
      <c r="P110" s="11">
        <f>G110+N110+O110</f>
        <v>425.39</v>
      </c>
      <c r="Q110" s="9">
        <v>0.5</v>
      </c>
      <c r="R110" s="34">
        <f t="shared" si="37"/>
        <v>212.69499999999999</v>
      </c>
    </row>
    <row r="111" spans="1:105" s="1" customFormat="1">
      <c r="A111" s="9" t="s">
        <v>416</v>
      </c>
      <c r="B111" s="9" t="s">
        <v>410</v>
      </c>
      <c r="C111" s="9" t="s">
        <v>269</v>
      </c>
      <c r="D111" s="9" t="s">
        <v>269</v>
      </c>
      <c r="E111" s="9"/>
      <c r="F111" s="34"/>
      <c r="G111" s="9"/>
      <c r="H111" s="9">
        <v>4660</v>
      </c>
      <c r="I111" s="9">
        <v>5155</v>
      </c>
      <c r="J111" s="9">
        <f t="shared" si="34"/>
        <v>495</v>
      </c>
      <c r="K111" s="9">
        <v>1</v>
      </c>
      <c r="L111" s="9">
        <f t="shared" si="35"/>
        <v>495</v>
      </c>
      <c r="M111" s="10">
        <v>1.03</v>
      </c>
      <c r="N111" s="11">
        <f t="shared" si="36"/>
        <v>509.85</v>
      </c>
      <c r="O111" s="9"/>
      <c r="P111" s="11">
        <f>G111+N111+O111</f>
        <v>509.85</v>
      </c>
      <c r="Q111" s="9">
        <v>0.5</v>
      </c>
      <c r="R111" s="34">
        <f t="shared" si="37"/>
        <v>254.92500000000001</v>
      </c>
    </row>
    <row r="112" spans="1:105" s="1" customFormat="1">
      <c r="A112" s="9" t="s">
        <v>417</v>
      </c>
      <c r="B112" s="9" t="s">
        <v>410</v>
      </c>
      <c r="C112" s="9">
        <v>211</v>
      </c>
      <c r="D112" s="9">
        <v>211</v>
      </c>
      <c r="E112" s="9">
        <f>SUM(D112-C112)</f>
        <v>0</v>
      </c>
      <c r="F112" s="34">
        <v>9.5</v>
      </c>
      <c r="G112" s="9">
        <f>E112*F112</f>
        <v>0</v>
      </c>
      <c r="H112" s="9">
        <v>27143</v>
      </c>
      <c r="I112" s="9">
        <v>27995</v>
      </c>
      <c r="J112" s="9">
        <f t="shared" si="34"/>
        <v>852</v>
      </c>
      <c r="K112" s="9">
        <v>1</v>
      </c>
      <c r="L112" s="9">
        <f t="shared" si="35"/>
        <v>852</v>
      </c>
      <c r="M112" s="10">
        <v>1.03</v>
      </c>
      <c r="N112" s="11">
        <f t="shared" si="36"/>
        <v>877.56</v>
      </c>
      <c r="O112" s="9"/>
      <c r="P112" s="11">
        <f>G112+N112+O112</f>
        <v>877.56</v>
      </c>
      <c r="Q112" s="9">
        <v>1</v>
      </c>
      <c r="R112" s="34">
        <f t="shared" si="37"/>
        <v>877.56</v>
      </c>
    </row>
    <row r="113" spans="1:18" s="1" customFormat="1">
      <c r="A113" s="222" t="s">
        <v>11</v>
      </c>
      <c r="B113" s="222"/>
      <c r="C113" s="222"/>
      <c r="D113" s="222"/>
      <c r="E113" s="222"/>
      <c r="F113" s="258"/>
      <c r="G113" s="222"/>
      <c r="H113" s="222"/>
      <c r="I113" s="222"/>
      <c r="J113" s="222"/>
      <c r="K113" s="222"/>
      <c r="L113" s="222"/>
      <c r="M113" s="241"/>
      <c r="N113" s="242"/>
      <c r="O113" s="222"/>
      <c r="P113" s="242"/>
      <c r="Q113" s="222"/>
      <c r="R113" s="258">
        <f>R107+R108+R109+R110+R111+R112</f>
        <v>6217.31</v>
      </c>
    </row>
    <row r="114" spans="1:18" s="25" customFormat="1">
      <c r="A114" s="485" t="s">
        <v>409</v>
      </c>
      <c r="B114" s="485" t="s">
        <v>410</v>
      </c>
      <c r="C114" s="94" t="s">
        <v>109</v>
      </c>
      <c r="D114" s="485"/>
      <c r="E114" s="485"/>
      <c r="F114" s="486"/>
      <c r="G114" s="485"/>
      <c r="H114" s="485"/>
      <c r="I114" s="485"/>
      <c r="J114" s="485"/>
      <c r="K114" s="485"/>
      <c r="L114" s="485"/>
      <c r="M114" s="487"/>
      <c r="N114" s="488"/>
      <c r="O114" s="485"/>
      <c r="P114" s="488"/>
      <c r="Q114" s="485"/>
      <c r="R114" s="486">
        <v>50082.35</v>
      </c>
    </row>
    <row r="115" spans="1:18" s="25" customFormat="1">
      <c r="A115" s="223" t="s">
        <v>418</v>
      </c>
      <c r="B115" s="94"/>
      <c r="C115" s="94" t="s">
        <v>397</v>
      </c>
      <c r="D115" s="94"/>
      <c r="E115" s="94"/>
      <c r="F115" s="95"/>
      <c r="G115" s="94"/>
      <c r="H115" s="94"/>
      <c r="I115" s="94"/>
      <c r="J115" s="94"/>
      <c r="K115" s="94"/>
      <c r="L115" s="94"/>
      <c r="M115" s="124"/>
      <c r="N115" s="125"/>
      <c r="O115" s="94"/>
      <c r="P115" s="125"/>
      <c r="Q115" s="94"/>
      <c r="R115" s="95">
        <f>R114-R113</f>
        <v>43865.04</v>
      </c>
    </row>
    <row r="116" spans="1:18" s="25" customFormat="1">
      <c r="A116" s="113"/>
      <c r="B116" s="113"/>
      <c r="C116" s="113"/>
      <c r="D116" s="113"/>
      <c r="E116" s="113"/>
      <c r="F116" s="114"/>
      <c r="G116" s="113"/>
      <c r="H116" s="113"/>
      <c r="I116" s="113"/>
      <c r="J116" s="113"/>
      <c r="K116" s="113"/>
      <c r="L116" s="113"/>
      <c r="M116" s="142"/>
      <c r="N116" s="143"/>
      <c r="O116" s="113"/>
      <c r="P116" s="143"/>
      <c r="Q116" s="113"/>
      <c r="R116" s="114"/>
    </row>
    <row r="117" spans="1:18" s="25" customFormat="1">
      <c r="A117" s="113"/>
      <c r="B117" s="113"/>
      <c r="C117" s="113"/>
      <c r="D117" s="113"/>
      <c r="E117" s="113"/>
      <c r="F117" s="114"/>
      <c r="G117" s="113"/>
      <c r="H117" s="113"/>
      <c r="I117" s="113"/>
      <c r="J117" s="113"/>
      <c r="K117" s="113"/>
      <c r="L117" s="113"/>
      <c r="M117" s="142"/>
      <c r="N117" s="143"/>
      <c r="O117" s="113"/>
      <c r="P117" s="143"/>
      <c r="Q117" s="113"/>
      <c r="R117" s="114"/>
    </row>
    <row r="118" spans="1:18" s="1" customFormat="1">
      <c r="A118" s="9" t="s">
        <v>419</v>
      </c>
      <c r="B118" s="222" t="s">
        <v>410</v>
      </c>
      <c r="C118" s="9"/>
      <c r="D118" s="9"/>
      <c r="E118" s="9"/>
      <c r="F118" s="34"/>
      <c r="G118" s="9"/>
      <c r="H118" s="9">
        <v>42532</v>
      </c>
      <c r="I118" s="9">
        <v>44366</v>
      </c>
      <c r="J118" s="9">
        <f t="shared" ref="J118:J127" si="38">I118-H118</f>
        <v>1834</v>
      </c>
      <c r="K118" s="9">
        <v>1</v>
      </c>
      <c r="L118" s="9">
        <f t="shared" ref="L118:L127" si="39">K118*J118</f>
        <v>1834</v>
      </c>
      <c r="M118" s="9">
        <v>1.03</v>
      </c>
      <c r="N118" s="11">
        <f t="shared" ref="N118:N127" si="40">M118*L118</f>
        <v>1889.02</v>
      </c>
      <c r="O118" s="9">
        <v>40</v>
      </c>
      <c r="P118" s="11">
        <f t="shared" ref="P118:P134" si="41">G118+N118+O118</f>
        <v>1929.02</v>
      </c>
      <c r="Q118" s="9">
        <v>1</v>
      </c>
      <c r="R118" s="34">
        <f t="shared" ref="R118:R128" si="42">P118*Q118</f>
        <v>1929.02</v>
      </c>
    </row>
    <row r="119" spans="1:18" s="1" customFormat="1">
      <c r="A119" s="9" t="s">
        <v>420</v>
      </c>
      <c r="B119" s="222" t="s">
        <v>410</v>
      </c>
      <c r="C119" s="9">
        <v>957</v>
      </c>
      <c r="D119" s="9">
        <v>957</v>
      </c>
      <c r="E119" s="9">
        <f>SUM(D119-C119)</f>
        <v>0</v>
      </c>
      <c r="F119" s="34">
        <v>9.5</v>
      </c>
      <c r="G119" s="9">
        <f>E119*F119</f>
        <v>0</v>
      </c>
      <c r="H119" s="9">
        <v>30782</v>
      </c>
      <c r="I119" s="9">
        <v>31059</v>
      </c>
      <c r="J119" s="9">
        <f t="shared" si="38"/>
        <v>277</v>
      </c>
      <c r="K119" s="9">
        <v>1</v>
      </c>
      <c r="L119" s="9">
        <f t="shared" si="39"/>
        <v>277</v>
      </c>
      <c r="M119" s="9">
        <v>1.03</v>
      </c>
      <c r="N119" s="11">
        <f t="shared" si="40"/>
        <v>285.31</v>
      </c>
      <c r="O119" s="9">
        <v>80</v>
      </c>
      <c r="P119" s="11">
        <f t="shared" si="41"/>
        <v>365.31</v>
      </c>
      <c r="Q119" s="9">
        <v>1</v>
      </c>
      <c r="R119" s="34">
        <f t="shared" si="42"/>
        <v>365.31</v>
      </c>
    </row>
    <row r="120" spans="1:18" s="1" customFormat="1">
      <c r="A120" s="9" t="s">
        <v>421</v>
      </c>
      <c r="B120" s="222" t="s">
        <v>410</v>
      </c>
      <c r="C120" s="9"/>
      <c r="D120" s="9"/>
      <c r="E120" s="9"/>
      <c r="F120" s="34"/>
      <c r="G120" s="9"/>
      <c r="H120" s="9">
        <v>573</v>
      </c>
      <c r="I120" s="9">
        <v>573</v>
      </c>
      <c r="J120" s="9">
        <f t="shared" si="38"/>
        <v>0</v>
      </c>
      <c r="K120" s="9">
        <v>1</v>
      </c>
      <c r="L120" s="9">
        <f t="shared" si="39"/>
        <v>0</v>
      </c>
      <c r="M120" s="9">
        <v>1.03</v>
      </c>
      <c r="N120" s="11">
        <f t="shared" si="40"/>
        <v>0</v>
      </c>
      <c r="O120" s="9">
        <v>120</v>
      </c>
      <c r="P120" s="11">
        <f t="shared" si="41"/>
        <v>120</v>
      </c>
      <c r="Q120" s="9">
        <v>1</v>
      </c>
      <c r="R120" s="34">
        <f t="shared" si="42"/>
        <v>120</v>
      </c>
    </row>
    <row r="121" spans="1:18" s="1" customFormat="1">
      <c r="A121" s="9" t="s">
        <v>422</v>
      </c>
      <c r="B121" s="222" t="s">
        <v>410</v>
      </c>
      <c r="C121" s="9">
        <v>413</v>
      </c>
      <c r="D121" s="9">
        <v>413</v>
      </c>
      <c r="E121" s="9">
        <f>SUM(D121-C121)</f>
        <v>0</v>
      </c>
      <c r="F121" s="34">
        <v>9.5</v>
      </c>
      <c r="G121" s="9">
        <f>E121*F121</f>
        <v>0</v>
      </c>
      <c r="H121" s="9">
        <v>39827</v>
      </c>
      <c r="I121" s="9">
        <v>46995</v>
      </c>
      <c r="J121" s="9">
        <f t="shared" si="38"/>
        <v>7168</v>
      </c>
      <c r="K121" s="9">
        <v>1</v>
      </c>
      <c r="L121" s="9">
        <f t="shared" si="39"/>
        <v>7168</v>
      </c>
      <c r="M121" s="9">
        <v>1.03</v>
      </c>
      <c r="N121" s="11">
        <f t="shared" si="40"/>
        <v>7383.04</v>
      </c>
      <c r="O121" s="9">
        <v>120</v>
      </c>
      <c r="P121" s="11">
        <f t="shared" si="41"/>
        <v>7503.04</v>
      </c>
      <c r="Q121" s="9">
        <v>1</v>
      </c>
      <c r="R121" s="34">
        <f t="shared" si="42"/>
        <v>7503.04</v>
      </c>
    </row>
    <row r="122" spans="1:18" s="1" customFormat="1">
      <c r="A122" s="9" t="s">
        <v>423</v>
      </c>
      <c r="B122" s="222" t="s">
        <v>410</v>
      </c>
      <c r="C122" s="9"/>
      <c r="D122" s="9"/>
      <c r="E122" s="9"/>
      <c r="F122" s="34"/>
      <c r="G122" s="9"/>
      <c r="H122" s="9">
        <v>2319</v>
      </c>
      <c r="I122" s="9">
        <v>2351</v>
      </c>
      <c r="J122" s="9">
        <f t="shared" si="38"/>
        <v>32</v>
      </c>
      <c r="K122" s="9">
        <v>1</v>
      </c>
      <c r="L122" s="9">
        <f t="shared" si="39"/>
        <v>32</v>
      </c>
      <c r="M122" s="9">
        <v>1.03</v>
      </c>
      <c r="N122" s="11">
        <f t="shared" si="40"/>
        <v>32.96</v>
      </c>
      <c r="O122" s="9">
        <v>120</v>
      </c>
      <c r="P122" s="11">
        <f t="shared" si="41"/>
        <v>152.96</v>
      </c>
      <c r="Q122" s="9">
        <v>1</v>
      </c>
      <c r="R122" s="34">
        <f t="shared" si="42"/>
        <v>152.96</v>
      </c>
    </row>
    <row r="123" spans="1:18" s="1" customFormat="1">
      <c r="A123" s="9" t="s">
        <v>424</v>
      </c>
      <c r="B123" s="222" t="s">
        <v>410</v>
      </c>
      <c r="C123" s="9">
        <v>61</v>
      </c>
      <c r="D123" s="9">
        <v>61</v>
      </c>
      <c r="E123" s="9">
        <f>SUM(D123-C123)</f>
        <v>0</v>
      </c>
      <c r="F123" s="34">
        <v>9.5</v>
      </c>
      <c r="G123" s="9">
        <f>E123*F123</f>
        <v>0</v>
      </c>
      <c r="H123" s="9">
        <v>4401</v>
      </c>
      <c r="I123" s="9">
        <v>4457</v>
      </c>
      <c r="J123" s="9">
        <f t="shared" si="38"/>
        <v>56</v>
      </c>
      <c r="K123" s="9">
        <v>40</v>
      </c>
      <c r="L123" s="9">
        <f t="shared" si="39"/>
        <v>2240</v>
      </c>
      <c r="M123" s="9">
        <v>1.03</v>
      </c>
      <c r="N123" s="11">
        <f t="shared" si="40"/>
        <v>2307.1999999999998</v>
      </c>
      <c r="O123" s="9"/>
      <c r="P123" s="11">
        <f t="shared" si="41"/>
        <v>2307.1999999999998</v>
      </c>
      <c r="Q123" s="9">
        <v>1</v>
      </c>
      <c r="R123" s="34">
        <f t="shared" si="42"/>
        <v>2307.1999999999998</v>
      </c>
    </row>
    <row r="124" spans="1:18" s="1" customFormat="1">
      <c r="A124" s="9" t="s">
        <v>425</v>
      </c>
      <c r="B124" s="222" t="s">
        <v>410</v>
      </c>
      <c r="C124" s="9"/>
      <c r="D124" s="9" t="s">
        <v>426</v>
      </c>
      <c r="E124" s="9"/>
      <c r="F124" s="34">
        <v>9.5</v>
      </c>
      <c r="G124" s="9"/>
      <c r="H124" s="9">
        <v>17362</v>
      </c>
      <c r="I124" s="9">
        <v>19527</v>
      </c>
      <c r="J124" s="9">
        <f t="shared" si="38"/>
        <v>2165</v>
      </c>
      <c r="K124" s="9">
        <v>1</v>
      </c>
      <c r="L124" s="9">
        <f t="shared" si="39"/>
        <v>2165</v>
      </c>
      <c r="M124" s="9">
        <v>1.03</v>
      </c>
      <c r="N124" s="11">
        <f t="shared" si="40"/>
        <v>2229.9499999999998</v>
      </c>
      <c r="O124" s="9"/>
      <c r="P124" s="11">
        <f t="shared" si="41"/>
        <v>2229.9499999999998</v>
      </c>
      <c r="Q124" s="9">
        <v>1</v>
      </c>
      <c r="R124" s="34">
        <f t="shared" si="42"/>
        <v>2229.9499999999998</v>
      </c>
    </row>
    <row r="125" spans="1:18" s="1" customFormat="1">
      <c r="A125" s="9" t="s">
        <v>427</v>
      </c>
      <c r="B125" s="222" t="s">
        <v>410</v>
      </c>
      <c r="C125" s="9">
        <v>256</v>
      </c>
      <c r="D125" s="9">
        <v>256</v>
      </c>
      <c r="E125" s="9">
        <f>SUM(D125-C125)</f>
        <v>0</v>
      </c>
      <c r="F125" s="34">
        <v>9.5</v>
      </c>
      <c r="G125" s="9">
        <f t="shared" ref="G125:G130" si="43">E125*F125</f>
        <v>0</v>
      </c>
      <c r="H125" s="9">
        <v>27896</v>
      </c>
      <c r="I125" s="9">
        <v>27896</v>
      </c>
      <c r="J125" s="9">
        <f t="shared" si="38"/>
        <v>0</v>
      </c>
      <c r="K125" s="9">
        <v>1</v>
      </c>
      <c r="L125" s="9">
        <f t="shared" si="39"/>
        <v>0</v>
      </c>
      <c r="M125" s="9">
        <v>1.03</v>
      </c>
      <c r="N125" s="11">
        <f t="shared" si="40"/>
        <v>0</v>
      </c>
      <c r="O125" s="9">
        <v>120</v>
      </c>
      <c r="P125" s="11">
        <f t="shared" si="41"/>
        <v>120</v>
      </c>
      <c r="Q125" s="9">
        <v>1</v>
      </c>
      <c r="R125" s="34">
        <f t="shared" si="42"/>
        <v>120</v>
      </c>
    </row>
    <row r="126" spans="1:18" s="1" customFormat="1">
      <c r="A126" s="9" t="s">
        <v>428</v>
      </c>
      <c r="B126" s="222" t="s">
        <v>410</v>
      </c>
      <c r="C126" s="9"/>
      <c r="D126" s="9"/>
      <c r="E126" s="9"/>
      <c r="F126" s="34">
        <v>9.5</v>
      </c>
      <c r="G126" s="9">
        <f t="shared" si="43"/>
        <v>0</v>
      </c>
      <c r="H126" s="9">
        <v>2190</v>
      </c>
      <c r="I126" s="9">
        <v>2254</v>
      </c>
      <c r="J126" s="9">
        <f t="shared" si="38"/>
        <v>64</v>
      </c>
      <c r="K126" s="9">
        <v>1</v>
      </c>
      <c r="L126" s="9">
        <f t="shared" si="39"/>
        <v>64</v>
      </c>
      <c r="M126" s="9">
        <v>1.03</v>
      </c>
      <c r="N126" s="11">
        <f t="shared" si="40"/>
        <v>65.92</v>
      </c>
      <c r="O126" s="9"/>
      <c r="P126" s="11">
        <v>0</v>
      </c>
      <c r="Q126" s="9">
        <v>1</v>
      </c>
      <c r="R126" s="34">
        <f t="shared" si="42"/>
        <v>0</v>
      </c>
    </row>
    <row r="127" spans="1:18" s="1" customFormat="1">
      <c r="A127" s="9" t="s">
        <v>429</v>
      </c>
      <c r="B127" s="222" t="s">
        <v>410</v>
      </c>
      <c r="C127" s="9"/>
      <c r="D127" s="9"/>
      <c r="E127" s="9"/>
      <c r="F127" s="34">
        <v>9.5</v>
      </c>
      <c r="G127" s="9">
        <f t="shared" si="43"/>
        <v>0</v>
      </c>
      <c r="H127" s="9">
        <v>9590</v>
      </c>
      <c r="I127" s="9">
        <v>10199</v>
      </c>
      <c r="J127" s="9">
        <f t="shared" si="38"/>
        <v>609</v>
      </c>
      <c r="K127" s="9">
        <v>1</v>
      </c>
      <c r="L127" s="9">
        <f t="shared" si="39"/>
        <v>609</v>
      </c>
      <c r="M127" s="9">
        <v>1.03</v>
      </c>
      <c r="N127" s="11">
        <f t="shared" si="40"/>
        <v>627.27</v>
      </c>
      <c r="O127" s="9">
        <v>40</v>
      </c>
      <c r="P127" s="11">
        <f t="shared" si="41"/>
        <v>667.27</v>
      </c>
      <c r="Q127" s="9">
        <v>1</v>
      </c>
      <c r="R127" s="34">
        <f t="shared" si="42"/>
        <v>667.27</v>
      </c>
    </row>
    <row r="128" spans="1:18" s="1" customFormat="1" ht="16.5" customHeight="1">
      <c r="A128" s="9" t="s">
        <v>430</v>
      </c>
      <c r="B128" s="222" t="s">
        <v>410</v>
      </c>
      <c r="C128" s="9">
        <v>210</v>
      </c>
      <c r="D128" s="9">
        <v>210</v>
      </c>
      <c r="E128" s="9">
        <f>SUM(D128-C128)</f>
        <v>0</v>
      </c>
      <c r="F128" s="34">
        <v>9.5</v>
      </c>
      <c r="G128" s="9">
        <f t="shared" si="43"/>
        <v>0</v>
      </c>
      <c r="H128" s="9"/>
      <c r="I128" s="9"/>
      <c r="J128" s="9"/>
      <c r="K128" s="9"/>
      <c r="L128" s="9"/>
      <c r="M128" s="9">
        <v>1.03</v>
      </c>
      <c r="N128" s="11"/>
      <c r="O128" s="9">
        <v>40</v>
      </c>
      <c r="P128" s="11">
        <f t="shared" si="41"/>
        <v>40</v>
      </c>
      <c r="Q128" s="9">
        <v>1</v>
      </c>
      <c r="R128" s="34">
        <f t="shared" si="42"/>
        <v>40</v>
      </c>
    </row>
    <row r="129" spans="1:104" s="1" customFormat="1" ht="18.75" customHeight="1">
      <c r="A129" s="9" t="s">
        <v>431</v>
      </c>
      <c r="B129" s="222" t="s">
        <v>410</v>
      </c>
      <c r="C129" s="9">
        <v>217</v>
      </c>
      <c r="D129" s="9">
        <v>217</v>
      </c>
      <c r="E129" s="9">
        <f>SUM(D129-C129)</f>
        <v>0</v>
      </c>
      <c r="F129" s="34">
        <v>9.5</v>
      </c>
      <c r="G129" s="9">
        <f t="shared" si="43"/>
        <v>0</v>
      </c>
      <c r="H129" s="9"/>
      <c r="I129" s="9"/>
      <c r="J129" s="9"/>
      <c r="K129" s="9"/>
      <c r="L129" s="9"/>
      <c r="M129" s="9">
        <v>1.03</v>
      </c>
      <c r="N129" s="11"/>
      <c r="O129" s="9"/>
      <c r="P129" s="11">
        <f t="shared" si="41"/>
        <v>0</v>
      </c>
      <c r="Q129" s="9">
        <v>1</v>
      </c>
      <c r="R129" s="34">
        <f>P129</f>
        <v>0</v>
      </c>
    </row>
    <row r="130" spans="1:104" s="1" customFormat="1" ht="12.75" customHeight="1">
      <c r="A130" s="9" t="s">
        <v>432</v>
      </c>
      <c r="B130" s="222" t="s">
        <v>410</v>
      </c>
      <c r="C130" s="9">
        <v>191</v>
      </c>
      <c r="D130" s="9">
        <v>191</v>
      </c>
      <c r="E130" s="9">
        <f>SUM(D130-C130)</f>
        <v>0</v>
      </c>
      <c r="F130" s="34">
        <v>9.5</v>
      </c>
      <c r="G130" s="9">
        <f t="shared" si="43"/>
        <v>0</v>
      </c>
      <c r="H130" s="9">
        <v>34085</v>
      </c>
      <c r="I130" s="9">
        <v>34109</v>
      </c>
      <c r="J130" s="9">
        <f>I130-H130</f>
        <v>24</v>
      </c>
      <c r="K130" s="9">
        <v>1</v>
      </c>
      <c r="L130" s="9">
        <f>K130*J130</f>
        <v>24</v>
      </c>
      <c r="M130" s="9">
        <v>1.03</v>
      </c>
      <c r="N130" s="11">
        <f>M130*L130</f>
        <v>24.72</v>
      </c>
      <c r="O130" s="9">
        <v>120</v>
      </c>
      <c r="P130" s="11">
        <f t="shared" si="41"/>
        <v>144.72</v>
      </c>
      <c r="Q130" s="9">
        <v>1</v>
      </c>
      <c r="R130" s="34">
        <f>P130*Q130</f>
        <v>144.72</v>
      </c>
    </row>
    <row r="131" spans="1:104" s="1" customFormat="1" ht="21" customHeight="1">
      <c r="A131" s="9" t="s">
        <v>433</v>
      </c>
      <c r="B131" s="222" t="s">
        <v>410</v>
      </c>
      <c r="C131" s="9"/>
      <c r="D131" s="9"/>
      <c r="E131" s="9"/>
      <c r="F131" s="34">
        <v>9.5</v>
      </c>
      <c r="G131" s="9"/>
      <c r="H131" s="9">
        <v>46205</v>
      </c>
      <c r="I131" s="9">
        <v>47531</v>
      </c>
      <c r="J131" s="9">
        <f>I131-H131</f>
        <v>1326</v>
      </c>
      <c r="K131" s="9">
        <v>1</v>
      </c>
      <c r="L131" s="9">
        <f>K131*J131</f>
        <v>1326</v>
      </c>
      <c r="M131" s="9">
        <v>1.03</v>
      </c>
      <c r="N131" s="11">
        <f>M131*L131</f>
        <v>1365.78</v>
      </c>
      <c r="O131" s="9">
        <v>80</v>
      </c>
      <c r="P131" s="11">
        <f t="shared" si="41"/>
        <v>1445.78</v>
      </c>
      <c r="Q131" s="9">
        <v>1</v>
      </c>
      <c r="R131" s="34">
        <f>P131*Q131</f>
        <v>1445.78</v>
      </c>
    </row>
    <row r="132" spans="1:104" s="1" customFormat="1" ht="14.25" customHeight="1">
      <c r="A132" s="9" t="s">
        <v>434</v>
      </c>
      <c r="B132" s="222" t="s">
        <v>410</v>
      </c>
      <c r="C132" s="9">
        <v>267</v>
      </c>
      <c r="D132" s="9">
        <v>267</v>
      </c>
      <c r="E132" s="9">
        <f>SUM(D132-C132)</f>
        <v>0</v>
      </c>
      <c r="F132" s="34">
        <v>9.5</v>
      </c>
      <c r="G132" s="9">
        <f>E132*F132</f>
        <v>0</v>
      </c>
      <c r="H132" s="9">
        <v>6779</v>
      </c>
      <c r="I132" s="9">
        <v>7218</v>
      </c>
      <c r="J132" s="9">
        <f>I132-H132</f>
        <v>439</v>
      </c>
      <c r="K132" s="9">
        <v>1</v>
      </c>
      <c r="L132" s="9">
        <f>K132*J132</f>
        <v>439</v>
      </c>
      <c r="M132" s="9">
        <v>1.03</v>
      </c>
      <c r="N132" s="11">
        <f>M132*L132</f>
        <v>452.17</v>
      </c>
      <c r="O132" s="9">
        <v>80</v>
      </c>
      <c r="P132" s="11">
        <f t="shared" si="41"/>
        <v>532.16999999999996</v>
      </c>
      <c r="Q132" s="9">
        <v>1</v>
      </c>
      <c r="R132" s="34">
        <f>P132*Q132</f>
        <v>532.16999999999996</v>
      </c>
    </row>
    <row r="133" spans="1:104" s="1" customFormat="1" ht="18.75" customHeight="1">
      <c r="A133" s="9" t="s">
        <v>435</v>
      </c>
      <c r="B133" s="222" t="s">
        <v>410</v>
      </c>
      <c r="C133" s="9"/>
      <c r="D133" s="9"/>
      <c r="E133" s="9"/>
      <c r="F133" s="34">
        <v>9.5</v>
      </c>
      <c r="G133" s="9"/>
      <c r="H133" s="9">
        <v>14137</v>
      </c>
      <c r="I133" s="9">
        <v>14137</v>
      </c>
      <c r="J133" s="9">
        <f>I133-H133</f>
        <v>0</v>
      </c>
      <c r="K133" s="9">
        <v>1</v>
      </c>
      <c r="L133" s="9">
        <f>K133*J133</f>
        <v>0</v>
      </c>
      <c r="M133" s="9">
        <v>1.03</v>
      </c>
      <c r="N133" s="11">
        <f>M133*L133</f>
        <v>0</v>
      </c>
      <c r="O133" s="9">
        <v>120</v>
      </c>
      <c r="P133" s="11">
        <f t="shared" si="41"/>
        <v>120</v>
      </c>
      <c r="Q133" s="9">
        <v>1</v>
      </c>
      <c r="R133" s="34">
        <f>P133*Q133</f>
        <v>120</v>
      </c>
    </row>
    <row r="134" spans="1:104" s="1" customFormat="1">
      <c r="A134" s="9" t="s">
        <v>436</v>
      </c>
      <c r="B134" s="222" t="s">
        <v>410</v>
      </c>
      <c r="C134" s="9"/>
      <c r="D134" s="9"/>
      <c r="E134" s="9"/>
      <c r="F134" s="34">
        <v>9.5</v>
      </c>
      <c r="G134" s="9"/>
      <c r="H134" s="9">
        <v>14019</v>
      </c>
      <c r="I134" s="9">
        <v>14019</v>
      </c>
      <c r="J134" s="9">
        <f>I134-H134</f>
        <v>0</v>
      </c>
      <c r="K134" s="9">
        <v>1</v>
      </c>
      <c r="L134" s="9">
        <f>K134*J134</f>
        <v>0</v>
      </c>
      <c r="M134" s="9">
        <v>1.03</v>
      </c>
      <c r="N134" s="11">
        <f>M134*L134</f>
        <v>0</v>
      </c>
      <c r="O134" s="9"/>
      <c r="P134" s="11">
        <f t="shared" si="41"/>
        <v>0</v>
      </c>
      <c r="Q134" s="9">
        <v>1</v>
      </c>
      <c r="R134" s="34">
        <f>P134*Q134</f>
        <v>0</v>
      </c>
    </row>
    <row r="135" spans="1:104" s="1" customFormat="1">
      <c r="A135" s="9" t="s">
        <v>11</v>
      </c>
      <c r="B135" s="9" t="s">
        <v>410</v>
      </c>
      <c r="C135" s="9"/>
      <c r="D135" s="9"/>
      <c r="E135" s="9">
        <f>SUM(E108:E134)</f>
        <v>0</v>
      </c>
      <c r="F135" s="34">
        <v>9.5</v>
      </c>
      <c r="G135" s="9">
        <f>E135*F135</f>
        <v>0</v>
      </c>
      <c r="H135" s="9"/>
      <c r="I135" s="9"/>
      <c r="J135" s="9"/>
      <c r="K135" s="9"/>
      <c r="L135" s="9">
        <f>L118+L119+L120+L121+L122+L123+L124+L125+L126+L127+L128+L129+L130+L131+L132+L133+L134</f>
        <v>16178</v>
      </c>
      <c r="M135" s="10">
        <v>1.03</v>
      </c>
      <c r="N135" s="11"/>
      <c r="O135" s="9">
        <f>O118+O119+O120+O121+O122+O123+O124+O125+O126+O127+O128+O129+O130+O131+O132+O133+O134</f>
        <v>1080</v>
      </c>
      <c r="P135" s="11"/>
      <c r="Q135" s="9">
        <v>1</v>
      </c>
      <c r="R135" s="34">
        <f>SUM(R118:R134)</f>
        <v>17677.419999999998</v>
      </c>
    </row>
    <row r="136" spans="1:104">
      <c r="A136" s="3"/>
      <c r="B136" s="3"/>
      <c r="C136" s="3"/>
      <c r="D136" s="3"/>
      <c r="E136" s="3"/>
      <c r="F136" s="117"/>
      <c r="G136" s="3"/>
      <c r="H136" s="3"/>
      <c r="I136" s="3"/>
      <c r="J136" s="3"/>
      <c r="K136" s="3"/>
      <c r="L136" s="200"/>
      <c r="M136" s="4"/>
      <c r="N136" s="5"/>
      <c r="O136" s="3"/>
      <c r="P136" s="498"/>
      <c r="Q136" s="3"/>
      <c r="R136" s="1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7"/>
      <c r="AL136" s="17"/>
      <c r="AM136" s="17"/>
      <c r="AN136" s="17"/>
      <c r="AO136" s="17"/>
      <c r="AP136" s="17"/>
      <c r="AQ136" s="17"/>
      <c r="AR136" s="17"/>
      <c r="AS136" s="17"/>
      <c r="AT136" s="17"/>
      <c r="AU136" s="17"/>
      <c r="AV136" s="17"/>
      <c r="AW136" s="17"/>
      <c r="AX136" s="17"/>
      <c r="AY136" s="17"/>
      <c r="AZ136" s="17"/>
      <c r="BA136" s="17"/>
      <c r="BB136" s="17"/>
      <c r="BC136" s="17"/>
      <c r="BD136" s="17"/>
      <c r="BE136" s="17"/>
      <c r="BF136" s="17"/>
      <c r="BG136" s="17"/>
      <c r="BH136" s="17"/>
      <c r="BI136" s="17"/>
      <c r="BJ136" s="17"/>
      <c r="BK136" s="17"/>
      <c r="BL136" s="17"/>
      <c r="BM136" s="17"/>
      <c r="BN136" s="17"/>
      <c r="BO136" s="17"/>
      <c r="BP136" s="17"/>
      <c r="BQ136" s="17"/>
      <c r="BR136" s="17"/>
      <c r="BS136" s="17"/>
      <c r="BT136" s="17"/>
      <c r="BU136" s="17"/>
      <c r="BV136" s="17"/>
      <c r="BW136" s="17"/>
      <c r="BX136" s="17"/>
      <c r="BY136" s="17"/>
      <c r="BZ136" s="17"/>
      <c r="CA136" s="17"/>
      <c r="CB136" s="17"/>
      <c r="CC136" s="17"/>
      <c r="CD136" s="17"/>
      <c r="CE136" s="17"/>
      <c r="CF136" s="17"/>
      <c r="CG136" s="17"/>
      <c r="CH136" s="17"/>
      <c r="CI136" s="17"/>
      <c r="CJ136" s="17"/>
      <c r="CK136" s="17"/>
      <c r="CL136" s="17"/>
      <c r="CM136" s="17"/>
      <c r="CN136" s="17"/>
      <c r="CO136" s="17"/>
      <c r="CP136" s="17"/>
      <c r="CQ136" s="17"/>
      <c r="CR136" s="17"/>
      <c r="CS136" s="17"/>
      <c r="CT136" s="17"/>
      <c r="CU136" s="17"/>
      <c r="CV136" s="17"/>
      <c r="CW136" s="17"/>
      <c r="CX136" s="17"/>
      <c r="CY136" s="17"/>
      <c r="CZ136" s="17"/>
    </row>
    <row r="137" spans="1:104">
      <c r="A137" s="3"/>
      <c r="B137" s="3"/>
      <c r="C137" s="3"/>
      <c r="D137" s="3"/>
      <c r="E137" s="3"/>
      <c r="F137" s="117"/>
      <c r="G137" s="3"/>
      <c r="H137" s="3"/>
      <c r="I137" s="3"/>
      <c r="J137" s="3"/>
      <c r="K137" s="3"/>
      <c r="L137" s="200"/>
      <c r="M137" s="4"/>
      <c r="N137" s="5"/>
      <c r="O137" s="3"/>
      <c r="P137" s="498"/>
      <c r="Q137" s="3"/>
      <c r="R137" s="1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7"/>
      <c r="AL137" s="17"/>
      <c r="AM137" s="17"/>
      <c r="AN137" s="17"/>
      <c r="AO137" s="17"/>
      <c r="AP137" s="17"/>
      <c r="AQ137" s="17"/>
      <c r="AR137" s="17"/>
      <c r="AS137" s="17"/>
      <c r="AT137" s="17"/>
      <c r="AU137" s="17"/>
      <c r="AV137" s="17"/>
      <c r="AW137" s="17"/>
      <c r="AX137" s="17"/>
      <c r="AY137" s="17"/>
      <c r="AZ137" s="17"/>
      <c r="BA137" s="17"/>
      <c r="BB137" s="17"/>
      <c r="BC137" s="17"/>
      <c r="BD137" s="17"/>
      <c r="BE137" s="17"/>
      <c r="BF137" s="17"/>
      <c r="BG137" s="17"/>
      <c r="BH137" s="17"/>
      <c r="BI137" s="17"/>
      <c r="BJ137" s="17"/>
      <c r="BK137" s="17"/>
      <c r="BL137" s="17"/>
      <c r="BM137" s="17"/>
      <c r="BN137" s="17"/>
      <c r="BO137" s="17"/>
      <c r="BP137" s="17"/>
      <c r="BQ137" s="17"/>
      <c r="BR137" s="17"/>
      <c r="BS137" s="17"/>
      <c r="BT137" s="17"/>
      <c r="BU137" s="17"/>
      <c r="BV137" s="17"/>
      <c r="BW137" s="17"/>
      <c r="BX137" s="17"/>
      <c r="BY137" s="17"/>
      <c r="BZ137" s="17"/>
      <c r="CA137" s="17"/>
      <c r="CB137" s="17"/>
      <c r="CC137" s="17"/>
      <c r="CD137" s="17"/>
      <c r="CE137" s="17"/>
      <c r="CF137" s="17"/>
      <c r="CG137" s="17"/>
      <c r="CH137" s="17"/>
      <c r="CI137" s="17"/>
      <c r="CJ137" s="17"/>
      <c r="CK137" s="17"/>
      <c r="CL137" s="17"/>
      <c r="CM137" s="17"/>
      <c r="CN137" s="17"/>
      <c r="CO137" s="17"/>
      <c r="CP137" s="17"/>
      <c r="CQ137" s="17"/>
      <c r="CR137" s="17"/>
      <c r="CS137" s="17"/>
      <c r="CT137" s="17"/>
      <c r="CU137" s="17"/>
      <c r="CV137" s="17"/>
      <c r="CW137" s="17"/>
      <c r="CX137" s="17"/>
      <c r="CY137" s="17"/>
      <c r="CZ137" s="17"/>
    </row>
    <row r="138" spans="1:104">
      <c r="A138" s="3"/>
      <c r="B138" s="3"/>
      <c r="C138" s="3"/>
      <c r="D138" s="3"/>
      <c r="E138" s="3"/>
      <c r="F138" s="117"/>
      <c r="G138" s="3"/>
      <c r="H138" s="3"/>
      <c r="I138" s="3"/>
      <c r="J138" s="3"/>
      <c r="K138" s="3"/>
      <c r="L138" s="200"/>
      <c r="M138" s="4"/>
      <c r="N138" s="5"/>
      <c r="O138" s="3"/>
      <c r="P138" s="498"/>
      <c r="Q138" s="3"/>
      <c r="R138" s="1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7"/>
      <c r="AL138" s="17"/>
      <c r="AM138" s="17"/>
      <c r="AN138" s="17"/>
      <c r="AO138" s="17"/>
      <c r="AP138" s="17"/>
      <c r="AQ138" s="17"/>
      <c r="AR138" s="17"/>
      <c r="AS138" s="17"/>
      <c r="AT138" s="17"/>
      <c r="AU138" s="17"/>
      <c r="AV138" s="17"/>
      <c r="AW138" s="17"/>
      <c r="AX138" s="17"/>
      <c r="AY138" s="17"/>
      <c r="AZ138" s="17"/>
      <c r="BA138" s="17"/>
      <c r="BB138" s="17"/>
      <c r="BC138" s="17"/>
      <c r="BD138" s="17"/>
      <c r="BE138" s="17"/>
      <c r="BF138" s="17"/>
      <c r="BG138" s="17"/>
      <c r="BH138" s="17"/>
      <c r="BI138" s="17"/>
      <c r="BJ138" s="17"/>
      <c r="BK138" s="17"/>
      <c r="BL138" s="17"/>
      <c r="BM138" s="17"/>
      <c r="BN138" s="17"/>
      <c r="BO138" s="17"/>
      <c r="BP138" s="17"/>
      <c r="BQ138" s="17"/>
      <c r="BR138" s="17"/>
      <c r="BS138" s="17"/>
      <c r="BT138" s="17"/>
      <c r="BU138" s="17"/>
      <c r="BV138" s="17"/>
      <c r="BW138" s="17"/>
      <c r="BX138" s="17"/>
      <c r="BY138" s="17"/>
      <c r="BZ138" s="17"/>
      <c r="CA138" s="17"/>
      <c r="CB138" s="17"/>
      <c r="CC138" s="17"/>
      <c r="CD138" s="17"/>
      <c r="CE138" s="17"/>
      <c r="CF138" s="17"/>
      <c r="CG138" s="17"/>
      <c r="CH138" s="17"/>
      <c r="CI138" s="17"/>
      <c r="CJ138" s="17"/>
      <c r="CK138" s="17"/>
      <c r="CL138" s="17"/>
      <c r="CM138" s="17"/>
      <c r="CN138" s="17"/>
      <c r="CO138" s="17"/>
      <c r="CP138" s="17"/>
      <c r="CQ138" s="17"/>
      <c r="CR138" s="17"/>
      <c r="CS138" s="17"/>
      <c r="CT138" s="17"/>
      <c r="CU138" s="17"/>
      <c r="CV138" s="17"/>
      <c r="CW138" s="17"/>
      <c r="CX138" s="17"/>
      <c r="CY138" s="17"/>
      <c r="CZ138" s="17"/>
    </row>
    <row r="139" spans="1:104">
      <c r="A139" s="27" t="s">
        <v>15</v>
      </c>
      <c r="B139" s="3" t="s">
        <v>50</v>
      </c>
      <c r="C139" s="3" t="s">
        <v>16</v>
      </c>
      <c r="D139" s="3" t="s">
        <v>17</v>
      </c>
      <c r="E139" s="3" t="s">
        <v>18</v>
      </c>
      <c r="F139" s="117" t="s">
        <v>19</v>
      </c>
      <c r="G139" s="3" t="s">
        <v>20</v>
      </c>
      <c r="H139" s="3" t="s">
        <v>21</v>
      </c>
      <c r="I139" s="3" t="s">
        <v>22</v>
      </c>
      <c r="J139" s="3" t="s">
        <v>23</v>
      </c>
      <c r="K139" s="3" t="s">
        <v>24</v>
      </c>
      <c r="L139" s="3" t="s">
        <v>18</v>
      </c>
      <c r="M139" s="4"/>
      <c r="N139" s="5" t="s">
        <v>25</v>
      </c>
      <c r="O139" s="3" t="s">
        <v>26</v>
      </c>
      <c r="P139" s="5" t="s">
        <v>11</v>
      </c>
      <c r="Q139" s="3" t="s">
        <v>27</v>
      </c>
      <c r="R139" s="117" t="s">
        <v>28</v>
      </c>
      <c r="S139" s="324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7"/>
      <c r="AL139" s="17"/>
      <c r="AM139" s="17"/>
      <c r="AN139" s="17"/>
      <c r="AO139" s="17"/>
      <c r="AP139" s="17"/>
      <c r="AQ139" s="17"/>
      <c r="AR139" s="17"/>
      <c r="AS139" s="17"/>
      <c r="AT139" s="17"/>
      <c r="AU139" s="17"/>
      <c r="AV139" s="17"/>
      <c r="AW139" s="17"/>
      <c r="AX139" s="17"/>
      <c r="AY139" s="17"/>
      <c r="AZ139" s="17"/>
      <c r="BA139" s="17"/>
      <c r="BB139" s="17"/>
      <c r="BC139" s="17"/>
      <c r="BD139" s="17"/>
      <c r="BE139" s="17"/>
      <c r="BF139" s="17"/>
      <c r="BG139" s="17"/>
      <c r="BH139" s="17"/>
      <c r="BI139" s="17"/>
      <c r="BJ139" s="17"/>
      <c r="BK139" s="17"/>
      <c r="BL139" s="17"/>
      <c r="BM139" s="17"/>
      <c r="BN139" s="17"/>
      <c r="BO139" s="17"/>
      <c r="BP139" s="17"/>
      <c r="BQ139" s="17"/>
      <c r="BR139" s="17"/>
      <c r="BS139" s="17"/>
      <c r="BT139" s="17"/>
      <c r="BU139" s="17"/>
      <c r="BV139" s="17"/>
      <c r="BW139" s="17"/>
      <c r="BX139" s="17"/>
      <c r="BY139" s="17"/>
      <c r="BZ139" s="17"/>
      <c r="CA139" s="17"/>
      <c r="CB139" s="17"/>
      <c r="CC139" s="17"/>
      <c r="CD139" s="17"/>
      <c r="CE139" s="17"/>
      <c r="CF139" s="17"/>
      <c r="CG139" s="17"/>
      <c r="CH139" s="17"/>
      <c r="CI139" s="17"/>
      <c r="CJ139" s="17"/>
      <c r="CK139" s="17"/>
      <c r="CL139" s="17"/>
      <c r="CM139" s="17"/>
      <c r="CN139" s="17"/>
      <c r="CO139" s="17"/>
      <c r="CP139" s="17"/>
      <c r="CQ139" s="17"/>
      <c r="CR139" s="17"/>
      <c r="CS139" s="17"/>
      <c r="CT139" s="17"/>
      <c r="CU139" s="17"/>
      <c r="CV139" s="17"/>
      <c r="CW139" s="17"/>
      <c r="CX139" s="17"/>
      <c r="CY139" s="17"/>
      <c r="CZ139" s="17"/>
    </row>
    <row r="140" spans="1:104" s="1" customFormat="1">
      <c r="A140" s="9" t="s">
        <v>437</v>
      </c>
      <c r="B140" s="9" t="s">
        <v>438</v>
      </c>
      <c r="C140" s="9"/>
      <c r="D140" s="9"/>
      <c r="E140" s="9"/>
      <c r="F140" s="34"/>
      <c r="G140" s="9"/>
      <c r="H140" s="9">
        <v>1388</v>
      </c>
      <c r="I140" s="9">
        <v>1388</v>
      </c>
      <c r="J140" s="9">
        <f>I140-H140</f>
        <v>0</v>
      </c>
      <c r="K140" s="9">
        <v>1</v>
      </c>
      <c r="L140" s="9">
        <f>K140*J140</f>
        <v>0</v>
      </c>
      <c r="M140" s="10">
        <v>1.03</v>
      </c>
      <c r="N140" s="11">
        <f>M140*L140</f>
        <v>0</v>
      </c>
      <c r="O140" s="9">
        <v>30</v>
      </c>
      <c r="P140" s="11">
        <f>G140+N140+O140</f>
        <v>30</v>
      </c>
      <c r="Q140" s="9">
        <v>1</v>
      </c>
      <c r="R140" s="34">
        <f>P140*Q140</f>
        <v>30</v>
      </c>
    </row>
    <row r="141" spans="1:104" s="1" customFormat="1">
      <c r="A141" s="9" t="s">
        <v>439</v>
      </c>
      <c r="B141" s="9" t="s">
        <v>438</v>
      </c>
      <c r="C141" s="9">
        <v>31</v>
      </c>
      <c r="D141" s="9">
        <v>31</v>
      </c>
      <c r="E141" s="9">
        <f>SUM(D141-C141)</f>
        <v>0</v>
      </c>
      <c r="F141" s="34">
        <v>9.5</v>
      </c>
      <c r="G141" s="9">
        <f>E141*F141</f>
        <v>0</v>
      </c>
      <c r="H141" s="9">
        <v>26947</v>
      </c>
      <c r="I141" s="9">
        <v>27288</v>
      </c>
      <c r="J141" s="9">
        <f>I141-H141</f>
        <v>341</v>
      </c>
      <c r="K141" s="9">
        <v>1</v>
      </c>
      <c r="L141" s="9">
        <f>K141*J141</f>
        <v>341</v>
      </c>
      <c r="M141" s="10">
        <v>1.03</v>
      </c>
      <c r="N141" s="11">
        <f>M141*L141</f>
        <v>351.23</v>
      </c>
      <c r="O141" s="9">
        <v>60</v>
      </c>
      <c r="P141" s="11">
        <f>G141+N141+O141</f>
        <v>411.23</v>
      </c>
      <c r="Q141" s="9">
        <v>1</v>
      </c>
      <c r="R141" s="34">
        <f>P141*Q141</f>
        <v>411.23</v>
      </c>
    </row>
    <row r="142" spans="1:104" s="1" customFormat="1">
      <c r="A142" s="9" t="s">
        <v>11</v>
      </c>
      <c r="B142" s="9" t="s">
        <v>438</v>
      </c>
      <c r="C142" s="9"/>
      <c r="D142" s="9"/>
      <c r="E142" s="9">
        <f>SUM(E141:E141)</f>
        <v>0</v>
      </c>
      <c r="F142" s="34">
        <v>9.5</v>
      </c>
      <c r="G142" s="9">
        <f>F142*E142</f>
        <v>0</v>
      </c>
      <c r="H142" s="9"/>
      <c r="I142" s="9"/>
      <c r="J142" s="9"/>
      <c r="K142" s="9"/>
      <c r="L142" s="9">
        <f>SUM(L140:L141)</f>
        <v>341</v>
      </c>
      <c r="M142" s="10">
        <v>1.03</v>
      </c>
      <c r="N142" s="11">
        <f>L142*M142</f>
        <v>351.23</v>
      </c>
      <c r="O142" s="9">
        <f>SUM(O140:O141)</f>
        <v>90</v>
      </c>
      <c r="P142" s="11">
        <f>O142+N142+G142</f>
        <v>441.23</v>
      </c>
      <c r="Q142" s="9">
        <v>1</v>
      </c>
      <c r="R142" s="34">
        <f>G142+N142+O142</f>
        <v>441.23</v>
      </c>
    </row>
    <row r="143" spans="1:104" s="25" customFormat="1">
      <c r="A143" s="94" t="s">
        <v>409</v>
      </c>
      <c r="B143" s="94" t="s">
        <v>109</v>
      </c>
      <c r="C143" s="94"/>
      <c r="D143" s="94"/>
      <c r="E143" s="94"/>
      <c r="F143" s="95"/>
      <c r="G143" s="94"/>
      <c r="H143" s="94"/>
      <c r="I143" s="94"/>
      <c r="J143" s="94"/>
      <c r="K143" s="94"/>
      <c r="L143" s="94"/>
      <c r="M143" s="124"/>
      <c r="N143" s="125"/>
      <c r="O143" s="94"/>
      <c r="P143" s="125"/>
      <c r="Q143" s="94"/>
      <c r="R143" s="504">
        <v>79253.53</v>
      </c>
    </row>
    <row r="144" spans="1:104" s="25" customFormat="1">
      <c r="A144" s="223" t="s">
        <v>396</v>
      </c>
      <c r="B144" s="94" t="s">
        <v>397</v>
      </c>
      <c r="C144" s="94"/>
      <c r="D144" s="94"/>
      <c r="E144" s="94"/>
      <c r="F144" s="95"/>
      <c r="G144" s="94"/>
      <c r="H144" s="94"/>
      <c r="I144" s="94"/>
      <c r="J144" s="94"/>
      <c r="K144" s="94"/>
      <c r="L144" s="94"/>
      <c r="M144" s="124"/>
      <c r="N144" s="125"/>
      <c r="O144" s="94"/>
      <c r="P144" s="125"/>
      <c r="Q144" s="94"/>
      <c r="R144" s="95">
        <f>R143-R142</f>
        <v>78812.3</v>
      </c>
    </row>
    <row r="145" spans="1:104">
      <c r="A145" s="3" t="s">
        <v>440</v>
      </c>
      <c r="B145" s="3"/>
      <c r="C145" s="3"/>
      <c r="D145" s="3"/>
      <c r="E145" s="3"/>
      <c r="F145" s="117"/>
      <c r="G145" s="3"/>
      <c r="H145" s="3"/>
      <c r="I145" s="3"/>
      <c r="J145" s="3"/>
      <c r="K145" s="3"/>
      <c r="L145" s="3"/>
      <c r="M145" s="4"/>
      <c r="N145" s="5"/>
      <c r="O145" s="3"/>
      <c r="P145" s="5"/>
      <c r="Q145" s="3"/>
      <c r="R145" s="1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7"/>
      <c r="AL145" s="17"/>
      <c r="AM145" s="17"/>
      <c r="AN145" s="17"/>
      <c r="AO145" s="17"/>
      <c r="AP145" s="17"/>
      <c r="AQ145" s="17"/>
      <c r="AR145" s="17"/>
      <c r="AS145" s="17"/>
      <c r="AT145" s="17"/>
      <c r="AU145" s="17"/>
      <c r="AV145" s="17"/>
      <c r="AW145" s="17"/>
      <c r="AX145" s="17"/>
      <c r="AY145" s="17"/>
      <c r="AZ145" s="17"/>
      <c r="BA145" s="17"/>
      <c r="BB145" s="17"/>
      <c r="BC145" s="17"/>
      <c r="BD145" s="17"/>
      <c r="BE145" s="17"/>
      <c r="BF145" s="17"/>
      <c r="BG145" s="17"/>
      <c r="BH145" s="17"/>
      <c r="BI145" s="17"/>
      <c r="BJ145" s="17"/>
      <c r="BK145" s="17"/>
      <c r="BL145" s="17"/>
      <c r="BM145" s="17"/>
      <c r="BN145" s="17"/>
      <c r="BO145" s="17"/>
      <c r="BP145" s="17"/>
      <c r="BQ145" s="17"/>
      <c r="BR145" s="17"/>
      <c r="BS145" s="17"/>
      <c r="BT145" s="17"/>
      <c r="BU145" s="17"/>
      <c r="BV145" s="17"/>
      <c r="BW145" s="17"/>
      <c r="BX145" s="17"/>
      <c r="BY145" s="17"/>
      <c r="BZ145" s="17"/>
      <c r="CA145" s="17"/>
      <c r="CB145" s="17"/>
      <c r="CC145" s="17"/>
      <c r="CD145" s="17"/>
      <c r="CE145" s="17"/>
      <c r="CF145" s="17"/>
      <c r="CG145" s="17"/>
      <c r="CH145" s="17"/>
      <c r="CI145" s="17"/>
      <c r="CJ145" s="17"/>
      <c r="CK145" s="17"/>
      <c r="CL145" s="17"/>
      <c r="CM145" s="17"/>
      <c r="CN145" s="17"/>
      <c r="CO145" s="17"/>
      <c r="CP145" s="17"/>
      <c r="CQ145" s="17"/>
      <c r="CR145" s="17"/>
      <c r="CS145" s="17"/>
      <c r="CT145" s="17"/>
      <c r="CU145" s="17"/>
      <c r="CV145" s="17"/>
      <c r="CW145" s="17"/>
      <c r="CX145" s="17"/>
      <c r="CY145" s="17"/>
    </row>
    <row r="146" spans="1:104" s="92" customFormat="1">
      <c r="A146" s="27" t="s">
        <v>15</v>
      </c>
      <c r="B146" s="3"/>
      <c r="C146" s="3"/>
      <c r="D146" s="3"/>
      <c r="E146" s="3"/>
      <c r="F146" s="117"/>
      <c r="G146" s="3"/>
      <c r="H146" s="3"/>
      <c r="I146" s="3"/>
      <c r="J146" s="3"/>
      <c r="K146" s="3"/>
      <c r="L146" s="3"/>
      <c r="M146" s="4"/>
      <c r="N146" s="5"/>
      <c r="O146" s="3"/>
      <c r="P146" s="5"/>
      <c r="Q146" s="3"/>
      <c r="R146" s="117"/>
      <c r="S146" s="324"/>
      <c r="T146" s="324"/>
      <c r="U146" s="324"/>
      <c r="V146" s="324"/>
      <c r="W146" s="324"/>
      <c r="X146" s="324"/>
      <c r="Y146" s="324"/>
      <c r="Z146" s="324"/>
      <c r="AA146" s="324"/>
      <c r="AB146" s="324"/>
      <c r="AC146" s="324"/>
      <c r="AD146" s="324"/>
      <c r="AE146" s="324"/>
      <c r="AF146" s="324"/>
      <c r="AG146" s="324"/>
      <c r="AH146" s="324"/>
      <c r="AI146" s="324"/>
      <c r="AJ146" s="324"/>
      <c r="AK146" s="324"/>
      <c r="AL146" s="324"/>
      <c r="AM146" s="324"/>
      <c r="AN146" s="324"/>
      <c r="AO146" s="324"/>
      <c r="AP146" s="324"/>
      <c r="AQ146" s="324"/>
      <c r="AR146" s="324"/>
      <c r="AS146" s="324"/>
      <c r="AT146" s="324"/>
      <c r="AU146" s="324"/>
      <c r="AV146" s="324"/>
      <c r="AW146" s="324"/>
      <c r="AX146" s="324"/>
      <c r="AY146" s="324"/>
      <c r="AZ146" s="324"/>
      <c r="BA146" s="324"/>
      <c r="BB146" s="324"/>
      <c r="BC146" s="324"/>
      <c r="BD146" s="324"/>
      <c r="BE146" s="324"/>
      <c r="BF146" s="324"/>
      <c r="BG146" s="324"/>
      <c r="BH146" s="324"/>
      <c r="BI146" s="324"/>
      <c r="BJ146" s="324"/>
      <c r="BK146" s="324"/>
      <c r="BL146" s="324"/>
      <c r="BM146" s="324"/>
      <c r="BN146" s="324"/>
      <c r="BO146" s="324"/>
      <c r="BP146" s="324"/>
      <c r="BQ146" s="324"/>
      <c r="BR146" s="324"/>
      <c r="BS146" s="324"/>
      <c r="BT146" s="324"/>
      <c r="BU146" s="324"/>
      <c r="BV146" s="324"/>
      <c r="BW146" s="324"/>
      <c r="BX146" s="324"/>
      <c r="BY146" s="324"/>
      <c r="BZ146" s="324"/>
      <c r="CA146" s="324"/>
      <c r="CB146" s="324"/>
      <c r="CC146" s="324"/>
      <c r="CD146" s="324"/>
      <c r="CE146" s="324"/>
      <c r="CF146" s="324"/>
      <c r="CG146" s="324"/>
      <c r="CH146" s="324"/>
      <c r="CI146" s="324"/>
      <c r="CJ146" s="324"/>
      <c r="CK146" s="324"/>
      <c r="CL146" s="324"/>
      <c r="CM146" s="324"/>
      <c r="CN146" s="324"/>
      <c r="CO146" s="324"/>
      <c r="CP146" s="324"/>
      <c r="CQ146" s="324"/>
      <c r="CR146" s="324"/>
      <c r="CS146" s="324"/>
      <c r="CT146" s="324"/>
      <c r="CU146" s="324"/>
      <c r="CV146" s="324"/>
      <c r="CW146" s="324"/>
      <c r="CX146" s="324"/>
      <c r="CY146" s="324"/>
    </row>
    <row r="147" spans="1:104" s="79" customFormat="1">
      <c r="A147" s="490" t="s">
        <v>441</v>
      </c>
      <c r="B147" s="23"/>
      <c r="C147" s="23"/>
      <c r="D147" s="23"/>
      <c r="E147" s="23"/>
      <c r="F147" s="491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324"/>
      <c r="T147" s="324"/>
      <c r="U147" s="324"/>
      <c r="V147" s="324"/>
      <c r="W147" s="324"/>
      <c r="X147" s="324"/>
      <c r="Y147" s="324"/>
      <c r="Z147" s="324"/>
      <c r="AA147" s="324"/>
      <c r="AB147" s="324"/>
      <c r="AC147" s="324"/>
      <c r="AD147" s="324"/>
      <c r="AE147" s="324"/>
      <c r="AF147" s="324"/>
      <c r="AG147" s="324"/>
      <c r="AH147" s="324"/>
      <c r="AI147" s="324"/>
      <c r="AJ147" s="324"/>
      <c r="AK147" s="324"/>
      <c r="AL147" s="324"/>
      <c r="AM147" s="324"/>
      <c r="AN147" s="324"/>
      <c r="AO147" s="324"/>
      <c r="AP147" s="324"/>
      <c r="AQ147" s="324"/>
      <c r="AR147" s="324"/>
      <c r="AS147" s="324"/>
      <c r="AT147" s="324"/>
      <c r="AU147" s="324"/>
      <c r="AV147" s="324"/>
      <c r="AW147" s="324"/>
      <c r="AX147" s="324"/>
      <c r="AY147" s="324"/>
      <c r="AZ147" s="324"/>
      <c r="BA147" s="324"/>
      <c r="BB147" s="324"/>
      <c r="BC147" s="324"/>
      <c r="BD147" s="324"/>
      <c r="BE147" s="324"/>
      <c r="BF147" s="324"/>
      <c r="BG147" s="324"/>
      <c r="BH147" s="324"/>
      <c r="BI147" s="324"/>
      <c r="BJ147" s="324"/>
      <c r="BK147" s="324"/>
      <c r="BL147" s="324"/>
      <c r="BM147" s="324"/>
      <c r="BN147" s="324"/>
      <c r="BO147" s="324"/>
      <c r="BP147" s="324"/>
      <c r="BQ147" s="324"/>
      <c r="BR147" s="324"/>
      <c r="BS147" s="324"/>
      <c r="BT147" s="324"/>
      <c r="BU147" s="324"/>
      <c r="BV147" s="324"/>
      <c r="BW147" s="324"/>
      <c r="BX147" s="324"/>
      <c r="BY147" s="324"/>
      <c r="BZ147" s="324"/>
      <c r="CA147" s="324"/>
      <c r="CB147" s="324"/>
      <c r="CC147" s="324"/>
      <c r="CD147" s="324"/>
      <c r="CE147" s="324"/>
      <c r="CF147" s="324"/>
      <c r="CG147" s="324"/>
      <c r="CH147" s="324"/>
      <c r="CI147" s="324"/>
      <c r="CJ147" s="324"/>
      <c r="CK147" s="324"/>
      <c r="CL147" s="324"/>
      <c r="CM147" s="324"/>
      <c r="CN147" s="324"/>
      <c r="CO147" s="324"/>
      <c r="CP147" s="324"/>
      <c r="CQ147" s="324"/>
      <c r="CR147" s="324"/>
      <c r="CS147" s="324"/>
      <c r="CT147" s="324"/>
      <c r="CU147" s="324"/>
      <c r="CV147" s="324"/>
      <c r="CW147" s="324"/>
      <c r="CX147" s="324"/>
      <c r="CY147" s="324"/>
    </row>
    <row r="148" spans="1:104" s="1" customFormat="1">
      <c r="A148" s="9" t="s">
        <v>442</v>
      </c>
      <c r="B148" s="9" t="s">
        <v>443</v>
      </c>
      <c r="C148" s="9">
        <v>42</v>
      </c>
      <c r="D148" s="9">
        <v>42</v>
      </c>
      <c r="E148" s="9">
        <f>SUM(D148-C148)</f>
        <v>0</v>
      </c>
      <c r="F148" s="34">
        <v>9.5</v>
      </c>
      <c r="G148" s="9">
        <f>E148*F148</f>
        <v>0</v>
      </c>
      <c r="H148" s="9">
        <v>1801</v>
      </c>
      <c r="I148" s="9">
        <v>1801</v>
      </c>
      <c r="J148" s="9">
        <f>I148-H148</f>
        <v>0</v>
      </c>
      <c r="K148" s="9">
        <v>1</v>
      </c>
      <c r="L148" s="9">
        <f>K148*J148</f>
        <v>0</v>
      </c>
      <c r="M148" s="10">
        <v>1.03</v>
      </c>
      <c r="N148" s="11">
        <f>M148*L148</f>
        <v>0</v>
      </c>
      <c r="O148" s="9">
        <v>120</v>
      </c>
      <c r="P148" s="11">
        <f>G148+N148+O148</f>
        <v>120</v>
      </c>
      <c r="Q148" s="9">
        <v>1</v>
      </c>
      <c r="R148" s="34">
        <f>P148*Q148</f>
        <v>120</v>
      </c>
    </row>
    <row r="149" spans="1:104" s="1" customFormat="1">
      <c r="A149" s="9" t="s">
        <v>444</v>
      </c>
      <c r="B149" s="9" t="s">
        <v>443</v>
      </c>
      <c r="C149" s="9">
        <v>38</v>
      </c>
      <c r="D149" s="9">
        <v>41</v>
      </c>
      <c r="E149" s="9">
        <f>SUM(D149-C149)</f>
        <v>3</v>
      </c>
      <c r="F149" s="34">
        <v>9.5</v>
      </c>
      <c r="G149" s="9">
        <f>E149*F149</f>
        <v>28.5</v>
      </c>
      <c r="H149" s="9">
        <v>58861</v>
      </c>
      <c r="I149" s="9">
        <v>61052</v>
      </c>
      <c r="J149" s="9">
        <f>I149-H149</f>
        <v>2191</v>
      </c>
      <c r="K149" s="9">
        <v>1</v>
      </c>
      <c r="L149" s="9">
        <f>K149*J149</f>
        <v>2191</v>
      </c>
      <c r="M149" s="10">
        <v>1.03</v>
      </c>
      <c r="N149" s="11">
        <f>M149*L149</f>
        <v>2256.73</v>
      </c>
      <c r="O149" s="9">
        <v>80</v>
      </c>
      <c r="P149" s="11">
        <f>G149+N149+O149</f>
        <v>2365.23</v>
      </c>
      <c r="Q149" s="9">
        <v>1</v>
      </c>
      <c r="R149" s="34">
        <f>P149*Q149</f>
        <v>2365.23</v>
      </c>
    </row>
    <row r="150" spans="1:104" s="1" customFormat="1">
      <c r="A150" s="70" t="s">
        <v>11</v>
      </c>
      <c r="E150" s="1">
        <v>1</v>
      </c>
      <c r="F150" s="492">
        <v>9.5</v>
      </c>
      <c r="G150" s="1">
        <f>E150*F150</f>
        <v>9.5</v>
      </c>
      <c r="L150" s="1">
        <f>L148+L149</f>
        <v>2191</v>
      </c>
      <c r="M150" s="74">
        <v>1.03</v>
      </c>
      <c r="N150" s="1">
        <f>L150*M150</f>
        <v>2256.73</v>
      </c>
      <c r="O150" s="1">
        <f>O148+O149</f>
        <v>200</v>
      </c>
      <c r="P150" s="1">
        <f>N150+O150</f>
        <v>2456.73</v>
      </c>
      <c r="Q150" s="1">
        <v>1</v>
      </c>
      <c r="R150" s="1">
        <f>P150+G150</f>
        <v>2466.23</v>
      </c>
    </row>
    <row r="151" spans="1:104" s="92" customFormat="1">
      <c r="A151" s="3"/>
      <c r="B151" s="3"/>
      <c r="C151" s="3"/>
      <c r="D151" s="3"/>
      <c r="E151" s="3"/>
      <c r="F151" s="117"/>
      <c r="G151" s="3"/>
      <c r="H151" s="3"/>
      <c r="I151" s="3"/>
      <c r="J151" s="3"/>
      <c r="K151" s="3"/>
      <c r="L151" s="3">
        <f>P150/M150</f>
        <v>2385.1747572815498</v>
      </c>
      <c r="M151" s="4"/>
      <c r="N151" s="5"/>
      <c r="O151" s="3"/>
      <c r="P151" s="5"/>
      <c r="Q151" s="3"/>
      <c r="R151" s="117">
        <f>SUM(R150:R150)</f>
        <v>2466.23</v>
      </c>
      <c r="S151" s="324"/>
      <c r="T151" s="324"/>
      <c r="U151" s="324"/>
      <c r="V151" s="324"/>
      <c r="W151" s="324"/>
      <c r="X151" s="324"/>
      <c r="Y151" s="324"/>
      <c r="Z151" s="324"/>
      <c r="AA151" s="324"/>
      <c r="AB151" s="324"/>
      <c r="AC151" s="324"/>
      <c r="AD151" s="324"/>
      <c r="AE151" s="324"/>
      <c r="AF151" s="324"/>
      <c r="AG151" s="324"/>
      <c r="AH151" s="324"/>
      <c r="AI151" s="324"/>
      <c r="AJ151" s="324"/>
      <c r="AK151" s="324"/>
      <c r="AL151" s="324"/>
      <c r="AM151" s="324"/>
      <c r="AN151" s="324"/>
      <c r="AO151" s="324"/>
      <c r="AP151" s="324"/>
      <c r="AQ151" s="324"/>
      <c r="AR151" s="324"/>
      <c r="AS151" s="324"/>
      <c r="AT151" s="324"/>
      <c r="AU151" s="324"/>
      <c r="AV151" s="324"/>
      <c r="AW151" s="324"/>
      <c r="AX151" s="324"/>
      <c r="AY151" s="324"/>
      <c r="AZ151" s="324"/>
      <c r="BA151" s="324"/>
      <c r="BB151" s="324"/>
      <c r="BC151" s="324"/>
      <c r="BD151" s="324"/>
      <c r="BE151" s="324"/>
      <c r="BF151" s="324"/>
      <c r="BG151" s="324"/>
      <c r="BH151" s="324"/>
      <c r="BI151" s="324"/>
      <c r="BJ151" s="324"/>
      <c r="BK151" s="324"/>
      <c r="BL151" s="324"/>
      <c r="BM151" s="324"/>
      <c r="BN151" s="324"/>
      <c r="BO151" s="324"/>
      <c r="BP151" s="324"/>
      <c r="BQ151" s="324"/>
      <c r="BR151" s="324"/>
      <c r="BS151" s="324"/>
      <c r="BT151" s="324"/>
      <c r="BU151" s="324"/>
      <c r="BV151" s="324"/>
      <c r="BW151" s="324"/>
      <c r="BX151" s="324"/>
      <c r="BY151" s="324"/>
      <c r="BZ151" s="324"/>
      <c r="CA151" s="324"/>
      <c r="CB151" s="324"/>
      <c r="CC151" s="324"/>
      <c r="CD151" s="324"/>
      <c r="CE151" s="324"/>
      <c r="CF151" s="324"/>
      <c r="CG151" s="324"/>
      <c r="CH151" s="324"/>
      <c r="CI151" s="324"/>
      <c r="CJ151" s="324"/>
      <c r="CK151" s="324"/>
      <c r="CL151" s="324"/>
      <c r="CM151" s="324"/>
      <c r="CN151" s="324"/>
      <c r="CO151" s="324"/>
      <c r="CP151" s="324"/>
      <c r="CQ151" s="324"/>
      <c r="CR151" s="324"/>
      <c r="CS151" s="324"/>
      <c r="CT151" s="324"/>
      <c r="CU151" s="324"/>
      <c r="CV151" s="324"/>
      <c r="CW151" s="324"/>
      <c r="CX151" s="324"/>
      <c r="CY151" s="324"/>
    </row>
    <row r="152" spans="1:104" s="83" customFormat="1">
      <c r="A152" s="3" t="s">
        <v>15</v>
      </c>
      <c r="B152" s="3" t="s">
        <v>50</v>
      </c>
      <c r="C152" s="3" t="s">
        <v>16</v>
      </c>
      <c r="D152" s="3" t="s">
        <v>17</v>
      </c>
      <c r="E152" s="3" t="s">
        <v>18</v>
      </c>
      <c r="F152" s="117" t="s">
        <v>19</v>
      </c>
      <c r="G152" s="3" t="s">
        <v>20</v>
      </c>
      <c r="H152" s="3" t="s">
        <v>21</v>
      </c>
      <c r="I152" s="3" t="s">
        <v>22</v>
      </c>
      <c r="J152" s="3" t="s">
        <v>23</v>
      </c>
      <c r="K152" s="3" t="s">
        <v>24</v>
      </c>
      <c r="L152" s="3" t="s">
        <v>18</v>
      </c>
      <c r="M152" s="4"/>
      <c r="N152" s="5" t="s">
        <v>25</v>
      </c>
      <c r="O152" s="3" t="s">
        <v>26</v>
      </c>
      <c r="P152" s="5" t="s">
        <v>11</v>
      </c>
      <c r="Q152" s="3" t="s">
        <v>27</v>
      </c>
      <c r="R152" s="117" t="s">
        <v>28</v>
      </c>
      <c r="S152" s="324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7"/>
      <c r="AL152" s="17"/>
      <c r="AM152" s="17"/>
      <c r="AN152" s="17"/>
      <c r="AO152" s="17"/>
      <c r="AP152" s="17"/>
      <c r="AQ152" s="17"/>
      <c r="AR152" s="17"/>
      <c r="AS152" s="17"/>
      <c r="AT152" s="17"/>
      <c r="AU152" s="17"/>
      <c r="AV152" s="17"/>
      <c r="AW152" s="17"/>
      <c r="AX152" s="17"/>
      <c r="AY152" s="17"/>
      <c r="AZ152" s="17"/>
      <c r="BA152" s="17"/>
      <c r="BB152" s="17"/>
      <c r="BC152" s="17"/>
      <c r="BD152" s="17"/>
      <c r="BE152" s="17"/>
      <c r="BF152" s="17"/>
      <c r="BG152" s="17"/>
      <c r="BH152" s="17"/>
      <c r="BI152" s="17"/>
      <c r="BJ152" s="17"/>
      <c r="BK152" s="17"/>
      <c r="BL152" s="17"/>
      <c r="BM152" s="17"/>
      <c r="BN152" s="17"/>
      <c r="BO152" s="17"/>
      <c r="BP152" s="17"/>
      <c r="BQ152" s="17"/>
      <c r="BR152" s="17"/>
      <c r="BS152" s="17"/>
      <c r="BT152" s="17"/>
      <c r="BU152" s="17"/>
      <c r="BV152" s="17"/>
      <c r="BW152" s="17"/>
      <c r="BX152" s="17"/>
      <c r="BY152" s="17"/>
      <c r="BZ152" s="17"/>
      <c r="CA152" s="17"/>
      <c r="CB152" s="17"/>
      <c r="CC152" s="17"/>
      <c r="CD152" s="17"/>
      <c r="CE152" s="17"/>
      <c r="CF152" s="17"/>
      <c r="CG152" s="17"/>
      <c r="CH152" s="17"/>
      <c r="CI152" s="17"/>
      <c r="CJ152" s="17"/>
      <c r="CK152" s="17"/>
      <c r="CL152" s="17"/>
      <c r="CM152" s="17"/>
      <c r="CN152" s="17"/>
      <c r="CO152" s="17"/>
      <c r="CP152" s="17"/>
      <c r="CQ152" s="17"/>
      <c r="CR152" s="17"/>
      <c r="CS152" s="17"/>
      <c r="CT152" s="17"/>
      <c r="CU152" s="17"/>
      <c r="CV152" s="17"/>
      <c r="CW152" s="17"/>
      <c r="CX152" s="17"/>
      <c r="CY152" s="17"/>
      <c r="CZ152" s="17"/>
    </row>
    <row r="153" spans="1:104" s="20" customFormat="1" ht="25.5">
      <c r="A153" s="708" t="s">
        <v>41</v>
      </c>
      <c r="B153" s="709"/>
      <c r="C153" s="709"/>
      <c r="D153" s="709"/>
      <c r="E153" s="709"/>
      <c r="F153" s="709"/>
      <c r="G153" s="709"/>
      <c r="H153" s="709"/>
      <c r="I153" s="709"/>
      <c r="J153" s="709"/>
      <c r="K153" s="709"/>
      <c r="L153" s="709"/>
      <c r="M153" s="709"/>
      <c r="N153" s="709"/>
      <c r="O153" s="709"/>
      <c r="P153" s="709"/>
      <c r="Q153" s="709"/>
      <c r="R153" s="710"/>
    </row>
    <row r="154" spans="1:104" s="1" customFormat="1">
      <c r="A154" s="113" t="s">
        <v>15</v>
      </c>
      <c r="B154" s="70" t="s">
        <v>50</v>
      </c>
      <c r="C154" s="70" t="s">
        <v>16</v>
      </c>
      <c r="D154" s="70" t="s">
        <v>17</v>
      </c>
      <c r="E154" s="70" t="s">
        <v>18</v>
      </c>
      <c r="F154" s="149" t="s">
        <v>19</v>
      </c>
      <c r="G154" s="70" t="s">
        <v>20</v>
      </c>
      <c r="H154" s="70" t="s">
        <v>21</v>
      </c>
      <c r="I154" s="70" t="s">
        <v>22</v>
      </c>
      <c r="J154" s="70" t="s">
        <v>23</v>
      </c>
      <c r="K154" s="70" t="s">
        <v>24</v>
      </c>
      <c r="L154" s="70" t="s">
        <v>18</v>
      </c>
      <c r="M154" s="74"/>
      <c r="N154" s="75" t="s">
        <v>25</v>
      </c>
      <c r="O154" s="70" t="s">
        <v>26</v>
      </c>
      <c r="P154" s="75" t="s">
        <v>11</v>
      </c>
      <c r="Q154" s="70" t="s">
        <v>27</v>
      </c>
      <c r="R154" s="149" t="s">
        <v>28</v>
      </c>
    </row>
    <row r="155" spans="1:104" s="1" customFormat="1">
      <c r="A155" s="9" t="s">
        <v>445</v>
      </c>
      <c r="B155" s="9" t="s">
        <v>446</v>
      </c>
      <c r="C155" s="9"/>
      <c r="D155" s="9"/>
      <c r="E155" s="9"/>
      <c r="F155" s="34"/>
      <c r="G155" s="9"/>
      <c r="H155" s="9">
        <v>23996</v>
      </c>
      <c r="I155" s="9">
        <v>23996</v>
      </c>
      <c r="J155" s="9">
        <f>I155-H155</f>
        <v>0</v>
      </c>
      <c r="K155" s="9">
        <v>1</v>
      </c>
      <c r="L155" s="9">
        <f>K155*J155</f>
        <v>0</v>
      </c>
      <c r="M155" s="10">
        <v>1.03</v>
      </c>
      <c r="N155" s="11">
        <f>M155*L155</f>
        <v>0</v>
      </c>
      <c r="O155" s="9"/>
      <c r="P155" s="11">
        <f>G155+N155+O155</f>
        <v>0</v>
      </c>
      <c r="Q155" s="9">
        <v>1</v>
      </c>
      <c r="R155" s="34">
        <f>P155*Q155</f>
        <v>0</v>
      </c>
    </row>
    <row r="156" spans="1:104" s="1" customFormat="1">
      <c r="A156" s="9" t="s">
        <v>447</v>
      </c>
      <c r="B156" s="9" t="s">
        <v>84</v>
      </c>
      <c r="C156" s="9"/>
      <c r="D156" s="9"/>
      <c r="E156" s="9"/>
      <c r="F156" s="34"/>
      <c r="G156" s="9"/>
      <c r="H156" s="9">
        <v>26972</v>
      </c>
      <c r="I156" s="9">
        <v>27800</v>
      </c>
      <c r="J156" s="9">
        <f>I156-H156</f>
        <v>828</v>
      </c>
      <c r="K156" s="9">
        <v>1</v>
      </c>
      <c r="L156" s="9">
        <f>K156*J156</f>
        <v>828</v>
      </c>
      <c r="M156" s="10">
        <v>1.03</v>
      </c>
      <c r="N156" s="11">
        <f>M156*L156</f>
        <v>852.84</v>
      </c>
      <c r="O156" s="9">
        <v>60</v>
      </c>
      <c r="P156" s="11">
        <f>G156+N156+O156</f>
        <v>912.84</v>
      </c>
      <c r="Q156" s="9">
        <v>1</v>
      </c>
      <c r="R156" s="34">
        <f>P156*Q156</f>
        <v>912.84</v>
      </c>
    </row>
    <row r="157" spans="1:104" s="1" customFormat="1">
      <c r="A157" s="9" t="s">
        <v>448</v>
      </c>
      <c r="B157" s="9" t="s">
        <v>84</v>
      </c>
      <c r="C157" s="9"/>
      <c r="D157" s="9"/>
      <c r="E157" s="9"/>
      <c r="F157" s="34"/>
      <c r="G157" s="9"/>
      <c r="H157" s="9">
        <v>50917</v>
      </c>
      <c r="I157" s="9">
        <v>53757</v>
      </c>
      <c r="J157" s="9">
        <f>I157-H157</f>
        <v>2840</v>
      </c>
      <c r="K157" s="9">
        <v>1</v>
      </c>
      <c r="L157" s="9">
        <f>K157*J157</f>
        <v>2840</v>
      </c>
      <c r="M157" s="10">
        <v>1.03</v>
      </c>
      <c r="N157" s="11">
        <f>M157*L157</f>
        <v>2925.2</v>
      </c>
      <c r="O157" s="9">
        <v>60</v>
      </c>
      <c r="P157" s="11">
        <f>G157+N157+O157</f>
        <v>2985.2</v>
      </c>
      <c r="Q157" s="9">
        <v>1</v>
      </c>
      <c r="R157" s="34">
        <f>P157*Q157</f>
        <v>2985.2</v>
      </c>
    </row>
    <row r="158" spans="1:104" s="1" customFormat="1">
      <c r="A158" s="9" t="s">
        <v>449</v>
      </c>
      <c r="B158" s="9" t="s">
        <v>84</v>
      </c>
      <c r="C158" s="9"/>
      <c r="D158" s="9"/>
      <c r="E158" s="9"/>
      <c r="F158" s="34"/>
      <c r="G158" s="9"/>
      <c r="H158" s="9">
        <v>25904</v>
      </c>
      <c r="I158" s="9">
        <v>25904</v>
      </c>
      <c r="J158" s="9">
        <f t="shared" ref="J158:J175" si="44">I158-H158</f>
        <v>0</v>
      </c>
      <c r="K158" s="9">
        <v>1</v>
      </c>
      <c r="L158" s="9">
        <f>J158*K158</f>
        <v>0</v>
      </c>
      <c r="M158" s="10">
        <v>1.03</v>
      </c>
      <c r="N158" s="11">
        <f t="shared" ref="N158:N175" si="45">M158*L158</f>
        <v>0</v>
      </c>
      <c r="O158" s="9">
        <v>40</v>
      </c>
      <c r="P158" s="11">
        <f t="shared" ref="P158:P175" si="46">G158+N158+O158</f>
        <v>40</v>
      </c>
      <c r="Q158" s="9">
        <v>1</v>
      </c>
      <c r="R158" s="34">
        <f t="shared" ref="R158:R175" si="47">P158*Q158</f>
        <v>40</v>
      </c>
    </row>
    <row r="159" spans="1:104" s="1" customFormat="1">
      <c r="A159" s="9" t="s">
        <v>48</v>
      </c>
      <c r="B159" s="9" t="s">
        <v>84</v>
      </c>
      <c r="C159" s="9"/>
      <c r="D159" s="9"/>
      <c r="E159" s="120"/>
      <c r="F159" s="34"/>
      <c r="G159" s="121"/>
      <c r="H159" s="9">
        <v>13040</v>
      </c>
      <c r="I159" s="9">
        <v>14240</v>
      </c>
      <c r="J159" s="9">
        <f t="shared" si="44"/>
        <v>1200</v>
      </c>
      <c r="K159" s="9">
        <v>20</v>
      </c>
      <c r="L159" s="9">
        <f>J159*K159</f>
        <v>24000</v>
      </c>
      <c r="M159" s="10">
        <v>1.03</v>
      </c>
      <c r="N159" s="121">
        <f>SUM(L159*M159)</f>
        <v>24720</v>
      </c>
      <c r="O159" s="148"/>
      <c r="P159" s="121">
        <f>SUM(G159+N159)</f>
        <v>24720</v>
      </c>
      <c r="Q159" s="9">
        <v>5.7278999999999997E-2</v>
      </c>
      <c r="R159" s="34">
        <f t="shared" si="47"/>
        <v>1415.93688</v>
      </c>
    </row>
    <row r="160" spans="1:104" s="25" customFormat="1">
      <c r="A160" s="493" t="s">
        <v>450</v>
      </c>
      <c r="B160" s="118"/>
      <c r="C160" s="118"/>
      <c r="D160" s="118"/>
      <c r="E160" s="118"/>
      <c r="F160" s="201"/>
      <c r="G160" s="118"/>
      <c r="H160" s="118"/>
      <c r="I160" s="118"/>
      <c r="J160" s="118"/>
      <c r="K160" s="118"/>
      <c r="L160" s="499"/>
      <c r="M160" s="300"/>
      <c r="N160" s="301"/>
      <c r="O160" s="118"/>
      <c r="P160" s="301"/>
      <c r="Q160" s="118"/>
      <c r="R160" s="201">
        <f>SUM(R155:R159)</f>
        <v>5353.9768800000002</v>
      </c>
    </row>
    <row r="161" spans="1:18" s="25" customFormat="1">
      <c r="A161" s="113"/>
      <c r="B161" s="113"/>
      <c r="C161" s="113"/>
      <c r="D161" s="113"/>
      <c r="E161" s="113"/>
      <c r="F161" s="114"/>
      <c r="G161" s="113"/>
      <c r="H161" s="113"/>
      <c r="I161" s="113"/>
      <c r="J161" s="113"/>
      <c r="K161" s="113"/>
      <c r="L161" s="113"/>
      <c r="M161" s="142"/>
      <c r="N161" s="143"/>
      <c r="O161" s="113"/>
      <c r="P161" s="143"/>
      <c r="Q161" s="113"/>
      <c r="R161" s="114"/>
    </row>
    <row r="162" spans="1:18" s="25" customFormat="1">
      <c r="A162" s="70"/>
      <c r="B162" s="113"/>
      <c r="C162" s="113"/>
      <c r="D162" s="113"/>
      <c r="E162" s="113"/>
      <c r="F162" s="114"/>
      <c r="G162" s="113"/>
      <c r="H162" s="113"/>
      <c r="I162" s="113"/>
      <c r="J162" s="113"/>
      <c r="K162" s="113"/>
      <c r="L162" s="113"/>
      <c r="M162" s="142"/>
      <c r="N162" s="143"/>
      <c r="O162" s="113"/>
      <c r="P162" s="143"/>
      <c r="Q162" s="113"/>
      <c r="R162" s="114"/>
    </row>
    <row r="163" spans="1:18" s="256" customFormat="1">
      <c r="A163" s="70" t="s">
        <v>15</v>
      </c>
      <c r="B163" s="358"/>
      <c r="C163" s="358">
        <v>5016</v>
      </c>
      <c r="D163" s="358" t="s">
        <v>451</v>
      </c>
      <c r="E163" s="358"/>
      <c r="F163" s="494"/>
      <c r="G163" s="358"/>
      <c r="H163" s="358"/>
      <c r="I163" s="358"/>
      <c r="J163" s="358"/>
      <c r="K163" s="358"/>
      <c r="L163" s="358"/>
      <c r="M163" s="500"/>
      <c r="N163" s="501"/>
      <c r="O163" s="358"/>
      <c r="P163" s="501"/>
      <c r="Q163" s="358"/>
      <c r="R163" s="494"/>
    </row>
    <row r="164" spans="1:18" s="1" customFormat="1">
      <c r="A164" s="9" t="s">
        <v>452</v>
      </c>
      <c r="B164" s="495" t="s">
        <v>451</v>
      </c>
      <c r="C164" s="9">
        <v>141</v>
      </c>
      <c r="D164" s="9">
        <v>141</v>
      </c>
      <c r="E164" s="9">
        <f>D164-C164</f>
        <v>0</v>
      </c>
      <c r="F164" s="34">
        <v>9.5</v>
      </c>
      <c r="G164" s="9">
        <f>E164*F164</f>
        <v>0</v>
      </c>
      <c r="H164" s="9">
        <v>35723</v>
      </c>
      <c r="I164" s="9">
        <v>36014</v>
      </c>
      <c r="J164" s="9">
        <f t="shared" si="44"/>
        <v>291</v>
      </c>
      <c r="K164" s="9">
        <v>1</v>
      </c>
      <c r="L164" s="9">
        <f t="shared" ref="L164:L170" si="48">K164*J164</f>
        <v>291</v>
      </c>
      <c r="M164" s="10">
        <v>1.03</v>
      </c>
      <c r="N164" s="11">
        <f t="shared" si="45"/>
        <v>299.73</v>
      </c>
      <c r="O164" s="9">
        <v>60</v>
      </c>
      <c r="P164" s="11">
        <f>G164+N164+O164</f>
        <v>359.73</v>
      </c>
      <c r="Q164" s="9">
        <v>1</v>
      </c>
      <c r="R164" s="34">
        <f>P164*Q164</f>
        <v>359.73</v>
      </c>
    </row>
    <row r="165" spans="1:18" s="1" customFormat="1">
      <c r="A165" s="9" t="s">
        <v>453</v>
      </c>
      <c r="B165" s="495" t="s">
        <v>451</v>
      </c>
      <c r="C165" s="9"/>
      <c r="D165" s="9"/>
      <c r="E165" s="9"/>
      <c r="F165" s="34"/>
      <c r="G165" s="9"/>
      <c r="H165" s="9">
        <v>7781</v>
      </c>
      <c r="I165" s="9">
        <v>8167</v>
      </c>
      <c r="J165" s="9">
        <f t="shared" si="44"/>
        <v>386</v>
      </c>
      <c r="K165" s="9">
        <v>1</v>
      </c>
      <c r="L165" s="9">
        <f t="shared" si="48"/>
        <v>386</v>
      </c>
      <c r="M165" s="10">
        <v>1.03</v>
      </c>
      <c r="N165" s="11">
        <f t="shared" si="45"/>
        <v>397.58</v>
      </c>
      <c r="O165" s="9">
        <v>40</v>
      </c>
      <c r="P165" s="11">
        <f t="shared" si="46"/>
        <v>437.58</v>
      </c>
      <c r="Q165" s="9">
        <v>1</v>
      </c>
      <c r="R165" s="34">
        <f t="shared" si="47"/>
        <v>437.58</v>
      </c>
    </row>
    <row r="166" spans="1:18" s="1" customFormat="1">
      <c r="A166" s="9" t="s">
        <v>454</v>
      </c>
      <c r="B166" s="495" t="s">
        <v>451</v>
      </c>
      <c r="C166" s="9"/>
      <c r="D166" s="9"/>
      <c r="E166" s="9"/>
      <c r="F166" s="34"/>
      <c r="G166" s="9"/>
      <c r="H166" s="9">
        <v>21375</v>
      </c>
      <c r="I166" s="9">
        <v>22118</v>
      </c>
      <c r="J166" s="9">
        <f t="shared" si="44"/>
        <v>743</v>
      </c>
      <c r="K166" s="9">
        <v>1</v>
      </c>
      <c r="L166" s="9">
        <f t="shared" si="48"/>
        <v>743</v>
      </c>
      <c r="M166" s="10">
        <v>1.03</v>
      </c>
      <c r="N166" s="11">
        <f t="shared" si="45"/>
        <v>765.29</v>
      </c>
      <c r="O166" s="9">
        <v>40</v>
      </c>
      <c r="P166" s="11">
        <f t="shared" si="46"/>
        <v>805.29</v>
      </c>
      <c r="Q166" s="9">
        <v>1</v>
      </c>
      <c r="R166" s="34">
        <f t="shared" si="47"/>
        <v>805.29</v>
      </c>
    </row>
    <row r="167" spans="1:18" s="1" customFormat="1">
      <c r="A167" s="9" t="s">
        <v>455</v>
      </c>
      <c r="B167" s="495" t="s">
        <v>451</v>
      </c>
      <c r="C167" s="9"/>
      <c r="D167" s="9" t="s">
        <v>456</v>
      </c>
      <c r="E167" s="9"/>
      <c r="F167" s="34"/>
      <c r="G167" s="9"/>
      <c r="H167" s="9">
        <v>3</v>
      </c>
      <c r="I167" s="9">
        <v>3</v>
      </c>
      <c r="J167" s="9">
        <f t="shared" si="44"/>
        <v>0</v>
      </c>
      <c r="K167" s="9">
        <v>1</v>
      </c>
      <c r="L167" s="9">
        <f t="shared" si="48"/>
        <v>0</v>
      </c>
      <c r="M167" s="10">
        <v>1.03</v>
      </c>
      <c r="N167" s="11">
        <f t="shared" si="45"/>
        <v>0</v>
      </c>
      <c r="O167" s="9"/>
      <c r="P167" s="11">
        <f t="shared" si="46"/>
        <v>0</v>
      </c>
      <c r="Q167" s="9">
        <v>1</v>
      </c>
      <c r="R167" s="34">
        <f t="shared" si="47"/>
        <v>0</v>
      </c>
    </row>
    <row r="168" spans="1:18" s="1" customFormat="1">
      <c r="A168" s="9" t="s">
        <v>457</v>
      </c>
      <c r="B168" s="495" t="s">
        <v>451</v>
      </c>
      <c r="C168" s="9"/>
      <c r="D168" s="9"/>
      <c r="E168" s="9"/>
      <c r="F168" s="34"/>
      <c r="G168" s="9"/>
      <c r="H168" s="496">
        <v>7866</v>
      </c>
      <c r="I168" s="496">
        <v>8914</v>
      </c>
      <c r="J168" s="9">
        <f t="shared" si="44"/>
        <v>1048</v>
      </c>
      <c r="K168" s="9">
        <v>1</v>
      </c>
      <c r="L168" s="9">
        <f t="shared" si="48"/>
        <v>1048</v>
      </c>
      <c r="M168" s="10">
        <v>1.03</v>
      </c>
      <c r="N168" s="11">
        <f t="shared" si="45"/>
        <v>1079.44</v>
      </c>
      <c r="O168" s="9">
        <v>30</v>
      </c>
      <c r="P168" s="11">
        <f t="shared" si="46"/>
        <v>1109.44</v>
      </c>
      <c r="Q168" s="9">
        <v>1</v>
      </c>
      <c r="R168" s="34">
        <f t="shared" si="47"/>
        <v>1109.44</v>
      </c>
    </row>
    <row r="169" spans="1:18" s="1" customFormat="1">
      <c r="A169" s="9" t="s">
        <v>458</v>
      </c>
      <c r="B169" s="495" t="s">
        <v>451</v>
      </c>
      <c r="C169" s="9">
        <v>99</v>
      </c>
      <c r="D169" s="9">
        <v>99</v>
      </c>
      <c r="E169" s="9">
        <f>D169-C169</f>
        <v>0</v>
      </c>
      <c r="F169" s="34">
        <v>9.5</v>
      </c>
      <c r="G169" s="9">
        <f>E169*F169</f>
        <v>0</v>
      </c>
      <c r="H169" s="9">
        <v>9819</v>
      </c>
      <c r="I169" s="9">
        <v>9967</v>
      </c>
      <c r="J169" s="9">
        <f t="shared" si="44"/>
        <v>148</v>
      </c>
      <c r="K169" s="9">
        <v>1</v>
      </c>
      <c r="L169" s="9">
        <f t="shared" si="48"/>
        <v>148</v>
      </c>
      <c r="M169" s="10">
        <v>1.03</v>
      </c>
      <c r="N169" s="11">
        <f t="shared" si="45"/>
        <v>152.44</v>
      </c>
      <c r="O169" s="9"/>
      <c r="P169" s="11">
        <f t="shared" si="46"/>
        <v>152.44</v>
      </c>
      <c r="Q169" s="9">
        <v>1</v>
      </c>
      <c r="R169" s="34">
        <f t="shared" si="47"/>
        <v>152.44</v>
      </c>
    </row>
    <row r="170" spans="1:18" s="1" customFormat="1">
      <c r="A170" s="9" t="s">
        <v>459</v>
      </c>
      <c r="B170" s="495" t="s">
        <v>451</v>
      </c>
      <c r="C170" s="9"/>
      <c r="D170" s="9"/>
      <c r="E170" s="9"/>
      <c r="F170" s="34"/>
      <c r="G170" s="9"/>
      <c r="H170" s="9">
        <v>16397</v>
      </c>
      <c r="I170" s="9">
        <v>17037</v>
      </c>
      <c r="J170" s="9">
        <f t="shared" si="44"/>
        <v>640</v>
      </c>
      <c r="K170" s="9">
        <v>1</v>
      </c>
      <c r="L170" s="9">
        <f t="shared" si="48"/>
        <v>640</v>
      </c>
      <c r="M170" s="10">
        <v>1.03</v>
      </c>
      <c r="N170" s="11">
        <f t="shared" si="45"/>
        <v>659.2</v>
      </c>
      <c r="O170" s="9"/>
      <c r="P170" s="11">
        <f t="shared" si="46"/>
        <v>659.2</v>
      </c>
      <c r="Q170" s="9">
        <v>1</v>
      </c>
      <c r="R170" s="34">
        <f t="shared" si="47"/>
        <v>659.2</v>
      </c>
    </row>
    <row r="171" spans="1:18" s="1" customFormat="1">
      <c r="A171" s="9" t="s">
        <v>460</v>
      </c>
      <c r="B171" s="495" t="s">
        <v>451</v>
      </c>
      <c r="C171" s="9"/>
      <c r="D171" s="9"/>
      <c r="E171" s="9"/>
      <c r="F171" s="34"/>
      <c r="G171" s="9"/>
      <c r="H171" s="9">
        <v>51206</v>
      </c>
      <c r="I171" s="9">
        <v>53625</v>
      </c>
      <c r="J171" s="9">
        <f t="shared" si="44"/>
        <v>2419</v>
      </c>
      <c r="K171" s="9">
        <v>1</v>
      </c>
      <c r="L171" s="9">
        <f t="shared" ref="L171:L175" si="49">K171*J171</f>
        <v>2419</v>
      </c>
      <c r="M171" s="10">
        <v>1.03</v>
      </c>
      <c r="N171" s="11">
        <f t="shared" si="45"/>
        <v>2491.5700000000002</v>
      </c>
      <c r="O171" s="9"/>
      <c r="P171" s="11">
        <f t="shared" si="46"/>
        <v>2491.5700000000002</v>
      </c>
      <c r="Q171" s="9">
        <v>1</v>
      </c>
      <c r="R171" s="34">
        <f t="shared" si="47"/>
        <v>2491.5700000000002</v>
      </c>
    </row>
    <row r="172" spans="1:18" s="1" customFormat="1">
      <c r="A172" s="9" t="s">
        <v>461</v>
      </c>
      <c r="B172" s="495" t="s">
        <v>451</v>
      </c>
      <c r="C172" s="9" t="s">
        <v>462</v>
      </c>
      <c r="D172" s="9"/>
      <c r="E172" s="9"/>
      <c r="F172" s="34"/>
      <c r="G172" s="9"/>
      <c r="H172" s="9">
        <v>18016</v>
      </c>
      <c r="I172" s="9">
        <v>18799</v>
      </c>
      <c r="J172" s="9">
        <f t="shared" si="44"/>
        <v>783</v>
      </c>
      <c r="K172" s="9">
        <v>1</v>
      </c>
      <c r="L172" s="9">
        <f t="shared" si="49"/>
        <v>783</v>
      </c>
      <c r="M172" s="10">
        <v>1.03</v>
      </c>
      <c r="N172" s="11">
        <f t="shared" si="45"/>
        <v>806.49</v>
      </c>
      <c r="O172" s="9">
        <v>40</v>
      </c>
      <c r="P172" s="11">
        <f t="shared" si="46"/>
        <v>846.49</v>
      </c>
      <c r="Q172" s="9">
        <v>1</v>
      </c>
      <c r="R172" s="34">
        <f t="shared" si="47"/>
        <v>846.49</v>
      </c>
    </row>
    <row r="173" spans="1:18" s="1" customFormat="1">
      <c r="A173" s="9" t="s">
        <v>463</v>
      </c>
      <c r="B173" s="495" t="s">
        <v>451</v>
      </c>
      <c r="C173" s="9">
        <v>65</v>
      </c>
      <c r="D173" s="9">
        <v>65</v>
      </c>
      <c r="E173" s="9">
        <f>SUM(D173-C173)</f>
        <v>0</v>
      </c>
      <c r="F173" s="34">
        <v>9.5</v>
      </c>
      <c r="G173" s="9">
        <f>E173*F173</f>
        <v>0</v>
      </c>
      <c r="H173" s="9">
        <v>25944</v>
      </c>
      <c r="I173" s="9">
        <v>26192</v>
      </c>
      <c r="J173" s="9">
        <f t="shared" si="44"/>
        <v>248</v>
      </c>
      <c r="K173" s="9">
        <v>1</v>
      </c>
      <c r="L173" s="9">
        <f t="shared" si="49"/>
        <v>248</v>
      </c>
      <c r="M173" s="10">
        <v>1.03</v>
      </c>
      <c r="N173" s="11">
        <f t="shared" si="45"/>
        <v>255.44</v>
      </c>
      <c r="O173" s="9">
        <v>40</v>
      </c>
      <c r="P173" s="11">
        <f t="shared" si="46"/>
        <v>295.44</v>
      </c>
      <c r="Q173" s="9">
        <v>1</v>
      </c>
      <c r="R173" s="34">
        <f t="shared" si="47"/>
        <v>295.44</v>
      </c>
    </row>
    <row r="174" spans="1:18" s="1" customFormat="1">
      <c r="A174" s="9" t="s">
        <v>464</v>
      </c>
      <c r="B174" s="495" t="s">
        <v>451</v>
      </c>
      <c r="C174" s="9">
        <v>36</v>
      </c>
      <c r="D174" s="9">
        <v>36</v>
      </c>
      <c r="E174" s="9">
        <f>D174-C174</f>
        <v>0</v>
      </c>
      <c r="F174" s="34">
        <v>9.5</v>
      </c>
      <c r="G174" s="9">
        <f>E174*F174</f>
        <v>0</v>
      </c>
      <c r="H174" s="9">
        <v>23631</v>
      </c>
      <c r="I174" s="9">
        <v>23969</v>
      </c>
      <c r="J174" s="9">
        <f t="shared" si="44"/>
        <v>338</v>
      </c>
      <c r="K174" s="9">
        <v>1</v>
      </c>
      <c r="L174" s="9">
        <f t="shared" si="49"/>
        <v>338</v>
      </c>
      <c r="M174" s="10">
        <v>1.03</v>
      </c>
      <c r="N174" s="11">
        <f t="shared" si="45"/>
        <v>348.14</v>
      </c>
      <c r="O174" s="9">
        <v>40</v>
      </c>
      <c r="P174" s="11">
        <f t="shared" si="46"/>
        <v>388.14</v>
      </c>
      <c r="Q174" s="9">
        <v>1</v>
      </c>
      <c r="R174" s="34">
        <f t="shared" si="47"/>
        <v>388.14</v>
      </c>
    </row>
    <row r="175" spans="1:18" s="1" customFormat="1">
      <c r="A175" s="9" t="s">
        <v>465</v>
      </c>
      <c r="B175" s="495" t="s">
        <v>451</v>
      </c>
      <c r="C175" s="9">
        <v>51</v>
      </c>
      <c r="D175" s="9">
        <v>51</v>
      </c>
      <c r="E175" s="9">
        <f>D175-C175</f>
        <v>0</v>
      </c>
      <c r="F175" s="34">
        <v>9.5</v>
      </c>
      <c r="G175" s="9">
        <f>E175*F175</f>
        <v>0</v>
      </c>
      <c r="H175" s="9">
        <v>4586</v>
      </c>
      <c r="I175" s="9">
        <v>4766</v>
      </c>
      <c r="J175" s="9">
        <f t="shared" si="44"/>
        <v>180</v>
      </c>
      <c r="K175" s="9">
        <v>1</v>
      </c>
      <c r="L175" s="9">
        <f t="shared" si="49"/>
        <v>180</v>
      </c>
      <c r="M175" s="10">
        <v>1.03</v>
      </c>
      <c r="N175" s="11">
        <f t="shared" si="45"/>
        <v>185.4</v>
      </c>
      <c r="O175" s="9">
        <v>40</v>
      </c>
      <c r="P175" s="11">
        <f t="shared" si="46"/>
        <v>225.4</v>
      </c>
      <c r="Q175" s="9">
        <v>1</v>
      </c>
      <c r="R175" s="34">
        <f t="shared" si="47"/>
        <v>225.4</v>
      </c>
    </row>
    <row r="176" spans="1:18" s="1" customFormat="1">
      <c r="A176" s="9" t="s">
        <v>11</v>
      </c>
      <c r="B176" s="33" t="s">
        <v>466</v>
      </c>
      <c r="C176" s="33"/>
      <c r="D176" s="33"/>
      <c r="E176" s="33">
        <f>E164+E169+E175</f>
        <v>0</v>
      </c>
      <c r="F176" s="348"/>
      <c r="G176" s="33">
        <f>E176*F175</f>
        <v>0</v>
      </c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48">
        <f>SUM(R164:R175)</f>
        <v>7770.72</v>
      </c>
    </row>
    <row r="177" spans="1:104" s="339" customFormat="1">
      <c r="A177" s="3"/>
      <c r="B177" s="110"/>
      <c r="C177" s="3"/>
      <c r="D177" s="226"/>
      <c r="E177" s="3"/>
      <c r="F177" s="111"/>
      <c r="G177" s="3"/>
      <c r="H177" s="3"/>
      <c r="I177" s="3"/>
      <c r="J177" s="3"/>
      <c r="K177" s="3"/>
      <c r="L177" s="3"/>
      <c r="M177" s="4"/>
      <c r="N177" s="5"/>
      <c r="O177" s="3"/>
      <c r="P177" s="5"/>
      <c r="Q177" s="3"/>
      <c r="R177" s="117"/>
      <c r="S177" s="2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7"/>
      <c r="AL177" s="17"/>
      <c r="AM177" s="17"/>
      <c r="AN177" s="17"/>
      <c r="AO177" s="17"/>
      <c r="AP177" s="17"/>
      <c r="AQ177" s="17"/>
      <c r="AR177" s="17"/>
      <c r="AS177" s="17"/>
      <c r="AT177" s="17"/>
      <c r="AU177" s="17"/>
      <c r="AV177" s="17"/>
      <c r="AW177" s="17"/>
      <c r="AX177" s="17"/>
      <c r="AY177" s="17"/>
      <c r="AZ177" s="17"/>
      <c r="BA177" s="17"/>
      <c r="BB177" s="17"/>
      <c r="BC177" s="17"/>
      <c r="BD177" s="17"/>
      <c r="BE177" s="17"/>
      <c r="BF177" s="17"/>
      <c r="BG177" s="17"/>
      <c r="BH177" s="17"/>
      <c r="BI177" s="17"/>
      <c r="BJ177" s="17"/>
      <c r="BK177" s="17"/>
      <c r="BL177" s="17"/>
      <c r="BM177" s="17"/>
      <c r="BN177" s="17"/>
      <c r="BO177" s="17"/>
      <c r="BP177" s="17"/>
      <c r="BQ177" s="17"/>
      <c r="BR177" s="17"/>
      <c r="BS177" s="17"/>
      <c r="BT177" s="17"/>
      <c r="BU177" s="17"/>
      <c r="BV177" s="17"/>
      <c r="BW177" s="17"/>
      <c r="BX177" s="17"/>
      <c r="BY177" s="17"/>
      <c r="BZ177" s="17"/>
      <c r="CA177" s="17"/>
      <c r="CB177" s="17"/>
      <c r="CC177" s="17"/>
      <c r="CD177" s="17"/>
      <c r="CE177" s="17"/>
      <c r="CF177" s="17"/>
      <c r="CG177" s="17"/>
      <c r="CH177" s="17"/>
      <c r="CI177" s="17"/>
      <c r="CJ177" s="17"/>
      <c r="CK177" s="17"/>
      <c r="CL177" s="17"/>
      <c r="CM177" s="17"/>
      <c r="CN177" s="17"/>
      <c r="CO177" s="17"/>
      <c r="CP177" s="17"/>
      <c r="CQ177" s="17"/>
      <c r="CR177" s="17"/>
      <c r="CS177" s="17"/>
      <c r="CT177" s="17"/>
      <c r="CU177" s="17"/>
      <c r="CV177" s="17"/>
      <c r="CW177" s="17"/>
      <c r="CX177" s="17"/>
      <c r="CY177" s="17"/>
      <c r="CZ177" s="17"/>
    </row>
    <row r="178" spans="1:104">
      <c r="A178" s="3"/>
      <c r="B178" s="110"/>
      <c r="C178" s="3"/>
      <c r="D178" s="226"/>
      <c r="E178" s="3"/>
      <c r="F178" s="111"/>
      <c r="G178" s="3"/>
      <c r="H178" s="3"/>
      <c r="I178" s="3"/>
      <c r="J178" s="3"/>
      <c r="K178" s="3"/>
      <c r="L178" s="3"/>
      <c r="M178" s="4"/>
      <c r="N178" s="5"/>
      <c r="O178" s="3"/>
      <c r="P178" s="5"/>
      <c r="Q178" s="3"/>
      <c r="R178" s="117"/>
      <c r="S178" s="2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  <c r="AT178" s="17"/>
      <c r="AU178" s="17"/>
      <c r="AV178" s="17"/>
      <c r="AW178" s="17"/>
      <c r="AX178" s="17"/>
      <c r="AY178" s="17"/>
      <c r="AZ178" s="17"/>
      <c r="BA178" s="17"/>
      <c r="BB178" s="17"/>
      <c r="BC178" s="17"/>
      <c r="BD178" s="17"/>
      <c r="BE178" s="17"/>
      <c r="BF178" s="17"/>
      <c r="BG178" s="17"/>
      <c r="BH178" s="17"/>
      <c r="BI178" s="17"/>
      <c r="BJ178" s="17"/>
      <c r="BK178" s="17"/>
      <c r="BL178" s="17"/>
      <c r="BM178" s="17"/>
      <c r="BN178" s="17"/>
      <c r="BO178" s="17"/>
      <c r="BP178" s="17"/>
      <c r="BQ178" s="17"/>
      <c r="BR178" s="17"/>
      <c r="BS178" s="17"/>
      <c r="BT178" s="17"/>
      <c r="BU178" s="17"/>
      <c r="BV178" s="17"/>
      <c r="BW178" s="17"/>
      <c r="BX178" s="17"/>
      <c r="BY178" s="17"/>
      <c r="BZ178" s="17"/>
      <c r="CA178" s="17"/>
      <c r="CB178" s="17"/>
      <c r="CC178" s="17"/>
      <c r="CD178" s="17"/>
      <c r="CE178" s="17"/>
      <c r="CF178" s="17"/>
      <c r="CG178" s="17"/>
      <c r="CH178" s="17"/>
      <c r="CI178" s="17"/>
      <c r="CJ178" s="17"/>
      <c r="CK178" s="17"/>
      <c r="CL178" s="17"/>
      <c r="CM178" s="17"/>
      <c r="CN178" s="17"/>
      <c r="CO178" s="17"/>
      <c r="CP178" s="17"/>
      <c r="CQ178" s="17"/>
      <c r="CR178" s="17"/>
      <c r="CS178" s="17"/>
      <c r="CT178" s="17"/>
      <c r="CU178" s="17"/>
      <c r="CV178" s="17"/>
      <c r="CW178" s="17"/>
      <c r="CX178" s="17"/>
      <c r="CY178" s="17"/>
      <c r="CZ178" s="17"/>
    </row>
    <row r="179" spans="1:104">
      <c r="A179" s="27" t="s">
        <v>15</v>
      </c>
      <c r="B179" s="3" t="s">
        <v>50</v>
      </c>
      <c r="C179" s="3" t="s">
        <v>253</v>
      </c>
      <c r="D179" s="226"/>
      <c r="E179" s="3" t="s">
        <v>18</v>
      </c>
      <c r="F179" s="117" t="s">
        <v>19</v>
      </c>
      <c r="G179" s="3" t="s">
        <v>20</v>
      </c>
      <c r="H179" s="3" t="s">
        <v>21</v>
      </c>
      <c r="I179" s="3" t="s">
        <v>22</v>
      </c>
      <c r="J179" s="3" t="s">
        <v>23</v>
      </c>
      <c r="K179" s="3" t="s">
        <v>24</v>
      </c>
      <c r="L179" s="3" t="s">
        <v>18</v>
      </c>
      <c r="M179" s="4"/>
      <c r="N179" s="5" t="s">
        <v>25</v>
      </c>
      <c r="O179" s="3" t="s">
        <v>26</v>
      </c>
      <c r="P179" s="5" t="s">
        <v>11</v>
      </c>
      <c r="Q179" s="3" t="s">
        <v>27</v>
      </c>
      <c r="R179" s="117" t="s">
        <v>28</v>
      </c>
      <c r="S179" s="20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  <c r="AT179" s="17"/>
      <c r="AU179" s="17"/>
      <c r="AV179" s="17"/>
      <c r="AW179" s="17"/>
      <c r="AX179" s="17"/>
      <c r="AY179" s="17"/>
      <c r="AZ179" s="17"/>
      <c r="BA179" s="17"/>
      <c r="BB179" s="17"/>
      <c r="BC179" s="17"/>
      <c r="BD179" s="17"/>
      <c r="BE179" s="17"/>
      <c r="BF179" s="17"/>
      <c r="BG179" s="17"/>
      <c r="BH179" s="17"/>
      <c r="BI179" s="17"/>
      <c r="BJ179" s="17"/>
      <c r="BK179" s="17"/>
      <c r="BL179" s="17"/>
      <c r="BM179" s="17"/>
      <c r="BN179" s="17"/>
      <c r="BO179" s="17"/>
      <c r="BP179" s="17"/>
      <c r="BQ179" s="17"/>
      <c r="BR179" s="17"/>
      <c r="BS179" s="17"/>
      <c r="BT179" s="17"/>
      <c r="BU179" s="17"/>
      <c r="BV179" s="17"/>
      <c r="BW179" s="17"/>
      <c r="BX179" s="17"/>
      <c r="BY179" s="17"/>
      <c r="BZ179" s="17"/>
      <c r="CA179" s="17"/>
      <c r="CB179" s="17"/>
      <c r="CC179" s="17"/>
      <c r="CD179" s="17"/>
      <c r="CE179" s="17"/>
      <c r="CF179" s="17"/>
      <c r="CG179" s="17"/>
      <c r="CH179" s="17"/>
      <c r="CI179" s="17"/>
      <c r="CJ179" s="17"/>
      <c r="CK179" s="17"/>
      <c r="CL179" s="17"/>
      <c r="CM179" s="17"/>
      <c r="CN179" s="17"/>
      <c r="CO179" s="17"/>
      <c r="CP179" s="17"/>
      <c r="CQ179" s="17"/>
      <c r="CR179" s="17"/>
      <c r="CS179" s="17"/>
      <c r="CT179" s="17"/>
      <c r="CU179" s="17"/>
      <c r="CV179" s="17"/>
      <c r="CW179" s="17"/>
      <c r="CX179" s="17"/>
      <c r="CY179" s="17"/>
      <c r="CZ179" s="17"/>
    </row>
    <row r="180" spans="1:104" s="1" customFormat="1">
      <c r="A180" s="9" t="s">
        <v>467</v>
      </c>
      <c r="B180" s="9" t="s">
        <v>468</v>
      </c>
      <c r="C180" s="33">
        <v>44</v>
      </c>
      <c r="D180" s="33">
        <v>44</v>
      </c>
      <c r="E180" s="9">
        <f>D180-C180</f>
        <v>0</v>
      </c>
      <c r="F180" s="34">
        <v>9.5</v>
      </c>
      <c r="G180" s="9">
        <f>E180*F180</f>
        <v>0</v>
      </c>
      <c r="H180" s="9">
        <v>60915</v>
      </c>
      <c r="I180" s="9">
        <v>62019</v>
      </c>
      <c r="J180" s="9">
        <f t="shared" ref="J180:J185" si="50">I180-H180</f>
        <v>1104</v>
      </c>
      <c r="K180" s="9">
        <v>1</v>
      </c>
      <c r="L180" s="9">
        <f t="shared" ref="L180:L185" si="51">K180*J180</f>
        <v>1104</v>
      </c>
      <c r="M180" s="10">
        <v>1.03</v>
      </c>
      <c r="N180" s="11">
        <f t="shared" ref="N180:N186" si="52">M180*L180</f>
        <v>1137.1199999999999</v>
      </c>
      <c r="O180" s="9">
        <v>120</v>
      </c>
      <c r="P180" s="11">
        <f t="shared" ref="P180:P186" si="53">G180+N180+O180</f>
        <v>1257.1199999999999</v>
      </c>
      <c r="Q180" s="9">
        <v>1</v>
      </c>
      <c r="R180" s="34">
        <f t="shared" ref="R180:R185" si="54">P180*Q180</f>
        <v>1257.1199999999999</v>
      </c>
    </row>
    <row r="181" spans="1:104" s="1" customFormat="1">
      <c r="A181" s="9" t="s">
        <v>469</v>
      </c>
      <c r="B181" s="9" t="s">
        <v>468</v>
      </c>
      <c r="C181" s="33"/>
      <c r="D181" s="33"/>
      <c r="E181" s="9"/>
      <c r="F181" s="34"/>
      <c r="G181" s="9"/>
      <c r="H181" s="9">
        <v>37945</v>
      </c>
      <c r="I181" s="9">
        <v>39715</v>
      </c>
      <c r="J181" s="9">
        <f t="shared" si="50"/>
        <v>1770</v>
      </c>
      <c r="K181" s="9">
        <v>1</v>
      </c>
      <c r="L181" s="9">
        <f t="shared" si="51"/>
        <v>1770</v>
      </c>
      <c r="M181" s="10">
        <v>1.03</v>
      </c>
      <c r="N181" s="11">
        <f t="shared" si="52"/>
        <v>1823.1</v>
      </c>
      <c r="O181" s="9">
        <v>60</v>
      </c>
      <c r="P181" s="11">
        <f t="shared" si="53"/>
        <v>1883.1</v>
      </c>
      <c r="Q181" s="9">
        <v>1</v>
      </c>
      <c r="R181" s="34">
        <f t="shared" si="54"/>
        <v>1883.1</v>
      </c>
    </row>
    <row r="182" spans="1:104" s="1" customFormat="1">
      <c r="A182" s="9" t="s">
        <v>470</v>
      </c>
      <c r="B182" s="9" t="s">
        <v>468</v>
      </c>
      <c r="C182" s="33"/>
      <c r="D182" s="33"/>
      <c r="E182" s="9"/>
      <c r="F182" s="34"/>
      <c r="G182" s="9"/>
      <c r="H182" s="9">
        <v>7526</v>
      </c>
      <c r="I182" s="9">
        <v>7541</v>
      </c>
      <c r="J182" s="9">
        <f t="shared" si="50"/>
        <v>15</v>
      </c>
      <c r="K182" s="9">
        <v>1</v>
      </c>
      <c r="L182" s="9">
        <f t="shared" si="51"/>
        <v>15</v>
      </c>
      <c r="M182" s="10">
        <v>1.03</v>
      </c>
      <c r="N182" s="11">
        <f t="shared" si="52"/>
        <v>15.45</v>
      </c>
      <c r="O182" s="9">
        <v>30</v>
      </c>
      <c r="P182" s="11">
        <f t="shared" si="53"/>
        <v>45.45</v>
      </c>
      <c r="Q182" s="9">
        <v>0.5</v>
      </c>
      <c r="R182" s="34">
        <f t="shared" si="54"/>
        <v>22.725000000000001</v>
      </c>
    </row>
    <row r="183" spans="1:104" s="1" customFormat="1">
      <c r="A183" s="9" t="s">
        <v>471</v>
      </c>
      <c r="B183" s="9" t="s">
        <v>468</v>
      </c>
      <c r="C183" s="33">
        <v>19</v>
      </c>
      <c r="D183" s="33">
        <v>19</v>
      </c>
      <c r="E183" s="9">
        <f>D183-C183</f>
        <v>0</v>
      </c>
      <c r="F183" s="34">
        <v>9.5</v>
      </c>
      <c r="G183" s="9">
        <f>E183*F183</f>
        <v>0</v>
      </c>
      <c r="H183" s="9">
        <v>17069</v>
      </c>
      <c r="I183" s="9">
        <v>17069</v>
      </c>
      <c r="J183" s="9">
        <f t="shared" si="50"/>
        <v>0</v>
      </c>
      <c r="K183" s="9">
        <v>1</v>
      </c>
      <c r="L183" s="9">
        <f t="shared" si="51"/>
        <v>0</v>
      </c>
      <c r="M183" s="10">
        <v>1.03</v>
      </c>
      <c r="N183" s="11">
        <f t="shared" si="52"/>
        <v>0</v>
      </c>
      <c r="O183" s="9">
        <v>40</v>
      </c>
      <c r="P183" s="11">
        <f t="shared" si="53"/>
        <v>40</v>
      </c>
      <c r="Q183" s="9">
        <v>1</v>
      </c>
      <c r="R183" s="34">
        <f t="shared" si="54"/>
        <v>40</v>
      </c>
    </row>
    <row r="184" spans="1:104" s="1" customFormat="1">
      <c r="A184" s="9" t="s">
        <v>472</v>
      </c>
      <c r="B184" s="9" t="s">
        <v>468</v>
      </c>
      <c r="C184" s="33"/>
      <c r="D184" s="33"/>
      <c r="E184" s="9"/>
      <c r="F184" s="34">
        <v>9.5</v>
      </c>
      <c r="G184" s="9"/>
      <c r="H184" s="9">
        <v>50114</v>
      </c>
      <c r="I184" s="9">
        <v>50114</v>
      </c>
      <c r="J184" s="9">
        <f t="shared" si="50"/>
        <v>0</v>
      </c>
      <c r="K184" s="9">
        <v>1</v>
      </c>
      <c r="L184" s="9">
        <f t="shared" si="51"/>
        <v>0</v>
      </c>
      <c r="M184" s="10">
        <v>1.03</v>
      </c>
      <c r="N184" s="11">
        <f t="shared" si="52"/>
        <v>0</v>
      </c>
      <c r="O184" s="9">
        <v>60</v>
      </c>
      <c r="P184" s="11">
        <f t="shared" si="53"/>
        <v>60</v>
      </c>
      <c r="Q184" s="9">
        <v>1</v>
      </c>
      <c r="R184" s="34">
        <f t="shared" si="54"/>
        <v>60</v>
      </c>
    </row>
    <row r="185" spans="1:104" s="1" customFormat="1">
      <c r="A185" s="9" t="s">
        <v>473</v>
      </c>
      <c r="B185" s="9" t="s">
        <v>468</v>
      </c>
      <c r="C185" s="33">
        <v>5</v>
      </c>
      <c r="D185" s="33">
        <v>5</v>
      </c>
      <c r="E185" s="9">
        <v>0</v>
      </c>
      <c r="F185" s="34">
        <v>9.5</v>
      </c>
      <c r="G185" s="9">
        <f>E185*F185</f>
        <v>0</v>
      </c>
      <c r="H185" s="9">
        <v>8076</v>
      </c>
      <c r="I185" s="9">
        <v>8076</v>
      </c>
      <c r="J185" s="9">
        <f t="shared" si="50"/>
        <v>0</v>
      </c>
      <c r="K185" s="9">
        <v>1</v>
      </c>
      <c r="L185" s="9">
        <f t="shared" si="51"/>
        <v>0</v>
      </c>
      <c r="M185" s="10">
        <v>1.03</v>
      </c>
      <c r="N185" s="11">
        <f t="shared" si="52"/>
        <v>0</v>
      </c>
      <c r="O185" s="9">
        <v>40</v>
      </c>
      <c r="P185" s="11">
        <f t="shared" si="53"/>
        <v>40</v>
      </c>
      <c r="Q185" s="9">
        <v>1</v>
      </c>
      <c r="R185" s="34">
        <f t="shared" si="54"/>
        <v>40</v>
      </c>
    </row>
    <row r="186" spans="1:104" s="1" customFormat="1">
      <c r="A186" s="9" t="s">
        <v>11</v>
      </c>
      <c r="B186" s="9" t="s">
        <v>468</v>
      </c>
      <c r="C186" s="9"/>
      <c r="D186" s="9"/>
      <c r="E186" s="9">
        <f>SUM(E180:E183)</f>
        <v>0</v>
      </c>
      <c r="F186" s="34">
        <v>9.5</v>
      </c>
      <c r="G186" s="9">
        <f>E186*F186</f>
        <v>0</v>
      </c>
      <c r="H186" s="9"/>
      <c r="I186" s="9"/>
      <c r="J186" s="9"/>
      <c r="K186" s="9"/>
      <c r="L186" s="9">
        <f>SUM(L180:L185)</f>
        <v>2889</v>
      </c>
      <c r="M186" s="10">
        <v>1.03</v>
      </c>
      <c r="N186" s="11">
        <f t="shared" si="52"/>
        <v>2975.67</v>
      </c>
      <c r="O186" s="9">
        <f>SUM(O180:O183)</f>
        <v>250</v>
      </c>
      <c r="P186" s="11">
        <f t="shared" si="53"/>
        <v>3225.67</v>
      </c>
      <c r="Q186" s="9">
        <v>1</v>
      </c>
      <c r="R186" s="34">
        <f>SUM(R180:R185)</f>
        <v>3302.9450000000002</v>
      </c>
    </row>
    <row r="187" spans="1:104" s="25" customFormat="1">
      <c r="A187" s="94" t="s">
        <v>409</v>
      </c>
      <c r="B187" s="94" t="s">
        <v>109</v>
      </c>
      <c r="C187" s="94"/>
      <c r="D187" s="66"/>
      <c r="E187" s="94"/>
      <c r="F187" s="95"/>
      <c r="G187" s="94"/>
      <c r="H187" s="94"/>
      <c r="I187" s="94"/>
      <c r="J187" s="94"/>
      <c r="K187" s="94"/>
      <c r="L187" s="94"/>
      <c r="M187" s="124">
        <v>1.03</v>
      </c>
      <c r="N187" s="125"/>
      <c r="O187" s="94"/>
      <c r="P187" s="125"/>
      <c r="Q187" s="94"/>
      <c r="R187" s="20">
        <v>39814.99</v>
      </c>
    </row>
    <row r="188" spans="1:104" s="25" customFormat="1">
      <c r="A188" s="94" t="s">
        <v>396</v>
      </c>
      <c r="B188" s="94" t="s">
        <v>397</v>
      </c>
      <c r="C188" s="94"/>
      <c r="D188" s="66"/>
      <c r="E188" s="94"/>
      <c r="F188" s="95"/>
      <c r="G188" s="94"/>
      <c r="H188" s="94"/>
      <c r="I188" s="94"/>
      <c r="J188" s="94"/>
      <c r="K188" s="94"/>
      <c r="L188" s="94"/>
      <c r="M188" s="124"/>
      <c r="N188" s="125"/>
      <c r="O188" s="94"/>
      <c r="P188" s="125"/>
      <c r="Q188" s="94"/>
      <c r="R188" s="95">
        <f>R187-R186</f>
        <v>36512.044999999998</v>
      </c>
    </row>
    <row r="189" spans="1:104" s="92" customFormat="1">
      <c r="A189" s="3"/>
      <c r="B189" s="3"/>
      <c r="C189" s="3"/>
      <c r="D189" s="226"/>
      <c r="E189" s="3"/>
      <c r="F189" s="117"/>
      <c r="G189" s="3"/>
      <c r="H189" s="3"/>
      <c r="I189" s="3"/>
      <c r="J189" s="3"/>
      <c r="K189" s="3"/>
      <c r="L189" s="3"/>
      <c r="M189" s="4"/>
      <c r="N189" s="5"/>
      <c r="O189" s="3"/>
      <c r="P189" s="5"/>
      <c r="Q189" s="3"/>
      <c r="R189" s="117"/>
      <c r="S189" s="324"/>
      <c r="T189" s="324"/>
      <c r="U189" s="324"/>
      <c r="V189" s="324"/>
      <c r="W189" s="324"/>
      <c r="X189" s="324"/>
      <c r="Y189" s="324"/>
      <c r="Z189" s="324"/>
      <c r="AA189" s="324"/>
      <c r="AB189" s="324"/>
      <c r="AC189" s="324"/>
      <c r="AD189" s="324"/>
      <c r="AE189" s="324"/>
      <c r="AF189" s="324"/>
      <c r="AG189" s="324"/>
      <c r="AH189" s="324"/>
      <c r="AI189" s="324"/>
      <c r="AJ189" s="324"/>
      <c r="AK189" s="324"/>
      <c r="AL189" s="324"/>
      <c r="AM189" s="324"/>
      <c r="AN189" s="324"/>
      <c r="AO189" s="324"/>
      <c r="AP189" s="324"/>
      <c r="AQ189" s="324"/>
      <c r="AR189" s="324"/>
      <c r="AS189" s="324"/>
      <c r="AT189" s="324"/>
      <c r="AU189" s="324"/>
      <c r="AV189" s="324"/>
      <c r="AW189" s="324"/>
      <c r="AX189" s="324"/>
      <c r="AY189" s="324"/>
      <c r="AZ189" s="324"/>
      <c r="BA189" s="324"/>
      <c r="BB189" s="324"/>
      <c r="BC189" s="324"/>
      <c r="BD189" s="324"/>
      <c r="BE189" s="324"/>
      <c r="BF189" s="324"/>
      <c r="BG189" s="324"/>
      <c r="BH189" s="324"/>
      <c r="BI189" s="324"/>
      <c r="BJ189" s="324"/>
      <c r="BK189" s="324"/>
      <c r="BL189" s="324"/>
      <c r="BM189" s="324"/>
      <c r="BN189" s="324"/>
      <c r="BO189" s="324"/>
      <c r="BP189" s="324"/>
      <c r="BQ189" s="324"/>
      <c r="BR189" s="324"/>
      <c r="BS189" s="324"/>
      <c r="BT189" s="324"/>
      <c r="BU189" s="324"/>
      <c r="BV189" s="324"/>
      <c r="BW189" s="324"/>
      <c r="BX189" s="324"/>
      <c r="BY189" s="324"/>
      <c r="BZ189" s="324"/>
      <c r="CA189" s="324"/>
      <c r="CB189" s="324"/>
      <c r="CC189" s="324"/>
      <c r="CD189" s="324"/>
      <c r="CE189" s="324"/>
      <c r="CF189" s="324"/>
      <c r="CG189" s="324"/>
      <c r="CH189" s="324"/>
      <c r="CI189" s="324"/>
      <c r="CJ189" s="324"/>
      <c r="CK189" s="324"/>
      <c r="CL189" s="324"/>
      <c r="CM189" s="324"/>
      <c r="CN189" s="324"/>
      <c r="CO189" s="324"/>
      <c r="CP189" s="324"/>
      <c r="CQ189" s="324"/>
      <c r="CR189" s="324"/>
      <c r="CS189" s="324"/>
      <c r="CT189" s="324"/>
      <c r="CU189" s="324"/>
      <c r="CV189" s="324"/>
      <c r="CW189" s="324"/>
      <c r="CX189" s="324"/>
      <c r="CY189" s="324"/>
      <c r="CZ189" s="324"/>
    </row>
    <row r="190" spans="1:104" s="92" customFormat="1">
      <c r="A190" s="27" t="s">
        <v>15</v>
      </c>
      <c r="B190" s="3" t="s">
        <v>50</v>
      </c>
      <c r="C190" s="3" t="s">
        <v>16</v>
      </c>
      <c r="D190" s="3" t="s">
        <v>17</v>
      </c>
      <c r="E190" s="3" t="s">
        <v>18</v>
      </c>
      <c r="F190" s="117" t="s">
        <v>19</v>
      </c>
      <c r="G190" s="3" t="s">
        <v>20</v>
      </c>
      <c r="H190" s="3" t="s">
        <v>21</v>
      </c>
      <c r="I190" s="3" t="s">
        <v>22</v>
      </c>
      <c r="J190" s="3" t="s">
        <v>23</v>
      </c>
      <c r="K190" s="3" t="s">
        <v>24</v>
      </c>
      <c r="L190" s="3" t="s">
        <v>18</v>
      </c>
      <c r="M190" s="4"/>
      <c r="N190" s="5" t="s">
        <v>25</v>
      </c>
      <c r="O190" s="3" t="s">
        <v>26</v>
      </c>
      <c r="P190" s="5" t="s">
        <v>11</v>
      </c>
      <c r="Q190" s="3" t="s">
        <v>27</v>
      </c>
      <c r="R190" s="117" t="s">
        <v>28</v>
      </c>
      <c r="S190" s="324"/>
      <c r="T190" s="324"/>
      <c r="U190" s="324"/>
      <c r="V190" s="324"/>
      <c r="W190" s="324"/>
      <c r="X190" s="324"/>
      <c r="Y190" s="324"/>
      <c r="Z190" s="324"/>
      <c r="AA190" s="324"/>
      <c r="AB190" s="324"/>
      <c r="AC190" s="324"/>
      <c r="AD190" s="324"/>
      <c r="AE190" s="324"/>
      <c r="AF190" s="324"/>
      <c r="AG190" s="324"/>
      <c r="AH190" s="324"/>
      <c r="AI190" s="324"/>
      <c r="AJ190" s="324"/>
      <c r="AK190" s="324"/>
      <c r="AL190" s="324"/>
      <c r="AM190" s="324"/>
      <c r="AN190" s="324"/>
      <c r="AO190" s="324"/>
      <c r="AP190" s="324"/>
      <c r="AQ190" s="324"/>
      <c r="AR190" s="324"/>
      <c r="AS190" s="324"/>
      <c r="AT190" s="324"/>
      <c r="AU190" s="324"/>
      <c r="AV190" s="324"/>
      <c r="AW190" s="324"/>
      <c r="AX190" s="324"/>
      <c r="AY190" s="324"/>
      <c r="AZ190" s="324"/>
      <c r="BA190" s="324"/>
      <c r="BB190" s="324"/>
      <c r="BC190" s="324"/>
      <c r="BD190" s="324"/>
      <c r="BE190" s="324"/>
      <c r="BF190" s="324"/>
      <c r="BG190" s="324"/>
      <c r="BH190" s="324"/>
      <c r="BI190" s="324"/>
      <c r="BJ190" s="324"/>
      <c r="BK190" s="324"/>
      <c r="BL190" s="324"/>
      <c r="BM190" s="324"/>
      <c r="BN190" s="324"/>
      <c r="BO190" s="324"/>
      <c r="BP190" s="324"/>
      <c r="BQ190" s="324"/>
      <c r="BR190" s="324"/>
      <c r="BS190" s="324"/>
      <c r="BT190" s="324"/>
      <c r="BU190" s="324"/>
      <c r="BV190" s="324"/>
      <c r="BW190" s="324"/>
      <c r="BX190" s="324"/>
      <c r="BY190" s="324"/>
      <c r="BZ190" s="324"/>
      <c r="CA190" s="324"/>
      <c r="CB190" s="324"/>
      <c r="CC190" s="324"/>
      <c r="CD190" s="324"/>
      <c r="CE190" s="324"/>
      <c r="CF190" s="324"/>
      <c r="CG190" s="324"/>
      <c r="CH190" s="324"/>
      <c r="CI190" s="324"/>
      <c r="CJ190" s="324"/>
      <c r="CK190" s="324"/>
      <c r="CL190" s="324"/>
      <c r="CM190" s="324"/>
      <c r="CN190" s="324"/>
      <c r="CO190" s="324"/>
      <c r="CP190" s="324"/>
      <c r="CQ190" s="324"/>
      <c r="CR190" s="324"/>
      <c r="CS190" s="324"/>
      <c r="CT190" s="324"/>
      <c r="CU190" s="324"/>
      <c r="CV190" s="324"/>
      <c r="CW190" s="324"/>
      <c r="CX190" s="324"/>
      <c r="CY190" s="324"/>
      <c r="CZ190" s="324"/>
    </row>
    <row r="191" spans="1:104" s="475" customFormat="1">
      <c r="A191" s="163" t="s">
        <v>474</v>
      </c>
      <c r="B191" s="364" t="s">
        <v>475</v>
      </c>
      <c r="C191" s="364" t="s">
        <v>476</v>
      </c>
      <c r="D191" s="364">
        <v>4723</v>
      </c>
      <c r="E191" s="364"/>
      <c r="F191" s="497"/>
      <c r="G191" s="364"/>
      <c r="H191" s="364"/>
      <c r="I191" s="364"/>
      <c r="J191" s="364"/>
      <c r="K191" s="364"/>
      <c r="L191" s="364"/>
      <c r="M191" s="502"/>
      <c r="N191" s="503"/>
      <c r="O191" s="364"/>
      <c r="P191" s="503"/>
      <c r="Q191" s="364"/>
      <c r="R191" s="497"/>
    </row>
    <row r="192" spans="1:104" s="1" customFormat="1">
      <c r="A192" s="9" t="s">
        <v>477</v>
      </c>
      <c r="B192" s="9" t="s">
        <v>475</v>
      </c>
      <c r="C192" s="9">
        <v>47</v>
      </c>
      <c r="D192" s="9">
        <v>47</v>
      </c>
      <c r="E192" s="9">
        <f>SUM(D192-C192)</f>
        <v>0</v>
      </c>
      <c r="F192" s="34">
        <v>9.5</v>
      </c>
      <c r="G192" s="9">
        <f>E192*F192</f>
        <v>0</v>
      </c>
      <c r="H192" s="9">
        <v>22937</v>
      </c>
      <c r="I192" s="9">
        <v>22937</v>
      </c>
      <c r="J192" s="9">
        <f>I192-H192</f>
        <v>0</v>
      </c>
      <c r="K192" s="9">
        <v>1</v>
      </c>
      <c r="L192" s="9">
        <f>K192*J192</f>
        <v>0</v>
      </c>
      <c r="M192" s="10">
        <v>1.03</v>
      </c>
      <c r="N192" s="11">
        <f>M192*L192</f>
        <v>0</v>
      </c>
      <c r="O192" s="9">
        <v>0</v>
      </c>
      <c r="P192" s="11">
        <f>G192+N192+O192</f>
        <v>0</v>
      </c>
      <c r="Q192" s="9">
        <v>1</v>
      </c>
      <c r="R192" s="34">
        <f>P192*Q192</f>
        <v>0</v>
      </c>
    </row>
    <row r="193" spans="1:19" s="1" customFormat="1">
      <c r="A193" s="9" t="s">
        <v>478</v>
      </c>
      <c r="B193" s="9" t="s">
        <v>475</v>
      </c>
      <c r="C193" s="9">
        <v>28</v>
      </c>
      <c r="D193" s="9">
        <v>28</v>
      </c>
      <c r="E193" s="9">
        <f>SUM(D193-C193)</f>
        <v>0</v>
      </c>
      <c r="F193" s="34">
        <v>9.5</v>
      </c>
      <c r="G193" s="9">
        <f>E193*F193</f>
        <v>0</v>
      </c>
      <c r="H193" s="9">
        <v>18816</v>
      </c>
      <c r="I193" s="9">
        <v>21982</v>
      </c>
      <c r="J193" s="9">
        <f t="shared" ref="J193:J205" si="55">I193-H193</f>
        <v>3166</v>
      </c>
      <c r="K193" s="9">
        <v>1</v>
      </c>
      <c r="L193" s="9">
        <f t="shared" ref="L193:L205" si="56">K193*J193</f>
        <v>3166</v>
      </c>
      <c r="M193" s="10">
        <v>1.03</v>
      </c>
      <c r="N193" s="11">
        <f t="shared" ref="N193:N206" si="57">M193*L193</f>
        <v>3260.98</v>
      </c>
      <c r="O193" s="9">
        <v>40</v>
      </c>
      <c r="P193" s="11">
        <f t="shared" ref="P193:P206" si="58">G193+N193+O193</f>
        <v>3300.98</v>
      </c>
      <c r="Q193" s="9">
        <v>1</v>
      </c>
      <c r="R193" s="34">
        <f t="shared" ref="R193:R205" si="59">P193*Q193</f>
        <v>3300.98</v>
      </c>
    </row>
    <row r="194" spans="1:19" s="1" customFormat="1">
      <c r="A194" s="9" t="s">
        <v>479</v>
      </c>
      <c r="B194" s="9" t="s">
        <v>475</v>
      </c>
      <c r="C194" s="9"/>
      <c r="D194" s="9"/>
      <c r="E194" s="9"/>
      <c r="F194" s="34"/>
      <c r="G194" s="9"/>
      <c r="H194" s="9">
        <v>62373</v>
      </c>
      <c r="I194" s="9">
        <v>66195</v>
      </c>
      <c r="J194" s="9">
        <f t="shared" si="55"/>
        <v>3822</v>
      </c>
      <c r="K194" s="9">
        <v>1</v>
      </c>
      <c r="L194" s="9">
        <f t="shared" si="56"/>
        <v>3822</v>
      </c>
      <c r="M194" s="10">
        <v>1.03</v>
      </c>
      <c r="N194" s="11">
        <f t="shared" si="57"/>
        <v>3936.66</v>
      </c>
      <c r="O194" s="9">
        <v>40</v>
      </c>
      <c r="P194" s="11">
        <f t="shared" si="58"/>
        <v>3976.66</v>
      </c>
      <c r="Q194" s="9">
        <v>1</v>
      </c>
      <c r="R194" s="34">
        <f t="shared" si="59"/>
        <v>3976.66</v>
      </c>
    </row>
    <row r="195" spans="1:19" s="1" customFormat="1">
      <c r="A195" s="9" t="s">
        <v>480</v>
      </c>
      <c r="B195" s="9" t="s">
        <v>475</v>
      </c>
      <c r="C195" s="9"/>
      <c r="D195" s="9"/>
      <c r="E195" s="9"/>
      <c r="F195" s="34"/>
      <c r="G195" s="9"/>
      <c r="H195" s="9">
        <v>39460</v>
      </c>
      <c r="I195" s="9">
        <v>41650</v>
      </c>
      <c r="J195" s="9">
        <f t="shared" si="55"/>
        <v>2190</v>
      </c>
      <c r="K195" s="9">
        <v>1</v>
      </c>
      <c r="L195" s="9">
        <f t="shared" si="56"/>
        <v>2190</v>
      </c>
      <c r="M195" s="10">
        <v>1.03</v>
      </c>
      <c r="N195" s="11">
        <f t="shared" si="57"/>
        <v>2255.6999999999998</v>
      </c>
      <c r="O195" s="9">
        <v>40</v>
      </c>
      <c r="P195" s="11">
        <f t="shared" si="58"/>
        <v>2295.6999999999998</v>
      </c>
      <c r="Q195" s="9">
        <v>1</v>
      </c>
      <c r="R195" s="34">
        <f t="shared" si="59"/>
        <v>2295.6999999999998</v>
      </c>
    </row>
    <row r="196" spans="1:19" s="1" customFormat="1">
      <c r="A196" s="9" t="s">
        <v>481</v>
      </c>
      <c r="B196" s="9" t="s">
        <v>475</v>
      </c>
      <c r="C196" s="9">
        <v>66</v>
      </c>
      <c r="D196" s="9">
        <v>66</v>
      </c>
      <c r="E196" s="9">
        <f>SUM(D196-C196)</f>
        <v>0</v>
      </c>
      <c r="F196" s="34">
        <v>9.5</v>
      </c>
      <c r="G196" s="9">
        <f>E196*F196</f>
        <v>0</v>
      </c>
      <c r="H196" s="9">
        <v>41557</v>
      </c>
      <c r="I196" s="9">
        <v>41557</v>
      </c>
      <c r="J196" s="9">
        <f t="shared" si="55"/>
        <v>0</v>
      </c>
      <c r="K196" s="9">
        <v>1</v>
      </c>
      <c r="L196" s="9">
        <f t="shared" si="56"/>
        <v>0</v>
      </c>
      <c r="M196" s="10">
        <v>1.03</v>
      </c>
      <c r="N196" s="11">
        <f t="shared" si="57"/>
        <v>0</v>
      </c>
      <c r="O196" s="9">
        <v>120</v>
      </c>
      <c r="P196" s="11">
        <f t="shared" si="58"/>
        <v>120</v>
      </c>
      <c r="Q196" s="9">
        <v>0.5</v>
      </c>
      <c r="R196" s="34">
        <f t="shared" si="59"/>
        <v>60</v>
      </c>
    </row>
    <row r="197" spans="1:19" s="1" customFormat="1">
      <c r="A197" s="9" t="s">
        <v>482</v>
      </c>
      <c r="B197" s="9" t="s">
        <v>475</v>
      </c>
      <c r="C197" s="9"/>
      <c r="D197" s="9"/>
      <c r="E197" s="9"/>
      <c r="F197" s="34"/>
      <c r="G197" s="9"/>
      <c r="H197" s="9">
        <v>20762</v>
      </c>
      <c r="I197" s="9">
        <v>22081</v>
      </c>
      <c r="J197" s="9">
        <f t="shared" si="55"/>
        <v>1319</v>
      </c>
      <c r="K197" s="9">
        <v>1</v>
      </c>
      <c r="L197" s="9">
        <f t="shared" si="56"/>
        <v>1319</v>
      </c>
      <c r="M197" s="10">
        <v>1.03</v>
      </c>
      <c r="N197" s="11">
        <f t="shared" si="57"/>
        <v>1358.57</v>
      </c>
      <c r="O197" s="9">
        <v>40</v>
      </c>
      <c r="P197" s="11">
        <f t="shared" si="58"/>
        <v>1398.57</v>
      </c>
      <c r="Q197" s="9">
        <v>1</v>
      </c>
      <c r="R197" s="34">
        <f t="shared" si="59"/>
        <v>1398.57</v>
      </c>
    </row>
    <row r="198" spans="1:19" s="1" customFormat="1">
      <c r="A198" s="9" t="s">
        <v>483</v>
      </c>
      <c r="B198" s="9" t="s">
        <v>475</v>
      </c>
      <c r="C198" s="9"/>
      <c r="D198" s="9" t="s">
        <v>484</v>
      </c>
      <c r="E198" s="9">
        <v>0</v>
      </c>
      <c r="F198" s="34">
        <v>9.5</v>
      </c>
      <c r="G198" s="9">
        <f>E198*F198</f>
        <v>0</v>
      </c>
      <c r="H198" s="9">
        <v>63385</v>
      </c>
      <c r="I198" s="9">
        <v>66310</v>
      </c>
      <c r="J198" s="9">
        <f t="shared" si="55"/>
        <v>2925</v>
      </c>
      <c r="K198" s="9">
        <v>1</v>
      </c>
      <c r="L198" s="9">
        <f t="shared" si="56"/>
        <v>2925</v>
      </c>
      <c r="M198" s="10">
        <v>1.03</v>
      </c>
      <c r="N198" s="11">
        <f t="shared" si="57"/>
        <v>3012.75</v>
      </c>
      <c r="O198" s="9">
        <v>80</v>
      </c>
      <c r="P198" s="11">
        <f t="shared" si="58"/>
        <v>3092.75</v>
      </c>
      <c r="Q198" s="9">
        <v>1</v>
      </c>
      <c r="R198" s="34">
        <f t="shared" si="59"/>
        <v>3092.75</v>
      </c>
    </row>
    <row r="199" spans="1:19" s="1" customFormat="1">
      <c r="A199" s="9" t="s">
        <v>485</v>
      </c>
      <c r="B199" s="9" t="s">
        <v>475</v>
      </c>
      <c r="C199" s="9"/>
      <c r="D199" s="9"/>
      <c r="E199" s="9"/>
      <c r="F199" s="34"/>
      <c r="G199" s="9"/>
      <c r="H199" s="9">
        <v>64913</v>
      </c>
      <c r="I199" s="9">
        <v>68355</v>
      </c>
      <c r="J199" s="9">
        <f t="shared" si="55"/>
        <v>3442</v>
      </c>
      <c r="K199" s="9">
        <v>1</v>
      </c>
      <c r="L199" s="9">
        <f t="shared" si="56"/>
        <v>3442</v>
      </c>
      <c r="M199" s="10">
        <v>1.03</v>
      </c>
      <c r="N199" s="11">
        <f t="shared" si="57"/>
        <v>3545.26</v>
      </c>
      <c r="O199" s="9">
        <v>140</v>
      </c>
      <c r="P199" s="11">
        <f t="shared" si="58"/>
        <v>3685.26</v>
      </c>
      <c r="Q199" s="9">
        <v>1</v>
      </c>
      <c r="R199" s="34">
        <f t="shared" si="59"/>
        <v>3685.26</v>
      </c>
    </row>
    <row r="200" spans="1:19" s="1" customFormat="1">
      <c r="A200" s="9" t="s">
        <v>486</v>
      </c>
      <c r="B200" s="9" t="s">
        <v>475</v>
      </c>
      <c r="C200" s="9">
        <v>21</v>
      </c>
      <c r="D200" s="9">
        <v>21</v>
      </c>
      <c r="E200" s="9">
        <f>SUM(D200-C200)</f>
        <v>0</v>
      </c>
      <c r="F200" s="34">
        <v>9.5</v>
      </c>
      <c r="G200" s="9">
        <f>E200*F200</f>
        <v>0</v>
      </c>
      <c r="H200" s="9">
        <v>3837</v>
      </c>
      <c r="I200" s="9">
        <v>4997</v>
      </c>
      <c r="J200" s="9">
        <f t="shared" si="55"/>
        <v>1160</v>
      </c>
      <c r="K200" s="9">
        <v>1</v>
      </c>
      <c r="L200" s="9">
        <f t="shared" si="56"/>
        <v>1160</v>
      </c>
      <c r="M200" s="10">
        <v>1.03</v>
      </c>
      <c r="N200" s="11">
        <f t="shared" si="57"/>
        <v>1194.8</v>
      </c>
      <c r="O200" s="9">
        <v>60</v>
      </c>
      <c r="P200" s="11">
        <f t="shared" si="58"/>
        <v>1254.8</v>
      </c>
      <c r="Q200" s="9">
        <v>1</v>
      </c>
      <c r="R200" s="34">
        <f t="shared" si="59"/>
        <v>1254.8</v>
      </c>
    </row>
    <row r="201" spans="1:19" s="1" customFormat="1">
      <c r="A201" s="9" t="s">
        <v>487</v>
      </c>
      <c r="B201" s="9" t="s">
        <v>475</v>
      </c>
      <c r="C201" s="9">
        <v>35</v>
      </c>
      <c r="D201" s="9">
        <v>35</v>
      </c>
      <c r="E201" s="9">
        <f>SUM(D201-C201)</f>
        <v>0</v>
      </c>
      <c r="F201" s="34">
        <v>9.5</v>
      </c>
      <c r="G201" s="9">
        <f>E201*F201</f>
        <v>0</v>
      </c>
      <c r="H201" s="9">
        <v>17776</v>
      </c>
      <c r="I201" s="9">
        <v>18174</v>
      </c>
      <c r="J201" s="9">
        <f t="shared" si="55"/>
        <v>398</v>
      </c>
      <c r="K201" s="9">
        <v>1</v>
      </c>
      <c r="L201" s="9">
        <f t="shared" si="56"/>
        <v>398</v>
      </c>
      <c r="M201" s="10">
        <v>1.03</v>
      </c>
      <c r="N201" s="11">
        <f t="shared" si="57"/>
        <v>409.94</v>
      </c>
      <c r="O201" s="9">
        <v>60</v>
      </c>
      <c r="P201" s="11">
        <f t="shared" si="58"/>
        <v>469.94</v>
      </c>
      <c r="Q201" s="9">
        <v>1</v>
      </c>
      <c r="R201" s="34">
        <f t="shared" si="59"/>
        <v>469.94</v>
      </c>
    </row>
    <row r="202" spans="1:19" s="1" customFormat="1">
      <c r="A202" s="9" t="s">
        <v>488</v>
      </c>
      <c r="B202" s="9" t="s">
        <v>475</v>
      </c>
      <c r="C202" s="9" t="s">
        <v>489</v>
      </c>
      <c r="D202" s="9"/>
      <c r="E202" s="9"/>
      <c r="F202" s="34"/>
      <c r="G202" s="9"/>
      <c r="H202" s="9">
        <v>21044</v>
      </c>
      <c r="I202" s="9">
        <v>21247</v>
      </c>
      <c r="J202" s="9">
        <f t="shared" si="55"/>
        <v>203</v>
      </c>
      <c r="K202" s="9">
        <v>1</v>
      </c>
      <c r="L202" s="9">
        <f t="shared" si="56"/>
        <v>203</v>
      </c>
      <c r="M202" s="10">
        <v>1.03</v>
      </c>
      <c r="N202" s="11">
        <f t="shared" si="57"/>
        <v>209.09</v>
      </c>
      <c r="O202" s="9">
        <v>40</v>
      </c>
      <c r="P202" s="11">
        <f t="shared" si="58"/>
        <v>249.09</v>
      </c>
      <c r="Q202" s="9">
        <v>1</v>
      </c>
      <c r="R202" s="34">
        <f t="shared" si="59"/>
        <v>249.09</v>
      </c>
    </row>
    <row r="203" spans="1:19" s="1" customFormat="1">
      <c r="A203" s="9" t="s">
        <v>490</v>
      </c>
      <c r="B203" s="9" t="s">
        <v>475</v>
      </c>
      <c r="C203" s="9">
        <v>69</v>
      </c>
      <c r="D203" s="9">
        <v>69</v>
      </c>
      <c r="E203" s="9"/>
      <c r="F203" s="34"/>
      <c r="G203" s="9"/>
      <c r="H203" s="9">
        <v>34673</v>
      </c>
      <c r="I203" s="9">
        <v>36899</v>
      </c>
      <c r="J203" s="9">
        <f t="shared" si="55"/>
        <v>2226</v>
      </c>
      <c r="K203" s="9">
        <v>1</v>
      </c>
      <c r="L203" s="9">
        <f t="shared" si="56"/>
        <v>2226</v>
      </c>
      <c r="M203" s="10">
        <v>1.03</v>
      </c>
      <c r="N203" s="11">
        <f t="shared" si="57"/>
        <v>2292.7800000000002</v>
      </c>
      <c r="O203" s="9"/>
      <c r="P203" s="11">
        <f t="shared" si="58"/>
        <v>2292.7800000000002</v>
      </c>
      <c r="Q203" s="9">
        <v>1</v>
      </c>
      <c r="R203" s="34">
        <f t="shared" si="59"/>
        <v>2292.7800000000002</v>
      </c>
    </row>
    <row r="204" spans="1:19" s="1" customFormat="1">
      <c r="A204" s="9" t="s">
        <v>491</v>
      </c>
      <c r="B204" s="9" t="s">
        <v>475</v>
      </c>
      <c r="C204" s="9"/>
      <c r="D204" s="9"/>
      <c r="E204" s="9"/>
      <c r="F204" s="34"/>
      <c r="G204" s="9"/>
      <c r="H204" s="9">
        <v>68759</v>
      </c>
      <c r="I204" s="9">
        <v>75323</v>
      </c>
      <c r="J204" s="9">
        <f t="shared" si="55"/>
        <v>6564</v>
      </c>
      <c r="K204" s="9">
        <v>1</v>
      </c>
      <c r="L204" s="9">
        <f t="shared" si="56"/>
        <v>6564</v>
      </c>
      <c r="M204" s="10">
        <v>1.03</v>
      </c>
      <c r="N204" s="11"/>
      <c r="O204" s="9"/>
      <c r="P204" s="11">
        <f t="shared" si="58"/>
        <v>0</v>
      </c>
      <c r="Q204" s="9">
        <v>1</v>
      </c>
      <c r="R204" s="34">
        <f t="shared" si="59"/>
        <v>0</v>
      </c>
    </row>
    <row r="205" spans="1:19" s="1" customFormat="1">
      <c r="A205" s="9" t="s">
        <v>492</v>
      </c>
      <c r="B205" s="9" t="s">
        <v>475</v>
      </c>
      <c r="C205" s="9"/>
      <c r="D205" s="9"/>
      <c r="E205" s="9"/>
      <c r="F205" s="34"/>
      <c r="G205" s="9"/>
      <c r="H205" s="9">
        <v>16589</v>
      </c>
      <c r="I205" s="9">
        <v>18006</v>
      </c>
      <c r="J205" s="9">
        <f t="shared" si="55"/>
        <v>1417</v>
      </c>
      <c r="K205" s="9">
        <v>1</v>
      </c>
      <c r="L205" s="9">
        <f t="shared" si="56"/>
        <v>1417</v>
      </c>
      <c r="M205" s="10">
        <v>1.03</v>
      </c>
      <c r="N205" s="11">
        <f t="shared" si="57"/>
        <v>1459.51</v>
      </c>
      <c r="O205" s="9"/>
      <c r="P205" s="11">
        <f t="shared" si="58"/>
        <v>1459.51</v>
      </c>
      <c r="Q205" s="9">
        <v>1</v>
      </c>
      <c r="R205" s="34">
        <f t="shared" si="59"/>
        <v>1459.51</v>
      </c>
    </row>
    <row r="206" spans="1:19" s="1" customFormat="1">
      <c r="A206" s="9" t="s">
        <v>11</v>
      </c>
      <c r="B206" s="9" t="s">
        <v>475</v>
      </c>
      <c r="C206" s="9"/>
      <c r="D206" s="9"/>
      <c r="E206" s="9">
        <f>SUM(E193:E202)</f>
        <v>0</v>
      </c>
      <c r="F206" s="34">
        <v>9.5</v>
      </c>
      <c r="G206" s="9">
        <f>E206*F206</f>
        <v>0</v>
      </c>
      <c r="H206" s="9"/>
      <c r="I206" s="9"/>
      <c r="J206" s="9"/>
      <c r="K206" s="9"/>
      <c r="L206" s="9">
        <f>SUM(L193:L205)</f>
        <v>28832</v>
      </c>
      <c r="M206" s="10">
        <v>1.03</v>
      </c>
      <c r="N206" s="11">
        <f t="shared" si="57"/>
        <v>29696.959999999999</v>
      </c>
      <c r="O206" s="9">
        <f>SUM(O193:O202)</f>
        <v>660</v>
      </c>
      <c r="P206" s="11">
        <f t="shared" si="58"/>
        <v>30356.959999999999</v>
      </c>
      <c r="Q206" s="9">
        <v>1</v>
      </c>
      <c r="R206" s="34">
        <f>SUM(R192:R205)</f>
        <v>23536.04</v>
      </c>
    </row>
    <row r="207" spans="1:19" s="23" customFormat="1">
      <c r="A207" s="226"/>
      <c r="B207" s="3"/>
      <c r="C207" s="3"/>
      <c r="D207" s="3"/>
      <c r="E207" s="3"/>
      <c r="F207" s="117"/>
      <c r="G207" s="3"/>
      <c r="H207" s="3"/>
      <c r="I207" s="3"/>
      <c r="J207" s="3"/>
      <c r="K207" s="3"/>
      <c r="L207" s="200"/>
      <c r="M207" s="4"/>
      <c r="N207" s="5"/>
      <c r="O207" s="3"/>
      <c r="P207" s="5"/>
      <c r="Q207" s="3"/>
      <c r="R207" s="117"/>
      <c r="S207" s="1"/>
    </row>
    <row r="208" spans="1:19" s="23" customFormat="1">
      <c r="A208" s="3" t="s">
        <v>15</v>
      </c>
      <c r="B208" s="3" t="s">
        <v>50</v>
      </c>
      <c r="C208" s="3" t="s">
        <v>16</v>
      </c>
      <c r="D208" s="3" t="s">
        <v>17</v>
      </c>
      <c r="E208" s="3" t="s">
        <v>18</v>
      </c>
      <c r="F208" s="117" t="s">
        <v>19</v>
      </c>
      <c r="G208" s="3" t="s">
        <v>20</v>
      </c>
      <c r="H208" s="3" t="s">
        <v>21</v>
      </c>
      <c r="I208" s="3" t="s">
        <v>22</v>
      </c>
      <c r="J208" s="3" t="s">
        <v>23</v>
      </c>
      <c r="K208" s="3" t="s">
        <v>24</v>
      </c>
      <c r="L208" s="3" t="s">
        <v>18</v>
      </c>
      <c r="M208" s="4"/>
      <c r="N208" s="5" t="s">
        <v>25</v>
      </c>
      <c r="O208" s="3" t="s">
        <v>26</v>
      </c>
      <c r="P208" s="5" t="s">
        <v>11</v>
      </c>
      <c r="Q208" s="3" t="s">
        <v>27</v>
      </c>
      <c r="R208" s="117" t="s">
        <v>28</v>
      </c>
      <c r="S208" s="1"/>
    </row>
    <row r="209" spans="1:19" s="1" customFormat="1">
      <c r="A209" s="9" t="s">
        <v>493</v>
      </c>
      <c r="B209" s="9" t="s">
        <v>494</v>
      </c>
      <c r="C209" s="9">
        <v>0</v>
      </c>
      <c r="D209" s="9">
        <v>0</v>
      </c>
      <c r="E209" s="9">
        <f>SUM(D209-C209)</f>
        <v>0</v>
      </c>
      <c r="F209" s="34">
        <v>9.5</v>
      </c>
      <c r="G209" s="9">
        <f>E209*F209</f>
        <v>0</v>
      </c>
      <c r="H209" s="9">
        <v>0</v>
      </c>
      <c r="I209" s="9">
        <v>0</v>
      </c>
      <c r="J209" s="9">
        <f>I209-H209</f>
        <v>0</v>
      </c>
      <c r="K209" s="9">
        <v>1</v>
      </c>
      <c r="L209" s="9">
        <f t="shared" ref="L209:L214" si="60">K209*J209</f>
        <v>0</v>
      </c>
      <c r="M209" s="10">
        <v>1.03</v>
      </c>
      <c r="N209" s="11">
        <f t="shared" ref="N209:N214" si="61">M209*L209</f>
        <v>0</v>
      </c>
      <c r="O209" s="9">
        <v>80</v>
      </c>
      <c r="P209" s="11">
        <f t="shared" ref="P209:P214" si="62">G209+N209+O209</f>
        <v>80</v>
      </c>
      <c r="Q209" s="9">
        <v>1</v>
      </c>
      <c r="R209" s="34">
        <f t="shared" ref="R209:R213" si="63">P209*Q209</f>
        <v>80</v>
      </c>
    </row>
    <row r="210" spans="1:19" s="1" customFormat="1">
      <c r="A210" s="9" t="s">
        <v>495</v>
      </c>
      <c r="B210" s="9" t="s">
        <v>494</v>
      </c>
      <c r="C210" s="9">
        <v>22</v>
      </c>
      <c r="D210" s="9">
        <v>22</v>
      </c>
      <c r="E210" s="9">
        <f>SUM(D210-C210)</f>
        <v>0</v>
      </c>
      <c r="F210" s="34">
        <v>9.5</v>
      </c>
      <c r="G210" s="9">
        <f>E210*F210</f>
        <v>0</v>
      </c>
      <c r="H210" s="9">
        <v>3965</v>
      </c>
      <c r="I210" s="9">
        <v>4059</v>
      </c>
      <c r="J210" s="9">
        <f>I210-H210</f>
        <v>94</v>
      </c>
      <c r="K210" s="9">
        <v>1</v>
      </c>
      <c r="L210" s="9">
        <f t="shared" si="60"/>
        <v>94</v>
      </c>
      <c r="M210" s="10">
        <v>1.03</v>
      </c>
      <c r="N210" s="11">
        <f t="shared" si="61"/>
        <v>96.82</v>
      </c>
      <c r="O210" s="9">
        <v>80</v>
      </c>
      <c r="P210" s="11">
        <f t="shared" si="62"/>
        <v>176.82</v>
      </c>
      <c r="Q210" s="9">
        <v>1</v>
      </c>
      <c r="R210" s="34">
        <f t="shared" si="63"/>
        <v>176.82</v>
      </c>
    </row>
    <row r="211" spans="1:19" s="1" customFormat="1">
      <c r="A211" s="9" t="s">
        <v>496</v>
      </c>
      <c r="B211" s="9" t="s">
        <v>494</v>
      </c>
      <c r="C211" s="9"/>
      <c r="D211" s="9"/>
      <c r="E211" s="9"/>
      <c r="F211" s="34"/>
      <c r="G211" s="9"/>
      <c r="H211" s="9">
        <v>0</v>
      </c>
      <c r="I211" s="9">
        <v>187</v>
      </c>
      <c r="J211" s="9">
        <f>I211-H211</f>
        <v>187</v>
      </c>
      <c r="K211" s="9">
        <v>20</v>
      </c>
      <c r="L211" s="9">
        <f t="shared" si="60"/>
        <v>3740</v>
      </c>
      <c r="M211" s="10">
        <v>1.03</v>
      </c>
      <c r="N211" s="11">
        <f t="shared" si="61"/>
        <v>3852.2</v>
      </c>
      <c r="O211" s="9">
        <v>80</v>
      </c>
      <c r="P211" s="11">
        <f t="shared" si="62"/>
        <v>3932.2</v>
      </c>
      <c r="Q211" s="9">
        <v>1</v>
      </c>
      <c r="R211" s="34">
        <f t="shared" si="63"/>
        <v>3932.2</v>
      </c>
    </row>
    <row r="212" spans="1:19" s="1" customFormat="1">
      <c r="A212" s="9" t="s">
        <v>497</v>
      </c>
      <c r="B212" s="9" t="s">
        <v>494</v>
      </c>
      <c r="C212" s="9"/>
      <c r="D212" s="9"/>
      <c r="E212" s="9"/>
      <c r="F212" s="34"/>
      <c r="G212" s="9"/>
      <c r="H212" s="9">
        <v>0</v>
      </c>
      <c r="I212" s="9">
        <v>71</v>
      </c>
      <c r="J212" s="9">
        <f>I212-H212</f>
        <v>71</v>
      </c>
      <c r="K212" s="9">
        <v>20</v>
      </c>
      <c r="L212" s="9">
        <f t="shared" si="60"/>
        <v>1420</v>
      </c>
      <c r="M212" s="10">
        <v>1.03</v>
      </c>
      <c r="N212" s="11">
        <f t="shared" si="61"/>
        <v>1462.6</v>
      </c>
      <c r="O212" s="9">
        <v>100</v>
      </c>
      <c r="P212" s="11">
        <f t="shared" si="62"/>
        <v>1562.6</v>
      </c>
      <c r="Q212" s="9">
        <v>1</v>
      </c>
      <c r="R212" s="34">
        <f t="shared" si="63"/>
        <v>1562.6</v>
      </c>
    </row>
    <row r="213" spans="1:19" s="1" customFormat="1">
      <c r="A213" s="9" t="s">
        <v>498</v>
      </c>
      <c r="B213" s="9" t="s">
        <v>494</v>
      </c>
      <c r="C213" s="9"/>
      <c r="D213" s="9"/>
      <c r="E213" s="9"/>
      <c r="F213" s="34"/>
      <c r="G213" s="9"/>
      <c r="H213" s="9">
        <v>7056</v>
      </c>
      <c r="I213" s="9">
        <v>7483</v>
      </c>
      <c r="J213" s="9">
        <f>I213-H213</f>
        <v>427</v>
      </c>
      <c r="K213" s="9">
        <v>1</v>
      </c>
      <c r="L213" s="9">
        <f t="shared" si="60"/>
        <v>427</v>
      </c>
      <c r="M213" s="10">
        <v>1.03</v>
      </c>
      <c r="N213" s="11">
        <f t="shared" si="61"/>
        <v>439.81</v>
      </c>
      <c r="O213" s="9"/>
      <c r="P213" s="11">
        <f t="shared" si="62"/>
        <v>439.81</v>
      </c>
      <c r="Q213" s="9">
        <v>1</v>
      </c>
      <c r="R213" s="34">
        <f t="shared" si="63"/>
        <v>439.81</v>
      </c>
    </row>
    <row r="214" spans="1:19" s="1" customFormat="1">
      <c r="A214" s="9" t="s">
        <v>11</v>
      </c>
      <c r="B214" s="9" t="s">
        <v>494</v>
      </c>
      <c r="C214" s="9"/>
      <c r="D214" s="9"/>
      <c r="E214" s="9"/>
      <c r="F214" s="34"/>
      <c r="G214" s="9"/>
      <c r="H214" s="9"/>
      <c r="I214" s="9"/>
      <c r="J214" s="9">
        <f>J210+J211+J212+J213</f>
        <v>779</v>
      </c>
      <c r="K214" s="9">
        <v>1</v>
      </c>
      <c r="L214" s="9">
        <f t="shared" si="60"/>
        <v>779</v>
      </c>
      <c r="M214" s="10">
        <v>1.03</v>
      </c>
      <c r="N214" s="11">
        <f t="shared" si="61"/>
        <v>802.37</v>
      </c>
      <c r="O214" s="9">
        <f>SUM(O211:O212)</f>
        <v>180</v>
      </c>
      <c r="P214" s="11">
        <f t="shared" si="62"/>
        <v>982.37</v>
      </c>
      <c r="Q214" s="9">
        <v>1</v>
      </c>
      <c r="R214" s="34">
        <f>R209+R210+R211+R212+R213</f>
        <v>6191.43</v>
      </c>
    </row>
    <row r="215" spans="1:19" s="25" customFormat="1">
      <c r="A215" s="94" t="s">
        <v>499</v>
      </c>
      <c r="B215" s="94" t="s">
        <v>494</v>
      </c>
      <c r="C215" s="94" t="s">
        <v>109</v>
      </c>
      <c r="D215" s="94"/>
      <c r="E215" s="94"/>
      <c r="F215" s="95"/>
      <c r="G215" s="94"/>
      <c r="H215" s="94"/>
      <c r="I215" s="94"/>
      <c r="J215" s="94"/>
      <c r="K215" s="94"/>
      <c r="L215" s="512"/>
      <c r="M215" s="124"/>
      <c r="N215" s="125"/>
      <c r="O215" s="94"/>
      <c r="P215" s="125"/>
      <c r="Q215" s="94"/>
      <c r="R215" s="504">
        <v>79041.600000000006</v>
      </c>
    </row>
    <row r="216" spans="1:19" s="25" customFormat="1">
      <c r="A216" s="94" t="s">
        <v>396</v>
      </c>
      <c r="B216" s="94"/>
      <c r="C216" s="94" t="s">
        <v>397</v>
      </c>
      <c r="D216" s="66"/>
      <c r="E216" s="94"/>
      <c r="F216" s="95"/>
      <c r="G216" s="94"/>
      <c r="H216" s="94"/>
      <c r="I216" s="94"/>
      <c r="J216" s="94"/>
      <c r="K216" s="94"/>
      <c r="L216" s="94"/>
      <c r="M216" s="124"/>
      <c r="N216" s="125"/>
      <c r="O216" s="94"/>
      <c r="P216" s="125"/>
      <c r="Q216" s="94"/>
      <c r="R216" s="95">
        <f>R215-R214</f>
        <v>72850.17</v>
      </c>
    </row>
    <row r="217" spans="1:19" s="79" customFormat="1">
      <c r="A217" s="3"/>
      <c r="B217" s="3"/>
      <c r="C217" s="3"/>
      <c r="D217" s="226"/>
      <c r="E217" s="3"/>
      <c r="F217" s="117"/>
      <c r="G217" s="3"/>
      <c r="H217" s="3"/>
      <c r="I217" s="3"/>
      <c r="J217" s="3"/>
      <c r="K217" s="3"/>
      <c r="L217" s="3"/>
      <c r="M217" s="4"/>
      <c r="N217" s="5"/>
      <c r="O217" s="3"/>
      <c r="P217" s="5"/>
      <c r="Q217" s="3"/>
      <c r="R217" s="117"/>
      <c r="S217" s="23"/>
    </row>
    <row r="218" spans="1:19" s="79" customFormat="1" ht="25.5">
      <c r="A218" s="693"/>
      <c r="B218" s="694"/>
      <c r="C218" s="694"/>
      <c r="D218" s="694"/>
      <c r="E218" s="694"/>
      <c r="F218" s="694"/>
      <c r="G218" s="694"/>
      <c r="H218" s="694"/>
      <c r="I218" s="694"/>
      <c r="J218" s="694"/>
      <c r="K218" s="694"/>
      <c r="L218" s="694"/>
      <c r="M218" s="694"/>
      <c r="N218" s="694"/>
      <c r="O218" s="694"/>
      <c r="P218" s="694"/>
      <c r="Q218" s="694"/>
      <c r="R218" s="695"/>
    </row>
    <row r="219" spans="1:19" s="1" customFormat="1">
      <c r="A219" s="505" t="s">
        <v>15</v>
      </c>
      <c r="B219" s="397" t="s">
        <v>50</v>
      </c>
      <c r="C219" s="397" t="s">
        <v>16</v>
      </c>
      <c r="D219" s="397" t="s">
        <v>17</v>
      </c>
      <c r="E219" s="397" t="s">
        <v>18</v>
      </c>
      <c r="F219" s="506" t="s">
        <v>19</v>
      </c>
      <c r="G219" s="397" t="s">
        <v>20</v>
      </c>
      <c r="H219" s="397" t="s">
        <v>21</v>
      </c>
      <c r="I219" s="397" t="s">
        <v>22</v>
      </c>
      <c r="J219" s="397" t="s">
        <v>23</v>
      </c>
      <c r="K219" s="397" t="s">
        <v>24</v>
      </c>
      <c r="L219" s="397" t="s">
        <v>18</v>
      </c>
      <c r="M219" s="73"/>
      <c r="N219" s="513" t="s">
        <v>25</v>
      </c>
      <c r="O219" s="397" t="s">
        <v>26</v>
      </c>
      <c r="P219" s="513" t="s">
        <v>11</v>
      </c>
      <c r="Q219" s="397" t="s">
        <v>27</v>
      </c>
      <c r="R219" s="506" t="s">
        <v>28</v>
      </c>
    </row>
    <row r="220" spans="1:19" s="1" customFormat="1">
      <c r="A220" s="507"/>
      <c r="B220" s="507">
        <v>4762</v>
      </c>
      <c r="C220" s="507"/>
      <c r="D220" s="507"/>
      <c r="E220" s="507"/>
      <c r="F220" s="508"/>
      <c r="G220" s="507"/>
      <c r="H220" s="507"/>
      <c r="I220" s="507"/>
      <c r="J220" s="507"/>
      <c r="K220" s="507"/>
      <c r="L220" s="507"/>
      <c r="M220" s="514"/>
      <c r="N220" s="489"/>
      <c r="O220" s="507"/>
      <c r="P220" s="489"/>
      <c r="Q220" s="507"/>
      <c r="R220" s="508"/>
    </row>
    <row r="221" spans="1:19" s="1" customFormat="1">
      <c r="A221" s="45" t="s">
        <v>500</v>
      </c>
      <c r="B221" s="45" t="s">
        <v>501</v>
      </c>
      <c r="C221" s="45">
        <v>17</v>
      </c>
      <c r="D221" s="45">
        <v>17</v>
      </c>
      <c r="E221" s="45">
        <f>SUM(D221-C221)</f>
        <v>0</v>
      </c>
      <c r="F221" s="47">
        <v>9.5</v>
      </c>
      <c r="G221" s="45">
        <f>E221*F221</f>
        <v>0</v>
      </c>
      <c r="H221" s="45">
        <v>40997</v>
      </c>
      <c r="I221" s="45">
        <v>43582</v>
      </c>
      <c r="J221" s="45">
        <f t="shared" ref="J221:J238" si="64">I221-H221</f>
        <v>2585</v>
      </c>
      <c r="K221" s="45">
        <v>1</v>
      </c>
      <c r="L221" s="45">
        <f t="shared" ref="L221:L238" si="65">K221*J221</f>
        <v>2585</v>
      </c>
      <c r="M221" s="59">
        <v>1.03</v>
      </c>
      <c r="N221" s="60">
        <f t="shared" ref="N221:N239" si="66">M221*L221</f>
        <v>2662.55</v>
      </c>
      <c r="O221" s="45">
        <v>80</v>
      </c>
      <c r="P221" s="60">
        <f t="shared" ref="P221:P236" si="67">G221+N221+O221</f>
        <v>2742.55</v>
      </c>
      <c r="Q221" s="45">
        <v>1</v>
      </c>
      <c r="R221" s="47">
        <f t="shared" ref="R221:R238" si="68">P221*Q221</f>
        <v>2742.55</v>
      </c>
    </row>
    <row r="222" spans="1:19" s="1" customFormat="1">
      <c r="A222" s="45" t="s">
        <v>502</v>
      </c>
      <c r="B222" s="45" t="s">
        <v>501</v>
      </c>
      <c r="C222" s="45">
        <v>1429</v>
      </c>
      <c r="D222" s="45">
        <v>1429</v>
      </c>
      <c r="E222" s="45">
        <f>SUM(D222-C222)</f>
        <v>0</v>
      </c>
      <c r="F222" s="47">
        <v>9.5</v>
      </c>
      <c r="G222" s="45">
        <f>E222*F222</f>
        <v>0</v>
      </c>
      <c r="H222" s="45">
        <v>231710</v>
      </c>
      <c r="I222" s="45">
        <v>237957</v>
      </c>
      <c r="J222" s="45">
        <f t="shared" si="64"/>
        <v>6247</v>
      </c>
      <c r="K222" s="45">
        <v>1</v>
      </c>
      <c r="L222" s="45">
        <f t="shared" si="65"/>
        <v>6247</v>
      </c>
      <c r="M222" s="59">
        <v>1.03</v>
      </c>
      <c r="N222" s="60">
        <f t="shared" si="66"/>
        <v>6434.41</v>
      </c>
      <c r="O222" s="45">
        <v>80</v>
      </c>
      <c r="P222" s="60">
        <f t="shared" si="67"/>
        <v>6514.41</v>
      </c>
      <c r="Q222" s="45">
        <v>1</v>
      </c>
      <c r="R222" s="47">
        <f t="shared" si="68"/>
        <v>6514.41</v>
      </c>
    </row>
    <row r="223" spans="1:19" s="1" customFormat="1">
      <c r="A223" s="45" t="s">
        <v>503</v>
      </c>
      <c r="B223" s="45" t="s">
        <v>501</v>
      </c>
      <c r="C223" s="45"/>
      <c r="D223" s="45"/>
      <c r="E223" s="45"/>
      <c r="F223" s="47"/>
      <c r="G223" s="45"/>
      <c r="H223" s="45">
        <v>191170</v>
      </c>
      <c r="I223" s="45">
        <v>197048</v>
      </c>
      <c r="J223" s="45">
        <f t="shared" si="64"/>
        <v>5878</v>
      </c>
      <c r="K223" s="45">
        <v>1</v>
      </c>
      <c r="L223" s="45">
        <f t="shared" si="65"/>
        <v>5878</v>
      </c>
      <c r="M223" s="59">
        <v>1.03</v>
      </c>
      <c r="N223" s="60">
        <f t="shared" si="66"/>
        <v>6054.34</v>
      </c>
      <c r="O223" s="45">
        <v>80</v>
      </c>
      <c r="P223" s="60">
        <f t="shared" si="67"/>
        <v>6134.34</v>
      </c>
      <c r="Q223" s="45">
        <v>1</v>
      </c>
      <c r="R223" s="47">
        <f t="shared" si="68"/>
        <v>6134.34</v>
      </c>
    </row>
    <row r="224" spans="1:19" s="1" customFormat="1">
      <c r="A224" s="45" t="s">
        <v>504</v>
      </c>
      <c r="B224" s="45" t="s">
        <v>501</v>
      </c>
      <c r="C224" s="45"/>
      <c r="D224" s="45" t="s">
        <v>505</v>
      </c>
      <c r="E224" s="45"/>
      <c r="F224" s="47"/>
      <c r="G224" s="45"/>
      <c r="H224" s="45">
        <v>5924</v>
      </c>
      <c r="I224" s="45">
        <v>6084</v>
      </c>
      <c r="J224" s="45">
        <f t="shared" si="64"/>
        <v>160</v>
      </c>
      <c r="K224" s="45">
        <v>1</v>
      </c>
      <c r="L224" s="45">
        <f t="shared" si="65"/>
        <v>160</v>
      </c>
      <c r="M224" s="59">
        <v>1.03</v>
      </c>
      <c r="N224" s="60">
        <f t="shared" si="66"/>
        <v>164.8</v>
      </c>
      <c r="O224" s="45"/>
      <c r="P224" s="60">
        <f t="shared" si="67"/>
        <v>164.8</v>
      </c>
      <c r="Q224" s="45">
        <v>1</v>
      </c>
      <c r="R224" s="47">
        <f t="shared" si="68"/>
        <v>164.8</v>
      </c>
    </row>
    <row r="225" spans="1:18" s="1" customFormat="1">
      <c r="A225" s="45" t="s">
        <v>504</v>
      </c>
      <c r="B225" s="45" t="s">
        <v>501</v>
      </c>
      <c r="C225" s="45"/>
      <c r="D225" s="45" t="s">
        <v>506</v>
      </c>
      <c r="E225" s="45"/>
      <c r="F225" s="47"/>
      <c r="G225" s="45"/>
      <c r="H225" s="45">
        <v>31305</v>
      </c>
      <c r="I225" s="45">
        <v>33172</v>
      </c>
      <c r="J225" s="45">
        <f t="shared" si="64"/>
        <v>1867</v>
      </c>
      <c r="K225" s="45">
        <v>1</v>
      </c>
      <c r="L225" s="45">
        <f t="shared" si="65"/>
        <v>1867</v>
      </c>
      <c r="M225" s="59">
        <v>1.03</v>
      </c>
      <c r="N225" s="60">
        <f t="shared" si="66"/>
        <v>1923.01</v>
      </c>
      <c r="O225" s="45"/>
      <c r="P225" s="60">
        <f t="shared" si="67"/>
        <v>1923.01</v>
      </c>
      <c r="Q225" s="45">
        <v>1</v>
      </c>
      <c r="R225" s="47">
        <f t="shared" si="68"/>
        <v>1923.01</v>
      </c>
    </row>
    <row r="226" spans="1:18" s="1" customFormat="1">
      <c r="A226" s="45" t="s">
        <v>507</v>
      </c>
      <c r="B226" s="45" t="s">
        <v>501</v>
      </c>
      <c r="C226" s="45"/>
      <c r="D226" s="45"/>
      <c r="E226" s="45"/>
      <c r="F226" s="47"/>
      <c r="G226" s="45"/>
      <c r="H226" s="45">
        <v>222940</v>
      </c>
      <c r="I226" s="45">
        <v>229442</v>
      </c>
      <c r="J226" s="45">
        <f t="shared" si="64"/>
        <v>6502</v>
      </c>
      <c r="K226" s="45">
        <v>1</v>
      </c>
      <c r="L226" s="45">
        <f t="shared" si="65"/>
        <v>6502</v>
      </c>
      <c r="M226" s="59">
        <v>1.03</v>
      </c>
      <c r="N226" s="60">
        <f t="shared" si="66"/>
        <v>6697.06</v>
      </c>
      <c r="O226" s="45">
        <v>40</v>
      </c>
      <c r="P226" s="60">
        <f t="shared" si="67"/>
        <v>6737.06</v>
      </c>
      <c r="Q226" s="45">
        <v>1</v>
      </c>
      <c r="R226" s="47">
        <f t="shared" si="68"/>
        <v>6737.06</v>
      </c>
    </row>
    <row r="227" spans="1:18" s="1" customFormat="1">
      <c r="A227" s="45" t="s">
        <v>508</v>
      </c>
      <c r="B227" s="45" t="s">
        <v>501</v>
      </c>
      <c r="C227" s="45"/>
      <c r="D227" s="45"/>
      <c r="E227" s="45"/>
      <c r="F227" s="47"/>
      <c r="G227" s="45"/>
      <c r="H227" s="45">
        <v>14348</v>
      </c>
      <c r="I227" s="45">
        <v>15094</v>
      </c>
      <c r="J227" s="45">
        <f t="shared" si="64"/>
        <v>746</v>
      </c>
      <c r="K227" s="45">
        <v>20</v>
      </c>
      <c r="L227" s="45">
        <f t="shared" si="65"/>
        <v>14920</v>
      </c>
      <c r="M227" s="59">
        <v>1.03</v>
      </c>
      <c r="N227" s="60">
        <f t="shared" si="66"/>
        <v>15367.6</v>
      </c>
      <c r="O227" s="45">
        <v>180</v>
      </c>
      <c r="P227" s="60">
        <f t="shared" si="67"/>
        <v>15547.6</v>
      </c>
      <c r="Q227" s="45">
        <v>1</v>
      </c>
      <c r="R227" s="47">
        <f t="shared" si="68"/>
        <v>15547.6</v>
      </c>
    </row>
    <row r="228" spans="1:18" s="1" customFormat="1">
      <c r="A228" s="45" t="s">
        <v>509</v>
      </c>
      <c r="B228" s="45" t="s">
        <v>501</v>
      </c>
      <c r="C228" s="45"/>
      <c r="D228" s="45" t="s">
        <v>510</v>
      </c>
      <c r="E228" s="45"/>
      <c r="F228" s="47"/>
      <c r="G228" s="45"/>
      <c r="H228" s="45">
        <v>22987</v>
      </c>
      <c r="I228" s="45">
        <v>23412</v>
      </c>
      <c r="J228" s="45">
        <f t="shared" si="64"/>
        <v>425</v>
      </c>
      <c r="K228" s="45">
        <v>1</v>
      </c>
      <c r="L228" s="45">
        <f t="shared" si="65"/>
        <v>425</v>
      </c>
      <c r="M228" s="59">
        <v>1.03</v>
      </c>
      <c r="N228" s="60">
        <f t="shared" si="66"/>
        <v>437.75</v>
      </c>
      <c r="O228" s="45"/>
      <c r="P228" s="60">
        <f t="shared" si="67"/>
        <v>437.75</v>
      </c>
      <c r="Q228" s="45">
        <v>1</v>
      </c>
      <c r="R228" s="47">
        <f t="shared" si="68"/>
        <v>437.75</v>
      </c>
    </row>
    <row r="229" spans="1:18" s="1" customFormat="1">
      <c r="A229" s="45" t="s">
        <v>511</v>
      </c>
      <c r="B229" s="45" t="s">
        <v>501</v>
      </c>
      <c r="C229" s="45">
        <v>18</v>
      </c>
      <c r="D229" s="45">
        <v>18</v>
      </c>
      <c r="E229" s="45">
        <f>SUM(D229-C229)</f>
        <v>0</v>
      </c>
      <c r="F229" s="47">
        <v>9.5</v>
      </c>
      <c r="G229" s="45">
        <f>E229*F229</f>
        <v>0</v>
      </c>
      <c r="H229" s="45">
        <v>24156</v>
      </c>
      <c r="I229" s="45">
        <v>24717</v>
      </c>
      <c r="J229" s="45">
        <f t="shared" si="64"/>
        <v>561</v>
      </c>
      <c r="K229" s="45">
        <v>1</v>
      </c>
      <c r="L229" s="45">
        <f t="shared" si="65"/>
        <v>561</v>
      </c>
      <c r="M229" s="59">
        <v>1.03</v>
      </c>
      <c r="N229" s="60">
        <f t="shared" si="66"/>
        <v>577.83000000000004</v>
      </c>
      <c r="O229" s="45">
        <v>60</v>
      </c>
      <c r="P229" s="60">
        <f t="shared" si="67"/>
        <v>637.83000000000004</v>
      </c>
      <c r="Q229" s="45">
        <v>1</v>
      </c>
      <c r="R229" s="47">
        <f t="shared" si="68"/>
        <v>637.83000000000004</v>
      </c>
    </row>
    <row r="230" spans="1:18" s="1" customFormat="1">
      <c r="A230" s="45" t="s">
        <v>512</v>
      </c>
      <c r="B230" s="45" t="s">
        <v>501</v>
      </c>
      <c r="C230" s="45"/>
      <c r="D230" s="45"/>
      <c r="E230" s="45"/>
      <c r="F230" s="47"/>
      <c r="G230" s="45"/>
      <c r="H230" s="45">
        <v>25008</v>
      </c>
      <c r="I230" s="45">
        <v>25008</v>
      </c>
      <c r="J230" s="45">
        <f t="shared" si="64"/>
        <v>0</v>
      </c>
      <c r="K230" s="45">
        <v>1</v>
      </c>
      <c r="L230" s="45">
        <f t="shared" si="65"/>
        <v>0</v>
      </c>
      <c r="M230" s="59">
        <v>1.03</v>
      </c>
      <c r="N230" s="60">
        <f t="shared" si="66"/>
        <v>0</v>
      </c>
      <c r="O230" s="45">
        <v>40</v>
      </c>
      <c r="P230" s="60">
        <f t="shared" si="67"/>
        <v>40</v>
      </c>
      <c r="Q230" s="45">
        <v>1</v>
      </c>
      <c r="R230" s="47">
        <f t="shared" si="68"/>
        <v>40</v>
      </c>
    </row>
    <row r="231" spans="1:18" s="1" customFormat="1">
      <c r="A231" s="45" t="s">
        <v>513</v>
      </c>
      <c r="B231" s="45" t="s">
        <v>501</v>
      </c>
      <c r="C231" s="45"/>
      <c r="D231" s="45"/>
      <c r="E231" s="45"/>
      <c r="F231" s="47"/>
      <c r="G231" s="45"/>
      <c r="H231" s="45">
        <v>30599</v>
      </c>
      <c r="I231" s="45">
        <v>31992</v>
      </c>
      <c r="J231" s="45">
        <f t="shared" si="64"/>
        <v>1393</v>
      </c>
      <c r="K231" s="45">
        <v>1</v>
      </c>
      <c r="L231" s="45">
        <f t="shared" si="65"/>
        <v>1393</v>
      </c>
      <c r="M231" s="59">
        <v>1.03</v>
      </c>
      <c r="N231" s="60">
        <f t="shared" si="66"/>
        <v>1434.79</v>
      </c>
      <c r="O231" s="45">
        <v>40</v>
      </c>
      <c r="P231" s="60">
        <f t="shared" si="67"/>
        <v>1474.79</v>
      </c>
      <c r="Q231" s="45">
        <v>1</v>
      </c>
      <c r="R231" s="47">
        <f t="shared" si="68"/>
        <v>1474.79</v>
      </c>
    </row>
    <row r="232" spans="1:18" s="1" customFormat="1">
      <c r="A232" s="45" t="s">
        <v>514</v>
      </c>
      <c r="B232" s="45" t="s">
        <v>501</v>
      </c>
      <c r="C232" s="45"/>
      <c r="D232" s="45"/>
      <c r="E232" s="45"/>
      <c r="F232" s="47"/>
      <c r="G232" s="45"/>
      <c r="H232" s="45">
        <v>28753</v>
      </c>
      <c r="I232" s="45">
        <v>33769</v>
      </c>
      <c r="J232" s="45">
        <f t="shared" si="64"/>
        <v>5016</v>
      </c>
      <c r="K232" s="45">
        <v>1</v>
      </c>
      <c r="L232" s="45">
        <f t="shared" si="65"/>
        <v>5016</v>
      </c>
      <c r="M232" s="59">
        <v>1.03</v>
      </c>
      <c r="N232" s="60">
        <f t="shared" si="66"/>
        <v>5166.4799999999996</v>
      </c>
      <c r="O232" s="45">
        <v>40</v>
      </c>
      <c r="P232" s="60">
        <f t="shared" si="67"/>
        <v>5206.4799999999996</v>
      </c>
      <c r="Q232" s="45">
        <v>1</v>
      </c>
      <c r="R232" s="47">
        <f t="shared" si="68"/>
        <v>5206.4799999999996</v>
      </c>
    </row>
    <row r="233" spans="1:18" s="1" customFormat="1">
      <c r="A233" s="45" t="s">
        <v>515</v>
      </c>
      <c r="B233" s="45" t="s">
        <v>501</v>
      </c>
      <c r="C233" s="45">
        <v>46</v>
      </c>
      <c r="D233" s="45">
        <v>46</v>
      </c>
      <c r="E233" s="45">
        <f>SUM(D233-C233)</f>
        <v>0</v>
      </c>
      <c r="F233" s="47">
        <v>9.5</v>
      </c>
      <c r="G233" s="45">
        <f>E233*F233</f>
        <v>0</v>
      </c>
      <c r="H233" s="45">
        <v>6729</v>
      </c>
      <c r="I233" s="45">
        <v>6841</v>
      </c>
      <c r="J233" s="45">
        <f t="shared" si="64"/>
        <v>112</v>
      </c>
      <c r="K233" s="45">
        <v>1</v>
      </c>
      <c r="L233" s="45">
        <f t="shared" si="65"/>
        <v>112</v>
      </c>
      <c r="M233" s="59">
        <v>1.03</v>
      </c>
      <c r="N233" s="60">
        <f t="shared" si="66"/>
        <v>115.36</v>
      </c>
      <c r="O233" s="45">
        <v>40</v>
      </c>
      <c r="P233" s="60">
        <f t="shared" si="67"/>
        <v>155.36000000000001</v>
      </c>
      <c r="Q233" s="45">
        <v>1</v>
      </c>
      <c r="R233" s="47">
        <f t="shared" si="68"/>
        <v>155.36000000000001</v>
      </c>
    </row>
    <row r="234" spans="1:18" s="1" customFormat="1">
      <c r="A234" s="45" t="s">
        <v>516</v>
      </c>
      <c r="B234" s="45" t="s">
        <v>501</v>
      </c>
      <c r="C234" s="45"/>
      <c r="D234" s="45"/>
      <c r="E234" s="45"/>
      <c r="F234" s="48"/>
      <c r="G234" s="45"/>
      <c r="H234" s="45">
        <v>21984</v>
      </c>
      <c r="I234" s="45">
        <v>21984</v>
      </c>
      <c r="J234" s="45">
        <f t="shared" si="64"/>
        <v>0</v>
      </c>
      <c r="K234" s="45">
        <v>40</v>
      </c>
      <c r="L234" s="45">
        <f t="shared" si="65"/>
        <v>0</v>
      </c>
      <c r="M234" s="59">
        <v>1.03</v>
      </c>
      <c r="N234" s="60">
        <f t="shared" si="66"/>
        <v>0</v>
      </c>
      <c r="O234" s="45"/>
      <c r="P234" s="60">
        <f t="shared" si="67"/>
        <v>0</v>
      </c>
      <c r="Q234" s="45">
        <v>0.25</v>
      </c>
      <c r="R234" s="47">
        <f t="shared" si="68"/>
        <v>0</v>
      </c>
    </row>
    <row r="235" spans="1:18" s="1" customFormat="1">
      <c r="A235" s="9" t="s">
        <v>517</v>
      </c>
      <c r="B235" s="45" t="s">
        <v>501</v>
      </c>
      <c r="C235" s="9"/>
      <c r="D235" s="9"/>
      <c r="E235" s="9"/>
      <c r="F235" s="34"/>
      <c r="G235" s="9"/>
      <c r="H235" s="9">
        <v>0</v>
      </c>
      <c r="I235" s="9">
        <v>25</v>
      </c>
      <c r="J235" s="9">
        <f t="shared" si="64"/>
        <v>25</v>
      </c>
      <c r="K235" s="9">
        <v>20</v>
      </c>
      <c r="L235" s="9">
        <f t="shared" si="65"/>
        <v>500</v>
      </c>
      <c r="M235" s="10">
        <v>1.03</v>
      </c>
      <c r="N235" s="11">
        <f t="shared" si="66"/>
        <v>515</v>
      </c>
      <c r="O235" s="9">
        <v>60</v>
      </c>
      <c r="P235" s="11">
        <f t="shared" si="67"/>
        <v>575</v>
      </c>
      <c r="Q235" s="9">
        <v>1</v>
      </c>
      <c r="R235" s="34">
        <f t="shared" si="68"/>
        <v>575</v>
      </c>
    </row>
    <row r="236" spans="1:18" s="1" customFormat="1">
      <c r="A236" s="9" t="s">
        <v>518</v>
      </c>
      <c r="B236" s="45" t="s">
        <v>501</v>
      </c>
      <c r="C236" s="9">
        <v>197</v>
      </c>
      <c r="D236" s="9">
        <v>207</v>
      </c>
      <c r="E236" s="9">
        <f>SUM(D236-C236)</f>
        <v>10</v>
      </c>
      <c r="F236" s="34">
        <v>9.5</v>
      </c>
      <c r="G236" s="9">
        <f>E236*F236</f>
        <v>95</v>
      </c>
      <c r="H236" s="9">
        <v>54491</v>
      </c>
      <c r="I236" s="9">
        <v>57174</v>
      </c>
      <c r="J236" s="9">
        <f t="shared" si="64"/>
        <v>2683</v>
      </c>
      <c r="K236" s="9">
        <v>1</v>
      </c>
      <c r="L236" s="9">
        <f t="shared" si="65"/>
        <v>2683</v>
      </c>
      <c r="M236" s="10">
        <v>1.03</v>
      </c>
      <c r="N236" s="11">
        <f t="shared" si="66"/>
        <v>2763.49</v>
      </c>
      <c r="O236" s="9">
        <v>80</v>
      </c>
      <c r="P236" s="11">
        <f t="shared" si="67"/>
        <v>2938.49</v>
      </c>
      <c r="Q236" s="9">
        <v>1</v>
      </c>
      <c r="R236" s="34">
        <f t="shared" si="68"/>
        <v>2938.49</v>
      </c>
    </row>
    <row r="237" spans="1:18" s="1" customFormat="1">
      <c r="A237" s="45" t="s">
        <v>519</v>
      </c>
      <c r="B237" s="45" t="s">
        <v>501</v>
      </c>
      <c r="C237" s="46"/>
      <c r="D237" s="46"/>
      <c r="E237" s="46"/>
      <c r="F237" s="46"/>
      <c r="G237" s="46"/>
      <c r="H237" s="45">
        <v>0</v>
      </c>
      <c r="I237" s="45">
        <v>1078</v>
      </c>
      <c r="J237" s="45">
        <f t="shared" si="64"/>
        <v>1078</v>
      </c>
      <c r="K237" s="45">
        <v>80</v>
      </c>
      <c r="L237" s="45">
        <f t="shared" si="65"/>
        <v>86240</v>
      </c>
      <c r="M237" s="59">
        <v>1.03</v>
      </c>
      <c r="N237" s="60">
        <f t="shared" si="66"/>
        <v>88827.199999999997</v>
      </c>
      <c r="O237" s="45"/>
      <c r="P237" s="60">
        <f>G233+N237+O237</f>
        <v>88827.199999999997</v>
      </c>
      <c r="Q237" s="45">
        <v>0.25</v>
      </c>
      <c r="R237" s="47">
        <f t="shared" si="68"/>
        <v>22206.799999999999</v>
      </c>
    </row>
    <row r="238" spans="1:18" s="1" customFormat="1">
      <c r="A238" s="45" t="s">
        <v>520</v>
      </c>
      <c r="B238" s="45" t="s">
        <v>501</v>
      </c>
      <c r="C238" s="46"/>
      <c r="D238" s="46"/>
      <c r="E238" s="46"/>
      <c r="F238" s="46"/>
      <c r="G238" s="46"/>
      <c r="H238" s="45">
        <v>21984</v>
      </c>
      <c r="I238" s="45">
        <v>22420</v>
      </c>
      <c r="J238" s="45">
        <f t="shared" si="64"/>
        <v>436</v>
      </c>
      <c r="K238" s="45">
        <v>40</v>
      </c>
      <c r="L238" s="45">
        <f t="shared" si="65"/>
        <v>17440</v>
      </c>
      <c r="M238" s="59">
        <v>1.03</v>
      </c>
      <c r="N238" s="60">
        <f t="shared" si="66"/>
        <v>17963.2</v>
      </c>
      <c r="O238" s="45"/>
      <c r="P238" s="60">
        <f>G234+N238+O238</f>
        <v>17963.2</v>
      </c>
      <c r="Q238" s="45">
        <v>0.25</v>
      </c>
      <c r="R238" s="47">
        <f t="shared" si="68"/>
        <v>4490.8</v>
      </c>
    </row>
    <row r="239" spans="1:18" s="1" customFormat="1">
      <c r="A239" s="45" t="s">
        <v>11</v>
      </c>
      <c r="B239" s="45" t="s">
        <v>501</v>
      </c>
      <c r="C239" s="45"/>
      <c r="D239" s="45"/>
      <c r="E239" s="45">
        <f>SUM(E221:E238)</f>
        <v>10</v>
      </c>
      <c r="F239" s="47">
        <v>9.5</v>
      </c>
      <c r="G239" s="45">
        <f>E239*F239</f>
        <v>95</v>
      </c>
      <c r="H239" s="45"/>
      <c r="I239" s="45"/>
      <c r="J239" s="45"/>
      <c r="K239" s="45"/>
      <c r="L239" s="45">
        <f>SUM(L221:L238)</f>
        <v>152529</v>
      </c>
      <c r="M239" s="59">
        <v>1.03</v>
      </c>
      <c r="N239" s="60">
        <f t="shared" si="66"/>
        <v>157104.87</v>
      </c>
      <c r="O239" s="45">
        <f>SUM(O221:O238)</f>
        <v>820</v>
      </c>
      <c r="P239" s="60">
        <f>G239+N239+O239</f>
        <v>158019.87</v>
      </c>
      <c r="Q239" s="45">
        <v>1</v>
      </c>
      <c r="R239" s="47">
        <f>SUM(R221:R238)</f>
        <v>77927.070000000007</v>
      </c>
    </row>
    <row r="240" spans="1:18" s="25" customFormat="1">
      <c r="A240" s="397" t="s">
        <v>521</v>
      </c>
      <c r="B240" s="397" t="s">
        <v>109</v>
      </c>
      <c r="C240" s="397"/>
      <c r="D240" s="397"/>
      <c r="E240" s="397"/>
      <c r="F240" s="506"/>
      <c r="G240" s="397"/>
      <c r="H240" s="397"/>
      <c r="I240" s="397"/>
      <c r="J240" s="397"/>
      <c r="K240" s="397"/>
      <c r="L240" s="397"/>
      <c r="M240" s="73"/>
      <c r="N240" s="513"/>
      <c r="O240" s="397"/>
      <c r="P240" s="513"/>
      <c r="Q240" s="397"/>
      <c r="R240" s="506">
        <v>804682.99</v>
      </c>
    </row>
    <row r="241" spans="1:363" s="25" customFormat="1">
      <c r="A241" s="397" t="s">
        <v>418</v>
      </c>
      <c r="B241" s="94" t="s">
        <v>397</v>
      </c>
      <c r="C241" s="397"/>
      <c r="D241" s="397"/>
      <c r="E241" s="397"/>
      <c r="F241" s="506"/>
      <c r="G241" s="397"/>
      <c r="H241" s="397"/>
      <c r="I241" s="397"/>
      <c r="J241" s="397"/>
      <c r="K241" s="397"/>
      <c r="L241" s="397"/>
      <c r="M241" s="73"/>
      <c r="N241" s="513"/>
      <c r="O241" s="397"/>
      <c r="P241" s="513"/>
      <c r="Q241" s="397"/>
      <c r="R241" s="506">
        <f>R240-R239</f>
        <v>726755.92</v>
      </c>
    </row>
    <row r="242" spans="1:363" s="23" customFormat="1">
      <c r="A242" s="226"/>
      <c r="B242" s="226"/>
      <c r="C242" s="226"/>
      <c r="D242" s="226"/>
      <c r="E242" s="226"/>
      <c r="F242" s="261"/>
      <c r="G242" s="226"/>
      <c r="H242" s="226"/>
      <c r="I242" s="226"/>
      <c r="J242" s="226"/>
      <c r="K242" s="226"/>
      <c r="L242" s="226"/>
      <c r="M242" s="226"/>
      <c r="N242" s="226"/>
      <c r="O242" s="226"/>
      <c r="P242" s="226"/>
      <c r="Q242" s="226"/>
      <c r="R242" s="226"/>
    </row>
    <row r="244" spans="1:363" s="92" customForma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3"/>
      <c r="T244" s="79"/>
      <c r="U244" s="79"/>
      <c r="V244" s="79"/>
      <c r="W244" s="79"/>
      <c r="X244" s="79"/>
      <c r="Y244" s="79"/>
      <c r="Z244" s="79"/>
      <c r="AA244" s="79"/>
      <c r="AB244" s="79"/>
      <c r="AC244" s="79"/>
      <c r="AD244" s="79"/>
      <c r="AE244" s="79"/>
      <c r="AF244" s="79"/>
      <c r="AG244" s="79"/>
      <c r="AH244" s="79"/>
      <c r="AI244" s="79"/>
      <c r="AJ244" s="79"/>
      <c r="AK244" s="79"/>
      <c r="AL244" s="79"/>
      <c r="AM244" s="79"/>
      <c r="AN244" s="79"/>
      <c r="AO244" s="79"/>
    </row>
    <row r="245" spans="1:363" s="92" customFormat="1">
      <c r="A245" s="509" t="s">
        <v>15</v>
      </c>
      <c r="B245" s="509" t="s">
        <v>50</v>
      </c>
      <c r="C245" s="509" t="s">
        <v>16</v>
      </c>
      <c r="D245" s="509" t="s">
        <v>17</v>
      </c>
      <c r="E245" s="509" t="s">
        <v>18</v>
      </c>
      <c r="F245" s="510" t="s">
        <v>19</v>
      </c>
      <c r="G245" s="509" t="s">
        <v>20</v>
      </c>
      <c r="H245" s="509" t="s">
        <v>21</v>
      </c>
      <c r="I245" s="509" t="s">
        <v>22</v>
      </c>
      <c r="J245" s="509" t="s">
        <v>23</v>
      </c>
      <c r="K245" s="509" t="s">
        <v>24</v>
      </c>
      <c r="L245" s="509" t="s">
        <v>18</v>
      </c>
      <c r="M245" s="515"/>
      <c r="N245" s="516" t="s">
        <v>25</v>
      </c>
      <c r="O245" s="509" t="s">
        <v>26</v>
      </c>
      <c r="P245" s="516" t="s">
        <v>11</v>
      </c>
      <c r="Q245" s="509" t="s">
        <v>27</v>
      </c>
      <c r="R245" s="510" t="s">
        <v>28</v>
      </c>
      <c r="S245" s="23"/>
      <c r="T245" s="79"/>
      <c r="U245" s="79"/>
      <c r="V245" s="79"/>
      <c r="W245" s="79"/>
      <c r="X245" s="79"/>
      <c r="Y245" s="79"/>
      <c r="Z245" s="79"/>
      <c r="AA245" s="79"/>
      <c r="AB245" s="79"/>
      <c r="AC245" s="79"/>
      <c r="AD245" s="79"/>
      <c r="AE245" s="79"/>
      <c r="AF245" s="79"/>
      <c r="AG245" s="79"/>
      <c r="AH245" s="79"/>
      <c r="AI245" s="79"/>
      <c r="AJ245" s="79"/>
      <c r="AK245" s="79"/>
      <c r="AL245" s="79"/>
      <c r="AM245" s="79"/>
      <c r="AN245" s="79"/>
      <c r="AO245" s="79"/>
    </row>
    <row r="246" spans="1:363" s="71" customFormat="1">
      <c r="A246" s="9" t="s">
        <v>48</v>
      </c>
      <c r="B246" s="33" t="s">
        <v>73</v>
      </c>
      <c r="C246" s="9"/>
      <c r="D246" s="9">
        <v>4211</v>
      </c>
      <c r="E246" s="120"/>
      <c r="F246" s="34"/>
      <c r="G246" s="121"/>
      <c r="H246" s="122">
        <v>13040</v>
      </c>
      <c r="I246" s="122">
        <v>14240</v>
      </c>
      <c r="J246" s="9">
        <f t="shared" ref="J246:J250" si="69">I246-H246</f>
        <v>1200</v>
      </c>
      <c r="K246" s="9">
        <v>20</v>
      </c>
      <c r="L246" s="9">
        <f>J246*K246</f>
        <v>24000</v>
      </c>
      <c r="M246" s="10">
        <v>1.03</v>
      </c>
      <c r="N246" s="121">
        <f>SUM(L246*M246)</f>
        <v>24720</v>
      </c>
      <c r="O246" s="148"/>
      <c r="P246" s="121">
        <f>SUM(G246+N246)</f>
        <v>24720</v>
      </c>
      <c r="Q246" s="9">
        <v>0.222</v>
      </c>
      <c r="R246" s="34">
        <f t="shared" ref="R246:R250" si="70">P246*Q246</f>
        <v>5487.84</v>
      </c>
    </row>
    <row r="247" spans="1:363" s="71" customFormat="1">
      <c r="A247" s="9"/>
      <c r="B247" s="9"/>
      <c r="C247" s="9"/>
      <c r="D247" s="9" t="s">
        <v>522</v>
      </c>
      <c r="E247" s="34"/>
      <c r="F247" s="34"/>
      <c r="G247" s="34"/>
      <c r="H247" s="34"/>
      <c r="I247" s="34"/>
      <c r="J247" s="34"/>
      <c r="K247" s="34"/>
      <c r="L247" s="34">
        <f>L246*Q246</f>
        <v>5328</v>
      </c>
      <c r="M247" s="10"/>
      <c r="N247" s="11">
        <f>Q246*N246</f>
        <v>5487.84</v>
      </c>
      <c r="O247" s="9"/>
      <c r="P247" s="11"/>
      <c r="Q247" s="9"/>
      <c r="R247" s="34">
        <f>N247+G247</f>
        <v>5487.84</v>
      </c>
    </row>
    <row r="248" spans="1:363" s="71" customFormat="1">
      <c r="A248" s="9" t="s">
        <v>523</v>
      </c>
      <c r="B248" s="33" t="s">
        <v>73</v>
      </c>
      <c r="C248" s="9"/>
      <c r="D248" s="9"/>
      <c r="E248" s="9"/>
      <c r="F248" s="35"/>
      <c r="G248" s="9"/>
      <c r="H248" s="9">
        <v>29650</v>
      </c>
      <c r="I248" s="9">
        <v>34767</v>
      </c>
      <c r="J248" s="9">
        <f t="shared" si="69"/>
        <v>5117</v>
      </c>
      <c r="K248" s="9">
        <v>1</v>
      </c>
      <c r="L248" s="9">
        <f>K248*J248</f>
        <v>5117</v>
      </c>
      <c r="M248" s="10">
        <v>1.03</v>
      </c>
      <c r="N248" s="11">
        <f>M248*L248</f>
        <v>5270.51</v>
      </c>
      <c r="O248" s="9"/>
      <c r="P248" s="11">
        <f>G248+N248+O248</f>
        <v>5270.51</v>
      </c>
      <c r="Q248" s="9">
        <v>1</v>
      </c>
      <c r="R248" s="34">
        <f t="shared" si="70"/>
        <v>5270.51</v>
      </c>
    </row>
    <row r="249" spans="1:363" s="20" customFormat="1" ht="17.25" customHeight="1">
      <c r="A249" s="45" t="s">
        <v>524</v>
      </c>
      <c r="B249" s="33" t="s">
        <v>73</v>
      </c>
      <c r="C249" s="45"/>
      <c r="D249" s="45"/>
      <c r="E249" s="45"/>
      <c r="F249" s="47"/>
      <c r="G249" s="45"/>
      <c r="H249" s="45">
        <v>0</v>
      </c>
      <c r="I249" s="45">
        <v>0</v>
      </c>
      <c r="J249" s="45">
        <f t="shared" si="69"/>
        <v>0</v>
      </c>
      <c r="K249" s="45">
        <v>1</v>
      </c>
      <c r="L249" s="45">
        <f>K249*J249</f>
        <v>0</v>
      </c>
      <c r="M249" s="59">
        <v>1.03</v>
      </c>
      <c r="N249" s="60">
        <f>M249*L249</f>
        <v>0</v>
      </c>
      <c r="O249" s="45"/>
      <c r="P249" s="60">
        <f>G249+N249+O249</f>
        <v>0</v>
      </c>
      <c r="Q249" s="45">
        <v>1</v>
      </c>
      <c r="R249" s="47">
        <f t="shared" si="70"/>
        <v>0</v>
      </c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  <c r="IW249" s="1"/>
      <c r="IX249" s="1"/>
      <c r="IY249" s="1"/>
      <c r="IZ249" s="1"/>
      <c r="JA249" s="1"/>
      <c r="JB249" s="1"/>
      <c r="JC249" s="1"/>
      <c r="JD249" s="1"/>
      <c r="JE249" s="1"/>
      <c r="JF249" s="1"/>
      <c r="JG249" s="1"/>
      <c r="JH249" s="1"/>
      <c r="JI249" s="1"/>
      <c r="JJ249" s="1"/>
      <c r="JK249" s="1"/>
      <c r="JL249" s="1"/>
      <c r="JM249" s="1"/>
      <c r="JN249" s="1"/>
      <c r="JO249" s="1"/>
      <c r="JP249" s="1"/>
      <c r="JQ249" s="1"/>
      <c r="JR249" s="1"/>
      <c r="JS249" s="1"/>
      <c r="JT249" s="1"/>
      <c r="JU249" s="1"/>
      <c r="JV249" s="1"/>
      <c r="JW249" s="1"/>
      <c r="JX249" s="1"/>
      <c r="JY249" s="1"/>
      <c r="JZ249" s="1"/>
      <c r="KA249" s="1"/>
      <c r="KB249" s="1"/>
      <c r="KC249" s="1"/>
      <c r="KD249" s="1"/>
      <c r="KE249" s="1"/>
      <c r="KF249" s="1"/>
      <c r="KG249" s="1"/>
      <c r="KH249" s="1"/>
      <c r="KI249" s="1"/>
      <c r="KJ249" s="1"/>
      <c r="KK249" s="1"/>
      <c r="KL249" s="1"/>
      <c r="KM249" s="1"/>
      <c r="KN249" s="1"/>
      <c r="KO249" s="1"/>
      <c r="KP249" s="1"/>
      <c r="KQ249" s="1"/>
      <c r="KR249" s="1"/>
      <c r="KS249" s="1"/>
      <c r="KT249" s="1"/>
      <c r="KU249" s="1"/>
      <c r="KV249" s="1"/>
      <c r="KW249" s="1"/>
      <c r="KX249" s="1"/>
      <c r="KY249" s="1"/>
      <c r="KZ249" s="1"/>
      <c r="LA249" s="1"/>
      <c r="LB249" s="1"/>
      <c r="LC249" s="1"/>
      <c r="LD249" s="1"/>
      <c r="LE249" s="1"/>
      <c r="LF249" s="1"/>
      <c r="LG249" s="1"/>
      <c r="LH249" s="1"/>
      <c r="LI249" s="1"/>
      <c r="LJ249" s="1"/>
      <c r="LK249" s="1"/>
      <c r="LL249" s="1"/>
      <c r="LM249" s="1"/>
      <c r="LN249" s="1"/>
      <c r="LO249" s="1"/>
      <c r="LP249" s="1"/>
      <c r="LQ249" s="1"/>
      <c r="LR249" s="1"/>
      <c r="LS249" s="1"/>
      <c r="LT249" s="1"/>
      <c r="LU249" s="1"/>
      <c r="LV249" s="1"/>
      <c r="LW249" s="1"/>
      <c r="LX249" s="1"/>
      <c r="LY249" s="1"/>
      <c r="LZ249" s="1"/>
      <c r="MA249" s="1"/>
      <c r="MB249" s="1"/>
      <c r="MC249" s="1"/>
      <c r="MD249" s="1"/>
      <c r="ME249" s="1"/>
      <c r="MF249" s="1"/>
      <c r="MG249" s="1"/>
      <c r="MH249" s="1"/>
      <c r="MI249" s="1"/>
      <c r="MJ249" s="1"/>
      <c r="MK249" s="1"/>
      <c r="ML249" s="1"/>
      <c r="MM249" s="1"/>
      <c r="MN249" s="1"/>
      <c r="MO249" s="1"/>
      <c r="MP249" s="1"/>
      <c r="MQ249" s="1"/>
      <c r="MR249" s="1"/>
      <c r="MS249" s="1"/>
      <c r="MT249" s="1"/>
      <c r="MU249" s="1"/>
      <c r="MV249" s="1"/>
      <c r="MW249" s="1"/>
      <c r="MX249" s="1"/>
      <c r="MY249" s="1"/>
    </row>
    <row r="250" spans="1:363" s="1" customFormat="1">
      <c r="A250" s="9" t="s">
        <v>525</v>
      </c>
      <c r="B250" s="9" t="s">
        <v>438</v>
      </c>
      <c r="C250" s="9">
        <v>25</v>
      </c>
      <c r="D250" s="9">
        <v>27</v>
      </c>
      <c r="E250" s="9">
        <f>SUM(D250-C250)</f>
        <v>2</v>
      </c>
      <c r="F250" s="34">
        <v>9.5</v>
      </c>
      <c r="G250" s="9">
        <f>E250*F250</f>
        <v>19</v>
      </c>
      <c r="H250" s="9">
        <v>43151</v>
      </c>
      <c r="I250" s="9">
        <v>45049</v>
      </c>
      <c r="J250" s="9">
        <f t="shared" si="69"/>
        <v>1898</v>
      </c>
      <c r="K250" s="9">
        <v>1</v>
      </c>
      <c r="L250" s="9">
        <f>K250*J250</f>
        <v>1898</v>
      </c>
      <c r="M250" s="10">
        <v>1.03</v>
      </c>
      <c r="N250" s="11">
        <f>M250*L250</f>
        <v>1954.94</v>
      </c>
      <c r="O250" s="9">
        <v>40</v>
      </c>
      <c r="P250" s="11">
        <f>G250+N250+O250</f>
        <v>2013.94</v>
      </c>
      <c r="Q250" s="9">
        <v>1</v>
      </c>
      <c r="R250" s="34">
        <f t="shared" si="70"/>
        <v>2013.94</v>
      </c>
      <c r="S250" s="1" t="s">
        <v>526</v>
      </c>
    </row>
    <row r="251" spans="1:363" s="71" customFormat="1">
      <c r="A251" s="9" t="s">
        <v>11</v>
      </c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48">
        <f>SUM(R247:R250)</f>
        <v>12772.29</v>
      </c>
    </row>
    <row r="252" spans="1:363" s="325" customFormat="1">
      <c r="A252" s="223" t="s">
        <v>128</v>
      </c>
      <c r="B252" s="511" t="s">
        <v>384</v>
      </c>
      <c r="C252" s="224"/>
      <c r="D252" s="224"/>
      <c r="E252" s="224"/>
      <c r="F252" s="224"/>
      <c r="G252" s="224"/>
      <c r="H252" s="224"/>
      <c r="I252" s="224"/>
      <c r="J252" s="224"/>
      <c r="K252" s="224"/>
      <c r="L252" s="224"/>
      <c r="M252" s="224"/>
      <c r="N252" s="224"/>
      <c r="O252" s="224"/>
      <c r="P252" s="224"/>
      <c r="Q252" s="224"/>
      <c r="R252" s="244">
        <v>37151.759599999998</v>
      </c>
    </row>
    <row r="253" spans="1:363" s="325" customFormat="1">
      <c r="A253" s="223" t="s">
        <v>129</v>
      </c>
      <c r="B253" s="223" t="s">
        <v>397</v>
      </c>
      <c r="C253" s="224"/>
      <c r="D253" s="224"/>
      <c r="E253" s="224"/>
      <c r="F253" s="224"/>
      <c r="G253" s="224"/>
      <c r="H253" s="224"/>
      <c r="I253" s="224"/>
      <c r="J253" s="224"/>
      <c r="K253" s="224"/>
      <c r="L253" s="224"/>
      <c r="M253" s="224"/>
      <c r="N253" s="224"/>
      <c r="O253" s="224"/>
      <c r="P253" s="224"/>
      <c r="Q253" s="224"/>
      <c r="R253" s="244">
        <f>R252-R251</f>
        <v>24379.4696</v>
      </c>
    </row>
    <row r="254" spans="1:363">
      <c r="T254" s="23"/>
      <c r="U254" s="23"/>
      <c r="V254" s="23"/>
      <c r="W254" s="23"/>
      <c r="X254" s="23"/>
      <c r="Y254" s="23"/>
      <c r="Z254" s="23"/>
      <c r="AA254" s="23"/>
      <c r="AB254" s="23"/>
      <c r="AC254" s="23"/>
      <c r="AD254" s="23"/>
      <c r="AE254" s="23"/>
      <c r="AF254" s="23"/>
      <c r="AG254" s="23"/>
      <c r="AH254" s="23"/>
      <c r="AI254" s="23"/>
      <c r="AJ254" s="23"/>
      <c r="AK254" s="23"/>
      <c r="AL254" s="23"/>
      <c r="AM254" s="23"/>
      <c r="AN254" s="23"/>
      <c r="AO254" s="23"/>
      <c r="AP254" s="23"/>
      <c r="AQ254" s="23"/>
      <c r="AR254" s="23"/>
      <c r="AS254" s="23"/>
      <c r="AT254" s="23"/>
      <c r="AU254" s="23"/>
    </row>
    <row r="255" spans="1:363">
      <c r="T255" s="23"/>
      <c r="U255" s="23"/>
      <c r="V255" s="23"/>
      <c r="W255" s="23"/>
      <c r="X255" s="23"/>
      <c r="Y255" s="23"/>
      <c r="Z255" s="23"/>
      <c r="AA255" s="23"/>
      <c r="AB255" s="23"/>
      <c r="AC255" s="23"/>
      <c r="AD255" s="23"/>
      <c r="AE255" s="23"/>
      <c r="AF255" s="23"/>
      <c r="AG255" s="23"/>
      <c r="AH255" s="23"/>
      <c r="AI255" s="23"/>
      <c r="AJ255" s="23"/>
      <c r="AK255" s="23"/>
      <c r="AL255" s="23"/>
      <c r="AM255" s="23"/>
      <c r="AN255" s="23"/>
      <c r="AO255" s="23"/>
      <c r="AP255" s="23"/>
      <c r="AQ255" s="23"/>
      <c r="AR255" s="23"/>
      <c r="AS255" s="23"/>
      <c r="AT255" s="23"/>
      <c r="AU255" s="23"/>
    </row>
    <row r="256" spans="1:363" s="1" customFormat="1">
      <c r="A256" s="9" t="s">
        <v>527</v>
      </c>
      <c r="B256" s="9" t="s">
        <v>528</v>
      </c>
      <c r="C256" s="9">
        <v>283</v>
      </c>
      <c r="D256" s="9">
        <v>283</v>
      </c>
      <c r="E256" s="9">
        <f>SUM(D256-C256)</f>
        <v>0</v>
      </c>
      <c r="F256" s="34">
        <v>9.5</v>
      </c>
      <c r="G256" s="9">
        <f>E256*F256</f>
        <v>0</v>
      </c>
      <c r="H256" s="9">
        <v>0</v>
      </c>
      <c r="I256" s="9">
        <v>46</v>
      </c>
      <c r="J256" s="9">
        <f t="shared" ref="J256:J261" si="71">I256-H256</f>
        <v>46</v>
      </c>
      <c r="K256" s="9">
        <v>1</v>
      </c>
      <c r="L256" s="9">
        <f t="shared" ref="L256:L261" si="72">K256*J256</f>
        <v>46</v>
      </c>
      <c r="M256" s="10">
        <v>1.03</v>
      </c>
      <c r="N256" s="11">
        <f t="shared" ref="N256:N261" si="73">M256*L256</f>
        <v>47.38</v>
      </c>
      <c r="O256" s="9">
        <v>180</v>
      </c>
      <c r="P256" s="11">
        <f t="shared" ref="P256:P261" si="74">G256+N256+O256</f>
        <v>227.38</v>
      </c>
      <c r="Q256" s="9">
        <v>1</v>
      </c>
      <c r="R256" s="34">
        <f t="shared" ref="R256:R261" si="75">P256*Q256</f>
        <v>227.38</v>
      </c>
    </row>
    <row r="257" spans="1:47" s="1" customFormat="1">
      <c r="A257" s="9" t="s">
        <v>529</v>
      </c>
      <c r="B257" s="9" t="s">
        <v>528</v>
      </c>
      <c r="C257" s="9"/>
      <c r="D257" s="9" t="s">
        <v>530</v>
      </c>
      <c r="E257" s="9"/>
      <c r="F257" s="34">
        <v>9.5</v>
      </c>
      <c r="G257" s="9"/>
      <c r="H257" s="9">
        <v>10877</v>
      </c>
      <c r="I257" s="9">
        <v>11132</v>
      </c>
      <c r="J257" s="9">
        <f t="shared" si="71"/>
        <v>255</v>
      </c>
      <c r="K257" s="9">
        <v>1</v>
      </c>
      <c r="L257" s="9">
        <f t="shared" si="72"/>
        <v>255</v>
      </c>
      <c r="M257" s="10">
        <v>1.03</v>
      </c>
      <c r="N257" s="11">
        <f t="shared" si="73"/>
        <v>262.64999999999998</v>
      </c>
      <c r="O257" s="9"/>
      <c r="P257" s="11">
        <f t="shared" si="74"/>
        <v>262.64999999999998</v>
      </c>
      <c r="Q257" s="9">
        <v>1</v>
      </c>
      <c r="R257" s="34">
        <f t="shared" si="75"/>
        <v>262.64999999999998</v>
      </c>
    </row>
    <row r="258" spans="1:47" s="1" customFormat="1">
      <c r="A258" s="9" t="s">
        <v>531</v>
      </c>
      <c r="B258" s="33" t="s">
        <v>532</v>
      </c>
      <c r="C258" s="9">
        <v>0</v>
      </c>
      <c r="D258" s="9">
        <v>0</v>
      </c>
      <c r="E258" s="9">
        <f>SUM(D258-C258)</f>
        <v>0</v>
      </c>
      <c r="F258" s="34">
        <v>9.5</v>
      </c>
      <c r="G258" s="9">
        <f>E258*F258</f>
        <v>0</v>
      </c>
      <c r="H258" s="9">
        <v>2189</v>
      </c>
      <c r="I258" s="9">
        <v>2189</v>
      </c>
      <c r="J258" s="9">
        <f t="shared" si="71"/>
        <v>0</v>
      </c>
      <c r="K258" s="9">
        <v>1</v>
      </c>
      <c r="L258" s="9">
        <f t="shared" si="72"/>
        <v>0</v>
      </c>
      <c r="M258" s="10">
        <v>1.03</v>
      </c>
      <c r="N258" s="11">
        <f t="shared" si="73"/>
        <v>0</v>
      </c>
      <c r="O258" s="9">
        <v>40</v>
      </c>
      <c r="P258" s="11">
        <f t="shared" si="74"/>
        <v>40</v>
      </c>
      <c r="Q258" s="9">
        <v>1</v>
      </c>
      <c r="R258" s="34">
        <f t="shared" si="75"/>
        <v>40</v>
      </c>
    </row>
    <row r="259" spans="1:47" s="1" customFormat="1">
      <c r="A259" s="9" t="s">
        <v>533</v>
      </c>
      <c r="B259" s="9"/>
      <c r="C259" s="9"/>
      <c r="D259" s="9"/>
      <c r="E259" s="9"/>
      <c r="F259" s="34"/>
      <c r="G259" s="9"/>
      <c r="H259" s="9">
        <v>0</v>
      </c>
      <c r="I259" s="9">
        <v>0</v>
      </c>
      <c r="J259" s="9">
        <f t="shared" si="71"/>
        <v>0</v>
      </c>
      <c r="K259" s="9">
        <v>1</v>
      </c>
      <c r="L259" s="9">
        <f t="shared" si="72"/>
        <v>0</v>
      </c>
      <c r="M259" s="10">
        <v>1.03</v>
      </c>
      <c r="N259" s="11">
        <f t="shared" si="73"/>
        <v>0</v>
      </c>
      <c r="O259" s="9">
        <v>40</v>
      </c>
      <c r="P259" s="11">
        <f t="shared" si="74"/>
        <v>40</v>
      </c>
      <c r="Q259" s="9">
        <v>1</v>
      </c>
      <c r="R259" s="34">
        <f t="shared" si="75"/>
        <v>40</v>
      </c>
    </row>
    <row r="260" spans="1:47" s="1" customFormat="1">
      <c r="A260" s="9" t="s">
        <v>534</v>
      </c>
      <c r="B260" s="9"/>
      <c r="C260" s="9"/>
      <c r="D260" s="9"/>
      <c r="E260" s="9"/>
      <c r="F260" s="34"/>
      <c r="G260" s="9"/>
      <c r="H260" s="9">
        <v>0</v>
      </c>
      <c r="I260" s="9">
        <v>0</v>
      </c>
      <c r="J260" s="9">
        <f t="shared" si="71"/>
        <v>0</v>
      </c>
      <c r="K260" s="9">
        <v>1</v>
      </c>
      <c r="L260" s="9">
        <f t="shared" si="72"/>
        <v>0</v>
      </c>
      <c r="M260" s="10">
        <v>1.03</v>
      </c>
      <c r="N260" s="11">
        <f t="shared" si="73"/>
        <v>0</v>
      </c>
      <c r="O260" s="9">
        <v>40</v>
      </c>
      <c r="P260" s="11">
        <f t="shared" si="74"/>
        <v>40</v>
      </c>
      <c r="Q260" s="9">
        <v>1</v>
      </c>
      <c r="R260" s="34">
        <f t="shared" si="75"/>
        <v>40</v>
      </c>
    </row>
    <row r="261" spans="1:47" s="1" customFormat="1">
      <c r="A261" s="9" t="s">
        <v>535</v>
      </c>
      <c r="B261" s="9"/>
      <c r="C261" s="9"/>
      <c r="D261" s="9"/>
      <c r="E261" s="9"/>
      <c r="F261" s="34"/>
      <c r="G261" s="9"/>
      <c r="H261" s="9">
        <v>0</v>
      </c>
      <c r="I261" s="9">
        <v>0</v>
      </c>
      <c r="J261" s="9">
        <f t="shared" si="71"/>
        <v>0</v>
      </c>
      <c r="K261" s="9">
        <v>1</v>
      </c>
      <c r="L261" s="9">
        <f t="shared" si="72"/>
        <v>0</v>
      </c>
      <c r="M261" s="10">
        <v>1.03</v>
      </c>
      <c r="N261" s="11">
        <f t="shared" si="73"/>
        <v>0</v>
      </c>
      <c r="O261" s="9">
        <v>40</v>
      </c>
      <c r="P261" s="11">
        <f t="shared" si="74"/>
        <v>40</v>
      </c>
      <c r="Q261" s="9">
        <v>1</v>
      </c>
      <c r="R261" s="34">
        <f t="shared" si="75"/>
        <v>40</v>
      </c>
    </row>
    <row r="262" spans="1:47">
      <c r="T262" s="23"/>
      <c r="U262" s="23"/>
      <c r="V262" s="23"/>
      <c r="W262" s="23"/>
      <c r="X262" s="23"/>
      <c r="Y262" s="23"/>
      <c r="Z262" s="23"/>
      <c r="AA262" s="23"/>
      <c r="AB262" s="23"/>
      <c r="AC262" s="23"/>
      <c r="AD262" s="23"/>
      <c r="AE262" s="23"/>
      <c r="AF262" s="23"/>
      <c r="AG262" s="23"/>
      <c r="AH262" s="23"/>
      <c r="AI262" s="23"/>
      <c r="AJ262" s="23"/>
      <c r="AK262" s="23"/>
      <c r="AL262" s="23"/>
      <c r="AM262" s="23"/>
      <c r="AN262" s="23"/>
      <c r="AO262" s="23"/>
      <c r="AP262" s="23"/>
      <c r="AQ262" s="23"/>
      <c r="AR262" s="23"/>
      <c r="AS262" s="23"/>
      <c r="AT262" s="23"/>
      <c r="AU262" s="23"/>
    </row>
    <row r="263" spans="1:47">
      <c r="T263" s="23"/>
      <c r="U263" s="23"/>
      <c r="V263" s="23"/>
      <c r="W263" s="23"/>
      <c r="X263" s="23"/>
      <c r="Y263" s="23"/>
      <c r="Z263" s="23"/>
      <c r="AA263" s="23"/>
      <c r="AB263" s="23"/>
      <c r="AC263" s="23"/>
      <c r="AD263" s="23"/>
      <c r="AE263" s="23"/>
      <c r="AF263" s="23"/>
      <c r="AG263" s="23"/>
      <c r="AH263" s="23"/>
      <c r="AI263" s="23"/>
      <c r="AJ263" s="23"/>
      <c r="AK263" s="23"/>
      <c r="AL263" s="23"/>
      <c r="AM263" s="23"/>
      <c r="AN263" s="23"/>
      <c r="AO263" s="23"/>
      <c r="AP263" s="23"/>
      <c r="AQ263" s="23"/>
      <c r="AR263" s="23"/>
      <c r="AS263" s="23"/>
      <c r="AT263" s="23"/>
      <c r="AU263" s="23"/>
    </row>
  </sheetData>
  <mergeCells count="4">
    <mergeCell ref="A1:R1"/>
    <mergeCell ref="A153:R153"/>
    <mergeCell ref="A218:R218"/>
    <mergeCell ref="T44:W64"/>
  </mergeCells>
  <phoneticPr fontId="33" type="noConversion"/>
  <pageMargins left="0.22" right="0.19" top="0.75" bottom="0.75" header="0.3" footer="0.3"/>
  <pageSetup paperSize="9" orientation="landscape" horizontalDpi="200" verticalDpi="300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AP59"/>
  <sheetViews>
    <sheetView tabSelected="1" topLeftCell="A16" workbookViewId="0">
      <selection activeCell="U29" sqref="U29"/>
    </sheetView>
  </sheetViews>
  <sheetFormatPr defaultColWidth="9" defaultRowHeight="14.25"/>
  <cols>
    <col min="1" max="1" width="11.375" style="2" customWidth="1"/>
    <col min="2" max="2" width="7.125" style="2" customWidth="1"/>
    <col min="3" max="3" width="6.375" style="2" customWidth="1"/>
    <col min="4" max="4" width="6.125" style="2" customWidth="1"/>
    <col min="5" max="5" width="6.25" style="2" customWidth="1"/>
    <col min="6" max="6" width="5.625" style="2" customWidth="1"/>
    <col min="7" max="7" width="8.625" style="2" customWidth="1"/>
    <col min="8" max="9" width="9" style="2"/>
    <col min="10" max="10" width="5.875" style="2" customWidth="1"/>
    <col min="11" max="11" width="4.125" style="2" customWidth="1"/>
    <col min="12" max="12" width="12.25" style="2" customWidth="1"/>
    <col min="13" max="13" width="5.125" style="2" customWidth="1"/>
    <col min="14" max="14" width="13" style="2" customWidth="1"/>
    <col min="15" max="15" width="4.25" style="2" customWidth="1"/>
    <col min="16" max="16" width="12.25" style="2" customWidth="1"/>
    <col min="17" max="17" width="11" style="2" customWidth="1"/>
    <col min="18" max="18" width="12.25" style="2" customWidth="1"/>
    <col min="19" max="23" width="9" style="2"/>
    <col min="24" max="24" width="6.375" style="2" customWidth="1"/>
    <col min="25" max="25" width="11.75" style="2" customWidth="1"/>
    <col min="26" max="26" width="4.75" style="2" customWidth="1"/>
    <col min="27" max="27" width="13" style="2" customWidth="1"/>
    <col min="28" max="28" width="5.625" style="2" customWidth="1"/>
    <col min="29" max="29" width="11.125" style="2" customWidth="1"/>
    <col min="30" max="16384" width="9" style="2"/>
  </cols>
  <sheetData>
    <row r="1" spans="1:41" ht="25.5">
      <c r="A1" s="693" t="s">
        <v>41</v>
      </c>
      <c r="B1" s="694"/>
      <c r="C1" s="694"/>
      <c r="D1" s="694"/>
      <c r="E1" s="694"/>
      <c r="F1" s="694"/>
      <c r="G1" s="694"/>
      <c r="H1" s="694"/>
      <c r="I1" s="694"/>
      <c r="J1" s="694"/>
      <c r="K1" s="694"/>
      <c r="L1" s="694"/>
      <c r="M1" s="694"/>
      <c r="N1" s="694"/>
      <c r="O1" s="694"/>
      <c r="P1" s="694"/>
      <c r="Q1" s="694"/>
      <c r="R1" s="695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</row>
    <row r="2" spans="1:41">
      <c r="A2" s="287" t="s">
        <v>15</v>
      </c>
      <c r="B2" s="288" t="s">
        <v>50</v>
      </c>
      <c r="C2" s="288" t="s">
        <v>16</v>
      </c>
      <c r="D2" s="288" t="s">
        <v>17</v>
      </c>
      <c r="E2" s="288" t="s">
        <v>18</v>
      </c>
      <c r="F2" s="289" t="s">
        <v>19</v>
      </c>
      <c r="G2" s="288" t="s">
        <v>20</v>
      </c>
      <c r="H2" s="288" t="s">
        <v>21</v>
      </c>
      <c r="I2" s="288" t="s">
        <v>22</v>
      </c>
      <c r="J2" s="288" t="s">
        <v>23</v>
      </c>
      <c r="K2" s="288" t="s">
        <v>24</v>
      </c>
      <c r="L2" s="288" t="s">
        <v>18</v>
      </c>
      <c r="M2" s="315" t="s">
        <v>152</v>
      </c>
      <c r="N2" s="316" t="s">
        <v>25</v>
      </c>
      <c r="O2" s="288" t="s">
        <v>26</v>
      </c>
      <c r="P2" s="316" t="s">
        <v>11</v>
      </c>
      <c r="Q2" s="288" t="s">
        <v>27</v>
      </c>
      <c r="R2" s="289" t="s">
        <v>28</v>
      </c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</row>
    <row r="3" spans="1:41" s="1" customFormat="1" ht="19.5" customHeight="1">
      <c r="A3" s="397"/>
      <c r="B3" s="441"/>
      <c r="C3" s="442"/>
      <c r="D3" s="442"/>
      <c r="E3" s="442"/>
      <c r="F3" s="443"/>
      <c r="G3" s="442"/>
      <c r="H3" s="442"/>
      <c r="I3" s="442"/>
      <c r="J3" s="442"/>
      <c r="K3" s="442"/>
      <c r="L3" s="442"/>
      <c r="M3" s="459"/>
      <c r="N3" s="460"/>
      <c r="O3" s="442"/>
      <c r="P3" s="460"/>
      <c r="Q3" s="471"/>
      <c r="R3" s="472"/>
    </row>
    <row r="4" spans="1:41" s="1" customFormat="1">
      <c r="A4" s="9" t="s">
        <v>536</v>
      </c>
      <c r="B4" s="46" t="s">
        <v>87</v>
      </c>
      <c r="C4" s="9">
        <v>3</v>
      </c>
      <c r="D4" s="9">
        <v>3</v>
      </c>
      <c r="E4" s="9">
        <f>SUM(D4-C4)</f>
        <v>0</v>
      </c>
      <c r="F4" s="34">
        <v>9.5</v>
      </c>
      <c r="G4" s="9">
        <f>E4*F4</f>
        <v>0</v>
      </c>
      <c r="H4" s="9">
        <v>1550</v>
      </c>
      <c r="I4" s="9">
        <v>1550</v>
      </c>
      <c r="J4" s="9">
        <f>I4-H4</f>
        <v>0</v>
      </c>
      <c r="K4" s="9">
        <v>30</v>
      </c>
      <c r="L4" s="9">
        <f>K4*J4</f>
        <v>0</v>
      </c>
      <c r="M4" s="10">
        <v>1.03</v>
      </c>
      <c r="N4" s="11">
        <f>M4*L4</f>
        <v>0</v>
      </c>
      <c r="O4" s="9">
        <v>80</v>
      </c>
      <c r="P4" s="11">
        <f>G4+N4+O4</f>
        <v>80</v>
      </c>
      <c r="Q4" s="9">
        <v>1</v>
      </c>
      <c r="R4" s="34">
        <f>P4*Q4</f>
        <v>80</v>
      </c>
    </row>
    <row r="5" spans="1:41" s="1" customFormat="1">
      <c r="A5" s="9" t="s">
        <v>537</v>
      </c>
      <c r="B5" s="46" t="s">
        <v>87</v>
      </c>
      <c r="C5" s="9"/>
      <c r="D5" s="9" t="s">
        <v>538</v>
      </c>
      <c r="E5" s="9"/>
      <c r="F5" s="34"/>
      <c r="G5" s="9"/>
      <c r="H5" s="9">
        <v>19729</v>
      </c>
      <c r="I5" s="9">
        <v>20878</v>
      </c>
      <c r="J5" s="9">
        <f>I5-H5</f>
        <v>1149</v>
      </c>
      <c r="K5" s="9">
        <v>1</v>
      </c>
      <c r="L5" s="9">
        <f>K5*J5</f>
        <v>1149</v>
      </c>
      <c r="M5" s="10">
        <v>1.03</v>
      </c>
      <c r="N5" s="11">
        <f>M5*L5</f>
        <v>1183.47</v>
      </c>
      <c r="O5" s="9"/>
      <c r="P5" s="11">
        <f>G5+N5+O5</f>
        <v>1183.47</v>
      </c>
      <c r="Q5" s="9">
        <v>1</v>
      </c>
      <c r="R5" s="34">
        <f>P5*Q5</f>
        <v>1183.47</v>
      </c>
    </row>
    <row r="6" spans="1:41" s="1" customFormat="1">
      <c r="A6" s="9" t="s">
        <v>539</v>
      </c>
      <c r="B6" s="46" t="s">
        <v>87</v>
      </c>
      <c r="C6" s="9">
        <v>207</v>
      </c>
      <c r="D6" s="9">
        <v>207</v>
      </c>
      <c r="E6" s="9">
        <f>SUM(D6-C6)</f>
        <v>0</v>
      </c>
      <c r="F6" s="34">
        <v>9.5</v>
      </c>
      <c r="G6" s="9">
        <f>E6*F6</f>
        <v>0</v>
      </c>
      <c r="H6" s="9">
        <v>24662</v>
      </c>
      <c r="I6" s="9">
        <v>24662</v>
      </c>
      <c r="J6" s="9">
        <f>I6-H6</f>
        <v>0</v>
      </c>
      <c r="K6" s="9">
        <v>1</v>
      </c>
      <c r="L6" s="9">
        <f>K6*J6</f>
        <v>0</v>
      </c>
      <c r="M6" s="10">
        <v>1.03</v>
      </c>
      <c r="N6" s="11">
        <f>M6*L6</f>
        <v>0</v>
      </c>
      <c r="O6" s="9">
        <v>40</v>
      </c>
      <c r="P6" s="11">
        <f>G6+N6+O6</f>
        <v>40</v>
      </c>
      <c r="Q6" s="9">
        <v>1</v>
      </c>
      <c r="R6" s="34">
        <f>P6*Q6</f>
        <v>40</v>
      </c>
    </row>
    <row r="7" spans="1:41" s="1" customFormat="1" ht="19.5" customHeight="1">
      <c r="A7" s="45" t="s">
        <v>540</v>
      </c>
      <c r="B7" s="46" t="s">
        <v>87</v>
      </c>
      <c r="C7" s="45"/>
      <c r="D7" s="45"/>
      <c r="E7" s="45"/>
      <c r="F7" s="47"/>
      <c r="G7" s="45"/>
      <c r="H7" s="45">
        <v>1273</v>
      </c>
      <c r="I7" s="45">
        <v>1370</v>
      </c>
      <c r="J7" s="45">
        <f t="shared" ref="J7:J11" si="0">I7-H7</f>
        <v>97</v>
      </c>
      <c r="K7" s="45">
        <v>80</v>
      </c>
      <c r="L7" s="45">
        <f t="shared" ref="L7:L11" si="1">K7*J7</f>
        <v>7760</v>
      </c>
      <c r="M7" s="59">
        <v>1.03</v>
      </c>
      <c r="N7" s="60">
        <f t="shared" ref="N7:N11" si="2">M7*L7</f>
        <v>7992.8</v>
      </c>
      <c r="O7" s="45"/>
      <c r="P7" s="60">
        <f t="shared" ref="P7:P11" si="3">G7+N7+O7</f>
        <v>7992.8</v>
      </c>
      <c r="Q7" s="45">
        <v>1</v>
      </c>
      <c r="R7" s="47">
        <f t="shared" ref="R7:R11" si="4">P7*Q7</f>
        <v>7992.8</v>
      </c>
    </row>
    <row r="8" spans="1:41" s="1" customFormat="1" ht="21.75" customHeight="1">
      <c r="A8" s="45" t="s">
        <v>541</v>
      </c>
      <c r="B8" s="46" t="s">
        <v>87</v>
      </c>
      <c r="C8" s="45"/>
      <c r="D8" s="45"/>
      <c r="E8" s="45"/>
      <c r="F8" s="48"/>
      <c r="G8" s="45"/>
      <c r="H8" s="45">
        <v>2980</v>
      </c>
      <c r="I8" s="45">
        <v>3358</v>
      </c>
      <c r="J8" s="45">
        <f t="shared" si="0"/>
        <v>378</v>
      </c>
      <c r="K8" s="45">
        <v>80</v>
      </c>
      <c r="L8" s="45">
        <f t="shared" si="1"/>
        <v>30240</v>
      </c>
      <c r="M8" s="59">
        <v>1.03</v>
      </c>
      <c r="N8" s="60">
        <f t="shared" si="2"/>
        <v>31147.200000000001</v>
      </c>
      <c r="O8" s="45"/>
      <c r="P8" s="60">
        <f t="shared" si="3"/>
        <v>31147.200000000001</v>
      </c>
      <c r="Q8" s="45">
        <v>1</v>
      </c>
      <c r="R8" s="47">
        <f t="shared" si="4"/>
        <v>31147.200000000001</v>
      </c>
    </row>
    <row r="9" spans="1:41" s="1" customFormat="1" ht="16.5" customHeight="1">
      <c r="A9" s="45" t="s">
        <v>542</v>
      </c>
      <c r="B9" s="46" t="s">
        <v>87</v>
      </c>
      <c r="C9" s="45"/>
      <c r="D9" s="45"/>
      <c r="E9" s="45"/>
      <c r="F9" s="48"/>
      <c r="G9" s="45"/>
      <c r="H9" s="45">
        <v>2552</v>
      </c>
      <c r="I9" s="45">
        <v>2873</v>
      </c>
      <c r="J9" s="45">
        <f t="shared" si="0"/>
        <v>321</v>
      </c>
      <c r="K9" s="45">
        <v>40</v>
      </c>
      <c r="L9" s="45">
        <f t="shared" si="1"/>
        <v>12840</v>
      </c>
      <c r="M9" s="59">
        <v>1.03</v>
      </c>
      <c r="N9" s="60">
        <f t="shared" si="2"/>
        <v>13225.2</v>
      </c>
      <c r="O9" s="45"/>
      <c r="P9" s="60">
        <f t="shared" si="3"/>
        <v>13225.2</v>
      </c>
      <c r="Q9" s="45">
        <v>1</v>
      </c>
      <c r="R9" s="47">
        <f t="shared" si="4"/>
        <v>13225.2</v>
      </c>
    </row>
    <row r="10" spans="1:41" s="1" customFormat="1" ht="26.25" customHeight="1">
      <c r="A10" s="45" t="s">
        <v>543</v>
      </c>
      <c r="B10" s="46" t="s">
        <v>87</v>
      </c>
      <c r="C10" s="45"/>
      <c r="D10" s="45"/>
      <c r="E10" s="45"/>
      <c r="F10" s="48"/>
      <c r="G10" s="45"/>
      <c r="H10" s="45">
        <v>13540</v>
      </c>
      <c r="I10" s="45">
        <v>15579</v>
      </c>
      <c r="J10" s="45">
        <f t="shared" si="0"/>
        <v>2039</v>
      </c>
      <c r="K10" s="45">
        <v>50</v>
      </c>
      <c r="L10" s="45">
        <f t="shared" si="1"/>
        <v>101950</v>
      </c>
      <c r="M10" s="59">
        <v>1.03</v>
      </c>
      <c r="N10" s="60">
        <f t="shared" si="2"/>
        <v>105008.5</v>
      </c>
      <c r="O10" s="45"/>
      <c r="P10" s="60">
        <f t="shared" si="3"/>
        <v>105008.5</v>
      </c>
      <c r="Q10" s="45">
        <v>1</v>
      </c>
      <c r="R10" s="47">
        <f t="shared" si="4"/>
        <v>105008.5</v>
      </c>
    </row>
    <row r="11" spans="1:41" s="1" customFormat="1" ht="15.75" customHeight="1">
      <c r="A11" s="45" t="s">
        <v>544</v>
      </c>
      <c r="B11" s="46" t="s">
        <v>87</v>
      </c>
      <c r="C11" s="45"/>
      <c r="D11" s="45"/>
      <c r="E11" s="45"/>
      <c r="F11" s="48"/>
      <c r="G11" s="45"/>
      <c r="H11" s="45">
        <v>67727</v>
      </c>
      <c r="I11" s="45">
        <v>71377</v>
      </c>
      <c r="J11" s="45">
        <f t="shared" si="0"/>
        <v>3650</v>
      </c>
      <c r="K11" s="45">
        <v>1</v>
      </c>
      <c r="L11" s="45">
        <f t="shared" si="1"/>
        <v>3650</v>
      </c>
      <c r="M11" s="59">
        <v>1.03</v>
      </c>
      <c r="N11" s="60">
        <f t="shared" si="2"/>
        <v>3759.5</v>
      </c>
      <c r="O11" s="45"/>
      <c r="P11" s="60">
        <f t="shared" si="3"/>
        <v>3759.5</v>
      </c>
      <c r="Q11" s="45">
        <v>1</v>
      </c>
      <c r="R11" s="47">
        <f t="shared" si="4"/>
        <v>3759.5</v>
      </c>
    </row>
    <row r="12" spans="1:41" s="1" customFormat="1" ht="19.5" customHeight="1">
      <c r="A12" s="9" t="s">
        <v>545</v>
      </c>
      <c r="B12" s="46" t="s">
        <v>87</v>
      </c>
      <c r="C12" s="9">
        <v>1926</v>
      </c>
      <c r="D12" s="9">
        <v>2139</v>
      </c>
      <c r="E12" s="9">
        <f>SUM(D12-C12)</f>
        <v>213</v>
      </c>
      <c r="F12" s="34">
        <v>9.5</v>
      </c>
      <c r="G12" s="9">
        <f>E12*F12</f>
        <v>2023.5</v>
      </c>
      <c r="H12" s="9"/>
      <c r="I12" s="9"/>
      <c r="J12" s="9"/>
      <c r="K12" s="9">
        <v>0.5</v>
      </c>
      <c r="L12" s="9"/>
      <c r="M12" s="10"/>
      <c r="N12" s="11"/>
      <c r="O12" s="9"/>
      <c r="P12" s="11"/>
      <c r="Q12" s="9">
        <v>1</v>
      </c>
      <c r="R12" s="34">
        <f>G12*K12</f>
        <v>1011.75</v>
      </c>
    </row>
    <row r="13" spans="1:41" s="1" customFormat="1" ht="17.25" customHeight="1">
      <c r="A13" s="45" t="s">
        <v>546</v>
      </c>
      <c r="B13" s="46" t="s">
        <v>87</v>
      </c>
      <c r="C13" s="45"/>
      <c r="D13" s="45"/>
      <c r="E13" s="45"/>
      <c r="F13" s="47"/>
      <c r="G13" s="45"/>
      <c r="H13" s="45">
        <v>14001</v>
      </c>
      <c r="I13" s="45">
        <v>18269</v>
      </c>
      <c r="J13" s="45">
        <f>I13-H13</f>
        <v>4268</v>
      </c>
      <c r="K13" s="45">
        <v>1</v>
      </c>
      <c r="L13" s="45">
        <f>K13*J13</f>
        <v>4268</v>
      </c>
      <c r="M13" s="59">
        <v>1.03</v>
      </c>
      <c r="N13" s="60">
        <f>M13*L13</f>
        <v>4396.04</v>
      </c>
      <c r="O13" s="45"/>
      <c r="P13" s="60">
        <f>G13+N13+O13</f>
        <v>4396.04</v>
      </c>
      <c r="Q13" s="45">
        <v>1</v>
      </c>
      <c r="R13" s="47">
        <f>P13*Q13</f>
        <v>4396.04</v>
      </c>
    </row>
    <row r="14" spans="1:41" s="1" customFormat="1" ht="24" customHeight="1">
      <c r="A14" s="45" t="s">
        <v>547</v>
      </c>
      <c r="B14" s="46" t="s">
        <v>87</v>
      </c>
      <c r="C14" s="45">
        <v>0</v>
      </c>
      <c r="D14" s="45">
        <v>0</v>
      </c>
      <c r="E14" s="45">
        <f>SUM(D14-C14)</f>
        <v>0</v>
      </c>
      <c r="F14" s="47">
        <v>9.5</v>
      </c>
      <c r="G14" s="45">
        <f>E14*F14</f>
        <v>0</v>
      </c>
      <c r="H14" s="45">
        <v>12642</v>
      </c>
      <c r="I14" s="45">
        <v>14281</v>
      </c>
      <c r="J14" s="45">
        <f>I14-H14</f>
        <v>1639</v>
      </c>
      <c r="K14" s="45">
        <v>80</v>
      </c>
      <c r="L14" s="45">
        <f>K14*J14</f>
        <v>131120</v>
      </c>
      <c r="M14" s="59">
        <v>1.03</v>
      </c>
      <c r="N14" s="60">
        <f>M14*L14</f>
        <v>135053.6</v>
      </c>
      <c r="O14" s="45"/>
      <c r="P14" s="60">
        <f>G14+N14+O14</f>
        <v>135053.6</v>
      </c>
      <c r="Q14" s="45">
        <v>1</v>
      </c>
      <c r="R14" s="47">
        <f>P14*Q14</f>
        <v>135053.6</v>
      </c>
    </row>
    <row r="15" spans="1:41" s="1" customFormat="1" ht="24" customHeight="1">
      <c r="A15" s="9" t="s">
        <v>48</v>
      </c>
      <c r="B15" s="46" t="s">
        <v>87</v>
      </c>
      <c r="C15" s="45"/>
      <c r="D15" s="45"/>
      <c r="E15" s="45"/>
      <c r="F15" s="47"/>
      <c r="G15" s="45"/>
      <c r="H15" s="45">
        <v>13040</v>
      </c>
      <c r="I15" s="45">
        <v>14240</v>
      </c>
      <c r="J15" s="45">
        <f>I15-H15</f>
        <v>1200</v>
      </c>
      <c r="K15" s="45">
        <v>20</v>
      </c>
      <c r="L15" s="45">
        <v>1285.3</v>
      </c>
      <c r="M15" s="59">
        <v>1.03</v>
      </c>
      <c r="N15" s="60">
        <v>1323.9</v>
      </c>
      <c r="O15" s="45">
        <v>0</v>
      </c>
      <c r="P15" s="60"/>
      <c r="Q15" s="45">
        <v>5.7278999999999997E-2</v>
      </c>
      <c r="R15" s="47">
        <v>1323.9</v>
      </c>
    </row>
    <row r="16" spans="1:41" s="1" customFormat="1" ht="24.75" customHeight="1">
      <c r="A16" s="45" t="s">
        <v>11</v>
      </c>
      <c r="B16" s="46" t="s">
        <v>87</v>
      </c>
      <c r="C16" s="45"/>
      <c r="D16" s="45"/>
      <c r="E16" s="45">
        <f>SUM(E7:E14)</f>
        <v>213</v>
      </c>
      <c r="F16" s="47">
        <v>9.5</v>
      </c>
      <c r="G16" s="45">
        <f>R12</f>
        <v>1011.75</v>
      </c>
      <c r="H16" s="45"/>
      <c r="I16" s="45"/>
      <c r="J16" s="45"/>
      <c r="K16" s="45"/>
      <c r="L16" s="45">
        <f>SUM(L4:L15)</f>
        <v>294262.3</v>
      </c>
      <c r="M16" s="59">
        <v>1.03</v>
      </c>
      <c r="N16" s="60">
        <f>SUM(N4:N15)</f>
        <v>303090.21000000002</v>
      </c>
      <c r="O16" s="45">
        <f>SUM(O4:O15)</f>
        <v>120</v>
      </c>
      <c r="P16" s="60">
        <f>N16+O16</f>
        <v>303210.21000000002</v>
      </c>
      <c r="Q16" s="45">
        <v>1</v>
      </c>
      <c r="R16" s="47">
        <f>SUM(R4:R15)</f>
        <v>304221.96000000002</v>
      </c>
    </row>
    <row r="17" spans="1:41" s="25" customFormat="1">
      <c r="A17" s="66" t="s">
        <v>128</v>
      </c>
      <c r="B17" s="66" t="s">
        <v>384</v>
      </c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73"/>
      <c r="N17" s="66"/>
      <c r="O17" s="66"/>
      <c r="P17" s="66"/>
      <c r="Q17" s="66"/>
      <c r="R17" s="472">
        <v>1148927.6000000001</v>
      </c>
    </row>
    <row r="18" spans="1:41" s="25" customFormat="1">
      <c r="A18" s="66" t="s">
        <v>129</v>
      </c>
      <c r="B18" s="66" t="s">
        <v>397</v>
      </c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73"/>
      <c r="N18" s="67"/>
      <c r="O18" s="66"/>
      <c r="P18" s="66"/>
      <c r="Q18" s="66"/>
      <c r="R18" s="67">
        <f>R17-R16</f>
        <v>844705.64</v>
      </c>
    </row>
    <row r="19" spans="1:41">
      <c r="A19" s="444"/>
      <c r="B19" s="445"/>
      <c r="C19" s="446"/>
      <c r="D19" s="446"/>
      <c r="E19" s="446"/>
      <c r="F19" s="446"/>
      <c r="G19" s="446"/>
      <c r="H19" s="446"/>
      <c r="I19" s="446"/>
      <c r="J19" s="446"/>
      <c r="K19" s="446"/>
      <c r="L19" s="446"/>
      <c r="M19" s="461"/>
      <c r="N19" s="462"/>
      <c r="O19" s="446"/>
      <c r="P19" s="446"/>
      <c r="Q19" s="446"/>
      <c r="R19" s="47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</row>
    <row r="20" spans="1:41" s="92" customFormat="1">
      <c r="A20" s="447" t="s">
        <v>15</v>
      </c>
      <c r="B20" s="447" t="s">
        <v>50</v>
      </c>
      <c r="C20" s="447" t="s">
        <v>16</v>
      </c>
      <c r="D20" s="447" t="s">
        <v>17</v>
      </c>
      <c r="E20" s="447" t="s">
        <v>18</v>
      </c>
      <c r="F20" s="448" t="s">
        <v>19</v>
      </c>
      <c r="G20" s="447" t="s">
        <v>20</v>
      </c>
      <c r="H20" s="447" t="s">
        <v>21</v>
      </c>
      <c r="I20" s="447" t="s">
        <v>22</v>
      </c>
      <c r="J20" s="447" t="s">
        <v>23</v>
      </c>
      <c r="K20" s="447" t="s">
        <v>24</v>
      </c>
      <c r="L20" s="447" t="s">
        <v>18</v>
      </c>
      <c r="M20" s="463"/>
      <c r="N20" s="464" t="s">
        <v>25</v>
      </c>
      <c r="O20" s="447" t="s">
        <v>26</v>
      </c>
      <c r="P20" s="464" t="s">
        <v>11</v>
      </c>
      <c r="Q20" s="447" t="s">
        <v>27</v>
      </c>
      <c r="R20" s="448" t="s">
        <v>28</v>
      </c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</row>
    <row r="21" spans="1:41" s="438" customFormat="1">
      <c r="A21" s="449"/>
      <c r="B21" s="450" t="s">
        <v>548</v>
      </c>
      <c r="C21" s="450"/>
      <c r="D21" s="450"/>
      <c r="E21" s="450"/>
      <c r="F21" s="451"/>
      <c r="G21" s="450"/>
      <c r="H21" s="450"/>
      <c r="I21" s="450"/>
      <c r="J21" s="450"/>
      <c r="K21" s="450"/>
      <c r="L21" s="450"/>
      <c r="M21" s="450"/>
      <c r="N21" s="450"/>
      <c r="O21" s="450"/>
      <c r="P21" s="450"/>
      <c r="Q21" s="450"/>
      <c r="R21" s="450"/>
      <c r="S21" s="23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79"/>
    </row>
    <row r="22" spans="1:41" s="1" customFormat="1">
      <c r="A22" s="452" t="s">
        <v>549</v>
      </c>
      <c r="B22" s="453" t="s">
        <v>101</v>
      </c>
      <c r="C22" s="452"/>
      <c r="D22" s="452"/>
      <c r="E22" s="452"/>
      <c r="F22" s="454"/>
      <c r="G22" s="452"/>
      <c r="H22" s="452">
        <v>22973</v>
      </c>
      <c r="I22" s="452">
        <v>22973</v>
      </c>
      <c r="J22" s="452">
        <f>I22-H22</f>
        <v>0</v>
      </c>
      <c r="K22" s="452">
        <v>1</v>
      </c>
      <c r="L22" s="452">
        <f>K22*J22</f>
        <v>0</v>
      </c>
      <c r="M22" s="465">
        <v>1.03</v>
      </c>
      <c r="N22" s="466">
        <f>M22*L22</f>
        <v>0</v>
      </c>
      <c r="O22" s="452"/>
      <c r="P22" s="466">
        <f>G22+N22+O22</f>
        <v>0</v>
      </c>
      <c r="Q22" s="452">
        <v>1</v>
      </c>
      <c r="R22" s="454">
        <f>P22*Q22</f>
        <v>0</v>
      </c>
    </row>
    <row r="23" spans="1:41" s="1" customFormat="1">
      <c r="A23" s="94" t="s">
        <v>550</v>
      </c>
      <c r="B23" s="453" t="s">
        <v>101</v>
      </c>
      <c r="C23" s="94"/>
      <c r="D23" s="94"/>
      <c r="E23" s="94"/>
      <c r="F23" s="294"/>
      <c r="G23" s="94"/>
      <c r="H23" s="94">
        <v>20787</v>
      </c>
      <c r="I23" s="94">
        <v>20787</v>
      </c>
      <c r="J23" s="94">
        <f>I23-H23</f>
        <v>0</v>
      </c>
      <c r="K23" s="94">
        <v>1</v>
      </c>
      <c r="L23" s="94">
        <f>K23*J23</f>
        <v>0</v>
      </c>
      <c r="M23" s="124">
        <v>1.03</v>
      </c>
      <c r="N23" s="125">
        <f>M23*L23</f>
        <v>0</v>
      </c>
      <c r="O23" s="94"/>
      <c r="P23" s="125">
        <f>G23+N23+O23</f>
        <v>0</v>
      </c>
      <c r="Q23" s="94">
        <v>1</v>
      </c>
      <c r="R23" s="95">
        <f>P23*Q23</f>
        <v>0</v>
      </c>
      <c r="S23" s="330"/>
      <c r="T23" s="330"/>
      <c r="U23" s="23"/>
      <c r="V23" s="23"/>
      <c r="W23" s="23"/>
      <c r="X23" s="156"/>
      <c r="Y23" s="156"/>
      <c r="Z23" s="156"/>
      <c r="AA23" s="156"/>
      <c r="AB23" s="156"/>
      <c r="AC23" s="156"/>
      <c r="AD23" s="156"/>
      <c r="AE23" s="23"/>
      <c r="AF23" s="23"/>
      <c r="AG23" s="23"/>
      <c r="AH23" s="23"/>
      <c r="AI23" s="23"/>
      <c r="AJ23" s="23"/>
      <c r="AK23" s="23"/>
      <c r="AL23" s="23"/>
    </row>
    <row r="24" spans="1:41" s="1" customFormat="1">
      <c r="A24" s="452" t="s">
        <v>551</v>
      </c>
      <c r="B24" s="453" t="s">
        <v>101</v>
      </c>
      <c r="C24" s="452"/>
      <c r="D24" s="452"/>
      <c r="E24" s="452"/>
      <c r="F24" s="454"/>
      <c r="G24" s="452"/>
      <c r="H24" s="452">
        <v>11123</v>
      </c>
      <c r="I24" s="452">
        <v>12750</v>
      </c>
      <c r="J24" s="452">
        <f t="shared" ref="J24:J30" si="5">I24-H24</f>
        <v>1627</v>
      </c>
      <c r="K24" s="452">
        <v>1</v>
      </c>
      <c r="L24" s="452">
        <f t="shared" ref="L24:L30" si="6">K24*J24</f>
        <v>1627</v>
      </c>
      <c r="M24" s="465">
        <v>1.03</v>
      </c>
      <c r="N24" s="466">
        <f t="shared" ref="N24:N31" si="7">M24*L24</f>
        <v>1675.81</v>
      </c>
      <c r="O24" s="452"/>
      <c r="P24" s="466">
        <f t="shared" ref="P24:P31" si="8">G24+N24+O24</f>
        <v>1675.81</v>
      </c>
      <c r="Q24" s="452">
        <v>1</v>
      </c>
      <c r="R24" s="454">
        <f t="shared" ref="R24:R31" si="9">P24*Q24</f>
        <v>1675.81</v>
      </c>
    </row>
    <row r="25" spans="1:41" s="1" customFormat="1">
      <c r="A25" s="452" t="s">
        <v>552</v>
      </c>
      <c r="B25" s="453" t="s">
        <v>101</v>
      </c>
      <c r="C25" s="452"/>
      <c r="D25" s="452"/>
      <c r="E25" s="452"/>
      <c r="F25" s="454"/>
      <c r="G25" s="452"/>
      <c r="H25" s="452">
        <v>57532</v>
      </c>
      <c r="I25" s="452">
        <v>59669</v>
      </c>
      <c r="J25" s="452">
        <f t="shared" si="5"/>
        <v>2137</v>
      </c>
      <c r="K25" s="452">
        <v>1</v>
      </c>
      <c r="L25" s="452">
        <f t="shared" si="6"/>
        <v>2137</v>
      </c>
      <c r="M25" s="465">
        <v>1.03</v>
      </c>
      <c r="N25" s="466">
        <f t="shared" si="7"/>
        <v>2201.11</v>
      </c>
      <c r="O25" s="452"/>
      <c r="P25" s="466">
        <f t="shared" si="8"/>
        <v>2201.11</v>
      </c>
      <c r="Q25" s="452">
        <v>1</v>
      </c>
      <c r="R25" s="454">
        <f t="shared" si="9"/>
        <v>2201.11</v>
      </c>
    </row>
    <row r="26" spans="1:41" s="1" customFormat="1">
      <c r="A26" s="452" t="s">
        <v>553</v>
      </c>
      <c r="B26" s="453" t="s">
        <v>101</v>
      </c>
      <c r="C26" s="452"/>
      <c r="D26" s="452"/>
      <c r="E26" s="452"/>
      <c r="F26" s="454"/>
      <c r="G26" s="452"/>
      <c r="H26" s="452">
        <v>3291</v>
      </c>
      <c r="I26" s="452">
        <v>4054</v>
      </c>
      <c r="J26" s="452">
        <f t="shared" si="5"/>
        <v>763</v>
      </c>
      <c r="K26" s="452">
        <v>30</v>
      </c>
      <c r="L26" s="452">
        <f t="shared" si="6"/>
        <v>22890</v>
      </c>
      <c r="M26" s="465">
        <v>1.03</v>
      </c>
      <c r="N26" s="466">
        <f t="shared" si="7"/>
        <v>23576.7</v>
      </c>
      <c r="O26" s="452">
        <v>80</v>
      </c>
      <c r="P26" s="466">
        <f t="shared" si="8"/>
        <v>23656.7</v>
      </c>
      <c r="Q26" s="452">
        <v>1</v>
      </c>
      <c r="R26" s="454">
        <f t="shared" si="9"/>
        <v>23656.7</v>
      </c>
    </row>
    <row r="27" spans="1:41" s="1" customFormat="1">
      <c r="A27" s="452" t="s">
        <v>554</v>
      </c>
      <c r="B27" s="453" t="s">
        <v>101</v>
      </c>
      <c r="C27" s="452"/>
      <c r="D27" s="452"/>
      <c r="E27" s="452"/>
      <c r="F27" s="454"/>
      <c r="G27" s="452"/>
      <c r="H27" s="452">
        <v>60001</v>
      </c>
      <c r="I27" s="452">
        <v>70899</v>
      </c>
      <c r="J27" s="452">
        <f t="shared" si="5"/>
        <v>10898</v>
      </c>
      <c r="K27" s="452">
        <v>1</v>
      </c>
      <c r="L27" s="452">
        <f t="shared" si="6"/>
        <v>10898</v>
      </c>
      <c r="M27" s="465">
        <v>1.03</v>
      </c>
      <c r="N27" s="466">
        <f t="shared" si="7"/>
        <v>11224.94</v>
      </c>
      <c r="O27" s="452">
        <v>80</v>
      </c>
      <c r="P27" s="466">
        <f t="shared" si="8"/>
        <v>11304.94</v>
      </c>
      <c r="Q27" s="452">
        <v>1</v>
      </c>
      <c r="R27" s="454">
        <f t="shared" si="9"/>
        <v>11304.94</v>
      </c>
    </row>
    <row r="28" spans="1:41" s="1" customFormat="1">
      <c r="A28" s="452" t="s">
        <v>555</v>
      </c>
      <c r="B28" s="453" t="s">
        <v>101</v>
      </c>
      <c r="C28" s="452"/>
      <c r="D28" s="452"/>
      <c r="E28" s="452"/>
      <c r="F28" s="454"/>
      <c r="G28" s="452"/>
      <c r="H28" s="452">
        <v>13470</v>
      </c>
      <c r="I28" s="452">
        <v>13846</v>
      </c>
      <c r="J28" s="452">
        <f t="shared" si="5"/>
        <v>376</v>
      </c>
      <c r="K28" s="452">
        <v>1</v>
      </c>
      <c r="L28" s="452">
        <f t="shared" si="6"/>
        <v>376</v>
      </c>
      <c r="M28" s="465">
        <v>1.03</v>
      </c>
      <c r="N28" s="466">
        <f t="shared" si="7"/>
        <v>387.28</v>
      </c>
      <c r="O28" s="452"/>
      <c r="P28" s="466">
        <f t="shared" si="8"/>
        <v>387.28</v>
      </c>
      <c r="Q28" s="452">
        <v>1</v>
      </c>
      <c r="R28" s="454">
        <f t="shared" si="9"/>
        <v>387.28</v>
      </c>
    </row>
    <row r="29" spans="1:41" s="1" customFormat="1">
      <c r="A29" s="452" t="s">
        <v>556</v>
      </c>
      <c r="B29" s="453" t="s">
        <v>101</v>
      </c>
      <c r="C29" s="452"/>
      <c r="D29" s="452"/>
      <c r="E29" s="452"/>
      <c r="F29" s="454"/>
      <c r="G29" s="452"/>
      <c r="H29" s="452">
        <v>19541</v>
      </c>
      <c r="I29" s="452">
        <v>20304</v>
      </c>
      <c r="J29" s="452">
        <f t="shared" si="5"/>
        <v>763</v>
      </c>
      <c r="K29" s="452">
        <v>1</v>
      </c>
      <c r="L29" s="452">
        <f t="shared" si="6"/>
        <v>763</v>
      </c>
      <c r="M29" s="465">
        <v>1.03</v>
      </c>
      <c r="N29" s="466">
        <f t="shared" si="7"/>
        <v>785.89</v>
      </c>
      <c r="O29" s="452"/>
      <c r="P29" s="466">
        <f t="shared" si="8"/>
        <v>785.89</v>
      </c>
      <c r="Q29" s="452">
        <v>1</v>
      </c>
      <c r="R29" s="454">
        <f t="shared" si="9"/>
        <v>785.89</v>
      </c>
      <c r="S29" s="150" t="s">
        <v>557</v>
      </c>
      <c r="T29" s="161" t="s">
        <v>101</v>
      </c>
      <c r="U29" s="150" t="s">
        <v>558</v>
      </c>
      <c r="V29" s="151">
        <v>0</v>
      </c>
      <c r="W29" s="152">
        <v>9.5</v>
      </c>
      <c r="X29" s="152">
        <f>V29*W29</f>
        <v>0</v>
      </c>
      <c r="Y29" s="152">
        <f>AA29/Z29</f>
        <v>38846.339805825199</v>
      </c>
      <c r="Z29" s="150">
        <v>1.03</v>
      </c>
      <c r="AA29" s="474">
        <v>40011.730000000003</v>
      </c>
      <c r="AB29" s="150"/>
      <c r="AC29" s="474">
        <v>40011.730000000003</v>
      </c>
    </row>
    <row r="30" spans="1:41" s="1" customFormat="1">
      <c r="A30" s="452" t="s">
        <v>559</v>
      </c>
      <c r="B30" s="453" t="s">
        <v>101</v>
      </c>
      <c r="C30" s="452"/>
      <c r="D30" s="452"/>
      <c r="E30" s="452"/>
      <c r="F30" s="454"/>
      <c r="G30" s="452"/>
      <c r="H30" s="452">
        <v>137084</v>
      </c>
      <c r="I30" s="452">
        <v>185341</v>
      </c>
      <c r="J30" s="452">
        <f t="shared" si="5"/>
        <v>48257</v>
      </c>
      <c r="K30" s="452">
        <v>1</v>
      </c>
      <c r="L30" s="452">
        <f t="shared" si="6"/>
        <v>48257</v>
      </c>
      <c r="M30" s="465">
        <v>1.03</v>
      </c>
      <c r="N30" s="466">
        <f t="shared" si="7"/>
        <v>49704.71</v>
      </c>
      <c r="O30" s="452">
        <v>0</v>
      </c>
      <c r="P30" s="466">
        <f t="shared" si="8"/>
        <v>49704.71</v>
      </c>
      <c r="Q30" s="452">
        <v>1</v>
      </c>
      <c r="R30" s="454">
        <f t="shared" si="9"/>
        <v>49704.71</v>
      </c>
      <c r="S30" s="150" t="s">
        <v>557</v>
      </c>
      <c r="T30" s="161" t="s">
        <v>101</v>
      </c>
      <c r="U30" s="150" t="s">
        <v>560</v>
      </c>
      <c r="V30" s="151">
        <v>0</v>
      </c>
      <c r="W30" s="152">
        <v>9.5</v>
      </c>
      <c r="X30" s="152">
        <f>V30*W30</f>
        <v>0</v>
      </c>
      <c r="Y30" s="152">
        <f>AA30/Z30</f>
        <v>48257</v>
      </c>
      <c r="Z30" s="150">
        <v>1.03</v>
      </c>
      <c r="AA30" s="474">
        <v>49704.71</v>
      </c>
      <c r="AB30" s="150"/>
      <c r="AC30" s="474">
        <v>49704.71</v>
      </c>
    </row>
    <row r="31" spans="1:41" s="1" customFormat="1">
      <c r="A31" s="452" t="s">
        <v>11</v>
      </c>
      <c r="B31" s="453" t="s">
        <v>101</v>
      </c>
      <c r="C31" s="452"/>
      <c r="D31" s="452"/>
      <c r="E31" s="452"/>
      <c r="F31" s="454"/>
      <c r="G31" s="452"/>
      <c r="H31" s="452"/>
      <c r="I31" s="452"/>
      <c r="J31" s="452"/>
      <c r="K31" s="452"/>
      <c r="L31" s="452">
        <f>SUM(L22:L30)</f>
        <v>86948</v>
      </c>
      <c r="M31" s="465">
        <v>1.03</v>
      </c>
      <c r="N31" s="466">
        <f t="shared" si="7"/>
        <v>89556.44</v>
      </c>
      <c r="O31" s="452">
        <f>SUM(O25:O28)</f>
        <v>160</v>
      </c>
      <c r="P31" s="466">
        <f t="shared" si="8"/>
        <v>89716.44</v>
      </c>
      <c r="Q31" s="452">
        <v>1</v>
      </c>
      <c r="R31" s="454">
        <f t="shared" si="9"/>
        <v>89716.44</v>
      </c>
    </row>
    <row r="32" spans="1:41" s="23" customFormat="1" ht="15.95" customHeight="1">
      <c r="A32" s="455"/>
      <c r="B32" s="455"/>
      <c r="C32" s="455"/>
      <c r="D32" s="455"/>
      <c r="E32" s="455"/>
      <c r="F32" s="455"/>
      <c r="G32" s="455"/>
      <c r="H32" s="455"/>
      <c r="I32" s="455"/>
      <c r="J32" s="455"/>
      <c r="K32" s="455"/>
      <c r="L32" s="467">
        <f>N32/M31</f>
        <v>87103.339805825206</v>
      </c>
      <c r="M32" s="455"/>
      <c r="N32" s="467">
        <f>P31</f>
        <v>89716.44</v>
      </c>
      <c r="O32" s="455"/>
      <c r="P32" s="455"/>
      <c r="Q32" s="455"/>
      <c r="R32" s="455"/>
    </row>
    <row r="33" spans="1:42" s="24" customForma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spans="1:42" s="24" customFormat="1">
      <c r="A34" s="72" t="s">
        <v>561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8"/>
      <c r="M34" s="72"/>
      <c r="N34" s="78"/>
      <c r="O34" s="72"/>
      <c r="P34" s="72"/>
      <c r="Q34" s="72"/>
      <c r="R34" s="72"/>
    </row>
    <row r="35" spans="1:42" s="24" customFormat="1">
      <c r="A35" s="9" t="s">
        <v>562</v>
      </c>
      <c r="B35" s="72" t="s">
        <v>563</v>
      </c>
      <c r="C35" s="9">
        <v>1859</v>
      </c>
      <c r="D35" s="9">
        <v>1889</v>
      </c>
      <c r="E35" s="9">
        <f>SUM(D35-C35)</f>
        <v>30</v>
      </c>
      <c r="F35" s="34">
        <v>9.5</v>
      </c>
      <c r="G35" s="9">
        <f>E35*F35</f>
        <v>285</v>
      </c>
      <c r="H35" s="9">
        <v>499</v>
      </c>
      <c r="I35" s="9">
        <v>646</v>
      </c>
      <c r="J35" s="9">
        <f>I35-H35</f>
        <v>147</v>
      </c>
      <c r="K35" s="9">
        <v>60</v>
      </c>
      <c r="L35" s="9">
        <f>K35*J35</f>
        <v>8820</v>
      </c>
      <c r="M35" s="10">
        <v>1.03</v>
      </c>
      <c r="N35" s="11">
        <f>M35*L35</f>
        <v>9084.6</v>
      </c>
      <c r="O35" s="9"/>
      <c r="P35" s="11">
        <f>G35+N35+O35</f>
        <v>9369.6</v>
      </c>
      <c r="Q35" s="9">
        <v>1</v>
      </c>
      <c r="R35" s="34">
        <f>P35*Q35</f>
        <v>9369.6</v>
      </c>
      <c r="S35" s="25"/>
      <c r="T35" s="25"/>
      <c r="U35" s="25"/>
      <c r="V35" s="25"/>
    </row>
    <row r="36" spans="1:42" s="24" customFormat="1">
      <c r="A36" s="72" t="s">
        <v>564</v>
      </c>
      <c r="B36" s="72" t="s">
        <v>565</v>
      </c>
      <c r="C36" s="72"/>
      <c r="D36" s="72"/>
      <c r="E36" s="72"/>
      <c r="F36" s="72"/>
      <c r="G36" s="72"/>
      <c r="H36" s="72"/>
      <c r="I36" s="72"/>
      <c r="J36" s="72"/>
      <c r="K36" s="72"/>
      <c r="L36" s="78"/>
      <c r="M36" s="72"/>
      <c r="N36" s="78"/>
      <c r="O36" s="72"/>
      <c r="P36" s="72"/>
      <c r="Q36" s="72"/>
      <c r="R36" s="72"/>
    </row>
    <row r="37" spans="1:42" s="24" customFormat="1">
      <c r="A37" s="72" t="s">
        <v>566</v>
      </c>
      <c r="B37" s="72" t="s">
        <v>563</v>
      </c>
      <c r="C37" s="72"/>
      <c r="D37" s="72"/>
      <c r="E37" s="72"/>
      <c r="F37" s="72"/>
      <c r="G37" s="72"/>
      <c r="H37" s="72"/>
      <c r="I37" s="72"/>
      <c r="J37" s="72"/>
      <c r="K37" s="72"/>
      <c r="L37" s="78"/>
      <c r="M37" s="72"/>
      <c r="N37" s="78"/>
      <c r="O37" s="72"/>
      <c r="P37" s="72"/>
      <c r="Q37" s="72"/>
      <c r="R37" s="72"/>
      <c r="T37" s="24" t="s">
        <v>567</v>
      </c>
      <c r="U37" s="24" t="s">
        <v>568</v>
      </c>
    </row>
    <row r="38" spans="1:42" s="24" customFormat="1">
      <c r="A38" s="72" t="s">
        <v>569</v>
      </c>
      <c r="B38" s="72" t="s">
        <v>570</v>
      </c>
      <c r="C38" s="72"/>
      <c r="D38" s="72"/>
      <c r="E38" s="72"/>
      <c r="F38" s="72"/>
      <c r="G38" s="72"/>
      <c r="H38" s="72"/>
      <c r="I38" s="72"/>
      <c r="J38" s="72"/>
      <c r="K38" s="72"/>
      <c r="L38" s="78"/>
      <c r="M38" s="72"/>
      <c r="N38" s="78"/>
      <c r="O38" s="72"/>
      <c r="P38" s="72"/>
      <c r="Q38" s="72"/>
      <c r="R38" s="72"/>
      <c r="S38" s="24" t="s">
        <v>571</v>
      </c>
      <c r="T38" s="24" t="s">
        <v>567</v>
      </c>
      <c r="U38" s="24" t="s">
        <v>568</v>
      </c>
    </row>
    <row r="39" spans="1:42" s="24" customFormat="1">
      <c r="A39" s="2" t="s">
        <v>11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spans="1:42" s="24" customFormat="1">
      <c r="A40" s="456"/>
      <c r="B40" s="456"/>
      <c r="C40" s="456"/>
      <c r="D40" s="456"/>
      <c r="E40" s="456"/>
      <c r="F40" s="456"/>
      <c r="G40" s="456"/>
      <c r="H40" s="456"/>
      <c r="I40" s="456"/>
      <c r="J40" s="456"/>
      <c r="K40" s="456"/>
      <c r="L40" s="468"/>
      <c r="M40" s="456"/>
      <c r="N40" s="468"/>
      <c r="O40" s="456"/>
      <c r="P40" s="456"/>
      <c r="Q40" s="456"/>
      <c r="R40" s="456"/>
    </row>
    <row r="41" spans="1:42" s="226" customFormat="1"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</row>
    <row r="42" spans="1:42" s="1" customFormat="1">
      <c r="A42" s="457"/>
      <c r="B42" s="457" t="s">
        <v>572</v>
      </c>
      <c r="C42" s="457">
        <v>89</v>
      </c>
      <c r="D42" s="457">
        <v>89</v>
      </c>
      <c r="E42" s="457">
        <f>D42-C42</f>
        <v>0</v>
      </c>
      <c r="F42" s="458">
        <v>9.5</v>
      </c>
      <c r="G42" s="457">
        <f>E42*F42</f>
        <v>0</v>
      </c>
      <c r="H42" s="457">
        <v>39368</v>
      </c>
      <c r="I42" s="457">
        <v>39368</v>
      </c>
      <c r="J42" s="457">
        <f>I42-H42</f>
        <v>0</v>
      </c>
      <c r="K42" s="457">
        <v>1</v>
      </c>
      <c r="L42" s="457">
        <f>J42*K42</f>
        <v>0</v>
      </c>
      <c r="M42" s="469">
        <v>1.03</v>
      </c>
      <c r="N42" s="470">
        <f>L42*M42</f>
        <v>0</v>
      </c>
      <c r="O42" s="457">
        <v>40</v>
      </c>
      <c r="P42" s="470">
        <f>G42+N42+O42</f>
        <v>40</v>
      </c>
      <c r="Q42" s="457">
        <v>1</v>
      </c>
      <c r="R42" s="458">
        <f>P42*Q42</f>
        <v>40</v>
      </c>
      <c r="S42" s="88"/>
    </row>
    <row r="43" spans="1:42" s="339" customForma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</row>
    <row r="44" spans="1:42" s="92" customForma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3"/>
      <c r="T44" s="79"/>
      <c r="U44" s="79"/>
      <c r="V44" s="79"/>
      <c r="W44" s="79"/>
      <c r="X44" s="79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79"/>
    </row>
    <row r="45" spans="1:42"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</row>
    <row r="46" spans="1:42" s="92" customForma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3"/>
      <c r="T46" s="79"/>
      <c r="U46" s="79"/>
      <c r="V46" s="79"/>
      <c r="W46" s="79"/>
      <c r="X46" s="79"/>
      <c r="Y46" s="79"/>
      <c r="Z46" s="79"/>
      <c r="AA46" s="79"/>
      <c r="AB46" s="79"/>
      <c r="AC46" s="79"/>
      <c r="AD46" s="79"/>
      <c r="AE46" s="79"/>
      <c r="AF46" s="79"/>
      <c r="AG46" s="79"/>
      <c r="AH46" s="79"/>
      <c r="AI46" s="79"/>
      <c r="AJ46" s="79"/>
      <c r="AK46" s="79"/>
      <c r="AL46" s="79"/>
      <c r="AM46" s="79"/>
      <c r="AN46" s="79"/>
      <c r="AO46" s="79"/>
    </row>
    <row r="47" spans="1:42" s="92" customForma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3"/>
      <c r="T47" s="79"/>
      <c r="U47" s="79"/>
      <c r="V47" s="79"/>
      <c r="W47" s="79"/>
      <c r="X47" s="79"/>
      <c r="Y47" s="79"/>
      <c r="Z47" s="79"/>
      <c r="AA47" s="79"/>
      <c r="AB47" s="79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79"/>
      <c r="AN47" s="79"/>
      <c r="AO47" s="79"/>
    </row>
    <row r="48" spans="1:42" s="83" customForma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</row>
    <row r="49" spans="1:41" s="92" customForma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3"/>
      <c r="T49" s="79"/>
      <c r="U49" s="79"/>
      <c r="V49" s="79"/>
      <c r="W49" s="79"/>
      <c r="X49" s="79"/>
      <c r="Y49" s="79"/>
      <c r="Z49" s="79"/>
      <c r="AA49" s="79"/>
      <c r="AB49" s="79"/>
      <c r="AC49" s="79"/>
      <c r="AD49" s="79"/>
      <c r="AE49" s="79"/>
      <c r="AF49" s="79"/>
      <c r="AG49" s="79"/>
      <c r="AH49" s="79"/>
      <c r="AI49" s="79"/>
      <c r="AJ49" s="79"/>
      <c r="AK49" s="79"/>
      <c r="AL49" s="79"/>
      <c r="AM49" s="79"/>
      <c r="AN49" s="79"/>
      <c r="AO49" s="79"/>
    </row>
    <row r="50" spans="1:41" s="92" customForma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3"/>
      <c r="T50" s="79"/>
      <c r="U50" s="79"/>
      <c r="V50" s="79"/>
      <c r="W50" s="79"/>
      <c r="X50" s="79"/>
      <c r="Y50" s="79"/>
      <c r="Z50" s="79"/>
      <c r="AA50" s="79"/>
      <c r="AB50" s="79"/>
      <c r="AC50" s="79"/>
      <c r="AD50" s="79"/>
      <c r="AE50" s="79"/>
      <c r="AF50" s="79"/>
      <c r="AG50" s="79"/>
      <c r="AH50" s="79"/>
      <c r="AI50" s="79"/>
      <c r="AJ50" s="79"/>
      <c r="AK50" s="79"/>
      <c r="AL50" s="79"/>
      <c r="AM50" s="79"/>
      <c r="AN50" s="79"/>
      <c r="AO50" s="79"/>
    </row>
    <row r="51" spans="1:41" s="92" customForma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3"/>
      <c r="T51" s="79"/>
      <c r="U51" s="79"/>
      <c r="V51" s="79"/>
      <c r="W51" s="79"/>
      <c r="X51" s="79"/>
      <c r="Y51" s="79"/>
      <c r="Z51" s="79"/>
      <c r="AA51" s="79"/>
      <c r="AB51" s="79"/>
      <c r="AC51" s="79"/>
      <c r="AD51" s="79"/>
      <c r="AE51" s="79"/>
      <c r="AF51" s="79"/>
      <c r="AG51" s="79"/>
      <c r="AH51" s="79"/>
      <c r="AI51" s="79"/>
      <c r="AJ51" s="79"/>
      <c r="AK51" s="79"/>
      <c r="AL51" s="79"/>
      <c r="AM51" s="79"/>
      <c r="AN51" s="79"/>
      <c r="AO51" s="79"/>
    </row>
    <row r="52" spans="1:41" s="92" customForma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3"/>
      <c r="T52" s="79"/>
      <c r="U52" s="79"/>
      <c r="V52" s="79"/>
      <c r="W52" s="79"/>
      <c r="X52" s="79"/>
      <c r="Y52" s="79"/>
      <c r="Z52" s="79"/>
      <c r="AA52" s="79"/>
      <c r="AB52" s="79"/>
      <c r="AC52" s="79"/>
      <c r="AD52" s="79"/>
      <c r="AE52" s="79"/>
      <c r="AF52" s="79"/>
      <c r="AG52" s="79"/>
      <c r="AH52" s="79"/>
      <c r="AI52" s="79"/>
      <c r="AJ52" s="79"/>
      <c r="AK52" s="79"/>
      <c r="AL52" s="79"/>
      <c r="AM52" s="79"/>
      <c r="AN52" s="79"/>
      <c r="AO52" s="79"/>
    </row>
    <row r="53" spans="1:41" s="92" customForma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3"/>
      <c r="T53" s="79"/>
      <c r="U53" s="79"/>
      <c r="V53" s="79"/>
      <c r="W53" s="79"/>
      <c r="X53" s="79"/>
      <c r="Y53" s="79"/>
      <c r="Z53" s="79"/>
      <c r="AA53" s="79"/>
      <c r="AB53" s="79"/>
      <c r="AC53" s="79"/>
      <c r="AD53" s="79"/>
      <c r="AE53" s="79"/>
      <c r="AF53" s="79"/>
      <c r="AG53" s="79"/>
      <c r="AH53" s="79"/>
      <c r="AI53" s="79"/>
      <c r="AJ53" s="79"/>
      <c r="AK53" s="79"/>
      <c r="AL53" s="79"/>
      <c r="AM53" s="79"/>
      <c r="AN53" s="79"/>
      <c r="AO53" s="79"/>
    </row>
    <row r="54" spans="1:41"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</row>
    <row r="55" spans="1:41" s="92" customForma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3"/>
      <c r="T55" s="79"/>
      <c r="U55" s="79"/>
      <c r="V55" s="79"/>
      <c r="W55" s="79"/>
      <c r="X55" s="79"/>
      <c r="Y55" s="79"/>
      <c r="Z55" s="79"/>
      <c r="AA55" s="79"/>
      <c r="AB55" s="79"/>
      <c r="AC55" s="79"/>
      <c r="AD55" s="79"/>
      <c r="AE55" s="79"/>
      <c r="AF55" s="79"/>
      <c r="AG55" s="79"/>
      <c r="AH55" s="79"/>
      <c r="AI55" s="79"/>
      <c r="AJ55" s="79"/>
      <c r="AK55" s="79"/>
      <c r="AL55" s="79"/>
      <c r="AM55" s="79"/>
      <c r="AN55" s="79"/>
      <c r="AO55" s="79"/>
    </row>
    <row r="56" spans="1:41" s="439" customForma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3"/>
      <c r="T56" s="338"/>
      <c r="U56" s="338"/>
      <c r="V56" s="338"/>
      <c r="W56" s="338"/>
      <c r="X56" s="338"/>
      <c r="Y56" s="338"/>
      <c r="Z56" s="338"/>
      <c r="AA56" s="338"/>
      <c r="AB56" s="338"/>
      <c r="AC56" s="338"/>
      <c r="AD56" s="338"/>
      <c r="AE56" s="338"/>
      <c r="AF56" s="338"/>
      <c r="AG56" s="338"/>
      <c r="AH56" s="338"/>
      <c r="AI56" s="338"/>
      <c r="AJ56" s="338"/>
      <c r="AK56" s="338"/>
      <c r="AL56" s="338"/>
      <c r="AM56" s="338"/>
      <c r="AN56" s="338"/>
      <c r="AO56" s="338"/>
    </row>
    <row r="57" spans="1:41" s="440" customForma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3"/>
      <c r="T57" s="79"/>
      <c r="U57" s="79"/>
      <c r="V57" s="79"/>
      <c r="W57" s="79"/>
      <c r="X57" s="79"/>
      <c r="Y57" s="79"/>
      <c r="Z57" s="79"/>
      <c r="AA57" s="79"/>
      <c r="AB57" s="79"/>
      <c r="AC57" s="79"/>
      <c r="AD57" s="79"/>
      <c r="AE57" s="79"/>
      <c r="AF57" s="79"/>
      <c r="AG57" s="79"/>
      <c r="AH57" s="79"/>
      <c r="AI57" s="79"/>
      <c r="AJ57" s="79"/>
      <c r="AK57" s="79"/>
      <c r="AL57" s="79"/>
      <c r="AM57" s="79"/>
      <c r="AN57" s="79"/>
      <c r="AO57" s="79"/>
    </row>
    <row r="58" spans="1:41" s="83" customForma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</row>
    <row r="59" spans="1:41" s="92" customForma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</row>
  </sheetData>
  <mergeCells count="1">
    <mergeCell ref="A1:R1"/>
  </mergeCells>
  <phoneticPr fontId="33" type="noConversion"/>
  <pageMargins left="0.7" right="0.7" top="0.75" bottom="0.75" header="0.3" footer="0.3"/>
  <pageSetup paperSize="9" orientation="portrait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AM24"/>
  <sheetViews>
    <sheetView workbookViewId="0">
      <selection activeCell="A21" sqref="A21:XFD23"/>
    </sheetView>
  </sheetViews>
  <sheetFormatPr defaultColWidth="9" defaultRowHeight="14.25"/>
  <cols>
    <col min="1" max="1" width="11.625" style="2"/>
    <col min="2" max="2" width="6.125" style="2" customWidth="1"/>
    <col min="3" max="3" width="6.875" style="2" customWidth="1"/>
    <col min="4" max="5" width="5.375" style="2" customWidth="1"/>
    <col min="6" max="6" width="6.5" style="347" customWidth="1"/>
    <col min="7" max="7" width="11" style="2" customWidth="1"/>
    <col min="8" max="9" width="9" style="2"/>
    <col min="10" max="10" width="6" style="2" customWidth="1"/>
    <col min="11" max="11" width="4.5" style="2" customWidth="1"/>
    <col min="12" max="12" width="10.5" style="2"/>
    <col min="13" max="13" width="4.875" style="2" customWidth="1"/>
    <col min="14" max="14" width="12.875" style="2" customWidth="1"/>
    <col min="15" max="15" width="4.75" style="2" customWidth="1"/>
    <col min="16" max="16" width="11.625" style="2" customWidth="1"/>
    <col min="17" max="17" width="9.25" style="2" customWidth="1"/>
    <col min="18" max="18" width="11.625" style="2"/>
    <col min="19" max="19" width="9.5" style="2"/>
    <col min="20" max="16384" width="9" style="2"/>
  </cols>
  <sheetData>
    <row r="1" spans="1:39" ht="25.5">
      <c r="A1" s="693" t="s">
        <v>41</v>
      </c>
      <c r="B1" s="694"/>
      <c r="C1" s="694"/>
      <c r="D1" s="694"/>
      <c r="E1" s="694"/>
      <c r="F1" s="694"/>
      <c r="G1" s="694"/>
      <c r="H1" s="694"/>
      <c r="I1" s="694"/>
      <c r="J1" s="694"/>
      <c r="K1" s="694"/>
      <c r="L1" s="694"/>
      <c r="M1" s="694"/>
      <c r="N1" s="694"/>
      <c r="O1" s="694"/>
      <c r="P1" s="694"/>
      <c r="Q1" s="694"/>
      <c r="R1" s="695"/>
    </row>
    <row r="2" spans="1:39">
      <c r="A2" s="27" t="s">
        <v>15</v>
      </c>
      <c r="B2" s="3" t="s">
        <v>50</v>
      </c>
      <c r="C2" s="3" t="s">
        <v>16</v>
      </c>
      <c r="D2" s="3" t="s">
        <v>17</v>
      </c>
      <c r="E2" s="3" t="s">
        <v>18</v>
      </c>
      <c r="F2" s="117" t="s">
        <v>19</v>
      </c>
      <c r="G2" s="3" t="s">
        <v>20</v>
      </c>
      <c r="H2" s="3" t="s">
        <v>21</v>
      </c>
      <c r="I2" s="3" t="s">
        <v>22</v>
      </c>
      <c r="J2" s="3" t="s">
        <v>23</v>
      </c>
      <c r="K2" s="3" t="s">
        <v>24</v>
      </c>
      <c r="L2" s="3" t="s">
        <v>18</v>
      </c>
      <c r="M2" s="4"/>
      <c r="N2" s="5" t="s">
        <v>25</v>
      </c>
      <c r="O2" s="3" t="s">
        <v>26</v>
      </c>
      <c r="P2" s="5" t="s">
        <v>11</v>
      </c>
      <c r="Q2" s="3" t="s">
        <v>27</v>
      </c>
      <c r="R2" s="117" t="s">
        <v>28</v>
      </c>
    </row>
    <row r="3" spans="1:39">
      <c r="A3" s="27" t="s">
        <v>573</v>
      </c>
      <c r="B3" s="3"/>
      <c r="C3" s="3">
        <v>4082</v>
      </c>
      <c r="D3" s="3"/>
      <c r="E3" s="3">
        <v>4031</v>
      </c>
      <c r="F3" s="117" t="s">
        <v>574</v>
      </c>
      <c r="G3" s="3"/>
      <c r="H3" s="3"/>
      <c r="I3" s="3"/>
      <c r="J3" s="3"/>
      <c r="K3" s="3"/>
      <c r="L3" s="3"/>
      <c r="M3" s="4">
        <v>1.03</v>
      </c>
      <c r="N3" s="5"/>
      <c r="O3" s="3"/>
      <c r="P3" s="5"/>
      <c r="Q3" s="3"/>
      <c r="R3" s="1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</row>
    <row r="4" spans="1:39" s="1" customFormat="1">
      <c r="A4" s="9" t="s">
        <v>575</v>
      </c>
      <c r="B4" s="9" t="s">
        <v>576</v>
      </c>
      <c r="C4" s="9"/>
      <c r="D4" s="9"/>
      <c r="E4" s="9"/>
      <c r="F4" s="34"/>
      <c r="G4" s="9"/>
      <c r="H4" s="9">
        <v>0</v>
      </c>
      <c r="I4" s="9">
        <v>229</v>
      </c>
      <c r="J4" s="9">
        <f>I4-H4</f>
        <v>229</v>
      </c>
      <c r="K4" s="9">
        <v>30</v>
      </c>
      <c r="L4" s="9">
        <f>K4*J4</f>
        <v>6870</v>
      </c>
      <c r="M4" s="10">
        <v>1.03</v>
      </c>
      <c r="N4" s="11">
        <f>M4*L4</f>
        <v>7076.1</v>
      </c>
      <c r="O4" s="9"/>
      <c r="P4" s="11">
        <f>G4+N4+O4</f>
        <v>7076.1</v>
      </c>
      <c r="Q4" s="9">
        <v>1</v>
      </c>
      <c r="R4" s="34">
        <f>P4*Q4</f>
        <v>7076.1</v>
      </c>
    </row>
    <row r="5" spans="1:39" s="1" customFormat="1">
      <c r="A5" s="9" t="s">
        <v>577</v>
      </c>
      <c r="B5" s="9" t="s">
        <v>576</v>
      </c>
      <c r="C5" s="9"/>
      <c r="D5" s="9"/>
      <c r="E5" s="9"/>
      <c r="F5" s="34"/>
      <c r="G5" s="9"/>
      <c r="H5" s="9">
        <v>0</v>
      </c>
      <c r="I5" s="9">
        <v>126</v>
      </c>
      <c r="J5" s="9">
        <f>I5-H5</f>
        <v>126</v>
      </c>
      <c r="K5" s="9">
        <v>30</v>
      </c>
      <c r="L5" s="9">
        <f>K5*J5</f>
        <v>3780</v>
      </c>
      <c r="M5" s="10">
        <v>1.03</v>
      </c>
      <c r="N5" s="11">
        <f>M5*L5</f>
        <v>3893.4</v>
      </c>
      <c r="O5" s="9"/>
      <c r="P5" s="11">
        <f>G5+N5+O5</f>
        <v>3893.4</v>
      </c>
      <c r="Q5" s="9">
        <v>1</v>
      </c>
      <c r="R5" s="34">
        <f>P5*Q5</f>
        <v>3893.4</v>
      </c>
    </row>
    <row r="6" spans="1:39" s="1" customFormat="1">
      <c r="A6" s="9" t="s">
        <v>578</v>
      </c>
      <c r="B6" s="9" t="s">
        <v>576</v>
      </c>
      <c r="C6" s="9"/>
      <c r="D6" s="9" t="s">
        <v>579</v>
      </c>
      <c r="E6" s="9"/>
      <c r="F6" s="34">
        <v>9.5</v>
      </c>
      <c r="G6" s="9"/>
      <c r="H6" s="9">
        <v>1854</v>
      </c>
      <c r="I6" s="9">
        <v>1855</v>
      </c>
      <c r="J6" s="9">
        <f>I6-H6</f>
        <v>1</v>
      </c>
      <c r="K6" s="9">
        <v>1</v>
      </c>
      <c r="L6" s="9">
        <f>K6*J6</f>
        <v>1</v>
      </c>
      <c r="M6" s="10">
        <v>1.03</v>
      </c>
      <c r="N6" s="11">
        <f>M6*L6</f>
        <v>1.03</v>
      </c>
      <c r="O6" s="9"/>
      <c r="P6" s="11">
        <f>G6+N6+O6</f>
        <v>1.03</v>
      </c>
      <c r="Q6" s="9">
        <v>1</v>
      </c>
      <c r="R6" s="34">
        <f>P6*Q6</f>
        <v>1.03</v>
      </c>
    </row>
    <row r="7" spans="1:39" s="1" customFormat="1">
      <c r="A7" s="9" t="s">
        <v>580</v>
      </c>
      <c r="B7" s="9" t="s">
        <v>576</v>
      </c>
      <c r="C7" s="9">
        <v>19</v>
      </c>
      <c r="D7" s="9">
        <v>19</v>
      </c>
      <c r="E7" s="9">
        <f>SUM(D7-C7)</f>
        <v>0</v>
      </c>
      <c r="F7" s="34">
        <v>9.5</v>
      </c>
      <c r="G7" s="9">
        <f>E7*F7</f>
        <v>0</v>
      </c>
      <c r="H7" s="9">
        <v>7526</v>
      </c>
      <c r="I7" s="9">
        <v>7541</v>
      </c>
      <c r="J7" s="9">
        <f>I7-H7</f>
        <v>15</v>
      </c>
      <c r="K7" s="9">
        <v>0.5</v>
      </c>
      <c r="L7" s="9">
        <f>J7*K7</f>
        <v>7.5</v>
      </c>
      <c r="M7" s="10">
        <v>1.03</v>
      </c>
      <c r="N7" s="11">
        <f>M7*L7</f>
        <v>7.7249999999999996</v>
      </c>
      <c r="O7" s="9">
        <v>30</v>
      </c>
      <c r="P7" s="11">
        <f>G7+N7+O7</f>
        <v>37.725000000000001</v>
      </c>
      <c r="Q7" s="9">
        <v>1</v>
      </c>
      <c r="R7" s="34">
        <f>P7*Q7</f>
        <v>37.725000000000001</v>
      </c>
    </row>
    <row r="8" spans="1:39" s="1" customFormat="1">
      <c r="A8" s="9" t="s">
        <v>11</v>
      </c>
      <c r="B8" s="9"/>
      <c r="C8" s="9"/>
      <c r="D8" s="9"/>
      <c r="E8" s="9"/>
      <c r="F8" s="34"/>
      <c r="G8" s="9">
        <v>19</v>
      </c>
      <c r="H8" s="9"/>
      <c r="I8" s="9"/>
      <c r="J8" s="9"/>
      <c r="K8" s="9"/>
      <c r="L8" s="9">
        <f>L4+L5+L6+L7</f>
        <v>10658.5</v>
      </c>
      <c r="M8" s="10">
        <v>1.03</v>
      </c>
      <c r="N8" s="11">
        <f>L8*M8</f>
        <v>10978.254999999999</v>
      </c>
      <c r="O8" s="9">
        <v>30</v>
      </c>
      <c r="P8" s="11">
        <f>G8+N8+O8</f>
        <v>11027.254999999999</v>
      </c>
      <c r="Q8" s="9"/>
      <c r="R8" s="34">
        <f>R4+R5+R6+R7</f>
        <v>11008.254999999999</v>
      </c>
    </row>
    <row r="9" spans="1:39" s="23" customFormat="1">
      <c r="A9" s="223" t="s">
        <v>581</v>
      </c>
      <c r="B9" s="223" t="s">
        <v>128</v>
      </c>
      <c r="C9" s="223" t="s">
        <v>582</v>
      </c>
      <c r="D9" s="223"/>
      <c r="E9" s="223"/>
      <c r="F9" s="225"/>
      <c r="G9" s="223"/>
      <c r="H9" s="223"/>
      <c r="I9" s="223"/>
      <c r="J9" s="223"/>
      <c r="K9" s="223"/>
      <c r="L9" s="223"/>
      <c r="M9" s="380"/>
      <c r="N9" s="381"/>
      <c r="O9" s="223"/>
      <c r="P9" s="381"/>
      <c r="Q9" s="223"/>
      <c r="R9" s="225">
        <v>1031</v>
      </c>
      <c r="S9" s="232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</row>
    <row r="10" spans="1:39" s="23" customFormat="1">
      <c r="A10" s="223"/>
      <c r="B10" s="223" t="s">
        <v>305</v>
      </c>
      <c r="C10" s="223" t="s">
        <v>397</v>
      </c>
      <c r="D10" s="223"/>
      <c r="E10" s="223"/>
      <c r="F10" s="225"/>
      <c r="G10" s="223"/>
      <c r="H10" s="223"/>
      <c r="I10" s="223"/>
      <c r="J10" s="223"/>
      <c r="K10" s="223"/>
      <c r="L10" s="223"/>
      <c r="M10" s="380"/>
      <c r="N10" s="381"/>
      <c r="O10" s="223"/>
      <c r="P10" s="381"/>
      <c r="Q10" s="223"/>
      <c r="R10" s="225">
        <f>R9-R8</f>
        <v>-9977.2549999999992</v>
      </c>
      <c r="S10" s="43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</row>
    <row r="11" spans="1:39" s="23" customFormat="1">
      <c r="A11" s="27"/>
      <c r="B11" s="27"/>
      <c r="C11" s="27"/>
      <c r="D11" s="27"/>
      <c r="E11" s="27"/>
      <c r="F11" s="28"/>
      <c r="G11" s="27"/>
      <c r="H11" s="27"/>
      <c r="I11" s="27"/>
      <c r="J11" s="27"/>
      <c r="K11" s="27"/>
      <c r="L11" s="27"/>
      <c r="M11" s="49"/>
      <c r="N11" s="50"/>
      <c r="O11" s="27"/>
      <c r="P11" s="50"/>
      <c r="Q11" s="27"/>
      <c r="R11" s="28"/>
      <c r="S11" s="43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</row>
    <row r="12" spans="1:39">
      <c r="A12" s="109" t="s">
        <v>583</v>
      </c>
      <c r="B12" s="3"/>
      <c r="C12" s="3"/>
      <c r="D12" s="3"/>
      <c r="E12" s="3"/>
      <c r="F12" s="117"/>
      <c r="G12" s="3"/>
      <c r="H12" s="3"/>
      <c r="I12" s="3"/>
      <c r="J12" s="3"/>
      <c r="K12" s="3"/>
      <c r="L12" s="3"/>
      <c r="M12" s="4"/>
      <c r="N12" s="5"/>
      <c r="O12" s="3"/>
      <c r="P12" s="5"/>
      <c r="Q12" s="3"/>
      <c r="R12" s="1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</row>
    <row r="13" spans="1:39" s="1" customFormat="1">
      <c r="A13" s="9" t="s">
        <v>584</v>
      </c>
      <c r="B13" s="9" t="s">
        <v>585</v>
      </c>
      <c r="C13" s="9">
        <v>5466</v>
      </c>
      <c r="D13" s="9"/>
      <c r="E13" s="9"/>
      <c r="F13" s="34"/>
      <c r="G13" s="9"/>
      <c r="H13" s="9">
        <v>46239</v>
      </c>
      <c r="I13" s="9">
        <v>46647</v>
      </c>
      <c r="J13" s="9">
        <f>I13-H13</f>
        <v>408</v>
      </c>
      <c r="K13" s="9">
        <v>1</v>
      </c>
      <c r="L13" s="9">
        <f>K13*J13</f>
        <v>408</v>
      </c>
      <c r="M13" s="10">
        <v>1.03</v>
      </c>
      <c r="N13" s="11">
        <f>M13*L13</f>
        <v>420.24</v>
      </c>
      <c r="O13" s="9">
        <v>80</v>
      </c>
      <c r="P13" s="11">
        <f>G13+N13+O13</f>
        <v>500.24</v>
      </c>
      <c r="Q13" s="9">
        <v>1</v>
      </c>
      <c r="R13" s="34">
        <f>P13*Q13</f>
        <v>500.24</v>
      </c>
    </row>
    <row r="14" spans="1:39" s="20" customFormat="1">
      <c r="A14" s="214" t="s">
        <v>11</v>
      </c>
      <c r="B14" s="9" t="s">
        <v>585</v>
      </c>
      <c r="C14" s="214"/>
      <c r="D14" s="214"/>
      <c r="E14" s="214"/>
      <c r="F14" s="215"/>
      <c r="G14" s="214"/>
      <c r="H14" s="214"/>
      <c r="I14" s="214"/>
      <c r="J14" s="214"/>
      <c r="K14" s="214">
        <v>1</v>
      </c>
      <c r="L14" s="214"/>
      <c r="M14" s="236">
        <v>1.03</v>
      </c>
      <c r="N14" s="237">
        <f>M14*L14</f>
        <v>0</v>
      </c>
      <c r="O14" s="214"/>
      <c r="P14" s="237">
        <f>G14+N14+O14</f>
        <v>0</v>
      </c>
      <c r="Q14" s="214">
        <v>1</v>
      </c>
      <c r="R14" s="215">
        <v>500.24</v>
      </c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</row>
    <row r="15" spans="1:39"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</row>
    <row r="16" spans="1:39">
      <c r="A16" s="3" t="s">
        <v>15</v>
      </c>
      <c r="B16" s="3" t="s">
        <v>50</v>
      </c>
      <c r="C16" s="3" t="s">
        <v>16</v>
      </c>
      <c r="D16" s="3" t="s">
        <v>17</v>
      </c>
      <c r="E16" s="3" t="s">
        <v>18</v>
      </c>
      <c r="F16" s="117" t="s">
        <v>19</v>
      </c>
      <c r="G16" s="3" t="s">
        <v>20</v>
      </c>
      <c r="H16" s="3" t="s">
        <v>21</v>
      </c>
      <c r="I16" s="3" t="s">
        <v>22</v>
      </c>
      <c r="J16" s="3" t="s">
        <v>23</v>
      </c>
      <c r="K16" s="3" t="s">
        <v>24</v>
      </c>
      <c r="L16" s="3" t="s">
        <v>18</v>
      </c>
      <c r="M16" s="4"/>
      <c r="N16" s="5" t="s">
        <v>25</v>
      </c>
      <c r="O16" s="3" t="s">
        <v>26</v>
      </c>
      <c r="P16" s="5" t="s">
        <v>11</v>
      </c>
      <c r="Q16" s="3" t="s">
        <v>27</v>
      </c>
      <c r="R16" s="117" t="s">
        <v>28</v>
      </c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</row>
    <row r="17" spans="1:39" s="1" customFormat="1">
      <c r="A17" s="9" t="s">
        <v>586</v>
      </c>
      <c r="B17" s="9" t="s">
        <v>103</v>
      </c>
      <c r="C17" s="9">
        <v>112</v>
      </c>
      <c r="D17" s="9">
        <v>112</v>
      </c>
      <c r="E17" s="9"/>
      <c r="F17" s="34"/>
      <c r="G17" s="9"/>
      <c r="H17" s="9">
        <v>2712</v>
      </c>
      <c r="I17" s="9">
        <v>2712</v>
      </c>
      <c r="J17" s="9">
        <f>I17-H17</f>
        <v>0</v>
      </c>
      <c r="K17" s="9">
        <v>40</v>
      </c>
      <c r="L17" s="9">
        <f>K17*J17</f>
        <v>0</v>
      </c>
      <c r="M17" s="10">
        <v>1.03</v>
      </c>
      <c r="N17" s="11">
        <f>M17*L17</f>
        <v>0</v>
      </c>
      <c r="O17" s="9"/>
      <c r="P17" s="11">
        <f>G17+N17+O17</f>
        <v>0</v>
      </c>
      <c r="Q17" s="9">
        <v>1</v>
      </c>
      <c r="R17" s="34">
        <f>P17*Q17</f>
        <v>0</v>
      </c>
    </row>
    <row r="18" spans="1:39" s="1" customFormat="1">
      <c r="A18" s="9" t="s">
        <v>587</v>
      </c>
      <c r="B18" s="9" t="s">
        <v>103</v>
      </c>
      <c r="C18" s="9"/>
      <c r="D18" s="9"/>
      <c r="E18" s="9"/>
      <c r="F18" s="34"/>
      <c r="G18" s="9"/>
      <c r="H18" s="9">
        <v>12541</v>
      </c>
      <c r="I18" s="9">
        <v>16856</v>
      </c>
      <c r="J18" s="9">
        <f>I18-H18</f>
        <v>4315</v>
      </c>
      <c r="K18" s="9">
        <v>1</v>
      </c>
      <c r="L18" s="9">
        <f>K18*J18</f>
        <v>4315</v>
      </c>
      <c r="M18" s="10">
        <v>1.03</v>
      </c>
      <c r="N18" s="11">
        <f>M18*L18</f>
        <v>4444.45</v>
      </c>
      <c r="O18" s="9">
        <v>40</v>
      </c>
      <c r="P18" s="11">
        <f>G18+N18+O18</f>
        <v>4484.45</v>
      </c>
      <c r="Q18" s="9">
        <v>1</v>
      </c>
      <c r="R18" s="34">
        <f>P18*Q18</f>
        <v>4484.45</v>
      </c>
    </row>
    <row r="19" spans="1:39" s="1" customFormat="1">
      <c r="A19" s="9" t="s">
        <v>588</v>
      </c>
      <c r="B19" s="9" t="s">
        <v>103</v>
      </c>
      <c r="C19" s="9">
        <v>3486</v>
      </c>
      <c r="D19" s="9">
        <v>4650</v>
      </c>
      <c r="E19" s="9">
        <f>SUM(D19-C19)</f>
        <v>1164</v>
      </c>
      <c r="F19" s="34">
        <v>9.5</v>
      </c>
      <c r="G19" s="9">
        <f>E19*F19</f>
        <v>11058</v>
      </c>
      <c r="H19" s="9">
        <v>655</v>
      </c>
      <c r="I19" s="9">
        <v>725</v>
      </c>
      <c r="J19" s="9">
        <f>I19-H19</f>
        <v>70</v>
      </c>
      <c r="K19" s="9">
        <v>1</v>
      </c>
      <c r="L19" s="9">
        <f>K19*J19</f>
        <v>70</v>
      </c>
      <c r="M19" s="10">
        <v>1.03</v>
      </c>
      <c r="N19" s="11">
        <f>M19*L19</f>
        <v>72.099999999999994</v>
      </c>
      <c r="O19" s="9"/>
      <c r="P19" s="11">
        <f>G19+N19+O19</f>
        <v>11130.1</v>
      </c>
      <c r="Q19" s="9">
        <v>1</v>
      </c>
      <c r="R19" s="34">
        <f>P19*Q19</f>
        <v>11130.1</v>
      </c>
    </row>
    <row r="20" spans="1:39" s="1" customFormat="1">
      <c r="A20" s="222" t="s">
        <v>11</v>
      </c>
      <c r="B20" s="222" t="s">
        <v>103</v>
      </c>
      <c r="C20" s="222"/>
      <c r="D20" s="222"/>
      <c r="E20" s="222">
        <f>SUM(E17:E19)</f>
        <v>1164</v>
      </c>
      <c r="F20" s="258">
        <v>9.5</v>
      </c>
      <c r="G20" s="222">
        <f>E20*F20</f>
        <v>11058</v>
      </c>
      <c r="H20" s="222"/>
      <c r="I20" s="222"/>
      <c r="J20" s="222"/>
      <c r="K20" s="222"/>
      <c r="L20" s="222">
        <f>SUM(L17:L19)</f>
        <v>4385</v>
      </c>
      <c r="M20" s="241">
        <v>1.03</v>
      </c>
      <c r="N20" s="242">
        <f>M20*L20</f>
        <v>4516.55</v>
      </c>
      <c r="O20" s="222"/>
      <c r="P20" s="242">
        <f>G20+N20+O20</f>
        <v>15574.55</v>
      </c>
      <c r="Q20" s="222">
        <v>1</v>
      </c>
      <c r="R20" s="258">
        <f>P20*Q20</f>
        <v>15574.55</v>
      </c>
    </row>
    <row r="21" spans="1:39">
      <c r="A21" s="361" t="s">
        <v>589</v>
      </c>
      <c r="B21" s="429"/>
      <c r="C21" s="430"/>
      <c r="D21" s="430"/>
      <c r="E21" s="430"/>
      <c r="F21" s="108"/>
      <c r="G21" s="431"/>
      <c r="H21" s="430"/>
      <c r="I21" s="430"/>
      <c r="J21" s="430"/>
      <c r="K21" s="430"/>
      <c r="L21" s="430"/>
      <c r="M21" s="433"/>
      <c r="N21" s="431"/>
      <c r="O21" s="434"/>
      <c r="P21" s="431"/>
      <c r="Q21" s="107"/>
      <c r="R21" s="108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</row>
    <row r="22" spans="1:39" s="427" customFormat="1">
      <c r="A22" s="9" t="s">
        <v>590</v>
      </c>
      <c r="B22" s="33" t="s">
        <v>80</v>
      </c>
      <c r="C22" s="9"/>
      <c r="D22" s="9">
        <v>4339</v>
      </c>
      <c r="E22" s="9"/>
      <c r="F22" s="34"/>
      <c r="G22" s="9"/>
      <c r="H22" s="9">
        <v>8654</v>
      </c>
      <c r="I22" s="9">
        <v>8654</v>
      </c>
      <c r="J22" s="9">
        <f>I22-H22</f>
        <v>0</v>
      </c>
      <c r="K22" s="9">
        <v>50</v>
      </c>
      <c r="L22" s="9">
        <f>K22*J22</f>
        <v>0</v>
      </c>
      <c r="M22" s="10">
        <v>1.03</v>
      </c>
      <c r="N22" s="11">
        <f>M22*L22</f>
        <v>0</v>
      </c>
      <c r="O22" s="9"/>
      <c r="P22" s="11">
        <f>G22+N22+O22</f>
        <v>0</v>
      </c>
      <c r="Q22" s="9">
        <v>1</v>
      </c>
      <c r="R22" s="34">
        <f>P22*Q22</f>
        <v>0</v>
      </c>
    </row>
    <row r="23" spans="1:39" s="428" customFormat="1">
      <c r="A23" s="109" t="s">
        <v>591</v>
      </c>
      <c r="B23" s="337"/>
      <c r="C23" s="109"/>
      <c r="D23" s="109"/>
      <c r="E23" s="109"/>
      <c r="F23" s="432"/>
      <c r="G23" s="109"/>
      <c r="H23" s="109"/>
      <c r="I23" s="109"/>
      <c r="J23" s="109"/>
      <c r="K23" s="109"/>
      <c r="L23" s="109"/>
      <c r="M23" s="435"/>
      <c r="N23" s="436"/>
      <c r="O23" s="109"/>
      <c r="P23" s="436"/>
      <c r="Q23" s="109"/>
      <c r="R23" s="432"/>
    </row>
    <row r="24" spans="1:39" s="1" customFormat="1">
      <c r="A24" s="9" t="s">
        <v>592</v>
      </c>
      <c r="B24" s="33" t="s">
        <v>593</v>
      </c>
      <c r="C24" s="13"/>
      <c r="D24" s="9"/>
      <c r="E24" s="120"/>
      <c r="F24" s="34"/>
      <c r="G24" s="121"/>
      <c r="H24" s="122">
        <v>13040</v>
      </c>
      <c r="I24" s="122">
        <v>14240</v>
      </c>
      <c r="J24" s="9">
        <f>I24-H24</f>
        <v>1200</v>
      </c>
      <c r="K24" s="9">
        <v>20</v>
      </c>
      <c r="L24" s="9">
        <f>J24*K24</f>
        <v>24000</v>
      </c>
      <c r="M24" s="10">
        <v>1.03</v>
      </c>
      <c r="N24" s="121">
        <f>SUM(L24*M24)</f>
        <v>24720</v>
      </c>
      <c r="O24" s="148"/>
      <c r="P24" s="121">
        <f>SUM(G24+N24)</f>
        <v>24720</v>
      </c>
      <c r="Q24" s="9">
        <v>7.8799999999999995E-2</v>
      </c>
      <c r="R24" s="34">
        <f>P24*Q24</f>
        <v>1947.9359999999999</v>
      </c>
    </row>
  </sheetData>
  <mergeCells count="1">
    <mergeCell ref="A1:R1"/>
  </mergeCells>
  <phoneticPr fontId="33" type="noConversion"/>
  <pageMargins left="0.7" right="0.7" top="0.75" bottom="0.75" header="0.3" footer="0.3"/>
  <pageSetup paperSize="9" orientation="portrait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omments xmlns="https://web.wps.cn/et/2018/main" xmlns:s="http://schemas.openxmlformats.org/spreadsheetml/2006/main">
  <commentList sheetStid="6">
    <comment s:ref="H8" rgbClr="61C778"/>
  </commentList>
  <commentList sheetStid="3"/>
  <commentList sheetStid="7">
    <comment s:ref="H26" rgbClr="61C778"/>
  </commentList>
  <commentList sheetStid="8">
    <comment s:ref="I19" rgbClr="61C1F4"/>
  </commentList>
  <commentList sheetStid="9">
    <comment s:ref="D5" rgbClr="0FC550"/>
    <comment s:ref="I5" rgbClr="0FC550"/>
    <comment s:ref="D7" rgbClr="0FC550"/>
    <comment s:ref="H7" rgbClr="0FC550"/>
    <comment s:ref="I7" rgbClr="0FC550"/>
    <comment s:ref="A8" rgbClr="0FC550"/>
    <comment s:ref="H15" rgbClr="0FC550"/>
    <comment s:ref="I15" rgbClr="0FC550"/>
    <comment s:ref="C16" rgbClr="0FC550"/>
    <comment s:ref="D16" rgbClr="0FC550"/>
    <comment s:ref="C17" rgbClr="0FC550"/>
    <comment s:ref="D17" rgbClr="0FC550"/>
    <comment s:ref="I18" rgbClr="0FC550"/>
    <comment s:ref="I19" rgbClr="0FC550"/>
    <comment s:ref="H33" rgbClr="0FC550"/>
    <comment s:ref="H82" rgbClr="2FC524"/>
    <comment s:ref="H126" rgbClr="2FC524"/>
    <comment s:ref="C164" rgbClr="7BC7E0"/>
  </commentList>
  <commentList sheetStid="27">
    <comment s:ref="D4" rgbClr="61C1F4"/>
    <comment s:ref="H4" rgbClr="61C1F4"/>
    <comment s:ref="I4" rgbClr="61C1F4"/>
    <comment s:ref="H5" rgbClr="7BC7E0"/>
    <comment s:ref="I5" rgbClr="7BC7E0"/>
  </commentList>
  <commentList sheetStid="10"/>
  <commentList sheetStid="12">
    <comment s:ref="H32" rgbClr="61C778"/>
    <comment s:ref="H39" rgbClr="61C778"/>
    <comment s:ref="H41" rgbClr="61C778"/>
    <comment s:ref="A49" rgbClr="EFC38C"/>
    <comment s:ref="H57" rgbClr="61C778"/>
    <comment s:ref="I57" rgbClr="61C778"/>
    <comment s:ref="H58" rgbClr="61C778"/>
    <comment s:ref="H61" rgbClr="61C778"/>
    <comment s:ref="I61" rgbClr="61C778"/>
    <comment s:ref="H92" rgbClr="61C778"/>
    <comment s:ref="H93" rgbClr="61C778"/>
    <comment s:ref="A135" rgbClr="0FC8D8"/>
    <comment s:ref="A178" rgbClr="61C1F4"/>
    <comment s:ref="A179" rgbClr="61C1F4"/>
    <comment s:ref="I179" rgbClr="61C1F4"/>
    <comment s:ref="D181" rgbClr="61C1F4"/>
  </commentList>
  <commentList sheetStid="13">
    <comment s:ref="C24" rgbClr="8FC05C"/>
    <comment s:ref="D24" rgbClr="8FC05C"/>
    <comment s:ref="D36" rgbClr="61C1F4"/>
    <comment s:ref="H54" rgbClr="61C778"/>
    <comment s:ref="H55" rgbClr="61C778"/>
    <comment s:ref="H83" rgbClr="61C778"/>
    <comment s:ref="H85" rgbClr="61C778"/>
    <comment s:ref="H86" rgbClr="61C778"/>
    <comment s:ref="A100" rgbClr="CFC128"/>
    <comment s:ref="H108" rgbClr="61C778"/>
    <comment s:ref="H110" rgbClr="61C778"/>
    <comment s:ref="H111" rgbClr="61C778"/>
    <comment s:ref="H112" rgbClr="61C778"/>
    <comment s:ref="H162" rgbClr="61C778"/>
    <comment s:ref="H225" rgbClr="61C778"/>
    <comment s:ref="H231" rgbClr="61C778"/>
  </commentList>
  <commentList sheetStid="14"/>
  <commentList sheetStid="24">
    <comment s:ref="B30" rgbClr="7BC7E0"/>
  </commentList>
</comments>
</file>

<file path=customXml/itemProps1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13</vt:i4>
      </vt:variant>
      <vt:variant>
        <vt:lpstr>命名范围</vt:lpstr>
      </vt:variant>
      <vt:variant>
        <vt:i4>3</vt:i4>
      </vt:variant>
    </vt:vector>
  </HeadingPairs>
  <TitlesOfParts>
    <vt:vector size="16" baseType="lpstr">
      <vt:lpstr>公寓等</vt:lpstr>
      <vt:lpstr>神经网络</vt:lpstr>
      <vt:lpstr>全固态</vt:lpstr>
      <vt:lpstr>3#楼</vt:lpstr>
      <vt:lpstr>纳米光电</vt:lpstr>
      <vt:lpstr>集成中心</vt:lpstr>
      <vt:lpstr>光电中心</vt:lpstr>
      <vt:lpstr>固态光电</vt:lpstr>
      <vt:lpstr>光电系统</vt:lpstr>
      <vt:lpstr> 超晶格</vt:lpstr>
      <vt:lpstr>材料重点</vt:lpstr>
      <vt:lpstr>5#楼</vt:lpstr>
      <vt:lpstr>5#楼水电公摊</vt:lpstr>
      <vt:lpstr>材料重点!Print_Area</vt:lpstr>
      <vt:lpstr>光电中心!Print_Area</vt:lpstr>
      <vt:lpstr>纳米光电!Print_Area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于</dc:creator>
  <cp:lastModifiedBy>于</cp:lastModifiedBy>
  <cp:lastPrinted>2015-07-10T02:18:00Z</cp:lastPrinted>
  <dcterms:created xsi:type="dcterms:W3CDTF">1996-12-17T01:32:00Z</dcterms:created>
  <dcterms:modified xsi:type="dcterms:W3CDTF">2022-07-13T02:51:19Z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7CDCFB4A118F414BA499A9CBED960CC9</vt:lpwstr>
  </property>
</Properties>
</file>