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49"/>
  </bookViews>
  <sheets>
    <sheet name="材料开放室" sheetId="1" r:id="rId1"/>
    <sheet name="超晶格" sheetId="4" r:id="rId2"/>
    <sheet name="高速电路与神经网络" sheetId="6" r:id="rId3"/>
    <sheet name="光电系统" sheetId="9" r:id="rId4"/>
    <sheet name="光电子研发中心" sheetId="8" r:id="rId5"/>
    <sheet name="集成中心" sheetId="7" r:id="rId6"/>
    <sheet name="工程中心" sheetId="5" r:id="rId7"/>
    <sheet name="照明中心" sheetId="15" r:id="rId8"/>
    <sheet name="全固态" sheetId="11" r:id="rId9"/>
    <sheet name="固态光电" sheetId="20" r:id="rId10"/>
    <sheet name="纳米光电" sheetId="17" r:id="rId11"/>
  </sheets>
  <definedNames>
    <definedName name="_xlnm._FilterDatabase" localSheetId="0" hidden="1">材料开放室!$A$2:$O$192</definedName>
    <definedName name="_xlnm._FilterDatabase" localSheetId="1" hidden="1">超晶格!$A$2:$O$175</definedName>
    <definedName name="_xlnm._FilterDatabase" localSheetId="2" hidden="1">高速电路与神经网络!$A$2:$O$37</definedName>
    <definedName name="_xlnm._FilterDatabase" localSheetId="3" hidden="1">光电系统!$A$2:$O$39</definedName>
    <definedName name="_xlnm._FilterDatabase" localSheetId="4" hidden="1">光电子研发中心!$A$2:$V$209</definedName>
    <definedName name="_xlnm._FilterDatabase" localSheetId="5" hidden="1">集成中心!$A$2:$P$35</definedName>
    <definedName name="_xlnm._FilterDatabase" localSheetId="6" hidden="1">工程中心!$A$2:$O$23</definedName>
    <definedName name="_xlnm._FilterDatabase" localSheetId="8" hidden="1">全固态!$A$2:$O$23</definedName>
    <definedName name="_xlnm._FilterDatabase" localSheetId="9" hidden="1">固态光电!$A$2:$O$63</definedName>
    <definedName name="_xlnm._FilterDatabase" localSheetId="10" hidden="1">纳米光电!$A$2:$O$36</definedName>
    <definedName name="_xlnm.Print_Area" localSheetId="0">材料开放室!$A$1:$O$192</definedName>
    <definedName name="_xlnm.Print_Area" localSheetId="1">超晶格!$A$1:$O$175</definedName>
    <definedName name="_xlnm.Print_Area" localSheetId="4">光电子研发中心!$A$1:$O$2</definedName>
    <definedName name="_xlnm.Print_Area" localSheetId="8">全固态!$A$1:$O$23</definedName>
    <definedName name="_xlnm.Print_Area" localSheetId="7">照明中心!$A$1:$O$53</definedName>
    <definedName name="_xlnm.Print_Titles" localSheetId="0">材料开放室!$1:$2</definedName>
    <definedName name="_xlnm.Print_Titles" localSheetId="1">超晶格!$1:$2</definedName>
    <definedName name="_xlnm.Print_Titles" localSheetId="2">高速电路与神经网络!$1:$2</definedName>
    <definedName name="_xlnm.Print_Titles" localSheetId="6">工程中心!#REF!</definedName>
    <definedName name="_xlnm.Print_Titles" localSheetId="9">固态光电!$1:$2</definedName>
    <definedName name="_xlnm.Print_Titles" localSheetId="3">光电系统!$1:$2</definedName>
    <definedName name="_xlnm.Print_Titles" localSheetId="4">光电子研发中心!$1:$2</definedName>
    <definedName name="_xlnm.Print_Titles" localSheetId="5">集成中心!$1:$2</definedName>
    <definedName name="_xlnm.Print_Titles" localSheetId="10">纳米光电!$1:$2</definedName>
    <definedName name="_xlnm.Print_Titles" localSheetId="8">全固态!$1:$2</definedName>
    <definedName name="_xlnm.Print_Titles" localSheetId="7">照明中心!$1:$2</definedName>
  </definedNames>
  <calcPr calcId="144525"/>
</workbook>
</file>

<file path=xl/sharedStrings.xml><?xml version="1.0" encoding="utf-8"?>
<sst xmlns="http://schemas.openxmlformats.org/spreadsheetml/2006/main" count="2299" uniqueCount="794">
  <si>
    <t xml:space="preserve">材料科学重点实验室2022年1月—12月科研用房使用情况一览表       </t>
  </si>
  <si>
    <t>位置</t>
  </si>
  <si>
    <t>间数</t>
  </si>
  <si>
    <t>面积</t>
  </si>
  <si>
    <t>用房性质</t>
  </si>
  <si>
    <t>年供暖单价（元/m2）</t>
  </si>
  <si>
    <t>年供暖费（元）     =C*E</t>
  </si>
  <si>
    <t>年空调费（元/m2）</t>
  </si>
  <si>
    <t>年空调电费（元） =C*G</t>
  </si>
  <si>
    <t>月房屋维修费单价（元/m2）</t>
  </si>
  <si>
    <t>计费时间（月）</t>
  </si>
  <si>
    <t>年房屋维修费（元）=C*I*J</t>
  </si>
  <si>
    <t>费用小计（元）=F+H+K</t>
  </si>
  <si>
    <t>2022年费用支出课题号</t>
  </si>
  <si>
    <t>课题负责人</t>
  </si>
  <si>
    <t>备注</t>
  </si>
  <si>
    <t>1#232</t>
  </si>
  <si>
    <t>办公用房</t>
  </si>
  <si>
    <t>院士办公室</t>
  </si>
  <si>
    <t>院士、主任办公用房免费使用</t>
  </si>
  <si>
    <t>2#222</t>
  </si>
  <si>
    <t>2#233</t>
  </si>
  <si>
    <t>主任办公室</t>
  </si>
  <si>
    <t>合计</t>
  </si>
  <si>
    <t>材料科学重点实验室A  （组长：张锦川）</t>
  </si>
  <si>
    <t>2#103</t>
  </si>
  <si>
    <t>张锦川</t>
  </si>
  <si>
    <t>2#103A</t>
  </si>
  <si>
    <t>2#110</t>
  </si>
  <si>
    <t>测试用房</t>
  </si>
  <si>
    <t>2#219</t>
  </si>
  <si>
    <t>2#117-119</t>
  </si>
  <si>
    <t>2#121A</t>
  </si>
  <si>
    <t>2#104</t>
  </si>
  <si>
    <t>工艺用房</t>
  </si>
  <si>
    <t>2#106</t>
  </si>
  <si>
    <t>2#526</t>
  </si>
  <si>
    <t>研发中心3层302A</t>
  </si>
  <si>
    <t>研发中心3层302B</t>
  </si>
  <si>
    <t>研发中心3层302C</t>
  </si>
  <si>
    <t>研发中心3层303A.B</t>
  </si>
  <si>
    <t>研发中心3层304A</t>
  </si>
  <si>
    <t>净化用房</t>
  </si>
  <si>
    <t>动力分摊</t>
  </si>
  <si>
    <t>研发中心3层304B</t>
  </si>
  <si>
    <t>研发中心3层304C</t>
  </si>
  <si>
    <t>研发中心3层304D</t>
  </si>
  <si>
    <t>研发中心3层304K</t>
  </si>
  <si>
    <t>更衣室</t>
  </si>
  <si>
    <t>1#311A、B</t>
  </si>
  <si>
    <t>赵超</t>
  </si>
  <si>
    <t>2022.1分配</t>
  </si>
  <si>
    <t>2#112</t>
  </si>
  <si>
    <t>徐波</t>
  </si>
  <si>
    <t>2#102</t>
  </si>
  <si>
    <t>1#612</t>
  </si>
  <si>
    <t>2</t>
  </si>
  <si>
    <t>曲胜春</t>
  </si>
  <si>
    <t>1#615</t>
  </si>
  <si>
    <t>2#227</t>
  </si>
  <si>
    <t>1</t>
  </si>
  <si>
    <t>研发中心3层301C</t>
  </si>
  <si>
    <t>研发中心3层301D</t>
  </si>
  <si>
    <t>5#地下室</t>
  </si>
  <si>
    <t>王智杰</t>
  </si>
  <si>
    <t>食堂302</t>
  </si>
  <si>
    <t>1#地下室</t>
  </si>
  <si>
    <t>1#427A</t>
  </si>
  <si>
    <t>陈涌海</t>
  </si>
  <si>
    <t>2#235</t>
  </si>
  <si>
    <t>2#237</t>
  </si>
  <si>
    <t>研发中心3层301A</t>
  </si>
  <si>
    <t>4#105A</t>
  </si>
  <si>
    <t>金鹏</t>
  </si>
  <si>
    <t>4#209</t>
  </si>
  <si>
    <t>4#211</t>
  </si>
  <si>
    <t>4#107</t>
  </si>
  <si>
    <t>超净用房</t>
  </si>
  <si>
    <t>4#210</t>
  </si>
  <si>
    <t>1#地下室014</t>
  </si>
  <si>
    <t>1#403</t>
  </si>
  <si>
    <t>1/3</t>
  </si>
  <si>
    <t>马文全</t>
  </si>
  <si>
    <t>与纳米C共用</t>
  </si>
  <si>
    <t>2#203-209</t>
  </si>
  <si>
    <t>1#406B</t>
  </si>
  <si>
    <t>1#407A</t>
  </si>
  <si>
    <t>1#408</t>
  </si>
  <si>
    <t>1/2</t>
  </si>
  <si>
    <t>1#409</t>
  </si>
  <si>
    <t>杨晓光</t>
  </si>
  <si>
    <t>1#402B</t>
  </si>
  <si>
    <t>1#412</t>
  </si>
  <si>
    <t>研发中心3层301B</t>
  </si>
  <si>
    <t>材料科学重点实验室B  （组长：赵玲娟）</t>
  </si>
  <si>
    <t>1#110</t>
  </si>
  <si>
    <t>刘俊岐</t>
  </si>
  <si>
    <t>供暖费2倍收费</t>
  </si>
  <si>
    <t>1#110B</t>
  </si>
  <si>
    <t>1#102A</t>
  </si>
  <si>
    <t>潘教青</t>
  </si>
  <si>
    <t>1#109</t>
  </si>
  <si>
    <t>1#302</t>
  </si>
  <si>
    <t>赵玲娟</t>
  </si>
  <si>
    <t>1#304</t>
  </si>
  <si>
    <t>1#515</t>
  </si>
  <si>
    <t>4#207</t>
  </si>
  <si>
    <t>与材料G、光电F共用</t>
  </si>
  <si>
    <t>研发中心3层304E</t>
  </si>
  <si>
    <t>研发中心3层304F</t>
  </si>
  <si>
    <t>研发中心3层304G</t>
  </si>
  <si>
    <t>研发中心3层304H</t>
  </si>
  <si>
    <t>研发中心3层304J</t>
  </si>
  <si>
    <t>1#418</t>
  </si>
  <si>
    <t>1#108</t>
  </si>
  <si>
    <t>1#106</t>
  </si>
  <si>
    <t>1#309</t>
  </si>
  <si>
    <t>1#311</t>
  </si>
  <si>
    <t>1#326A</t>
  </si>
  <si>
    <t>1#328</t>
  </si>
  <si>
    <t>研发中心3层305</t>
  </si>
  <si>
    <t>研发中心3层306</t>
  </si>
  <si>
    <t>材料科学重点实验室C  （组长：张兴旺）</t>
  </si>
  <si>
    <t>2#230</t>
  </si>
  <si>
    <t>张兴旺</t>
  </si>
  <si>
    <t>2#226</t>
  </si>
  <si>
    <t>2#120A</t>
  </si>
  <si>
    <t>2#120</t>
  </si>
  <si>
    <t>2#122</t>
  </si>
  <si>
    <t>2#225</t>
  </si>
  <si>
    <t>2#221</t>
  </si>
  <si>
    <t>2#223</t>
  </si>
  <si>
    <t>2#228</t>
  </si>
  <si>
    <t>材料科学重点实验室D  （组长：刘兴昉）</t>
  </si>
  <si>
    <t>2#101A</t>
  </si>
  <si>
    <t>SIC设备</t>
  </si>
  <si>
    <t>刘兴昉</t>
  </si>
  <si>
    <t>腐蚀间</t>
  </si>
  <si>
    <t>会议室</t>
  </si>
  <si>
    <t>2#101</t>
  </si>
  <si>
    <t>MBE工艺</t>
  </si>
  <si>
    <t>2#211</t>
  </si>
  <si>
    <t>2#107</t>
  </si>
  <si>
    <t>2#208</t>
  </si>
  <si>
    <t>2#210</t>
  </si>
  <si>
    <t>2#212</t>
  </si>
  <si>
    <t>2#214</t>
  </si>
  <si>
    <t>2#217</t>
  </si>
  <si>
    <t>与材料E共用</t>
  </si>
  <si>
    <t>2#232</t>
  </si>
  <si>
    <t>2#121</t>
  </si>
  <si>
    <t>2022.3交所里</t>
  </si>
  <si>
    <t>16#</t>
  </si>
  <si>
    <t>16号气站</t>
  </si>
  <si>
    <t>材料科学重点实验室E  （组长：肖红领）</t>
  </si>
  <si>
    <t>UPS电源</t>
  </si>
  <si>
    <t>MOCVD</t>
  </si>
  <si>
    <t>装配间</t>
  </si>
  <si>
    <t>2#213</t>
  </si>
  <si>
    <t>与材料D共用</t>
  </si>
  <si>
    <t>1#601</t>
  </si>
  <si>
    <t>1#606</t>
  </si>
  <si>
    <t>1#608A</t>
  </si>
  <si>
    <t>1#616A</t>
  </si>
  <si>
    <t>2#215</t>
  </si>
  <si>
    <t>2#401</t>
  </si>
  <si>
    <t>净化</t>
  </si>
  <si>
    <t>2#402</t>
  </si>
  <si>
    <t>2#404</t>
  </si>
  <si>
    <t>2#406</t>
  </si>
  <si>
    <t>材料科学重点实验室F  （组长：赵有文）</t>
  </si>
  <si>
    <t>1#111</t>
  </si>
  <si>
    <t>赵有文</t>
  </si>
  <si>
    <t>1#115</t>
  </si>
  <si>
    <t>1#116</t>
  </si>
  <si>
    <t>1#120</t>
  </si>
  <si>
    <t>1#119</t>
  </si>
  <si>
    <t>1#120A</t>
  </si>
  <si>
    <t>1#124</t>
  </si>
  <si>
    <t>1#126</t>
  </si>
  <si>
    <t>单晶楼</t>
  </si>
  <si>
    <t>单晶楼通道</t>
  </si>
  <si>
    <t>16#气站</t>
  </si>
  <si>
    <t>17#103</t>
  </si>
  <si>
    <t>与材料G组共用</t>
  </si>
  <si>
    <t>1#楼地下室</t>
  </si>
  <si>
    <t>库房</t>
  </si>
  <si>
    <t>9#154、155</t>
  </si>
  <si>
    <t>9#101、103</t>
  </si>
  <si>
    <t>与光电系统A共用</t>
  </si>
  <si>
    <t>材料科学重点实验室G  （组长：杨少延）</t>
  </si>
  <si>
    <t>4#202</t>
  </si>
  <si>
    <t>杨少延</t>
  </si>
  <si>
    <t>4#203</t>
  </si>
  <si>
    <t>4#205</t>
  </si>
  <si>
    <t>4#103</t>
  </si>
  <si>
    <t>汪连山</t>
  </si>
  <si>
    <t>食堂301</t>
  </si>
  <si>
    <t>食堂303</t>
  </si>
  <si>
    <t>材料科学重点实验室I （组长：董志远）</t>
  </si>
  <si>
    <t>1#423</t>
  </si>
  <si>
    <t>董志远</t>
  </si>
  <si>
    <t>材料科学重点实验室J  （组长：游经碧）</t>
  </si>
  <si>
    <t>1#625</t>
  </si>
  <si>
    <t>游经碧</t>
  </si>
  <si>
    <t>1#627</t>
  </si>
  <si>
    <t>1#614A</t>
  </si>
  <si>
    <t>总计</t>
  </si>
  <si>
    <t>1、供暖费单价建筑面积每平方米42元（一个采暖季），折合使用面积为56元/平方米（使用面积）；</t>
  </si>
  <si>
    <t>2、房租按使用面积计算，执行所内标准每月每平方米60元。</t>
  </si>
  <si>
    <t>研发中心供暖费</t>
  </si>
  <si>
    <t>研发中心空调费</t>
  </si>
  <si>
    <t>其他楼供暖费</t>
  </si>
  <si>
    <t xml:space="preserve">超晶格实验室2022年1月—12月科研用房情况一览表                   </t>
  </si>
  <si>
    <t>超晶格实验室（室主任：王开友）</t>
  </si>
  <si>
    <t>2#322</t>
  </si>
  <si>
    <t>2#324</t>
  </si>
  <si>
    <t>2#327</t>
  </si>
  <si>
    <t>2#316</t>
  </si>
  <si>
    <t>2#312A</t>
  </si>
  <si>
    <t>2#218</t>
  </si>
  <si>
    <t>超晶格A（组长：王开友）</t>
  </si>
  <si>
    <t>1#405A</t>
  </si>
  <si>
    <t>张菁</t>
  </si>
  <si>
    <t>2022.2.16分配</t>
  </si>
  <si>
    <t>2#231A</t>
  </si>
  <si>
    <t>2#310A</t>
  </si>
  <si>
    <t>2#310</t>
  </si>
  <si>
    <t>2#315</t>
  </si>
  <si>
    <t>2#317</t>
  </si>
  <si>
    <t>2#321</t>
  </si>
  <si>
    <t>2#504</t>
  </si>
  <si>
    <t>2#503-1</t>
  </si>
  <si>
    <t>3#314</t>
  </si>
  <si>
    <t>7#205</t>
  </si>
  <si>
    <t>7#206</t>
  </si>
  <si>
    <t>7#208</t>
  </si>
  <si>
    <t>17＃106</t>
  </si>
  <si>
    <t>超晶格B（组长：魏钟鸣）</t>
  </si>
  <si>
    <t>2#303B</t>
  </si>
  <si>
    <t>魏钟鸣</t>
  </si>
  <si>
    <t>2#510A</t>
  </si>
  <si>
    <t>2#514</t>
  </si>
  <si>
    <t>2#512</t>
  </si>
  <si>
    <t>2#516</t>
  </si>
  <si>
    <t>2#504C</t>
  </si>
  <si>
    <t>超晶格C（组长：常凯）</t>
  </si>
  <si>
    <t>2#216</t>
  </si>
  <si>
    <t>张新惠</t>
  </si>
  <si>
    <t>2#313</t>
  </si>
  <si>
    <t>2#503A</t>
  </si>
  <si>
    <t>2#510</t>
  </si>
  <si>
    <t>7#202</t>
  </si>
  <si>
    <t>食堂314</t>
  </si>
  <si>
    <t>张弛</t>
  </si>
  <si>
    <t>2#415B</t>
  </si>
  <si>
    <t>2#415A</t>
  </si>
  <si>
    <t>2#301</t>
  </si>
  <si>
    <t>张永亮</t>
  </si>
  <si>
    <t>超晶格D（组长：倪海桥）</t>
  </si>
  <si>
    <t>2#114</t>
  </si>
  <si>
    <t>倪海桥</t>
  </si>
  <si>
    <t>2#115</t>
  </si>
  <si>
    <t>2#115A、B</t>
  </si>
  <si>
    <t>2#116</t>
  </si>
  <si>
    <t>2#118</t>
  </si>
  <si>
    <t>2#4层机房</t>
  </si>
  <si>
    <t>2#208A</t>
  </si>
  <si>
    <t>2#312</t>
  </si>
  <si>
    <t>2#508</t>
  </si>
  <si>
    <t>有电表</t>
  </si>
  <si>
    <t>2#411-413</t>
  </si>
  <si>
    <t>56</t>
  </si>
  <si>
    <t>1#407B</t>
  </si>
  <si>
    <t>22</t>
  </si>
  <si>
    <t>吴东海</t>
  </si>
  <si>
    <t>2022.3.3分配</t>
  </si>
  <si>
    <t>任正伟</t>
  </si>
  <si>
    <t>超晶格E（组长：刘力源）</t>
  </si>
  <si>
    <t>张钊</t>
  </si>
  <si>
    <t>2#220A</t>
  </si>
  <si>
    <t>9#122、124</t>
  </si>
  <si>
    <t>刘力源</t>
  </si>
  <si>
    <t>2021.10.26分配</t>
  </si>
  <si>
    <t>9#126、128</t>
  </si>
  <si>
    <t>9#130、132</t>
  </si>
  <si>
    <t>9#134、136</t>
  </si>
  <si>
    <t>9#125、127</t>
  </si>
  <si>
    <t>9#129、131</t>
  </si>
  <si>
    <t>9#133、135</t>
  </si>
  <si>
    <t>9#137、139</t>
  </si>
  <si>
    <t>9#152</t>
  </si>
  <si>
    <t>9#153</t>
  </si>
  <si>
    <t>9#158</t>
  </si>
  <si>
    <t>9#159</t>
  </si>
  <si>
    <t>1#311A</t>
  </si>
  <si>
    <t>超晶格F（组长：郭纯英）</t>
  </si>
  <si>
    <t>2#229</t>
  </si>
  <si>
    <t>2022.2分配</t>
  </si>
  <si>
    <t>2#305</t>
  </si>
  <si>
    <t>2#308</t>
  </si>
  <si>
    <t>2#318</t>
  </si>
  <si>
    <t>2#326</t>
  </si>
  <si>
    <t>6#2层北</t>
  </si>
  <si>
    <t>2#303</t>
  </si>
  <si>
    <t>2#303A</t>
  </si>
  <si>
    <t>2#319</t>
  </si>
  <si>
    <t>2#329</t>
  </si>
  <si>
    <t>7#209</t>
  </si>
  <si>
    <t>大会议室</t>
  </si>
  <si>
    <t>超晶格G（组长：骆军委）</t>
  </si>
  <si>
    <t>12#</t>
  </si>
  <si>
    <t>骆军委</t>
  </si>
  <si>
    <t>2022.8.23分配</t>
  </si>
  <si>
    <t>2#505A</t>
  </si>
  <si>
    <t>2#505</t>
  </si>
  <si>
    <t>2#507A</t>
  </si>
  <si>
    <t>2#507</t>
  </si>
  <si>
    <t>超晶格H（组长：张昕）</t>
  </si>
  <si>
    <t>2#201</t>
  </si>
  <si>
    <t>2#307</t>
  </si>
  <si>
    <t>2#414A</t>
  </si>
  <si>
    <t>2#414B</t>
  </si>
  <si>
    <t>2#309</t>
  </si>
  <si>
    <t>2#311</t>
  </si>
  <si>
    <t>2#410</t>
  </si>
  <si>
    <t>2#416</t>
  </si>
  <si>
    <t>2#417</t>
  </si>
  <si>
    <t>60</t>
  </si>
  <si>
    <t>2#419</t>
  </si>
  <si>
    <t>2#509</t>
  </si>
  <si>
    <t>3</t>
  </si>
  <si>
    <t>66</t>
  </si>
  <si>
    <t>史衍猛</t>
  </si>
  <si>
    <t>2#511、513</t>
  </si>
  <si>
    <t>张昕</t>
  </si>
  <si>
    <t>超晶格I（组长：王丽丽）</t>
  </si>
  <si>
    <t>1#318A</t>
  </si>
  <si>
    <t>娄正</t>
  </si>
  <si>
    <t>2022.3.29分配</t>
  </si>
  <si>
    <t>王丽丽</t>
  </si>
  <si>
    <t>2#328</t>
  </si>
  <si>
    <t>2#504-510</t>
  </si>
  <si>
    <t>2#502B</t>
  </si>
  <si>
    <t>食堂311</t>
  </si>
  <si>
    <t>超晶格J（组长：汪林望）</t>
  </si>
  <si>
    <t>2#501</t>
  </si>
  <si>
    <t>2#502A</t>
  </si>
  <si>
    <t>超晶格K（组长：魏大海）</t>
  </si>
  <si>
    <t>2#220</t>
  </si>
  <si>
    <t>魏大海</t>
  </si>
  <si>
    <t>2#111</t>
  </si>
  <si>
    <t>2#113</t>
  </si>
  <si>
    <t>2#231</t>
  </si>
  <si>
    <t>潘东</t>
  </si>
  <si>
    <t>2022.3.18分配</t>
  </si>
  <si>
    <t>7#203</t>
  </si>
  <si>
    <t>小会议室</t>
  </si>
  <si>
    <t>7#204</t>
  </si>
  <si>
    <t>2#515</t>
  </si>
  <si>
    <t>2#418</t>
  </si>
  <si>
    <t>3#101</t>
  </si>
  <si>
    <t>食堂309</t>
  </si>
  <si>
    <t>超晶格L（组长：申超）</t>
  </si>
  <si>
    <t>2#108</t>
  </si>
  <si>
    <t>2#302</t>
  </si>
  <si>
    <t>2#302A</t>
  </si>
  <si>
    <t>2#304</t>
  </si>
  <si>
    <t>2#306</t>
  </si>
  <si>
    <t>2#306A</t>
  </si>
  <si>
    <t>2#314</t>
  </si>
  <si>
    <t>2#320</t>
  </si>
  <si>
    <t>2#321A</t>
  </si>
  <si>
    <t>2#323</t>
  </si>
  <si>
    <t>2#325</t>
  </si>
  <si>
    <t>超晶格M（组长：朱礼军）</t>
  </si>
  <si>
    <t>1#306A</t>
  </si>
  <si>
    <t>2022.1.5分配</t>
  </si>
  <si>
    <t>1#306</t>
  </si>
  <si>
    <t>不含院士办公室</t>
  </si>
  <si>
    <t>3#楼供暖费</t>
  </si>
  <si>
    <t>王开友</t>
  </si>
  <si>
    <t xml:space="preserve">高速电路与神经网络实验室2022年1月—12月科研用房情况一览表                   </t>
  </si>
  <si>
    <t>1#434</t>
  </si>
  <si>
    <t>高速电路
与神经网络
实验室A （组长：鲁华祥）</t>
  </si>
  <si>
    <t>1#432A</t>
  </si>
  <si>
    <t>鲁华祥</t>
  </si>
  <si>
    <t>1#401A</t>
  </si>
  <si>
    <t>1#401B</t>
  </si>
  <si>
    <t>1#402A</t>
  </si>
  <si>
    <t>1#426</t>
  </si>
  <si>
    <t>1#429</t>
  </si>
  <si>
    <t>1#430</t>
  </si>
  <si>
    <t>食堂308</t>
  </si>
  <si>
    <t>4#201</t>
  </si>
  <si>
    <t>1#703</t>
  </si>
  <si>
    <t>1#705</t>
  </si>
  <si>
    <t>高速电路
与神经网络
实验室B （组长：李卫军）</t>
  </si>
  <si>
    <t>9#113、115</t>
  </si>
  <si>
    <t>李卫军</t>
  </si>
  <si>
    <t>2021.9分配</t>
  </si>
  <si>
    <t>9#114、116</t>
  </si>
  <si>
    <t>9#117、119</t>
  </si>
  <si>
    <t>9#118、120</t>
  </si>
  <si>
    <t>9#157</t>
  </si>
  <si>
    <t>高速电路
与神经网络
实验室C （组长：曹晓东）</t>
  </si>
  <si>
    <t>1#501</t>
  </si>
  <si>
    <t>曹晓东</t>
  </si>
  <si>
    <t>1#510</t>
  </si>
  <si>
    <t>1#513</t>
  </si>
  <si>
    <t>1#511</t>
  </si>
  <si>
    <t>1#614</t>
  </si>
  <si>
    <t xml:space="preserve">光电系统2022年1月—12月科研用房情况一览表             </t>
  </si>
  <si>
    <t>光电系统实验室 （室主任：）</t>
  </si>
  <si>
    <t>9#162</t>
  </si>
  <si>
    <t>光电系统实验室A （组长：刘育梁）</t>
  </si>
  <si>
    <t>1#516</t>
  </si>
  <si>
    <t>刘育梁</t>
  </si>
  <si>
    <t>1#518</t>
  </si>
  <si>
    <t>刘元辉</t>
  </si>
  <si>
    <t>9#102、104</t>
  </si>
  <si>
    <t>李芳</t>
  </si>
  <si>
    <t>2021.6.3分配</t>
  </si>
  <si>
    <t>9#106、118</t>
  </si>
  <si>
    <t>9#110、112</t>
  </si>
  <si>
    <t>与材料F共用</t>
  </si>
  <si>
    <t>9#105、107</t>
  </si>
  <si>
    <t>9#109、111</t>
  </si>
  <si>
    <t>9#100</t>
  </si>
  <si>
    <t>9#160</t>
  </si>
  <si>
    <t>9#161</t>
  </si>
  <si>
    <t>2#3层</t>
  </si>
  <si>
    <t>周燕</t>
  </si>
  <si>
    <t>3#315B</t>
  </si>
  <si>
    <t>光电系统实验室C （组长：李冬梅）</t>
  </si>
  <si>
    <t>1#707</t>
  </si>
  <si>
    <t>李冬梅</t>
  </si>
  <si>
    <t>2#521</t>
  </si>
  <si>
    <t>2#523</t>
  </si>
  <si>
    <t>2#5层</t>
  </si>
  <si>
    <t>2#519</t>
  </si>
  <si>
    <t>餐厅306</t>
  </si>
  <si>
    <t>髙瑀含</t>
  </si>
  <si>
    <t>3号楼供暖费</t>
  </si>
  <si>
    <t xml:space="preserve">光电子研究发展中心2022年1月—12月科研用房情况一览表     </t>
  </si>
  <si>
    <t>1#222</t>
  </si>
  <si>
    <t>1#236</t>
  </si>
  <si>
    <t>1#214</t>
  </si>
  <si>
    <t>光电子研究
发展中心A （组长：杨跃德）</t>
  </si>
  <si>
    <t>1#110A</t>
  </si>
  <si>
    <t>1#111A</t>
  </si>
  <si>
    <t>1#221A</t>
  </si>
  <si>
    <t>1#211</t>
  </si>
  <si>
    <t>1#230</t>
  </si>
  <si>
    <t>1#301</t>
  </si>
  <si>
    <t>1#305</t>
  </si>
  <si>
    <t>1#317</t>
  </si>
  <si>
    <t>1#321</t>
  </si>
  <si>
    <t>1#323A</t>
  </si>
  <si>
    <t>1#324</t>
  </si>
  <si>
    <t>1#325</t>
  </si>
  <si>
    <t>1#327</t>
  </si>
  <si>
    <t>1#330</t>
  </si>
  <si>
    <t>1#210A</t>
  </si>
  <si>
    <t>1#312</t>
  </si>
  <si>
    <t>1#113</t>
  </si>
  <si>
    <t>韩勤</t>
  </si>
  <si>
    <t>1#202B</t>
  </si>
  <si>
    <t>1#202C</t>
  </si>
  <si>
    <t>1#210</t>
  </si>
  <si>
    <t>2022.4交研究所</t>
  </si>
  <si>
    <t>1#520</t>
  </si>
  <si>
    <t>1#522</t>
  </si>
  <si>
    <t>1#524</t>
  </si>
  <si>
    <t>1#526</t>
  </si>
  <si>
    <t>1#527</t>
  </si>
  <si>
    <t>1#528</t>
  </si>
  <si>
    <t>1#529</t>
  </si>
  <si>
    <t>1#616</t>
  </si>
  <si>
    <t>1#617</t>
  </si>
  <si>
    <t>1#618</t>
  </si>
  <si>
    <t>1#619</t>
  </si>
  <si>
    <t>1#620</t>
  </si>
  <si>
    <t>1#621</t>
  </si>
  <si>
    <t>1#622</t>
  </si>
  <si>
    <t>1#623A</t>
  </si>
  <si>
    <t>2022.5交研究所</t>
  </si>
  <si>
    <t>1#624</t>
  </si>
  <si>
    <t>1#624A</t>
  </si>
  <si>
    <t>1#626</t>
  </si>
  <si>
    <t>光电子研究
发展中心B （组长：李明）</t>
  </si>
  <si>
    <t>1#213</t>
  </si>
  <si>
    <t>李明</t>
  </si>
  <si>
    <t>1#215</t>
  </si>
  <si>
    <t>1#217</t>
  </si>
  <si>
    <t>1#219</t>
  </si>
  <si>
    <t>1#226</t>
  </si>
  <si>
    <t>1#220</t>
  </si>
  <si>
    <t>1#221</t>
  </si>
  <si>
    <t>1#223</t>
  </si>
  <si>
    <t>1#225</t>
  </si>
  <si>
    <t>2.5</t>
  </si>
  <si>
    <t>55</t>
  </si>
  <si>
    <t>1#230A</t>
  </si>
  <si>
    <t>1#228</t>
  </si>
  <si>
    <t>1#224</t>
  </si>
  <si>
    <t>2#401A-404</t>
  </si>
  <si>
    <t>2#403</t>
  </si>
  <si>
    <t>69</t>
  </si>
  <si>
    <t>20</t>
  </si>
  <si>
    <t>光电子研究
发展中心C （组长：黄北举）</t>
  </si>
  <si>
    <t>1#326</t>
  </si>
  <si>
    <t>陈弘达</t>
  </si>
  <si>
    <t>1#303</t>
  </si>
  <si>
    <t>陈雄斌</t>
  </si>
  <si>
    <t>1#122</t>
  </si>
  <si>
    <t>黄北举</t>
  </si>
  <si>
    <t>1#517</t>
  </si>
  <si>
    <t>1#320</t>
  </si>
  <si>
    <t>3#311</t>
  </si>
  <si>
    <t>光电子研究
发展中心D （组长：刘建国）</t>
  </si>
  <si>
    <t>5#410</t>
  </si>
  <si>
    <t>12</t>
  </si>
  <si>
    <t>刘建国</t>
  </si>
  <si>
    <t>食堂310</t>
  </si>
  <si>
    <t>食堂316</t>
  </si>
  <si>
    <t>食堂304</t>
  </si>
  <si>
    <t>研发中心1层</t>
  </si>
  <si>
    <t>光电子研究
发展中心E（组长：李智勇）</t>
  </si>
  <si>
    <t>2#门口</t>
  </si>
  <si>
    <t>李智勇</t>
  </si>
  <si>
    <t>1#507</t>
  </si>
  <si>
    <t>1#507A</t>
  </si>
  <si>
    <t>1#508</t>
  </si>
  <si>
    <t>1#508A</t>
  </si>
  <si>
    <t>1#509</t>
  </si>
  <si>
    <t>食堂305</t>
  </si>
  <si>
    <t>1#602</t>
  </si>
  <si>
    <t>1#603</t>
  </si>
  <si>
    <t>实验用房</t>
  </si>
  <si>
    <t>1#604</t>
  </si>
  <si>
    <t>1#607</t>
  </si>
  <si>
    <t>1#609A</t>
  </si>
  <si>
    <t>1#609</t>
  </si>
  <si>
    <t>1#610</t>
  </si>
  <si>
    <t>2022.3开始10倍房租</t>
  </si>
  <si>
    <t>1#611</t>
  </si>
  <si>
    <t>1#623</t>
  </si>
  <si>
    <t>光电子研究
发展中心F（组长：赵德刚）</t>
  </si>
  <si>
    <t>1#101B</t>
  </si>
  <si>
    <t>赵德刚</t>
  </si>
  <si>
    <t>1#101</t>
  </si>
  <si>
    <t>1#105-105B</t>
  </si>
  <si>
    <t>1#107</t>
  </si>
  <si>
    <t>1#209</t>
  </si>
  <si>
    <t>1#107A</t>
  </si>
  <si>
    <t>1#207A</t>
  </si>
  <si>
    <t>4#204</t>
  </si>
  <si>
    <t>4#206</t>
  </si>
  <si>
    <t>4#208A</t>
  </si>
  <si>
    <t>光电子研究
发展中心G（组长：成步文）</t>
  </si>
  <si>
    <t>1#201</t>
  </si>
  <si>
    <t>成步文</t>
  </si>
  <si>
    <t>1#203</t>
  </si>
  <si>
    <t>1#203A</t>
  </si>
  <si>
    <t>1#216</t>
  </si>
  <si>
    <t>1#503A</t>
  </si>
  <si>
    <t>2#203</t>
  </si>
  <si>
    <t>1#205</t>
  </si>
  <si>
    <t>1#504</t>
  </si>
  <si>
    <t>1#405B</t>
  </si>
  <si>
    <t>1#332</t>
  </si>
  <si>
    <t>1#506</t>
  </si>
  <si>
    <t>1#301A</t>
  </si>
  <si>
    <t>2#204</t>
  </si>
  <si>
    <t>2#206</t>
  </si>
  <si>
    <t>1＃502</t>
  </si>
  <si>
    <t>光电子研究
发展中心H（组长：谭满清）</t>
  </si>
  <si>
    <t>1#514</t>
  </si>
  <si>
    <t>谭满清</t>
  </si>
  <si>
    <t>3#2层东</t>
  </si>
  <si>
    <t>光电子研究
发展中心J（组长：刘安金）</t>
  </si>
  <si>
    <t>刘安金</t>
  </si>
  <si>
    <t>1#616B</t>
  </si>
  <si>
    <t>1#207</t>
  </si>
  <si>
    <t>杨晓红</t>
  </si>
  <si>
    <t>1#202</t>
  </si>
  <si>
    <t>1#302A</t>
  </si>
  <si>
    <t>许兴胜</t>
  </si>
  <si>
    <t>超高供暖费2倍</t>
  </si>
  <si>
    <t>1#307</t>
  </si>
  <si>
    <t>1#308</t>
  </si>
  <si>
    <t>1#516A</t>
  </si>
  <si>
    <t>1#503</t>
  </si>
  <si>
    <t>陈少武</t>
  </si>
  <si>
    <t>1#505</t>
  </si>
  <si>
    <t>1#506A</t>
  </si>
  <si>
    <t>光电子研究
发展中心K（组长：安俊明）</t>
  </si>
  <si>
    <t>1#204</t>
  </si>
  <si>
    <t>安俊明</t>
  </si>
  <si>
    <t>1#218</t>
  </si>
  <si>
    <t>1#318</t>
  </si>
  <si>
    <t>1#322</t>
  </si>
  <si>
    <t>1#420A</t>
  </si>
  <si>
    <t>4#106</t>
  </si>
  <si>
    <t>光电子研究
发展中心M（组长：薛春来）</t>
  </si>
  <si>
    <r>
      <rPr>
        <sz val="11"/>
        <color theme="1"/>
        <rFont val="仿宋"/>
        <charset val="134"/>
      </rPr>
      <t>1#</t>
    </r>
    <r>
      <rPr>
        <sz val="11"/>
        <color rgb="FF000000"/>
        <rFont val="仿宋"/>
        <charset val="134"/>
      </rPr>
      <t>102</t>
    </r>
  </si>
  <si>
    <t>薛春来</t>
  </si>
  <si>
    <t>2021.12.4分配</t>
  </si>
  <si>
    <t>1#104</t>
  </si>
  <si>
    <t>1#101A</t>
  </si>
  <si>
    <r>
      <rPr>
        <sz val="11"/>
        <color theme="1"/>
        <rFont val="仿宋"/>
        <charset val="134"/>
      </rPr>
      <t>1#</t>
    </r>
    <r>
      <rPr>
        <sz val="11"/>
        <color rgb="FF000000"/>
        <rFont val="仿宋"/>
        <charset val="134"/>
      </rPr>
      <t>432</t>
    </r>
  </si>
  <si>
    <t>光电子研究
发展中心N（组长：谢亮）</t>
  </si>
  <si>
    <t>1#208</t>
  </si>
  <si>
    <t>谢亮</t>
  </si>
  <si>
    <t>1#709</t>
  </si>
  <si>
    <t>9#151</t>
  </si>
  <si>
    <t>9#145、147</t>
  </si>
  <si>
    <t>9#141、143</t>
  </si>
  <si>
    <t>9#146、148</t>
  </si>
  <si>
    <t>9#142、144</t>
  </si>
  <si>
    <t>9#138、140</t>
  </si>
  <si>
    <t>光电子研究
发展中心O（组长：杨林）</t>
  </si>
  <si>
    <t>1#605</t>
  </si>
  <si>
    <t>杨林</t>
  </si>
  <si>
    <t>1#608</t>
  </si>
  <si>
    <t>1#607A</t>
  </si>
  <si>
    <t>1#613</t>
  </si>
  <si>
    <t>光电子研究
发展中心P（组长：裴为华）</t>
  </si>
  <si>
    <t>1#323</t>
  </si>
  <si>
    <t>裴为华</t>
  </si>
  <si>
    <t>1#523</t>
  </si>
  <si>
    <t>1#525</t>
  </si>
  <si>
    <t>1#524A</t>
  </si>
  <si>
    <t>3#309</t>
  </si>
  <si>
    <t>光电子研究
发展中心Q（组长：张旭）</t>
  </si>
  <si>
    <t>张旭</t>
  </si>
  <si>
    <t>1#334</t>
  </si>
  <si>
    <t>1#315</t>
  </si>
  <si>
    <t>1#316</t>
  </si>
  <si>
    <t>3#307</t>
  </si>
  <si>
    <t>3#楼空调费</t>
  </si>
  <si>
    <t>5#楼供暖费</t>
  </si>
  <si>
    <t xml:space="preserve">  </t>
  </si>
  <si>
    <t xml:space="preserve">集成中心2022年1月—12月科研用房情况一览表         </t>
  </si>
  <si>
    <t>3#301-1</t>
  </si>
  <si>
    <t>半导体集成
技术工程
研究中心  （室主任：王晓东）</t>
  </si>
  <si>
    <t>2#105</t>
  </si>
  <si>
    <t>王晓东</t>
  </si>
  <si>
    <t>3#301-2</t>
  </si>
  <si>
    <t>3#302</t>
  </si>
  <si>
    <t>3#303</t>
  </si>
  <si>
    <t>3#304</t>
  </si>
  <si>
    <t>3#308</t>
  </si>
  <si>
    <t>3#310</t>
  </si>
  <si>
    <t>3#318</t>
  </si>
  <si>
    <t>3#306</t>
  </si>
  <si>
    <t>3#312</t>
  </si>
  <si>
    <t>3#313</t>
  </si>
  <si>
    <t>4#机房</t>
  </si>
  <si>
    <t>超高双倍收供暖费</t>
  </si>
  <si>
    <t>4#102</t>
  </si>
  <si>
    <t>3#1层西</t>
  </si>
  <si>
    <t>3#2层更衣间</t>
  </si>
  <si>
    <t>3＃1层东</t>
  </si>
  <si>
    <t>1#512</t>
  </si>
  <si>
    <t>食堂312</t>
  </si>
  <si>
    <t>1#427</t>
  </si>
  <si>
    <t>1#436</t>
  </si>
  <si>
    <t>杨富华</t>
  </si>
  <si>
    <t>1#417</t>
  </si>
  <si>
    <t>地下室租金减半，夏季不用空调</t>
  </si>
  <si>
    <t>17#西南侧</t>
  </si>
  <si>
    <t>本房间及周边房间无暖气</t>
  </si>
  <si>
    <t>3#楼空调制冷费</t>
  </si>
  <si>
    <t xml:space="preserve">工程中心2022年1月—12月科研用房情况一览表         </t>
  </si>
  <si>
    <t>光电子
工程中心  （室主任：刘素平）</t>
  </si>
  <si>
    <t>研发中心2层</t>
  </si>
  <si>
    <t>研发中心6层</t>
  </si>
  <si>
    <t>林楠</t>
  </si>
  <si>
    <t>马骁宇</t>
  </si>
  <si>
    <t>6#102</t>
  </si>
  <si>
    <t>2021.7.2分配，动力分摊</t>
  </si>
  <si>
    <t xml:space="preserve">研发中心制冷费    </t>
  </si>
  <si>
    <t xml:space="preserve">照明研发中心2022年1月—12月科研用房情况一览表             </t>
  </si>
  <si>
    <t>2021年费用支出课题号</t>
  </si>
  <si>
    <t>半导体照明研发中心    （室主任：王军喜）</t>
  </si>
  <si>
    <t>研发中心406</t>
  </si>
  <si>
    <t>研发中心401-1</t>
  </si>
  <si>
    <t>王军喜</t>
  </si>
  <si>
    <t>研发中心402</t>
  </si>
  <si>
    <t>研发中心403</t>
  </si>
  <si>
    <t>研发中心404</t>
  </si>
  <si>
    <t>研发中心405</t>
  </si>
  <si>
    <t>研发中心407</t>
  </si>
  <si>
    <t>研发中心409</t>
  </si>
  <si>
    <t>研发中心411</t>
  </si>
  <si>
    <t>研发中心412</t>
  </si>
  <si>
    <t>研发中心413</t>
  </si>
  <si>
    <t>研发中心414</t>
  </si>
  <si>
    <t>研发中心417</t>
  </si>
  <si>
    <t>研发中心418</t>
  </si>
  <si>
    <t>研发中心420</t>
  </si>
  <si>
    <t>研发中心421</t>
  </si>
  <si>
    <t>研发中心422</t>
  </si>
  <si>
    <t>研发中心423</t>
  </si>
  <si>
    <t>研发中心424</t>
  </si>
  <si>
    <t>研发中心地下室</t>
  </si>
  <si>
    <t>研发中心109</t>
  </si>
  <si>
    <t>南传达室</t>
  </si>
  <si>
    <t>无暖气</t>
  </si>
  <si>
    <t>3#305</t>
  </si>
  <si>
    <t>3#316</t>
  </si>
  <si>
    <t>3#2层</t>
  </si>
  <si>
    <t>研发中心401</t>
  </si>
  <si>
    <t>研发中心5层</t>
  </si>
  <si>
    <t>2022.10交所，动力分摊</t>
  </si>
  <si>
    <t>照明</t>
  </si>
  <si>
    <t>交研究所109房间40平方米；交研究所3#2层230.5平方米</t>
  </si>
  <si>
    <t xml:space="preserve">全固态光源实验室2021年1月—12月科研用房情况一览表             </t>
  </si>
  <si>
    <t>全固态光源
实验室   （室主任：林学春）</t>
  </si>
  <si>
    <t>1#422</t>
  </si>
  <si>
    <t>1#419</t>
  </si>
  <si>
    <t>林学春</t>
  </si>
  <si>
    <t>1#420</t>
  </si>
  <si>
    <t>3＃1层</t>
  </si>
  <si>
    <t>锅炉房西</t>
  </si>
  <si>
    <t>无供暖</t>
  </si>
  <si>
    <t>1#425</t>
  </si>
  <si>
    <t>1#428</t>
  </si>
  <si>
    <t>4#104</t>
  </si>
  <si>
    <t>4#105B</t>
  </si>
  <si>
    <t xml:space="preserve">固态光电信息技术实验室2022年1月-12月科研用房情况一览表 </t>
  </si>
  <si>
    <t>固态光电信息技术实验室（室主任：李文昌）</t>
  </si>
  <si>
    <t>1#424</t>
  </si>
  <si>
    <t>2021.12.6分配</t>
  </si>
  <si>
    <t>1#414</t>
  </si>
  <si>
    <t>固态光电信息技术实验室B（组长：郑婉华）</t>
  </si>
  <si>
    <t>1#310</t>
  </si>
  <si>
    <t>郑婉华</t>
  </si>
  <si>
    <t>1#313</t>
  </si>
  <si>
    <t>2022.1.24分配</t>
  </si>
  <si>
    <t>1#421</t>
  </si>
  <si>
    <t>2#109</t>
  </si>
  <si>
    <t>研发中心101</t>
  </si>
  <si>
    <t>研发中心408</t>
  </si>
  <si>
    <t>食堂307</t>
  </si>
  <si>
    <t>固态光电信息技术实验室C（组长：薛春来）</t>
  </si>
  <si>
    <t>2022.5交所</t>
  </si>
  <si>
    <t>2022.4交所</t>
  </si>
  <si>
    <t>固态光电信息技术实验室D（组长：李文昌）</t>
  </si>
  <si>
    <t>3#315</t>
  </si>
  <si>
    <t>李文昌</t>
  </si>
  <si>
    <t>1#212</t>
  </si>
  <si>
    <t>1#413</t>
  </si>
  <si>
    <t>1#415</t>
  </si>
  <si>
    <t>1#418A</t>
  </si>
  <si>
    <t>1#411</t>
  </si>
  <si>
    <t>1#404（外）</t>
  </si>
  <si>
    <t>1#404（内）</t>
  </si>
  <si>
    <t>2022.3分配</t>
  </si>
  <si>
    <t>鉴海防</t>
  </si>
  <si>
    <t>2022.7.5分配</t>
  </si>
  <si>
    <t>固态光电信息技术实验室G（组长：张韵）</t>
  </si>
  <si>
    <t>研发中心102</t>
  </si>
  <si>
    <t>张韵</t>
  </si>
  <si>
    <t>研发中心112</t>
  </si>
  <si>
    <t>研发中心110</t>
  </si>
  <si>
    <t>艾玉杰</t>
  </si>
  <si>
    <t>2022.3.4分配</t>
  </si>
  <si>
    <t>固态光电信息技术实验室H（组长：李响）</t>
  </si>
  <si>
    <t>李响</t>
  </si>
  <si>
    <t>2021.11.29分配</t>
  </si>
  <si>
    <t>研发中心制冷费</t>
  </si>
  <si>
    <t xml:space="preserve">纳米光电子2021年1月-12月科研用房情况一览表             </t>
  </si>
  <si>
    <t>纳米光电子
实验室  （室主任：韦欣）</t>
  </si>
  <si>
    <t>1#234</t>
  </si>
  <si>
    <t>1#410</t>
  </si>
  <si>
    <t>纳米光电子
实验室A  （组长：徐云）</t>
  </si>
  <si>
    <t>2#4层东</t>
  </si>
  <si>
    <t>韦欣</t>
  </si>
  <si>
    <t>2/3</t>
  </si>
  <si>
    <t>7#计算站</t>
  </si>
  <si>
    <t>2#118A</t>
  </si>
  <si>
    <t>宋国峰</t>
  </si>
  <si>
    <t>食堂313、315</t>
  </si>
  <si>
    <t>17#105</t>
  </si>
  <si>
    <t>徐云</t>
  </si>
  <si>
    <t>纳米光电子
实验室C  （组长：张冶金）</t>
  </si>
  <si>
    <t>张冶金</t>
  </si>
  <si>
    <t>与材料A共用</t>
  </si>
  <si>
    <t>1#404(内）</t>
  </si>
  <si>
    <t>1#406A</t>
  </si>
  <si>
    <t>2#224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</si>
</sst>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;[Red]0.00"/>
    <numFmt numFmtId="179" formatCode="0.00_);[Red]\(0.00\)"/>
    <numFmt numFmtId="180" formatCode="0.0_);[Red]\(0.0\)"/>
    <numFmt numFmtId="181" formatCode="0_ "/>
    <numFmt numFmtId="182" formatCode="#\ ?/?"/>
  </numFmts>
  <fonts count="61">
    <font>
      <sz val="12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rgb="FF000000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11"/>
      <color indexed="8"/>
      <name val="宋体"/>
      <charset val="134"/>
    </font>
    <font>
      <b/>
      <sz val="11"/>
      <name val="仿宋"/>
      <charset val="134"/>
    </font>
    <font>
      <sz val="11"/>
      <color indexed="12"/>
      <name val="宋体"/>
      <charset val="134"/>
    </font>
    <font>
      <b/>
      <sz val="11"/>
      <color indexed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仿宋"/>
      <charset val="134"/>
    </font>
    <font>
      <b/>
      <sz val="14"/>
      <color indexed="8"/>
      <name val="宋体"/>
      <charset val="134"/>
    </font>
    <font>
      <b/>
      <sz val="11"/>
      <color indexed="8"/>
      <name val="仿宋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sz val="11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黑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color rgb="FF00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rgb="FF000000"/>
      <name val="黑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sz val="9"/>
      <color indexed="8"/>
      <name val="宋体"/>
      <charset val="134"/>
    </font>
    <font>
      <b/>
      <sz val="9"/>
      <color rgb="FF000000"/>
      <name val="宋体"/>
      <charset val="134"/>
      <scheme val="minor"/>
    </font>
    <font>
      <b/>
      <sz val="9"/>
      <color indexed="8"/>
      <name val="宋体"/>
      <charset val="134"/>
    </font>
    <font>
      <sz val="1"/>
      <color indexed="8"/>
      <name val="Arial"/>
      <charset val="134"/>
    </font>
    <font>
      <sz val="10"/>
      <name val="Arial"/>
      <charset val="134"/>
    </font>
    <font>
      <sz val="1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5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0" fontId="30" fillId="9" borderId="0">
      <alignment horizontal="center" vertical="top"/>
    </xf>
    <xf numFmtId="0" fontId="31" fillId="10" borderId="0">
      <alignment horizontal="left" vertical="center"/>
    </xf>
    <xf numFmtId="0" fontId="32" fillId="11" borderId="0" applyNumberFormat="0" applyBorder="0" applyAlignment="0" applyProtection="0">
      <alignment vertical="center"/>
    </xf>
    <xf numFmtId="0" fontId="33" fillId="12" borderId="53" applyNumberFormat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4" fillId="9" borderId="0">
      <alignment horizontal="right" vertical="top"/>
    </xf>
    <xf numFmtId="43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8" fillId="10" borderId="0">
      <alignment horizontal="right" vertical="center"/>
    </xf>
    <xf numFmtId="0" fontId="39" fillId="0" borderId="0" applyNumberFormat="0" applyFill="0" applyBorder="0" applyAlignment="0" applyProtection="0">
      <alignment vertical="center"/>
    </xf>
    <xf numFmtId="0" fontId="29" fillId="16" borderId="54" applyNumberFormat="0" applyFont="0" applyAlignment="0" applyProtection="0">
      <alignment vertical="center"/>
    </xf>
    <xf numFmtId="0" fontId="29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55" applyNumberFormat="0" applyFill="0" applyAlignment="0" applyProtection="0">
      <alignment vertical="center"/>
    </xf>
    <xf numFmtId="0" fontId="45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36" fillId="1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6" fillId="20" borderId="57" applyNumberFormat="0" applyAlignment="0" applyProtection="0">
      <alignment vertical="center"/>
    </xf>
    <xf numFmtId="0" fontId="47" fillId="20" borderId="53" applyNumberFormat="0" applyAlignment="0" applyProtection="0">
      <alignment vertical="center"/>
    </xf>
    <xf numFmtId="0" fontId="48" fillId="10" borderId="0">
      <alignment horizontal="center" vertical="top"/>
    </xf>
    <xf numFmtId="0" fontId="49" fillId="21" borderId="58" applyNumberForma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9" fillId="0" borderId="0"/>
    <xf numFmtId="0" fontId="34" fillId="9" borderId="0">
      <alignment horizontal="center" vertical="top"/>
    </xf>
    <xf numFmtId="0" fontId="36" fillId="23" borderId="0" applyNumberFormat="0" applyBorder="0" applyAlignment="0" applyProtection="0">
      <alignment vertical="center"/>
    </xf>
    <xf numFmtId="0" fontId="50" fillId="0" borderId="59" applyNumberFormat="0" applyFill="0" applyAlignment="0" applyProtection="0">
      <alignment vertical="center"/>
    </xf>
    <xf numFmtId="0" fontId="51" fillId="0" borderId="60" applyNumberFormat="0" applyFill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0" borderId="0"/>
    <xf numFmtId="0" fontId="36" fillId="27" borderId="0" applyNumberFormat="0" applyBorder="0" applyAlignment="0" applyProtection="0">
      <alignment vertical="center"/>
    </xf>
    <xf numFmtId="0" fontId="31" fillId="10" borderId="0">
      <alignment horizontal="left" vertical="center"/>
    </xf>
    <xf numFmtId="0" fontId="32" fillId="28" borderId="0" applyNumberFormat="0" applyBorder="0" applyAlignment="0" applyProtection="0">
      <alignment vertical="center"/>
    </xf>
    <xf numFmtId="0" fontId="48" fillId="10" borderId="0">
      <alignment horizontal="center" vertical="top"/>
    </xf>
    <xf numFmtId="0" fontId="32" fillId="29" borderId="0" applyNumberFormat="0" applyBorder="0" applyAlignment="0" applyProtection="0">
      <alignment vertical="center"/>
    </xf>
    <xf numFmtId="0" fontId="38" fillId="10" borderId="0">
      <alignment horizontal="center"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4" fillId="9" borderId="0">
      <alignment horizontal="right" vertical="top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8" fillId="10" borderId="0">
      <alignment horizontal="center" vertical="center"/>
    </xf>
    <xf numFmtId="0" fontId="32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1" fillId="10" borderId="0">
      <alignment horizontal="left" vertical="center"/>
    </xf>
    <xf numFmtId="0" fontId="30" fillId="9" borderId="0">
      <alignment horizontal="center" vertical="top"/>
    </xf>
    <xf numFmtId="0" fontId="54" fillId="9" borderId="0">
      <alignment horizontal="left" vertical="top"/>
    </xf>
    <xf numFmtId="0" fontId="29" fillId="0" borderId="0">
      <alignment vertical="center"/>
    </xf>
    <xf numFmtId="0" fontId="30" fillId="9" borderId="0">
      <alignment horizontal="center" vertical="top"/>
    </xf>
    <xf numFmtId="0" fontId="29" fillId="0" borderId="0">
      <alignment vertical="center"/>
    </xf>
    <xf numFmtId="0" fontId="48" fillId="10" borderId="0">
      <alignment horizontal="center" vertical="top"/>
    </xf>
    <xf numFmtId="0" fontId="48" fillId="10" borderId="0">
      <alignment horizontal="center" vertical="top"/>
    </xf>
    <xf numFmtId="0" fontId="54" fillId="9" borderId="0">
      <alignment horizontal="left" vertical="top"/>
    </xf>
    <xf numFmtId="0" fontId="31" fillId="10" borderId="0">
      <alignment horizontal="left" vertical="center"/>
    </xf>
    <xf numFmtId="0" fontId="30" fillId="9" borderId="0">
      <alignment horizontal="center" vertical="top"/>
    </xf>
    <xf numFmtId="0" fontId="55" fillId="9" borderId="0">
      <alignment horizontal="center" vertical="center"/>
    </xf>
    <xf numFmtId="0" fontId="56" fillId="10" borderId="0">
      <alignment horizontal="center" vertical="center"/>
    </xf>
    <xf numFmtId="0" fontId="56" fillId="10" borderId="0">
      <alignment horizontal="center" vertical="center"/>
    </xf>
    <xf numFmtId="0" fontId="56" fillId="10" borderId="0">
      <alignment horizontal="center" vertical="center"/>
    </xf>
    <xf numFmtId="0" fontId="56" fillId="10" borderId="0">
      <alignment horizontal="center" vertical="center"/>
    </xf>
    <xf numFmtId="0" fontId="55" fillId="9" borderId="0">
      <alignment horizontal="center" vertical="center"/>
    </xf>
    <xf numFmtId="0" fontId="55" fillId="9" borderId="0">
      <alignment horizontal="center" vertical="center"/>
    </xf>
    <xf numFmtId="0" fontId="55" fillId="9" borderId="0">
      <alignment horizontal="center" vertical="center"/>
    </xf>
    <xf numFmtId="0" fontId="57" fillId="9" borderId="0">
      <alignment horizontal="center" vertical="center"/>
    </xf>
    <xf numFmtId="0" fontId="31" fillId="10" borderId="0">
      <alignment horizontal="right" vertical="top"/>
    </xf>
    <xf numFmtId="0" fontId="31" fillId="10" borderId="0">
      <alignment horizontal="right" vertical="top"/>
    </xf>
    <xf numFmtId="0" fontId="38" fillId="10" borderId="0">
      <alignment horizontal="center" vertical="center"/>
    </xf>
    <xf numFmtId="0" fontId="31" fillId="10" borderId="0">
      <alignment horizontal="right" vertical="top"/>
    </xf>
    <xf numFmtId="0" fontId="31" fillId="10" borderId="0">
      <alignment horizontal="right" vertical="top"/>
    </xf>
    <xf numFmtId="0" fontId="57" fillId="9" borderId="0">
      <alignment horizontal="center" vertical="center"/>
    </xf>
    <xf numFmtId="0" fontId="57" fillId="9" borderId="0">
      <alignment horizontal="center" vertical="center"/>
    </xf>
    <xf numFmtId="0" fontId="29" fillId="0" borderId="0">
      <alignment vertical="center"/>
    </xf>
    <xf numFmtId="0" fontId="57" fillId="9" borderId="0">
      <alignment horizontal="center" vertical="center"/>
    </xf>
    <xf numFmtId="0" fontId="34" fillId="9" borderId="0">
      <alignment horizontal="right" vertical="top"/>
    </xf>
    <xf numFmtId="0" fontId="58" fillId="9" borderId="0">
      <alignment horizontal="left" vertical="top"/>
    </xf>
    <xf numFmtId="0" fontId="31" fillId="10" borderId="0">
      <alignment horizontal="center" vertical="top"/>
    </xf>
    <xf numFmtId="0" fontId="58" fillId="9" borderId="0">
      <alignment horizontal="left" vertical="top"/>
    </xf>
    <xf numFmtId="0" fontId="31" fillId="10" borderId="0">
      <alignment horizontal="center" vertical="top"/>
    </xf>
    <xf numFmtId="0" fontId="38" fillId="10" borderId="0">
      <alignment horizontal="center" vertical="center"/>
    </xf>
    <xf numFmtId="0" fontId="31" fillId="10" borderId="0">
      <alignment horizontal="center" vertical="top"/>
    </xf>
    <xf numFmtId="0" fontId="31" fillId="10" borderId="0">
      <alignment horizontal="center" vertical="top"/>
    </xf>
    <xf numFmtId="0" fontId="34" fillId="9" borderId="0">
      <alignment horizontal="right" vertical="top"/>
    </xf>
    <xf numFmtId="0" fontId="34" fillId="9" borderId="0">
      <alignment horizontal="center" vertical="top"/>
    </xf>
    <xf numFmtId="0" fontId="34" fillId="9" borderId="0">
      <alignment horizontal="center" vertical="top"/>
    </xf>
    <xf numFmtId="0" fontId="55" fillId="9" borderId="0">
      <alignment horizontal="left" vertical="center"/>
    </xf>
    <xf numFmtId="0" fontId="34" fillId="9" borderId="0">
      <alignment horizontal="center" vertical="top"/>
    </xf>
    <xf numFmtId="0" fontId="38" fillId="10" borderId="0">
      <alignment horizontal="left" vertical="center"/>
    </xf>
    <xf numFmtId="0" fontId="34" fillId="9" borderId="0">
      <alignment horizontal="left" vertical="center"/>
    </xf>
    <xf numFmtId="0" fontId="38" fillId="10" borderId="0">
      <alignment horizontal="left" vertical="center"/>
    </xf>
    <xf numFmtId="0" fontId="56" fillId="10" borderId="0">
      <alignment horizontal="center" vertical="center"/>
    </xf>
    <xf numFmtId="0" fontId="56" fillId="10" borderId="0">
      <alignment horizontal="center" vertical="center"/>
    </xf>
    <xf numFmtId="0" fontId="56" fillId="10" borderId="0">
      <alignment horizontal="center" vertical="center"/>
    </xf>
    <xf numFmtId="0" fontId="56" fillId="10" borderId="0">
      <alignment horizontal="center" vertical="center"/>
    </xf>
    <xf numFmtId="0" fontId="34" fillId="9" borderId="0">
      <alignment horizontal="left" vertical="center"/>
    </xf>
    <xf numFmtId="0" fontId="34" fillId="9" borderId="0">
      <alignment horizontal="left" vertical="center"/>
    </xf>
    <xf numFmtId="0" fontId="34" fillId="9" borderId="0">
      <alignment horizontal="left" vertical="center"/>
    </xf>
    <xf numFmtId="0" fontId="38" fillId="10" borderId="0">
      <alignment horizontal="left" vertical="center"/>
    </xf>
    <xf numFmtId="0" fontId="57" fillId="9" borderId="0">
      <alignment horizontal="center" vertical="center"/>
    </xf>
    <xf numFmtId="0" fontId="38" fillId="10" borderId="0">
      <alignment horizontal="left" vertical="center"/>
    </xf>
    <xf numFmtId="0" fontId="38" fillId="10" borderId="0">
      <alignment horizontal="right" vertical="top"/>
    </xf>
    <xf numFmtId="0" fontId="38" fillId="10" borderId="0">
      <alignment horizontal="right" vertical="top"/>
    </xf>
    <xf numFmtId="0" fontId="38" fillId="10" borderId="0">
      <alignment horizontal="right" vertical="top"/>
    </xf>
    <xf numFmtId="0" fontId="38" fillId="10" borderId="0">
      <alignment horizontal="right" vertical="top"/>
    </xf>
    <xf numFmtId="0" fontId="57" fillId="9" borderId="0">
      <alignment horizontal="center" vertical="center"/>
    </xf>
    <xf numFmtId="0" fontId="57" fillId="9" borderId="0">
      <alignment horizontal="center" vertical="center"/>
    </xf>
    <xf numFmtId="0" fontId="57" fillId="9" borderId="0">
      <alignment horizontal="center" vertical="center"/>
    </xf>
    <xf numFmtId="0" fontId="55" fillId="9" borderId="0">
      <alignment horizontal="center" vertical="center"/>
    </xf>
    <xf numFmtId="0" fontId="55" fillId="9" borderId="0">
      <alignment horizontal="right" vertical="top"/>
    </xf>
    <xf numFmtId="0" fontId="55" fillId="9" borderId="0">
      <alignment horizontal="center" vertical="center"/>
    </xf>
    <xf numFmtId="0" fontId="38" fillId="10" borderId="0">
      <alignment horizontal="center" vertical="center"/>
    </xf>
    <xf numFmtId="0" fontId="38" fillId="10" borderId="0">
      <alignment horizontal="center" vertical="center"/>
    </xf>
    <xf numFmtId="0" fontId="38" fillId="10" borderId="0">
      <alignment horizontal="center" vertical="center"/>
    </xf>
    <xf numFmtId="0" fontId="55" fillId="9" borderId="0">
      <alignment horizontal="right" vertical="top"/>
    </xf>
    <xf numFmtId="0" fontId="55" fillId="9" borderId="0">
      <alignment horizontal="right" vertical="top"/>
    </xf>
    <xf numFmtId="0" fontId="55" fillId="9" borderId="0">
      <alignment horizontal="right" vertical="top"/>
    </xf>
    <xf numFmtId="0" fontId="55" fillId="9" borderId="0">
      <alignment horizontal="center" vertical="center"/>
    </xf>
    <xf numFmtId="0" fontId="55" fillId="9" borderId="0">
      <alignment horizontal="center" vertical="center"/>
    </xf>
    <xf numFmtId="0" fontId="55" fillId="9" borderId="0">
      <alignment horizontal="center" vertical="center"/>
    </xf>
    <xf numFmtId="0" fontId="38" fillId="10" borderId="0">
      <alignment horizontal="center" vertical="center"/>
    </xf>
    <xf numFmtId="0" fontId="38" fillId="10" borderId="0">
      <alignment horizontal="center" vertical="center"/>
    </xf>
    <xf numFmtId="0" fontId="38" fillId="10" borderId="0">
      <alignment horizontal="center" vertical="center"/>
    </xf>
    <xf numFmtId="0" fontId="38" fillId="10" borderId="0">
      <alignment horizontal="center" vertical="center"/>
    </xf>
    <xf numFmtId="0" fontId="55" fillId="9" borderId="0">
      <alignment horizontal="center" vertical="center"/>
    </xf>
    <xf numFmtId="0" fontId="55" fillId="9" borderId="0">
      <alignment horizontal="center" vertical="center"/>
    </xf>
    <xf numFmtId="0" fontId="55" fillId="9" borderId="0">
      <alignment horizontal="center" vertical="center"/>
    </xf>
    <xf numFmtId="0" fontId="55" fillId="9" borderId="0">
      <alignment horizontal="center" vertical="center"/>
    </xf>
    <xf numFmtId="0" fontId="55" fillId="9" borderId="0">
      <alignment horizontal="center" vertical="center"/>
    </xf>
    <xf numFmtId="0" fontId="38" fillId="10" borderId="0">
      <alignment horizontal="right" vertical="center"/>
    </xf>
    <xf numFmtId="0" fontId="38" fillId="10" borderId="0">
      <alignment horizontal="right" vertical="center"/>
    </xf>
    <xf numFmtId="9" fontId="0" fillId="0" borderId="0" applyFont="0" applyFill="0" applyBorder="0" applyAlignment="0" applyProtection="0">
      <alignment vertical="center"/>
    </xf>
    <xf numFmtId="0" fontId="38" fillId="10" borderId="0">
      <alignment horizontal="right" vertical="center"/>
    </xf>
    <xf numFmtId="0" fontId="55" fillId="9" borderId="0">
      <alignment horizontal="center" vertical="center"/>
    </xf>
    <xf numFmtId="0" fontId="55" fillId="9" borderId="0">
      <alignment horizontal="center" vertical="center"/>
    </xf>
    <xf numFmtId="0" fontId="55" fillId="9" borderId="0">
      <alignment horizontal="center" vertical="center"/>
    </xf>
    <xf numFmtId="0" fontId="55" fillId="9" borderId="0">
      <alignment horizontal="right" vertical="center"/>
    </xf>
    <xf numFmtId="0" fontId="38" fillId="10" borderId="0">
      <alignment horizontal="center" vertical="center"/>
    </xf>
    <xf numFmtId="0" fontId="38" fillId="10" borderId="0">
      <alignment horizontal="center" vertical="center"/>
    </xf>
    <xf numFmtId="0" fontId="38" fillId="10" borderId="0">
      <alignment horizontal="center" vertical="center"/>
    </xf>
    <xf numFmtId="0" fontId="38" fillId="10" borderId="0">
      <alignment horizontal="center" vertical="center"/>
    </xf>
    <xf numFmtId="0" fontId="38" fillId="10" borderId="0">
      <alignment horizontal="center" vertical="center"/>
    </xf>
    <xf numFmtId="0" fontId="55" fillId="9" borderId="0">
      <alignment horizontal="right" vertical="center"/>
    </xf>
    <xf numFmtId="0" fontId="55" fillId="9" borderId="0">
      <alignment horizontal="right" vertical="center"/>
    </xf>
    <xf numFmtId="0" fontId="55" fillId="9" borderId="0">
      <alignment horizontal="right" vertical="center"/>
    </xf>
    <xf numFmtId="0" fontId="55" fillId="9" borderId="0">
      <alignment horizontal="right" vertical="center"/>
    </xf>
    <xf numFmtId="0" fontId="55" fillId="9" borderId="0">
      <alignment horizontal="right" vertical="center"/>
    </xf>
    <xf numFmtId="0" fontId="55" fillId="9" borderId="0">
      <alignment horizontal="center" vertical="center"/>
    </xf>
    <xf numFmtId="0" fontId="55" fillId="9" borderId="0">
      <alignment horizontal="left" vertical="center"/>
    </xf>
    <xf numFmtId="0" fontId="29" fillId="0" borderId="0">
      <alignment vertical="center"/>
    </xf>
    <xf numFmtId="0" fontId="38" fillId="10" borderId="0">
      <alignment horizontal="center" vertical="center"/>
    </xf>
    <xf numFmtId="0" fontId="38" fillId="10" borderId="0">
      <alignment horizontal="center" vertical="center"/>
    </xf>
    <xf numFmtId="0" fontId="55" fillId="9" borderId="0">
      <alignment horizontal="left" vertical="center"/>
    </xf>
    <xf numFmtId="0" fontId="55" fillId="9" borderId="0">
      <alignment horizontal="left"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9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29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0" fillId="0" borderId="0"/>
  </cellStyleXfs>
  <cellXfs count="79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176" fontId="3" fillId="2" borderId="0" xfId="0" applyNumberFormat="1" applyFont="1" applyFill="1">
      <alignment vertical="center"/>
    </xf>
    <xf numFmtId="176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202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76" fontId="2" fillId="5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>
      <alignment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>
      <alignment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5" xfId="0" applyFont="1" applyFill="1" applyBorder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>
      <alignment vertical="center"/>
    </xf>
    <xf numFmtId="0" fontId="2" fillId="5" borderId="4" xfId="0" applyFont="1" applyFill="1" applyBorder="1">
      <alignment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6" xfId="0" applyFont="1" applyFill="1" applyBorder="1">
      <alignment vertical="center"/>
    </xf>
    <xf numFmtId="177" fontId="2" fillId="6" borderId="6" xfId="0" applyNumberFormat="1" applyFont="1" applyFill="1" applyBorder="1">
      <alignment vertical="center"/>
    </xf>
    <xf numFmtId="176" fontId="2" fillId="6" borderId="6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2" fillId="3" borderId="1" xfId="20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176" fontId="5" fillId="2" borderId="4" xfId="202" applyNumberFormat="1" applyFont="1" applyFill="1" applyBorder="1" applyAlignment="1">
      <alignment horizontal="center" vertical="center"/>
    </xf>
    <xf numFmtId="0" fontId="5" fillId="2" borderId="10" xfId="202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176" fontId="2" fillId="5" borderId="4" xfId="202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vertical="center" wrapText="1"/>
    </xf>
    <xf numFmtId="14" fontId="5" fillId="2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vertical="center"/>
    </xf>
    <xf numFmtId="176" fontId="2" fillId="2" borderId="6" xfId="0" applyNumberFormat="1" applyFont="1" applyFill="1" applyBorder="1" applyAlignment="1">
      <alignment horizontal="center" vertical="center"/>
    </xf>
    <xf numFmtId="179" fontId="2" fillId="2" borderId="6" xfId="0" applyNumberFormat="1" applyFont="1" applyFill="1" applyBorder="1">
      <alignment vertical="center"/>
    </xf>
    <xf numFmtId="179" fontId="3" fillId="2" borderId="12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6" fontId="12" fillId="0" borderId="4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5" fillId="2" borderId="15" xfId="202" applyFont="1" applyFill="1" applyBorder="1" applyAlignment="1">
      <alignment horizontal="center" vertical="center"/>
    </xf>
    <xf numFmtId="0" fontId="5" fillId="2" borderId="4" xfId="202" applyFont="1" applyFill="1" applyBorder="1" applyAlignment="1">
      <alignment horizontal="center" vertical="center"/>
    </xf>
    <xf numFmtId="0" fontId="5" fillId="2" borderId="4" xfId="20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49" fontId="3" fillId="7" borderId="4" xfId="202" applyNumberFormat="1" applyFont="1" applyFill="1" applyBorder="1" applyAlignment="1">
      <alignment horizontal="center" vertical="center"/>
    </xf>
    <xf numFmtId="176" fontId="2" fillId="7" borderId="4" xfId="202" applyNumberFormat="1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2" borderId="13" xfId="202" applyFont="1" applyFill="1" applyBorder="1" applyAlignment="1">
      <alignment horizontal="center" vertical="center"/>
    </xf>
    <xf numFmtId="0" fontId="5" fillId="2" borderId="1" xfId="202" applyFont="1" applyFill="1" applyBorder="1" applyAlignment="1">
      <alignment horizontal="center" vertical="center"/>
    </xf>
    <xf numFmtId="49" fontId="5" fillId="2" borderId="1" xfId="202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76" fontId="5" fillId="2" borderId="1" xfId="202" applyNumberFormat="1" applyFont="1" applyFill="1" applyBorder="1" applyAlignment="1">
      <alignment horizontal="center" vertical="center"/>
    </xf>
    <xf numFmtId="177" fontId="5" fillId="2" borderId="1" xfId="202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49" fontId="5" fillId="2" borderId="4" xfId="202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176" fontId="12" fillId="2" borderId="4" xfId="0" applyNumberFormat="1" applyFont="1" applyFill="1" applyBorder="1" applyAlignment="1">
      <alignment horizontal="center" vertical="center" wrapText="1"/>
    </xf>
    <xf numFmtId="176" fontId="5" fillId="3" borderId="4" xfId="202" applyNumberFormat="1" applyFont="1" applyFill="1" applyBorder="1" applyAlignment="1">
      <alignment horizontal="center" vertical="center"/>
    </xf>
    <xf numFmtId="176" fontId="12" fillId="3" borderId="4" xfId="0" applyNumberFormat="1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49" fontId="5" fillId="2" borderId="5" xfId="202" applyNumberFormat="1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49" fontId="3" fillId="7" borderId="6" xfId="202" applyNumberFormat="1" applyFont="1" applyFill="1" applyBorder="1" applyAlignment="1">
      <alignment horizontal="center" vertical="center"/>
    </xf>
    <xf numFmtId="176" fontId="2" fillId="7" borderId="6" xfId="202" applyNumberFormat="1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5" fillId="2" borderId="1" xfId="20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3" fillId="7" borderId="6" xfId="202" applyNumberFormat="1" applyFont="1" applyFill="1" applyBorder="1" applyAlignment="1">
      <alignment horizontal="center" vertical="center"/>
    </xf>
    <xf numFmtId="177" fontId="2" fillId="7" borderId="6" xfId="202" applyNumberFormat="1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5" fillId="8" borderId="4" xfId="202" applyNumberFormat="1" applyFont="1" applyFill="1" applyBorder="1" applyAlignment="1">
      <alignment horizontal="center" vertical="center"/>
    </xf>
    <xf numFmtId="0" fontId="5" fillId="2" borderId="5" xfId="202" applyFont="1" applyFill="1" applyBorder="1" applyAlignment="1">
      <alignment horizontal="center" vertical="center"/>
    </xf>
    <xf numFmtId="0" fontId="5" fillId="2" borderId="15" xfId="200" applyFont="1" applyFill="1" applyBorder="1" applyAlignment="1">
      <alignment horizontal="center" vertical="center"/>
    </xf>
    <xf numFmtId="0" fontId="5" fillId="0" borderId="4" xfId="200" applyFont="1" applyFill="1" applyBorder="1" applyAlignment="1">
      <alignment horizontal="center" vertical="center"/>
    </xf>
    <xf numFmtId="0" fontId="5" fillId="2" borderId="19" xfId="202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179" fontId="13" fillId="2" borderId="4" xfId="0" applyNumberFormat="1" applyFont="1" applyFill="1" applyBorder="1" applyAlignment="1">
      <alignment horizontal="center" vertical="center"/>
    </xf>
    <xf numFmtId="176" fontId="13" fillId="2" borderId="4" xfId="200" applyNumberFormat="1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7" fontId="3" fillId="7" borderId="5" xfId="202" applyNumberFormat="1" applyFont="1" applyFill="1" applyBorder="1" applyAlignment="1">
      <alignment horizontal="center" vertical="center"/>
    </xf>
    <xf numFmtId="176" fontId="2" fillId="7" borderId="5" xfId="202" applyNumberFormat="1" applyFont="1" applyFill="1" applyBorder="1" applyAlignment="1">
      <alignment horizontal="center" vertical="center"/>
    </xf>
    <xf numFmtId="177" fontId="2" fillId="7" borderId="5" xfId="202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/>
    </xf>
    <xf numFmtId="180" fontId="13" fillId="0" borderId="4" xfId="0" applyNumberFormat="1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176" fontId="13" fillId="0" borderId="24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177" fontId="5" fillId="2" borderId="4" xfId="202" applyNumberFormat="1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3" fillId="6" borderId="6" xfId="0" applyFont="1" applyFill="1" applyBorder="1">
      <alignment vertical="center"/>
    </xf>
    <xf numFmtId="176" fontId="2" fillId="6" borderId="6" xfId="202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176" fontId="14" fillId="0" borderId="0" xfId="0" applyNumberFormat="1" applyFont="1">
      <alignment vertical="center"/>
    </xf>
    <xf numFmtId="0" fontId="12" fillId="0" borderId="23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5" fillId="0" borderId="4" xfId="202" applyFont="1" applyFill="1" applyBorder="1" applyAlignment="1">
      <alignment horizontal="center" vertical="center"/>
    </xf>
    <xf numFmtId="176" fontId="10" fillId="7" borderId="4" xfId="0" applyNumberFormat="1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176" fontId="12" fillId="2" borderId="5" xfId="0" applyNumberFormat="1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176" fontId="10" fillId="7" borderId="6" xfId="0" applyNumberFormat="1" applyFont="1" applyFill="1" applyBorder="1" applyAlignment="1">
      <alignment horizontal="center" vertical="center" wrapText="1"/>
    </xf>
    <xf numFmtId="176" fontId="9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76" fontId="5" fillId="0" borderId="1" xfId="202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76" fontId="5" fillId="0" borderId="4" xfId="202" applyNumberFormat="1" applyFont="1" applyFill="1" applyBorder="1" applyAlignment="1">
      <alignment horizontal="center" vertical="center"/>
    </xf>
    <xf numFmtId="176" fontId="3" fillId="2" borderId="6" xfId="202" applyNumberFormat="1" applyFont="1" applyFill="1" applyBorder="1" applyAlignment="1">
      <alignment horizontal="center" vertical="center"/>
    </xf>
    <xf numFmtId="0" fontId="3" fillId="2" borderId="6" xfId="202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 wrapText="1"/>
    </xf>
    <xf numFmtId="0" fontId="2" fillId="4" borderId="27" xfId="0" applyFont="1" applyFill="1" applyBorder="1" applyAlignment="1">
      <alignment horizontal="center" vertical="center"/>
    </xf>
    <xf numFmtId="0" fontId="5" fillId="2" borderId="10" xfId="202" applyFont="1" applyFill="1" applyBorder="1">
      <alignment vertical="center"/>
    </xf>
    <xf numFmtId="0" fontId="5" fillId="0" borderId="10" xfId="202" applyFont="1" applyFill="1" applyBorder="1">
      <alignment vertical="center"/>
    </xf>
    <xf numFmtId="177" fontId="5" fillId="2" borderId="5" xfId="202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177" fontId="13" fillId="2" borderId="4" xfId="202" applyNumberFormat="1" applyFont="1" applyFill="1" applyBorder="1" applyAlignment="1">
      <alignment horizontal="center" vertical="center"/>
    </xf>
    <xf numFmtId="176" fontId="13" fillId="2" borderId="4" xfId="202" applyNumberFormat="1" applyFont="1" applyFill="1" applyBorder="1" applyAlignment="1">
      <alignment horizontal="center" vertical="center"/>
    </xf>
    <xf numFmtId="176" fontId="13" fillId="2" borderId="28" xfId="202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176" fontId="3" fillId="2" borderId="5" xfId="202" applyNumberFormat="1" applyFont="1" applyFill="1" applyBorder="1" applyAlignment="1">
      <alignment horizontal="center" vertical="center"/>
    </xf>
    <xf numFmtId="0" fontId="3" fillId="2" borderId="5" xfId="202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vertical="center" wrapText="1"/>
    </xf>
    <xf numFmtId="177" fontId="13" fillId="0" borderId="24" xfId="202" applyNumberFormat="1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/>
    </xf>
    <xf numFmtId="176" fontId="13" fillId="2" borderId="4" xfId="0" applyNumberFormat="1" applyFont="1" applyFill="1" applyBorder="1" applyAlignment="1">
      <alignment horizontal="center" vertical="center"/>
    </xf>
    <xf numFmtId="0" fontId="13" fillId="0" borderId="4" xfId="202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176" fontId="5" fillId="2" borderId="5" xfId="202" applyNumberFormat="1" applyFont="1" applyFill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10" fillId="2" borderId="0" xfId="0" applyFont="1" applyFill="1" applyBorder="1" applyAlignment="1">
      <alignment horizontal="center" vertical="center" wrapText="1"/>
    </xf>
    <xf numFmtId="176" fontId="3" fillId="2" borderId="0" xfId="203" applyNumberFormat="1" applyFont="1" applyFill="1" applyBorder="1" applyAlignment="1">
      <alignment horizontal="center" vertical="center"/>
    </xf>
    <xf numFmtId="0" fontId="3" fillId="0" borderId="0" xfId="175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3" fillId="2" borderId="0" xfId="175" applyFont="1" applyFill="1" applyBorder="1" applyAlignment="1">
      <alignment horizontal="center" vertical="center"/>
    </xf>
    <xf numFmtId="0" fontId="3" fillId="0" borderId="0" xfId="204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2" borderId="0" xfId="203" applyFont="1" applyFill="1" applyBorder="1" applyAlignment="1">
      <alignment horizontal="center" vertical="center"/>
    </xf>
    <xf numFmtId="49" fontId="3" fillId="2" borderId="0" xfId="202" applyNumberFormat="1" applyFont="1" applyFill="1" applyBorder="1" applyAlignment="1">
      <alignment horizontal="center" vertical="center"/>
    </xf>
    <xf numFmtId="49" fontId="3" fillId="2" borderId="0" xfId="202" applyNumberFormat="1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6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6" fillId="2" borderId="0" xfId="0" applyFont="1" applyFill="1" applyAlignment="1">
      <alignment horizontal="center" vertical="center"/>
    </xf>
    <xf numFmtId="0" fontId="14" fillId="2" borderId="0" xfId="0" applyFont="1" applyFill="1">
      <alignment vertical="center"/>
    </xf>
    <xf numFmtId="176" fontId="14" fillId="2" borderId="0" xfId="0" applyNumberFormat="1" applyFont="1" applyFill="1">
      <alignment vertical="center"/>
    </xf>
    <xf numFmtId="0" fontId="18" fillId="2" borderId="0" xfId="202" applyFont="1" applyFill="1" applyAlignment="1">
      <alignment horizontal="center" vertical="center"/>
    </xf>
    <xf numFmtId="0" fontId="13" fillId="4" borderId="4" xfId="202" applyFont="1" applyFill="1" applyBorder="1" applyAlignment="1">
      <alignment horizontal="center" vertical="center"/>
    </xf>
    <xf numFmtId="0" fontId="13" fillId="2" borderId="4" xfId="202" applyFont="1" applyFill="1" applyBorder="1" applyAlignment="1">
      <alignment horizontal="center" vertical="center"/>
    </xf>
    <xf numFmtId="0" fontId="19" fillId="5" borderId="4" xfId="202" applyFont="1" applyFill="1" applyBorder="1" applyAlignment="1">
      <alignment horizontal="center" vertical="center"/>
    </xf>
    <xf numFmtId="0" fontId="14" fillId="5" borderId="4" xfId="202" applyFont="1" applyFill="1" applyBorder="1" applyAlignment="1">
      <alignment horizontal="center" vertical="center"/>
    </xf>
    <xf numFmtId="176" fontId="14" fillId="5" borderId="4" xfId="202" applyNumberFormat="1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176" fontId="19" fillId="5" borderId="4" xfId="202" applyNumberFormat="1" applyFont="1" applyFill="1" applyBorder="1" applyAlignment="1">
      <alignment horizontal="center" vertical="center"/>
    </xf>
    <xf numFmtId="0" fontId="13" fillId="2" borderId="4" xfId="20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179" fontId="19" fillId="5" borderId="4" xfId="0" applyNumberFormat="1" applyFont="1" applyFill="1" applyBorder="1" applyAlignment="1">
      <alignment horizontal="center" vertical="center"/>
    </xf>
    <xf numFmtId="177" fontId="19" fillId="5" borderId="4" xfId="202" applyNumberFormat="1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9" fillId="5" borderId="5" xfId="202" applyFont="1" applyFill="1" applyBorder="1" applyAlignment="1">
      <alignment horizontal="center" vertical="center"/>
    </xf>
    <xf numFmtId="176" fontId="19" fillId="5" borderId="5" xfId="202" applyNumberFormat="1" applyFont="1" applyFill="1" applyBorder="1" applyAlignment="1">
      <alignment horizontal="center" vertical="center"/>
    </xf>
    <xf numFmtId="177" fontId="19" fillId="5" borderId="5" xfId="202" applyNumberFormat="1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176" fontId="19" fillId="6" borderId="6" xfId="0" applyNumberFormat="1" applyFont="1" applyFill="1" applyBorder="1" applyAlignment="1">
      <alignment horizontal="center" vertical="center"/>
    </xf>
    <xf numFmtId="0" fontId="13" fillId="2" borderId="10" xfId="202" applyFont="1" applyFill="1" applyBorder="1" applyAlignment="1">
      <alignment vertical="center"/>
    </xf>
    <xf numFmtId="176" fontId="14" fillId="2" borderId="4" xfId="202" applyNumberFormat="1" applyFont="1" applyFill="1" applyBorder="1" applyAlignment="1">
      <alignment horizontal="center" vertical="center"/>
    </xf>
    <xf numFmtId="0" fontId="14" fillId="2" borderId="4" xfId="202" applyFont="1" applyFill="1" applyBorder="1" applyAlignment="1">
      <alignment horizontal="center" vertical="center"/>
    </xf>
    <xf numFmtId="0" fontId="14" fillId="2" borderId="10" xfId="202" applyFont="1" applyFill="1" applyBorder="1" applyAlignment="1">
      <alignment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0" xfId="202" applyFont="1" applyFill="1" applyBorder="1" applyAlignment="1">
      <alignment horizontal="center" vertical="center"/>
    </xf>
    <xf numFmtId="0" fontId="13" fillId="2" borderId="10" xfId="0" applyFont="1" applyFill="1" applyBorder="1">
      <alignment vertical="center"/>
    </xf>
    <xf numFmtId="0" fontId="19" fillId="2" borderId="4" xfId="202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vertical="center"/>
    </xf>
    <xf numFmtId="0" fontId="19" fillId="2" borderId="10" xfId="202" applyFont="1" applyFill="1" applyBorder="1" applyAlignment="1">
      <alignment vertical="center"/>
    </xf>
    <xf numFmtId="0" fontId="14" fillId="2" borderId="26" xfId="0" applyFont="1" applyFill="1" applyBorder="1">
      <alignment vertical="center"/>
    </xf>
    <xf numFmtId="176" fontId="19" fillId="2" borderId="6" xfId="0" applyNumberFormat="1" applyFont="1" applyFill="1" applyBorder="1" applyAlignment="1">
      <alignment horizontal="center" vertical="center"/>
    </xf>
    <xf numFmtId="0" fontId="14" fillId="2" borderId="6" xfId="202" applyFont="1" applyFill="1" applyBorder="1" applyAlignment="1">
      <alignment horizontal="center" vertical="center"/>
    </xf>
    <xf numFmtId="0" fontId="14" fillId="2" borderId="12" xfId="0" applyFont="1" applyFill="1" applyBorder="1">
      <alignment vertical="center"/>
    </xf>
    <xf numFmtId="0" fontId="19" fillId="2" borderId="0" xfId="0" applyFont="1" applyFill="1">
      <alignment vertical="center"/>
    </xf>
    <xf numFmtId="0" fontId="19" fillId="0" borderId="0" xfId="0" applyFont="1" applyFill="1">
      <alignment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176" fontId="14" fillId="0" borderId="0" xfId="0" applyNumberFormat="1" applyFont="1" applyFill="1" applyAlignment="1">
      <alignment vertical="center"/>
    </xf>
    <xf numFmtId="177" fontId="14" fillId="0" borderId="0" xfId="0" applyNumberFormat="1" applyFont="1" applyFill="1" applyAlignment="1">
      <alignment vertical="center"/>
    </xf>
    <xf numFmtId="176" fontId="14" fillId="2" borderId="0" xfId="0" applyNumberFormat="1" applyFont="1" applyFill="1" applyAlignment="1">
      <alignment vertical="center"/>
    </xf>
    <xf numFmtId="0" fontId="21" fillId="0" borderId="0" xfId="202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180" fontId="14" fillId="5" borderId="4" xfId="0" applyNumberFormat="1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176" fontId="14" fillId="5" borderId="24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19" fillId="5" borderId="15" xfId="0" applyFont="1" applyFill="1" applyBorder="1" applyAlignment="1">
      <alignment horizontal="left" vertical="center"/>
    </xf>
    <xf numFmtId="180" fontId="19" fillId="5" borderId="4" xfId="0" applyNumberFormat="1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176" fontId="19" fillId="5" borderId="24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179" fontId="5" fillId="2" borderId="4" xfId="0" applyNumberFormat="1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176" fontId="13" fillId="3" borderId="24" xfId="0" applyNumberFormat="1" applyFont="1" applyFill="1" applyBorder="1" applyAlignment="1">
      <alignment horizontal="center" vertical="center"/>
    </xf>
    <xf numFmtId="176" fontId="13" fillId="2" borderId="24" xfId="0" applyNumberFormat="1" applyFont="1" applyFill="1" applyBorder="1" applyAlignment="1">
      <alignment horizontal="center" vertical="center"/>
    </xf>
    <xf numFmtId="181" fontId="19" fillId="5" borderId="4" xfId="0" applyNumberFormat="1" applyFont="1" applyFill="1" applyBorder="1" applyAlignment="1">
      <alignment horizontal="center" vertical="center"/>
    </xf>
    <xf numFmtId="181" fontId="13" fillId="0" borderId="4" xfId="0" applyNumberFormat="1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left" vertical="center"/>
    </xf>
    <xf numFmtId="0" fontId="19" fillId="5" borderId="30" xfId="0" applyFont="1" applyFill="1" applyBorder="1" applyAlignment="1">
      <alignment horizontal="center" vertical="center"/>
    </xf>
    <xf numFmtId="176" fontId="19" fillId="5" borderId="30" xfId="0" applyNumberFormat="1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horizontal="left" vertical="center"/>
    </xf>
    <xf numFmtId="180" fontId="19" fillId="6" borderId="6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76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4" fillId="0" borderId="31" xfId="0" applyFont="1" applyFill="1" applyBorder="1" applyAlignment="1">
      <alignment horizontal="left" vertical="center"/>
    </xf>
    <xf numFmtId="180" fontId="14" fillId="0" borderId="0" xfId="0" applyNumberFormat="1" applyFont="1" applyFill="1" applyAlignment="1">
      <alignment horizontal="left" vertical="center"/>
    </xf>
    <xf numFmtId="0" fontId="21" fillId="2" borderId="0" xfId="202" applyFont="1" applyFill="1" applyBorder="1" applyAlignment="1">
      <alignment horizontal="center" vertical="center"/>
    </xf>
    <xf numFmtId="0" fontId="2" fillId="2" borderId="1" xfId="202" applyFont="1" applyFill="1" applyBorder="1" applyAlignment="1">
      <alignment horizontal="center" vertical="center" wrapText="1"/>
    </xf>
    <xf numFmtId="0" fontId="13" fillId="0" borderId="10" xfId="202" applyFont="1" applyFill="1" applyBorder="1" applyAlignment="1">
      <alignment vertical="center"/>
    </xf>
    <xf numFmtId="177" fontId="14" fillId="5" borderId="24" xfId="202" applyNumberFormat="1" applyFont="1" applyFill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176" fontId="14" fillId="2" borderId="4" xfId="0" applyNumberFormat="1" applyFont="1" applyFill="1" applyBorder="1" applyAlignment="1">
      <alignment horizontal="center" vertical="center"/>
    </xf>
    <xf numFmtId="0" fontId="14" fillId="0" borderId="4" xfId="202" applyFont="1" applyFill="1" applyBorder="1" applyAlignment="1">
      <alignment horizontal="center" vertical="center"/>
    </xf>
    <xf numFmtId="0" fontId="14" fillId="0" borderId="10" xfId="202" applyFont="1" applyFill="1" applyBorder="1" applyAlignment="1">
      <alignment vertical="center"/>
    </xf>
    <xf numFmtId="0" fontId="13" fillId="0" borderId="10" xfId="202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/>
    </xf>
    <xf numFmtId="176" fontId="13" fillId="0" borderId="16" xfId="0" applyNumberFormat="1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 applyProtection="1">
      <alignment horizontal="center" vertical="center"/>
      <protection locked="0"/>
    </xf>
    <xf numFmtId="0" fontId="13" fillId="0" borderId="5" xfId="202" applyFont="1" applyFill="1" applyBorder="1" applyAlignment="1">
      <alignment horizontal="center" vertical="center"/>
    </xf>
    <xf numFmtId="177" fontId="19" fillId="5" borderId="24" xfId="202" applyNumberFormat="1" applyFont="1" applyFill="1" applyBorder="1" applyAlignment="1">
      <alignment horizontal="center" vertical="center"/>
    </xf>
    <xf numFmtId="176" fontId="19" fillId="5" borderId="4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3" fillId="0" borderId="10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/>
    </xf>
    <xf numFmtId="0" fontId="19" fillId="0" borderId="32" xfId="202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178" fontId="14" fillId="0" borderId="0" xfId="0" applyNumberFormat="1" applyFont="1" applyFill="1" applyAlignment="1">
      <alignment horizontal="center" vertical="center"/>
    </xf>
    <xf numFmtId="179" fontId="14" fillId="0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49" fontId="3" fillId="7" borderId="5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76" fontId="2" fillId="7" borderId="4" xfId="0" applyNumberFormat="1" applyFont="1" applyFill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3" fillId="2" borderId="33" xfId="0" applyNumberFormat="1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176" fontId="5" fillId="2" borderId="34" xfId="0" applyNumberFormat="1" applyFont="1" applyFill="1" applyBorder="1" applyAlignment="1">
      <alignment vertical="center"/>
    </xf>
    <xf numFmtId="0" fontId="13" fillId="2" borderId="10" xfId="0" applyFont="1" applyFill="1" applyBorder="1" applyAlignment="1">
      <alignment horizontal="left" vertical="center"/>
    </xf>
    <xf numFmtId="176" fontId="3" fillId="2" borderId="34" xfId="0" applyNumberFormat="1" applyFont="1" applyFill="1" applyBorder="1" applyAlignment="1">
      <alignment vertical="center"/>
    </xf>
    <xf numFmtId="0" fontId="14" fillId="2" borderId="10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26" xfId="0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176" fontId="2" fillId="2" borderId="12" xfId="202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6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14" fillId="0" borderId="0" xfId="0" applyNumberFormat="1" applyFont="1" applyFill="1">
      <alignment vertical="center"/>
    </xf>
    <xf numFmtId="0" fontId="21" fillId="0" borderId="0" xfId="0" applyFont="1" applyFill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176" fontId="19" fillId="7" borderId="4" xfId="0" applyNumberFormat="1" applyFont="1" applyFill="1" applyBorder="1" applyAlignment="1">
      <alignment horizontal="center" vertical="center"/>
    </xf>
    <xf numFmtId="179" fontId="19" fillId="7" borderId="4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176" fontId="13" fillId="3" borderId="5" xfId="0" applyNumberFormat="1" applyFont="1" applyFill="1" applyBorder="1" applyAlignment="1">
      <alignment horizontal="center" vertical="center"/>
    </xf>
    <xf numFmtId="176" fontId="13" fillId="3" borderId="4" xfId="0" applyNumberFormat="1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8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7" fontId="13" fillId="0" borderId="4" xfId="202" applyNumberFormat="1" applyFont="1" applyFill="1" applyBorder="1" applyAlignment="1">
      <alignment horizontal="center" vertical="center"/>
    </xf>
    <xf numFmtId="176" fontId="13" fillId="0" borderId="4" xfId="202" applyNumberFormat="1" applyFont="1" applyFill="1" applyBorder="1" applyAlignment="1">
      <alignment horizontal="center" vertical="center"/>
    </xf>
    <xf numFmtId="179" fontId="19" fillId="7" borderId="4" xfId="202" applyNumberFormat="1" applyFont="1" applyFill="1" applyBorder="1" applyAlignment="1">
      <alignment horizontal="center" vertical="center"/>
    </xf>
    <xf numFmtId="176" fontId="19" fillId="7" borderId="4" xfId="202" applyNumberFormat="1" applyFont="1" applyFill="1" applyBorder="1" applyAlignment="1">
      <alignment horizontal="center" vertical="center"/>
    </xf>
    <xf numFmtId="176" fontId="14" fillId="2" borderId="5" xfId="202" applyNumberFormat="1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77" fontId="13" fillId="0" borderId="5" xfId="202" applyNumberFormat="1" applyFont="1" applyFill="1" applyBorder="1" applyAlignment="1">
      <alignment horizontal="center" vertical="center"/>
    </xf>
    <xf numFmtId="176" fontId="13" fillId="0" borderId="5" xfId="202" applyNumberFormat="1" applyFont="1" applyFill="1" applyBorder="1" applyAlignment="1">
      <alignment horizontal="center" vertical="center"/>
    </xf>
    <xf numFmtId="176" fontId="13" fillId="2" borderId="5" xfId="202" applyNumberFormat="1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77" fontId="19" fillId="7" borderId="4" xfId="202" applyNumberFormat="1" applyFont="1" applyFill="1" applyBorder="1" applyAlignment="1">
      <alignment horizontal="center" vertical="center"/>
    </xf>
    <xf numFmtId="176" fontId="14" fillId="2" borderId="28" xfId="202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177" fontId="5" fillId="0" borderId="4" xfId="202" applyNumberFormat="1" applyFont="1" applyFill="1" applyBorder="1" applyAlignment="1">
      <alignment horizontal="center" vertical="center"/>
    </xf>
    <xf numFmtId="176" fontId="13" fillId="0" borderId="28" xfId="202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6" fontId="14" fillId="0" borderId="5" xfId="202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6" fontId="19" fillId="2" borderId="35" xfId="0" applyNumberFormat="1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49" fontId="2" fillId="2" borderId="0" xfId="0" applyNumberFormat="1" applyFont="1" applyFill="1">
      <alignment vertical="center"/>
    </xf>
    <xf numFmtId="10" fontId="3" fillId="2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7" fontId="3" fillId="2" borderId="0" xfId="0" applyNumberFormat="1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2" fillId="5" borderId="4" xfId="202" applyFont="1" applyFill="1" applyBorder="1" applyAlignment="1">
      <alignment horizontal="center" vertical="center"/>
    </xf>
    <xf numFmtId="0" fontId="3" fillId="5" borderId="4" xfId="202" applyFont="1" applyFill="1" applyBorder="1" applyAlignment="1">
      <alignment horizontal="center" vertical="center"/>
    </xf>
    <xf numFmtId="177" fontId="3" fillId="5" borderId="4" xfId="202" applyNumberFormat="1" applyFont="1" applyFill="1" applyBorder="1" applyAlignment="1">
      <alignment horizontal="center" vertical="center"/>
    </xf>
    <xf numFmtId="176" fontId="3" fillId="5" borderId="4" xfId="202" applyNumberFormat="1" applyFont="1" applyFill="1" applyBorder="1" applyAlignment="1">
      <alignment horizontal="center" vertical="center"/>
    </xf>
    <xf numFmtId="177" fontId="2" fillId="5" borderId="4" xfId="202" applyNumberFormat="1" applyFont="1" applyFill="1" applyBorder="1" applyAlignment="1">
      <alignment horizontal="center" vertical="center"/>
    </xf>
    <xf numFmtId="0" fontId="3" fillId="5" borderId="4" xfId="200" applyFont="1" applyFill="1" applyBorder="1" applyAlignment="1">
      <alignment horizontal="center" vertical="center"/>
    </xf>
    <xf numFmtId="10" fontId="5" fillId="2" borderId="4" xfId="202" applyNumberFormat="1" applyFont="1" applyFill="1" applyBorder="1" applyAlignment="1">
      <alignment horizontal="center" vertical="center"/>
    </xf>
    <xf numFmtId="10" fontId="5" fillId="2" borderId="4" xfId="200" applyNumberFormat="1" applyFont="1" applyFill="1" applyBorder="1" applyAlignment="1">
      <alignment horizontal="center" vertical="center"/>
    </xf>
    <xf numFmtId="49" fontId="5" fillId="2" borderId="4" xfId="200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176" fontId="3" fillId="2" borderId="4" xfId="202" applyNumberFormat="1" applyFont="1" applyFill="1" applyBorder="1" applyAlignment="1">
      <alignment horizontal="center" vertical="center"/>
    </xf>
    <xf numFmtId="0" fontId="3" fillId="2" borderId="4" xfId="202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left" vertical="center" wrapText="1"/>
    </xf>
    <xf numFmtId="49" fontId="3" fillId="2" borderId="4" xfId="202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5" fillId="2" borderId="10" xfId="202" applyFont="1" applyFill="1" applyBorder="1" applyAlignment="1">
      <alignment horizontal="center" vertical="center" wrapText="1"/>
    </xf>
    <xf numFmtId="0" fontId="3" fillId="2" borderId="10" xfId="202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10" fontId="5" fillId="2" borderId="10" xfId="0" applyNumberFormat="1" applyFont="1" applyFill="1" applyBorder="1" applyAlignment="1">
      <alignment vertical="center" wrapText="1"/>
    </xf>
    <xf numFmtId="49" fontId="2" fillId="5" borderId="4" xfId="202" applyNumberFormat="1" applyFont="1" applyFill="1" applyBorder="1" applyAlignment="1">
      <alignment horizontal="center" vertical="center"/>
    </xf>
    <xf numFmtId="0" fontId="5" fillId="2" borderId="4" xfId="202" applyFont="1" applyFill="1" applyBorder="1" applyAlignment="1">
      <alignment horizontal="center" vertical="center" wrapText="1"/>
    </xf>
    <xf numFmtId="176" fontId="5" fillId="8" borderId="4" xfId="0" applyNumberFormat="1" applyFont="1" applyFill="1" applyBorder="1" applyAlignment="1">
      <alignment horizontal="center" vertical="center"/>
    </xf>
    <xf numFmtId="0" fontId="5" fillId="2" borderId="4" xfId="200" applyNumberFormat="1" applyFont="1" applyFill="1" applyBorder="1" applyAlignment="1">
      <alignment horizontal="center" vertical="center"/>
    </xf>
    <xf numFmtId="0" fontId="5" fillId="2" borderId="4" xfId="202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9" fontId="5" fillId="0" borderId="4" xfId="0" applyNumberFormat="1" applyFont="1" applyFill="1" applyBorder="1" applyAlignment="1">
      <alignment horizontal="center" vertical="center"/>
    </xf>
    <xf numFmtId="176" fontId="5" fillId="0" borderId="4" xfId="200" applyNumberFormat="1" applyFont="1" applyFill="1" applyBorder="1" applyAlignment="1">
      <alignment horizontal="center" vertical="center"/>
    </xf>
    <xf numFmtId="176" fontId="5" fillId="2" borderId="4" xfId="200" applyNumberFormat="1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176" fontId="5" fillId="3" borderId="4" xfId="20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179" fontId="2" fillId="5" borderId="4" xfId="0" applyNumberFormat="1" applyFont="1" applyFill="1" applyBorder="1" applyAlignment="1">
      <alignment horizontal="center" vertical="center"/>
    </xf>
    <xf numFmtId="0" fontId="2" fillId="5" borderId="4" xfId="200" applyFont="1" applyFill="1" applyBorder="1" applyAlignment="1">
      <alignment horizontal="center" vertical="center"/>
    </xf>
    <xf numFmtId="176" fontId="2" fillId="5" borderId="4" xfId="200" applyNumberFormat="1" applyFont="1" applyFill="1" applyBorder="1" applyAlignment="1">
      <alignment horizontal="center" vertical="center"/>
    </xf>
    <xf numFmtId="177" fontId="2" fillId="5" borderId="4" xfId="200" applyNumberFormat="1" applyFont="1" applyFill="1" applyBorder="1" applyAlignment="1">
      <alignment horizontal="center" vertical="center"/>
    </xf>
    <xf numFmtId="10" fontId="3" fillId="2" borderId="4" xfId="202" applyNumberFormat="1" applyFont="1" applyFill="1" applyBorder="1" applyAlignment="1">
      <alignment horizontal="center" vertical="center"/>
    </xf>
    <xf numFmtId="10" fontId="2" fillId="2" borderId="10" xfId="0" applyNumberFormat="1" applyFont="1" applyFill="1" applyBorder="1" applyAlignment="1">
      <alignment vertical="center" wrapText="1"/>
    </xf>
    <xf numFmtId="179" fontId="5" fillId="2" borderId="10" xfId="0" applyNumberFormat="1" applyFont="1" applyFill="1" applyBorder="1" applyAlignment="1">
      <alignment horizontal="left" vertical="top" wrapText="1"/>
    </xf>
    <xf numFmtId="49" fontId="3" fillId="2" borderId="0" xfId="181" applyNumberFormat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wrapText="1"/>
    </xf>
    <xf numFmtId="10" fontId="5" fillId="0" borderId="4" xfId="200" applyNumberFormat="1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vertical="center" wrapText="1"/>
    </xf>
    <xf numFmtId="0" fontId="5" fillId="0" borderId="10" xfId="0" applyFont="1" applyBorder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>
      <alignment vertical="center"/>
    </xf>
    <xf numFmtId="0" fontId="5" fillId="2" borderId="10" xfId="202" applyFont="1" applyFill="1" applyBorder="1" applyAlignment="1">
      <alignment horizontal="left" vertical="center" wrapText="1"/>
    </xf>
    <xf numFmtId="14" fontId="5" fillId="2" borderId="10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>
      <alignment vertical="center"/>
    </xf>
    <xf numFmtId="0" fontId="2" fillId="2" borderId="10" xfId="202" applyFont="1" applyFill="1" applyBorder="1" applyAlignment="1">
      <alignment horizontal="center" vertical="center" wrapText="1"/>
    </xf>
    <xf numFmtId="176" fontId="5" fillId="2" borderId="4" xfId="203" applyNumberFormat="1" applyFont="1" applyFill="1" applyBorder="1" applyAlignment="1">
      <alignment horizontal="center" vertical="center"/>
    </xf>
    <xf numFmtId="176" fontId="3" fillId="2" borderId="4" xfId="203" applyNumberFormat="1" applyFont="1" applyFill="1" applyBorder="1" applyAlignment="1">
      <alignment horizontal="center" vertical="center"/>
    </xf>
    <xf numFmtId="0" fontId="5" fillId="2" borderId="10" xfId="202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202" applyFont="1" applyFill="1" applyBorder="1" applyAlignment="1">
      <alignment horizontal="center" vertical="center"/>
    </xf>
    <xf numFmtId="0" fontId="3" fillId="2" borderId="0" xfId="202" applyFont="1" applyFill="1" applyBorder="1" applyAlignment="1">
      <alignment horizontal="center" vertical="center"/>
    </xf>
    <xf numFmtId="0" fontId="3" fillId="5" borderId="0" xfId="0" applyFont="1" applyFill="1">
      <alignment vertical="center"/>
    </xf>
    <xf numFmtId="0" fontId="12" fillId="2" borderId="38" xfId="0" applyFont="1" applyFill="1" applyBorder="1" applyAlignment="1">
      <alignment horizontal="center" vertical="center" wrapText="1"/>
    </xf>
    <xf numFmtId="0" fontId="15" fillId="2" borderId="4" xfId="202" applyFont="1" applyFill="1" applyBorder="1" applyAlignment="1">
      <alignment horizontal="center" vertical="center"/>
    </xf>
    <xf numFmtId="0" fontId="3" fillId="0" borderId="4" xfId="200" applyFont="1" applyFill="1" applyBorder="1" applyAlignment="1">
      <alignment horizontal="center" vertical="center"/>
    </xf>
    <xf numFmtId="0" fontId="3" fillId="2" borderId="36" xfId="0" applyFont="1" applyFill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3" fillId="2" borderId="4" xfId="200" applyFont="1" applyFill="1" applyBorder="1" applyAlignment="1">
      <alignment horizontal="center" vertical="center"/>
    </xf>
    <xf numFmtId="0" fontId="6" fillId="2" borderId="33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39" xfId="0" applyFont="1" applyFill="1" applyBorder="1">
      <alignment vertical="center"/>
    </xf>
    <xf numFmtId="0" fontId="7" fillId="2" borderId="39" xfId="0" applyFont="1" applyFill="1" applyBorder="1">
      <alignment vertical="center"/>
    </xf>
    <xf numFmtId="0" fontId="2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3" fillId="2" borderId="10" xfId="202" applyFont="1" applyFill="1" applyBorder="1" applyAlignment="1">
      <alignment horizontal="center" vertical="center"/>
    </xf>
    <xf numFmtId="49" fontId="14" fillId="0" borderId="0" xfId="181" applyNumberFormat="1" applyFont="1" applyFill="1" applyBorder="1" applyAlignment="1">
      <alignment horizontal="left" vertical="center"/>
    </xf>
    <xf numFmtId="0" fontId="15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/>
    </xf>
    <xf numFmtId="0" fontId="2" fillId="6" borderId="6" xfId="202" applyFont="1" applyFill="1" applyBorder="1" applyAlignment="1">
      <alignment horizontal="center" vertical="center"/>
    </xf>
    <xf numFmtId="0" fontId="3" fillId="6" borderId="6" xfId="202" applyFont="1" applyFill="1" applyBorder="1" applyAlignment="1">
      <alignment horizontal="center" vertical="center"/>
    </xf>
    <xf numFmtId="177" fontId="2" fillId="6" borderId="6" xfId="202" applyNumberFormat="1" applyFont="1" applyFill="1" applyBorder="1" applyAlignment="1">
      <alignment horizontal="center" vertical="center"/>
    </xf>
    <xf numFmtId="176" fontId="2" fillId="2" borderId="0" xfId="0" applyNumberFormat="1" applyFont="1" applyFill="1">
      <alignment vertical="center"/>
    </xf>
    <xf numFmtId="177" fontId="2" fillId="2" borderId="0" xfId="0" applyNumberFormat="1" applyFont="1" applyFill="1" applyAlignment="1">
      <alignment horizontal="center" vertical="center"/>
    </xf>
    <xf numFmtId="179" fontId="3" fillId="2" borderId="10" xfId="0" applyNumberFormat="1" applyFont="1" applyFill="1" applyBorder="1" applyAlignment="1">
      <alignment horizontal="left" vertical="top" wrapText="1"/>
    </xf>
    <xf numFmtId="0" fontId="2" fillId="2" borderId="6" xfId="202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179" fontId="3" fillId="2" borderId="0" xfId="0" applyNumberFormat="1" applyFont="1" applyFill="1" applyAlignment="1">
      <alignment horizontal="center" vertical="center"/>
    </xf>
    <xf numFmtId="179" fontId="3" fillId="2" borderId="0" xfId="0" applyNumberFormat="1" applyFont="1" applyFill="1" applyAlignment="1">
      <alignment horizontal="left" vertical="center"/>
    </xf>
    <xf numFmtId="10" fontId="3" fillId="2" borderId="0" xfId="0" applyNumberFormat="1" applyFont="1" applyFill="1" applyAlignment="1">
      <alignment horizontal="left" vertical="top"/>
    </xf>
    <xf numFmtId="10" fontId="3" fillId="2" borderId="0" xfId="0" applyNumberFormat="1" applyFont="1" applyFill="1" applyBorder="1">
      <alignment vertical="center"/>
    </xf>
    <xf numFmtId="10" fontId="3" fillId="2" borderId="0" xfId="202" applyNumberFormat="1" applyFont="1" applyFill="1" applyBorder="1" applyAlignment="1">
      <alignment horizontal="left" vertical="center"/>
    </xf>
    <xf numFmtId="10" fontId="2" fillId="2" borderId="0" xfId="0" applyNumberFormat="1" applyFont="1" applyFill="1" applyAlignment="1">
      <alignment horizontal="left" vertical="center"/>
    </xf>
    <xf numFmtId="10" fontId="2" fillId="2" borderId="0" xfId="0" applyNumberFormat="1" applyFont="1" applyFill="1">
      <alignment vertical="center"/>
    </xf>
    <xf numFmtId="58" fontId="3" fillId="2" borderId="0" xfId="0" applyNumberFormat="1" applyFont="1" applyFill="1">
      <alignment vertical="center"/>
    </xf>
    <xf numFmtId="0" fontId="3" fillId="2" borderId="0" xfId="202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" fillId="0" borderId="22" xfId="202" applyFont="1" applyBorder="1" applyAlignment="1">
      <alignment horizontal="center" vertical="center"/>
    </xf>
    <xf numFmtId="0" fontId="5" fillId="0" borderId="4" xfId="200" applyFont="1" applyBorder="1" applyAlignment="1">
      <alignment horizontal="center" vertical="center"/>
    </xf>
    <xf numFmtId="0" fontId="5" fillId="0" borderId="5" xfId="200" applyFont="1" applyBorder="1" applyAlignment="1">
      <alignment horizontal="center" vertical="center"/>
    </xf>
    <xf numFmtId="176" fontId="5" fillId="0" borderId="4" xfId="200" applyNumberFormat="1" applyFont="1" applyBorder="1" applyAlignment="1">
      <alignment horizontal="center" vertical="center"/>
    </xf>
    <xf numFmtId="176" fontId="13" fillId="0" borderId="4" xfId="200" applyNumberFormat="1" applyFont="1" applyBorder="1" applyAlignment="1">
      <alignment horizontal="center" vertical="center"/>
    </xf>
    <xf numFmtId="0" fontId="2" fillId="5" borderId="5" xfId="200" applyFont="1" applyFill="1" applyBorder="1" applyAlignment="1">
      <alignment horizontal="center" vertical="center"/>
    </xf>
    <xf numFmtId="0" fontId="5" fillId="0" borderId="5" xfId="200" applyFont="1" applyFill="1" applyBorder="1" applyAlignment="1">
      <alignment horizontal="center" vertical="center"/>
    </xf>
    <xf numFmtId="0" fontId="5" fillId="0" borderId="4" xfId="202" applyFont="1" applyBorder="1" applyAlignment="1">
      <alignment horizontal="center" vertical="center"/>
    </xf>
    <xf numFmtId="0" fontId="5" fillId="2" borderId="5" xfId="200" applyFont="1" applyFill="1" applyBorder="1" applyAlignment="1">
      <alignment horizontal="center" vertical="center"/>
    </xf>
    <xf numFmtId="0" fontId="14" fillId="5" borderId="4" xfId="200" applyFont="1" applyFill="1" applyBorder="1" applyAlignment="1">
      <alignment horizontal="center" vertical="center"/>
    </xf>
    <xf numFmtId="0" fontId="19" fillId="5" borderId="4" xfId="200" applyFont="1" applyFill="1" applyBorder="1" applyAlignment="1">
      <alignment horizontal="center" vertical="center"/>
    </xf>
    <xf numFmtId="176" fontId="19" fillId="5" borderId="4" xfId="200" applyNumberFormat="1" applyFont="1" applyFill="1" applyBorder="1" applyAlignment="1">
      <alignment horizontal="center" vertical="center"/>
    </xf>
    <xf numFmtId="0" fontId="13" fillId="2" borderId="5" xfId="200" applyFont="1" applyFill="1" applyBorder="1" applyAlignment="1">
      <alignment horizontal="center" vertical="center"/>
    </xf>
    <xf numFmtId="179" fontId="13" fillId="0" borderId="4" xfId="0" applyNumberFormat="1" applyFont="1" applyFill="1" applyBorder="1" applyAlignment="1">
      <alignment horizontal="center" vertical="center"/>
    </xf>
    <xf numFmtId="0" fontId="13" fillId="0" borderId="4" xfId="200" applyFont="1" applyFill="1" applyBorder="1" applyAlignment="1">
      <alignment horizontal="center" vertical="center"/>
    </xf>
    <xf numFmtId="176" fontId="13" fillId="0" borderId="4" xfId="200" applyNumberFormat="1" applyFont="1" applyFill="1" applyBorder="1" applyAlignment="1">
      <alignment horizontal="center" vertical="center"/>
    </xf>
    <xf numFmtId="177" fontId="13" fillId="0" borderId="4" xfId="20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179" fontId="14" fillId="5" borderId="4" xfId="0" applyNumberFormat="1" applyFont="1" applyFill="1" applyBorder="1" applyAlignment="1">
      <alignment horizontal="center" vertical="center"/>
    </xf>
    <xf numFmtId="177" fontId="19" fillId="5" borderId="4" xfId="20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179" fontId="19" fillId="5" borderId="5" xfId="0" applyNumberFormat="1" applyFont="1" applyFill="1" applyBorder="1" applyAlignment="1">
      <alignment horizontal="center" vertical="center"/>
    </xf>
    <xf numFmtId="176" fontId="19" fillId="5" borderId="5" xfId="0" applyNumberFormat="1" applyFont="1" applyFill="1" applyBorder="1" applyAlignment="1">
      <alignment horizontal="center" vertical="center"/>
    </xf>
    <xf numFmtId="177" fontId="19" fillId="5" borderId="5" xfId="0" applyNumberFormat="1" applyFont="1" applyFill="1" applyBorder="1" applyAlignment="1">
      <alignment horizontal="center" vertical="center"/>
    </xf>
    <xf numFmtId="0" fontId="2" fillId="6" borderId="6" xfId="200" applyFont="1" applyFill="1" applyBorder="1" applyAlignment="1">
      <alignment horizontal="center" vertical="center"/>
    </xf>
    <xf numFmtId="181" fontId="3" fillId="6" borderId="6" xfId="200" applyNumberFormat="1" applyFont="1" applyFill="1" applyBorder="1" applyAlignment="1">
      <alignment horizontal="center" vertical="center"/>
    </xf>
    <xf numFmtId="176" fontId="19" fillId="0" borderId="0" xfId="0" applyNumberFormat="1" applyFont="1">
      <alignment vertical="center"/>
    </xf>
    <xf numFmtId="176" fontId="5" fillId="0" borderId="4" xfId="202" applyNumberFormat="1" applyFont="1" applyBorder="1" applyAlignment="1">
      <alignment horizontal="center" vertical="center"/>
    </xf>
    <xf numFmtId="0" fontId="2" fillId="0" borderId="10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13" fillId="0" borderId="10" xfId="0" applyFont="1" applyBorder="1">
      <alignment vertical="center"/>
    </xf>
    <xf numFmtId="14" fontId="5" fillId="0" borderId="10" xfId="0" applyNumberFormat="1" applyFont="1" applyBorder="1" applyAlignment="1">
      <alignment horizontal="center" vertical="center"/>
    </xf>
    <xf numFmtId="0" fontId="3" fillId="2" borderId="5" xfId="200" applyFont="1" applyFill="1" applyBorder="1" applyAlignment="1">
      <alignment horizontal="center" vertical="center"/>
    </xf>
    <xf numFmtId="0" fontId="19" fillId="0" borderId="10" xfId="0" applyFont="1" applyFill="1" applyBorder="1">
      <alignment vertical="center"/>
    </xf>
    <xf numFmtId="0" fontId="3" fillId="0" borderId="10" xfId="0" applyFont="1" applyBorder="1">
      <alignment vertical="center"/>
    </xf>
    <xf numFmtId="0" fontId="3" fillId="0" borderId="10" xfId="202" applyFont="1" applyBorder="1" applyAlignment="1">
      <alignment horizontal="center" vertical="center"/>
    </xf>
    <xf numFmtId="0" fontId="14" fillId="2" borderId="10" xfId="0" applyFont="1" applyFill="1" applyBorder="1">
      <alignment vertical="center"/>
    </xf>
    <xf numFmtId="0" fontId="14" fillId="2" borderId="4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176" fontId="2" fillId="2" borderId="6" xfId="202" applyNumberFormat="1" applyFont="1" applyFill="1" applyBorder="1" applyAlignment="1">
      <alignment horizontal="center" vertical="center"/>
    </xf>
    <xf numFmtId="0" fontId="3" fillId="2" borderId="6" xfId="200" applyFont="1" applyFill="1" applyBorder="1" applyAlignment="1">
      <alignment horizontal="center" vertical="center"/>
    </xf>
    <xf numFmtId="177" fontId="3" fillId="0" borderId="12" xfId="0" applyNumberFormat="1" applyFont="1" applyFill="1" applyBorder="1">
      <alignment vertical="center"/>
    </xf>
    <xf numFmtId="4" fontId="3" fillId="0" borderId="0" xfId="0" applyNumberFormat="1" applyFont="1" applyFill="1">
      <alignment vertical="center"/>
    </xf>
    <xf numFmtId="176" fontId="3" fillId="0" borderId="0" xfId="0" applyNumberFormat="1" applyFont="1" applyFill="1">
      <alignment vertical="center"/>
    </xf>
    <xf numFmtId="0" fontId="4" fillId="0" borderId="0" xfId="200" applyFont="1" applyFill="1" applyAlignment="1">
      <alignment horizontal="center" vertical="center"/>
    </xf>
    <xf numFmtId="4" fontId="5" fillId="2" borderId="4" xfId="20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3" fillId="5" borderId="5" xfId="200" applyFont="1" applyFill="1" applyBorder="1" applyAlignment="1">
      <alignment horizontal="center" vertical="center"/>
    </xf>
    <xf numFmtId="4" fontId="3" fillId="5" borderId="5" xfId="200" applyNumberFormat="1" applyFont="1" applyFill="1" applyBorder="1" applyAlignment="1">
      <alignment horizontal="center" vertical="center"/>
    </xf>
    <xf numFmtId="176" fontId="3" fillId="5" borderId="5" xfId="0" applyNumberFormat="1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49" fontId="2" fillId="5" borderId="41" xfId="0" applyNumberFormat="1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176" fontId="2" fillId="5" borderId="42" xfId="0" applyNumberFormat="1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5" fillId="2" borderId="24" xfId="20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/>
    </xf>
    <xf numFmtId="176" fontId="5" fillId="2" borderId="24" xfId="202" applyNumberFormat="1" applyFont="1" applyFill="1" applyBorder="1" applyAlignment="1">
      <alignment horizontal="center" vertical="center"/>
    </xf>
    <xf numFmtId="176" fontId="5" fillId="0" borderId="2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5" fillId="0" borderId="15" xfId="200" applyFont="1" applyFill="1" applyBorder="1" applyAlignment="1">
      <alignment horizontal="center" vertical="center"/>
    </xf>
    <xf numFmtId="0" fontId="2" fillId="6" borderId="20" xfId="200" applyFont="1" applyFill="1" applyBorder="1" applyAlignment="1">
      <alignment horizontal="center" vertical="center"/>
    </xf>
    <xf numFmtId="177" fontId="2" fillId="6" borderId="6" xfId="200" applyNumberFormat="1" applyFont="1" applyFill="1" applyBorder="1" applyAlignment="1">
      <alignment horizontal="center" vertical="center"/>
    </xf>
    <xf numFmtId="4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177" fontId="3" fillId="5" borderId="5" xfId="202" applyNumberFormat="1" applyFont="1" applyFill="1" applyBorder="1" applyAlignment="1">
      <alignment horizontal="center" vertical="center"/>
    </xf>
    <xf numFmtId="176" fontId="3" fillId="5" borderId="5" xfId="202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177" fontId="2" fillId="5" borderId="42" xfId="0" applyNumberFormat="1" applyFont="1" applyFill="1" applyBorder="1" applyAlignment="1">
      <alignment horizontal="center" vertical="center"/>
    </xf>
    <xf numFmtId="49" fontId="5" fillId="0" borderId="43" xfId="0" applyNumberFormat="1" applyFont="1" applyFill="1" applyBorder="1" applyAlignment="1">
      <alignment horizontal="center" vertical="center"/>
    </xf>
    <xf numFmtId="0" fontId="5" fillId="0" borderId="24" xfId="200" applyFont="1" applyFill="1" applyBorder="1" applyAlignment="1">
      <alignment horizontal="center" vertical="center"/>
    </xf>
    <xf numFmtId="177" fontId="5" fillId="2" borderId="24" xfId="202" applyNumberFormat="1" applyFont="1" applyFill="1" applyBorder="1" applyAlignment="1">
      <alignment horizontal="center" vertical="center"/>
    </xf>
    <xf numFmtId="0" fontId="5" fillId="2" borderId="24" xfId="0" applyFont="1" applyFill="1" applyBorder="1">
      <alignment vertical="center"/>
    </xf>
    <xf numFmtId="0" fontId="5" fillId="0" borderId="4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0" borderId="10" xfId="20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176" fontId="2" fillId="2" borderId="6" xfId="200" applyNumberFormat="1" applyFont="1" applyFill="1" applyBorder="1" applyAlignment="1">
      <alignment horizontal="center" vertical="center"/>
    </xf>
    <xf numFmtId="0" fontId="3" fillId="2" borderId="35" xfId="202" applyFont="1" applyFill="1" applyBorder="1">
      <alignment vertical="center"/>
    </xf>
    <xf numFmtId="0" fontId="3" fillId="0" borderId="12" xfId="202" applyFont="1" applyFill="1" applyBorder="1">
      <alignment vertical="center"/>
    </xf>
    <xf numFmtId="0" fontId="23" fillId="0" borderId="0" xfId="0" applyFont="1">
      <alignment vertical="center"/>
    </xf>
    <xf numFmtId="0" fontId="24" fillId="2" borderId="0" xfId="0" applyFont="1" applyFill="1">
      <alignment vertical="center"/>
    </xf>
    <xf numFmtId="0" fontId="24" fillId="0" borderId="0" xfId="0" applyFont="1" applyFill="1">
      <alignment vertical="center"/>
    </xf>
    <xf numFmtId="0" fontId="25" fillId="2" borderId="0" xfId="0" applyFont="1" applyFill="1">
      <alignment vertical="center"/>
    </xf>
    <xf numFmtId="0" fontId="25" fillId="0" borderId="0" xfId="0" applyFont="1">
      <alignment vertical="center"/>
    </xf>
    <xf numFmtId="0" fontId="24" fillId="0" borderId="0" xfId="0" applyFont="1">
      <alignment vertical="center"/>
    </xf>
    <xf numFmtId="176" fontId="24" fillId="0" borderId="0" xfId="0" applyNumberFormat="1" applyFont="1">
      <alignment vertical="center"/>
    </xf>
    <xf numFmtId="0" fontId="24" fillId="0" borderId="0" xfId="0" applyFont="1" applyAlignment="1">
      <alignment horizontal="left" vertical="center" wrapText="1"/>
    </xf>
    <xf numFmtId="0" fontId="26" fillId="0" borderId="0" xfId="20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176" fontId="2" fillId="5" borderId="32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176" fontId="5" fillId="2" borderId="24" xfId="0" applyNumberFormat="1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176" fontId="2" fillId="5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82" fontId="5" fillId="2" borderId="4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177" fontId="5" fillId="0" borderId="4" xfId="200" applyNumberFormat="1" applyFont="1" applyFill="1" applyBorder="1" applyAlignment="1">
      <alignment horizontal="center" vertical="center"/>
    </xf>
    <xf numFmtId="10" fontId="5" fillId="2" borderId="15" xfId="202" applyNumberFormat="1" applyFont="1" applyFill="1" applyBorder="1" applyAlignment="1">
      <alignment horizontal="center" vertical="center"/>
    </xf>
    <xf numFmtId="49" fontId="3" fillId="5" borderId="4" xfId="202" applyNumberFormat="1" applyFont="1" applyFill="1" applyBorder="1" applyAlignment="1">
      <alignment horizontal="center" vertical="center"/>
    </xf>
    <xf numFmtId="49" fontId="3" fillId="5" borderId="4" xfId="200" applyNumberFormat="1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49" fontId="3" fillId="5" borderId="6" xfId="202" applyNumberFormat="1" applyFont="1" applyFill="1" applyBorder="1" applyAlignment="1">
      <alignment horizontal="center" vertical="center"/>
    </xf>
    <xf numFmtId="49" fontId="3" fillId="5" borderId="6" xfId="20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2" fillId="5" borderId="6" xfId="202" applyNumberFormat="1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0" fontId="5" fillId="2" borderId="4" xfId="202" applyNumberFormat="1" applyFont="1" applyFill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177" fontId="2" fillId="5" borderId="4" xfId="0" applyNumberFormat="1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left" vertical="center" wrapText="1"/>
    </xf>
    <xf numFmtId="177" fontId="5" fillId="0" borderId="1" xfId="202" applyNumberFormat="1" applyFont="1" applyFill="1" applyBorder="1" applyAlignment="1">
      <alignment horizontal="center" vertical="center"/>
    </xf>
    <xf numFmtId="176" fontId="5" fillId="0" borderId="1" xfId="202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vertical="center" wrapText="1"/>
    </xf>
    <xf numFmtId="177" fontId="2" fillId="5" borderId="32" xfId="202" applyNumberFormat="1" applyFont="1" applyFill="1" applyBorder="1" applyAlignment="1">
      <alignment horizontal="center" vertical="center"/>
    </xf>
    <xf numFmtId="176" fontId="2" fillId="5" borderId="32" xfId="202" applyNumberFormat="1" applyFont="1" applyFill="1" applyBorder="1" applyAlignment="1">
      <alignment horizontal="center" vertical="center"/>
    </xf>
    <xf numFmtId="176" fontId="5" fillId="2" borderId="32" xfId="202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left" vertical="center" wrapText="1"/>
    </xf>
    <xf numFmtId="176" fontId="5" fillId="2" borderId="44" xfId="202" applyNumberFormat="1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left" vertical="center" wrapText="1"/>
    </xf>
    <xf numFmtId="176" fontId="5" fillId="2" borderId="16" xfId="202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49" xfId="0" applyFont="1" applyFill="1" applyBorder="1" applyAlignment="1">
      <alignment horizontal="left" vertical="center" wrapText="1"/>
    </xf>
    <xf numFmtId="177" fontId="2" fillId="5" borderId="5" xfId="202" applyNumberFormat="1" applyFont="1" applyFill="1" applyBorder="1" applyAlignment="1">
      <alignment horizontal="center" vertical="center"/>
    </xf>
    <xf numFmtId="176" fontId="2" fillId="5" borderId="5" xfId="202" applyNumberFormat="1" applyFont="1" applyFill="1" applyBorder="1" applyAlignment="1">
      <alignment horizontal="center" vertical="center"/>
    </xf>
    <xf numFmtId="176" fontId="5" fillId="2" borderId="0" xfId="202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left" vertical="center" wrapText="1"/>
    </xf>
    <xf numFmtId="176" fontId="5" fillId="2" borderId="14" xfId="202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left" vertical="center" wrapText="1"/>
    </xf>
    <xf numFmtId="0" fontId="13" fillId="9" borderId="2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center" vertical="center"/>
    </xf>
    <xf numFmtId="0" fontId="13" fillId="9" borderId="4" xfId="0" applyFont="1" applyFill="1" applyBorder="1">
      <alignment vertical="center"/>
    </xf>
    <xf numFmtId="10" fontId="5" fillId="2" borderId="5" xfId="202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77" fontId="2" fillId="5" borderId="6" xfId="202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7" fontId="5" fillId="2" borderId="4" xfId="202" applyNumberFormat="1" applyFont="1" applyFill="1" applyBorder="1" applyAlignment="1">
      <alignment vertical="center"/>
    </xf>
    <xf numFmtId="0" fontId="15" fillId="0" borderId="10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76" fontId="5" fillId="0" borderId="5" xfId="202" applyNumberFormat="1" applyFont="1" applyFill="1" applyBorder="1" applyAlignment="1">
      <alignment horizontal="center" vertical="center"/>
    </xf>
    <xf numFmtId="176" fontId="5" fillId="2" borderId="6" xfId="202" applyNumberFormat="1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2" borderId="30" xfId="0" applyFont="1" applyFill="1" applyBorder="1" applyAlignment="1">
      <alignment horizontal="center" vertical="center"/>
    </xf>
    <xf numFmtId="10" fontId="5" fillId="0" borderId="10" xfId="0" applyNumberFormat="1" applyFont="1" applyFill="1" applyBorder="1" applyAlignment="1">
      <alignment vertical="center" wrapText="1"/>
    </xf>
    <xf numFmtId="176" fontId="2" fillId="5" borderId="6" xfId="0" applyNumberFormat="1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10" fontId="5" fillId="2" borderId="4" xfId="203" applyNumberFormat="1" applyFont="1" applyFill="1" applyBorder="1" applyAlignment="1">
      <alignment horizontal="center" vertical="center"/>
    </xf>
    <xf numFmtId="10" fontId="5" fillId="2" borderId="23" xfId="203" applyNumberFormat="1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6" xfId="0" applyFont="1" applyFill="1" applyBorder="1">
      <alignment vertical="center"/>
    </xf>
    <xf numFmtId="176" fontId="15" fillId="6" borderId="6" xfId="0" applyNumberFormat="1" applyFont="1" applyFill="1" applyBorder="1">
      <alignment vertical="center"/>
    </xf>
    <xf numFmtId="0" fontId="24" fillId="0" borderId="7" xfId="0" applyFont="1" applyBorder="1" applyAlignment="1">
      <alignment horizontal="left" vertical="center" wrapText="1"/>
    </xf>
    <xf numFmtId="176" fontId="25" fillId="0" borderId="0" xfId="0" applyNumberFormat="1" applyFont="1">
      <alignment vertical="center"/>
    </xf>
    <xf numFmtId="179" fontId="24" fillId="0" borderId="0" xfId="0" applyNumberFormat="1" applyFont="1" applyFill="1">
      <alignment vertical="center"/>
    </xf>
    <xf numFmtId="179" fontId="24" fillId="0" borderId="0" xfId="0" applyNumberFormat="1" applyFont="1" applyAlignment="1">
      <alignment horizontal="left" vertical="center"/>
    </xf>
    <xf numFmtId="0" fontId="24" fillId="8" borderId="4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176" fontId="24" fillId="2" borderId="4" xfId="0" applyNumberFormat="1" applyFont="1" applyFill="1" applyBorder="1" applyAlignment="1">
      <alignment horizontal="center" vertical="center"/>
    </xf>
    <xf numFmtId="176" fontId="24" fillId="3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176" fontId="5" fillId="2" borderId="31" xfId="202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176" fontId="5" fillId="2" borderId="28" xfId="202" applyNumberFormat="1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5" fillId="0" borderId="32" xfId="0" applyFont="1" applyFill="1" applyBorder="1" applyAlignment="1">
      <alignment horizontal="center" vertical="center"/>
    </xf>
    <xf numFmtId="176" fontId="15" fillId="2" borderId="35" xfId="0" applyNumberFormat="1" applyFont="1" applyFill="1" applyBorder="1">
      <alignment vertical="center"/>
    </xf>
    <xf numFmtId="0" fontId="15" fillId="0" borderId="35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179" fontId="24" fillId="0" borderId="0" xfId="0" applyNumberFormat="1" applyFont="1">
      <alignment vertical="center"/>
    </xf>
    <xf numFmtId="177" fontId="24" fillId="2" borderId="4" xfId="202" applyNumberFormat="1" applyFont="1" applyFill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3" fillId="2" borderId="0" xfId="0" applyFont="1" applyFill="1">
      <alignment vertical="center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 wrapText="1"/>
    </xf>
    <xf numFmtId="176" fontId="24" fillId="2" borderId="0" xfId="0" applyNumberFormat="1" applyFont="1" applyFill="1">
      <alignment vertical="center"/>
    </xf>
    <xf numFmtId="0" fontId="24" fillId="2" borderId="0" xfId="0" applyFont="1" applyFill="1" applyAlignment="1">
      <alignment horizontal="center" vertical="center"/>
    </xf>
    <xf numFmtId="176" fontId="24" fillId="2" borderId="0" xfId="0" applyNumberFormat="1" applyFont="1" applyFill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176" fontId="25" fillId="2" borderId="1" xfId="0" applyNumberFormat="1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/>
    </xf>
    <xf numFmtId="176" fontId="25" fillId="5" borderId="4" xfId="0" applyNumberFormat="1" applyFont="1" applyFill="1" applyBorder="1" applyAlignment="1">
      <alignment horizontal="center" vertical="center"/>
    </xf>
    <xf numFmtId="0" fontId="24" fillId="5" borderId="4" xfId="202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24" fillId="5" borderId="23" xfId="202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25" fillId="3" borderId="1" xfId="202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vertical="center" wrapText="1"/>
    </xf>
    <xf numFmtId="179" fontId="25" fillId="5" borderId="4" xfId="0" applyNumberFormat="1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 wrapText="1"/>
    </xf>
    <xf numFmtId="0" fontId="24" fillId="2" borderId="4" xfId="202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vertical="center" wrapText="1"/>
    </xf>
    <xf numFmtId="176" fontId="5" fillId="9" borderId="4" xfId="0" applyNumberFormat="1" applyFont="1" applyFill="1" applyBorder="1" applyAlignment="1">
      <alignment horizontal="center" vertical="center"/>
    </xf>
    <xf numFmtId="176" fontId="3" fillId="9" borderId="4" xfId="0" applyNumberFormat="1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vertical="center" wrapText="1"/>
    </xf>
    <xf numFmtId="0" fontId="5" fillId="2" borderId="4" xfId="200" applyFont="1" applyFill="1" applyBorder="1" applyAlignment="1">
      <alignment horizontal="center" vertical="center" wrapText="1"/>
    </xf>
    <xf numFmtId="0" fontId="25" fillId="5" borderId="4" xfId="202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 wrapText="1"/>
    </xf>
    <xf numFmtId="0" fontId="15" fillId="5" borderId="4" xfId="202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176" fontId="15" fillId="5" borderId="4" xfId="0" applyNumberFormat="1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176" fontId="5" fillId="5" borderId="4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4" xfId="202" applyFont="1" applyFill="1" applyBorder="1" applyAlignment="1">
      <alignment horizontal="center" vertical="center"/>
    </xf>
    <xf numFmtId="176" fontId="22" fillId="5" borderId="4" xfId="202" applyNumberFormat="1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13" fillId="2" borderId="5" xfId="202" applyFont="1" applyFill="1" applyBorder="1" applyAlignment="1">
      <alignment horizontal="center" vertical="center"/>
    </xf>
    <xf numFmtId="0" fontId="13" fillId="2" borderId="26" xfId="0" applyFont="1" applyFill="1" applyBorder="1">
      <alignment vertical="center"/>
    </xf>
    <xf numFmtId="0" fontId="22" fillId="5" borderId="5" xfId="202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176" fontId="25" fillId="5" borderId="4" xfId="202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/>
    </xf>
    <xf numFmtId="176" fontId="25" fillId="5" borderId="5" xfId="0" applyNumberFormat="1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 wrapText="1"/>
    </xf>
    <xf numFmtId="177" fontId="25" fillId="5" borderId="4" xfId="202" applyNumberFormat="1" applyFont="1" applyFill="1" applyBorder="1" applyAlignment="1">
      <alignment horizontal="center" vertical="center"/>
    </xf>
    <xf numFmtId="0" fontId="28" fillId="7" borderId="5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/>
    </xf>
    <xf numFmtId="176" fontId="25" fillId="8" borderId="6" xfId="0" applyNumberFormat="1" applyFont="1" applyFill="1" applyBorder="1" applyAlignment="1">
      <alignment horizontal="center" vertical="center"/>
    </xf>
    <xf numFmtId="176" fontId="25" fillId="2" borderId="0" xfId="0" applyNumberFormat="1" applyFont="1" applyFill="1" applyAlignment="1">
      <alignment horizontal="center" vertical="center"/>
    </xf>
    <xf numFmtId="176" fontId="25" fillId="2" borderId="0" xfId="0" applyNumberFormat="1" applyFont="1" applyFill="1">
      <alignment vertical="center"/>
    </xf>
    <xf numFmtId="176" fontId="24" fillId="2" borderId="4" xfId="202" applyNumberFormat="1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176" fontId="24" fillId="0" borderId="4" xfId="0" applyNumberFormat="1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 wrapText="1"/>
    </xf>
    <xf numFmtId="176" fontId="24" fillId="2" borderId="6" xfId="0" applyNumberFormat="1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179" fontId="24" fillId="2" borderId="0" xfId="0" applyNumberFormat="1" applyFont="1" applyFill="1" applyAlignment="1">
      <alignment horizontal="center" vertical="center"/>
    </xf>
  </cellXfs>
  <cellStyles count="205">
    <cellStyle name="常规" xfId="0" builtinId="0"/>
    <cellStyle name="货币[0]" xfId="1" builtinId="7"/>
    <cellStyle name="货币" xfId="2" builtinId="4"/>
    <cellStyle name="S1 4" xfId="3"/>
    <cellStyle name="S1 2 2" xfId="4"/>
    <cellStyle name="20% - 强调文字颜色 3" xfId="5" builtinId="38"/>
    <cellStyle name="输入" xfId="6" builtinId="20"/>
    <cellStyle name="千位分隔[0]" xfId="7" builtinId="6"/>
    <cellStyle name="S12 4" xfId="8"/>
    <cellStyle name="千位分隔" xfId="9" builtinId="3"/>
    <cellStyle name="常规 7 3" xfId="10"/>
    <cellStyle name="40% - 强调文字颜色 3" xfId="11" builtinId="39"/>
    <cellStyle name="差" xfId="12" builtinId="27"/>
    <cellStyle name="60% - 强调文字颜色 3" xfId="13" builtinId="40"/>
    <cellStyle name="超链接" xfId="14" builtinId="8"/>
    <cellStyle name="百分比" xfId="15" builtinId="5"/>
    <cellStyle name="S6 3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常规 5 2 2" xfId="28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S0 2" xfId="34"/>
    <cellStyle name="检查单元格" xfId="35" builtinId="23"/>
    <cellStyle name="20% - 强调文字颜色 6" xfId="36" builtinId="50"/>
    <cellStyle name="常规 8 3" xfId="37"/>
    <cellStyle name="S13 2 2" xfId="38"/>
    <cellStyle name="强调文字颜色 2" xfId="39" builtinId="33"/>
    <cellStyle name="链接单元格" xfId="40" builtinId="24"/>
    <cellStyle name="汇总" xfId="41" builtinId="25"/>
    <cellStyle name="好" xfId="42" builtinId="26"/>
    <cellStyle name="适中" xfId="43" builtinId="28"/>
    <cellStyle name="20% - 强调文字颜色 5" xfId="44" builtinId="46"/>
    <cellStyle name="常规 8 2" xfId="45"/>
    <cellStyle name="强调文字颜色 1" xfId="46" builtinId="29"/>
    <cellStyle name="S1 2" xfId="47"/>
    <cellStyle name="20% - 强调文字颜色 1" xfId="48" builtinId="30"/>
    <cellStyle name="S0 3 2" xfId="49"/>
    <cellStyle name="40% - 强调文字颜色 1" xfId="50" builtinId="31"/>
    <cellStyle name="S7 2 2 2" xfId="51"/>
    <cellStyle name="20% - 强调文字颜色 2" xfId="52" builtinId="34"/>
    <cellStyle name="40% - 强调文字颜色 2" xfId="53" builtinId="35"/>
    <cellStyle name="S12 4 2" xfId="54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S4 3 2" xfId="60"/>
    <cellStyle name="40% - 强调文字颜色 5" xfId="61" builtinId="47"/>
    <cellStyle name="60% - 强调文字颜色 5" xfId="62" builtinId="48"/>
    <cellStyle name="强调文字颜色 6" xfId="63" builtinId="49"/>
    <cellStyle name="40% - 强调文字颜色 6" xfId="64" builtinId="51"/>
    <cellStyle name="60% - 强调文字颜色 6" xfId="65" builtinId="52"/>
    <cellStyle name="S1 3" xfId="66"/>
    <cellStyle name="S1 5" xfId="67"/>
    <cellStyle name="S0" xfId="68"/>
    <cellStyle name="常规 2 2" xfId="69"/>
    <cellStyle name="S1" xfId="70"/>
    <cellStyle name="常规 7" xfId="71"/>
    <cellStyle name="S0 2 2" xfId="72"/>
    <cellStyle name="S0 3" xfId="73"/>
    <cellStyle name="S0 4" xfId="74"/>
    <cellStyle name="S1 3 2" xfId="75"/>
    <cellStyle name="S1 4 2" xfId="76"/>
    <cellStyle name="S10" xfId="77"/>
    <cellStyle name="S10 2" xfId="78"/>
    <cellStyle name="S10 2 2" xfId="79"/>
    <cellStyle name="S10 3" xfId="80"/>
    <cellStyle name="S10 3 2" xfId="81"/>
    <cellStyle name="S10 4" xfId="82"/>
    <cellStyle name="S10 4 2" xfId="83"/>
    <cellStyle name="S10 5" xfId="84"/>
    <cellStyle name="S11" xfId="85"/>
    <cellStyle name="S11 2" xfId="86"/>
    <cellStyle name="S11 2 2" xfId="87"/>
    <cellStyle name="S9 2 2" xfId="88"/>
    <cellStyle name="S11 3" xfId="89"/>
    <cellStyle name="S11 3 2" xfId="90"/>
    <cellStyle name="S11 4" xfId="91"/>
    <cellStyle name="S11 4 2" xfId="92"/>
    <cellStyle name="常规 2" xfId="93"/>
    <cellStyle name="S11 5" xfId="94"/>
    <cellStyle name="S12" xfId="95"/>
    <cellStyle name="S14" xfId="96"/>
    <cellStyle name="S12 2" xfId="97"/>
    <cellStyle name="S14 2" xfId="98"/>
    <cellStyle name="S12 2 2" xfId="99"/>
    <cellStyle name="S9 3 2" xfId="100"/>
    <cellStyle name="S12 3" xfId="101"/>
    <cellStyle name="S12 3 2" xfId="102"/>
    <cellStyle name="S12 5" xfId="103"/>
    <cellStyle name="S13" xfId="104"/>
    <cellStyle name="S13 2" xfId="105"/>
    <cellStyle name="S9 4 2" xfId="106"/>
    <cellStyle name="S13 3" xfId="107"/>
    <cellStyle name="S8 2" xfId="108"/>
    <cellStyle name="S2" xfId="109"/>
    <cellStyle name="S8 2 2" xfId="110"/>
    <cellStyle name="S2 2" xfId="111"/>
    <cellStyle name="S2 2 2" xfId="112"/>
    <cellStyle name="S2 3" xfId="113"/>
    <cellStyle name="S2 3 2" xfId="114"/>
    <cellStyle name="S2 4" xfId="115"/>
    <cellStyle name="S2 4 2" xfId="116"/>
    <cellStyle name="S2 5" xfId="117"/>
    <cellStyle name="S8 3" xfId="118"/>
    <cellStyle name="S3" xfId="119"/>
    <cellStyle name="S8 3 2" xfId="120"/>
    <cellStyle name="S3 2" xfId="121"/>
    <cellStyle name="S3 2 2" xfId="122"/>
    <cellStyle name="S3 3" xfId="123"/>
    <cellStyle name="S3 3 2" xfId="124"/>
    <cellStyle name="S3 4" xfId="125"/>
    <cellStyle name="S3 4 2" xfId="126"/>
    <cellStyle name="S3 5" xfId="127"/>
    <cellStyle name="S8 4" xfId="128"/>
    <cellStyle name="S4" xfId="129"/>
    <cellStyle name="S8 4 2" xfId="130"/>
    <cellStyle name="S4 2" xfId="131"/>
    <cellStyle name="S4 2 2" xfId="132"/>
    <cellStyle name="S4 3" xfId="133"/>
    <cellStyle name="S4 4" xfId="134"/>
    <cellStyle name="S4 4 2" xfId="135"/>
    <cellStyle name="S4 5" xfId="136"/>
    <cellStyle name="S8 5" xfId="137"/>
    <cellStyle name="S5" xfId="138"/>
    <cellStyle name="S8 5 2" xfId="139"/>
    <cellStyle name="S5 2" xfId="140"/>
    <cellStyle name="S5 2 2" xfId="141"/>
    <cellStyle name="S5 3" xfId="142"/>
    <cellStyle name="S5 3 2" xfId="143"/>
    <cellStyle name="S5 4" xfId="144"/>
    <cellStyle name="S5 4 2" xfId="145"/>
    <cellStyle name="S5 5" xfId="146"/>
    <cellStyle name="S8 6" xfId="147"/>
    <cellStyle name="S6" xfId="148"/>
    <cellStyle name="S6 2" xfId="149"/>
    <cellStyle name="S6 2 2" xfId="150"/>
    <cellStyle name="百分比 2" xfId="151"/>
    <cellStyle name="S6 3 2" xfId="152"/>
    <cellStyle name="S6 4" xfId="153"/>
    <cellStyle name="S6 4 2" xfId="154"/>
    <cellStyle name="S6 5" xfId="155"/>
    <cellStyle name="S7" xfId="156"/>
    <cellStyle name="S7 2" xfId="157"/>
    <cellStyle name="S7 2 2" xfId="158"/>
    <cellStyle name="S7 2 3" xfId="159"/>
    <cellStyle name="S7 3" xfId="160"/>
    <cellStyle name="S7 3 2" xfId="161"/>
    <cellStyle name="S7 4" xfId="162"/>
    <cellStyle name="S7 4 2" xfId="163"/>
    <cellStyle name="S7 5" xfId="164"/>
    <cellStyle name="S7 5 2" xfId="165"/>
    <cellStyle name="S7 6" xfId="166"/>
    <cellStyle name="S8" xfId="167"/>
    <cellStyle name="S9" xfId="168"/>
    <cellStyle name="常规 3 3" xfId="169"/>
    <cellStyle name="S9 2" xfId="170"/>
    <cellStyle name="S9 3" xfId="171"/>
    <cellStyle name="S9 4" xfId="172"/>
    <cellStyle name="S9 5" xfId="173"/>
    <cellStyle name="百分比 2 2" xfId="174"/>
    <cellStyle name="常规 10" xfId="175"/>
    <cellStyle name="常规 11" xfId="176"/>
    <cellStyle name="常规 12" xfId="177"/>
    <cellStyle name="常规 3" xfId="178"/>
    <cellStyle name="常规 3 2" xfId="179"/>
    <cellStyle name="常规 5 3 2 2" xfId="180"/>
    <cellStyle name="常规 4" xfId="181"/>
    <cellStyle name="常规 4 2" xfId="182"/>
    <cellStyle name="常规 4 2 2" xfId="183"/>
    <cellStyle name="常规 4 3" xfId="184"/>
    <cellStyle name="常规 5" xfId="185"/>
    <cellStyle name="常规 5 3" xfId="186"/>
    <cellStyle name="常规 5 3 2" xfId="187"/>
    <cellStyle name="常规 5 3 3" xfId="188"/>
    <cellStyle name="常规 5 3 4" xfId="189"/>
    <cellStyle name="常规 5 4" xfId="190"/>
    <cellStyle name="常规 6 2" xfId="191"/>
    <cellStyle name="常规 6 3" xfId="192"/>
    <cellStyle name="常规 6 4" xfId="193"/>
    <cellStyle name="常规 7 2" xfId="194"/>
    <cellStyle name="常规 7 4" xfId="195"/>
    <cellStyle name="常规 8" xfId="196"/>
    <cellStyle name="常规 9" xfId="197"/>
    <cellStyle name="常规 9 2" xfId="198"/>
    <cellStyle name="常规 9 3" xfId="199"/>
    <cellStyle name="常规_Sheet1_1" xfId="200"/>
    <cellStyle name="常规 9 4" xfId="201"/>
    <cellStyle name="常规_Sheet1" xfId="202"/>
    <cellStyle name="常规_Sheet1 2" xfId="203"/>
    <cellStyle name="常规_Sheet1_1 2" xfId="204"/>
  </cellStyles>
  <tableStyles count="0" defaultTableStyle="TableStyleMedium9" defaultPivotStyle="PivotStyleLight16"/>
  <colors>
    <mruColors>
      <color rgb="006600FF"/>
      <color rgb="00B89DB0"/>
      <color rgb="00C00000"/>
      <color rgb="00FFC000"/>
      <color rgb="0033CCFF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2"/>
  <sheetViews>
    <sheetView tabSelected="1" workbookViewId="0">
      <pane ySplit="2" topLeftCell="A168" activePane="bottomLeft" state="frozen"/>
      <selection/>
      <selection pane="bottomLeft" activeCell="R182" sqref="R182"/>
    </sheetView>
  </sheetViews>
  <sheetFormatPr defaultColWidth="11.25" defaultRowHeight="13.5"/>
  <cols>
    <col min="1" max="1" width="10.75" style="712" customWidth="1"/>
    <col min="2" max="2" width="4" style="581" customWidth="1"/>
    <col min="3" max="3" width="5.125" style="581" customWidth="1"/>
    <col min="4" max="4" width="9.25" style="581" customWidth="1"/>
    <col min="5" max="5" width="4.875" style="581" customWidth="1"/>
    <col min="6" max="6" width="12.375" style="713" customWidth="1"/>
    <col min="7" max="7" width="5.875" style="581" customWidth="1"/>
    <col min="8" max="8" width="10.875" style="713" customWidth="1"/>
    <col min="9" max="9" width="6" style="581" customWidth="1"/>
    <col min="10" max="10" width="5.625" style="714" customWidth="1"/>
    <col min="11" max="12" width="13.5" style="713" customWidth="1"/>
    <col min="13" max="13" width="10.875" style="715" customWidth="1"/>
    <col min="14" max="14" width="12.125" style="581" customWidth="1"/>
    <col min="15" max="15" width="10.5" style="712" customWidth="1"/>
    <col min="16" max="16384" width="11.25" style="581"/>
  </cols>
  <sheetData>
    <row r="1" s="708" customFormat="1" ht="40" customHeight="1" spans="1:15">
      <c r="A1" s="716" t="s">
        <v>0</v>
      </c>
      <c r="B1" s="716"/>
      <c r="C1" s="716"/>
      <c r="D1" s="716"/>
      <c r="E1" s="716"/>
      <c r="F1" s="716"/>
      <c r="G1" s="716"/>
      <c r="H1" s="716"/>
      <c r="I1" s="716"/>
      <c r="J1" s="716"/>
      <c r="K1" s="716"/>
      <c r="L1" s="716"/>
      <c r="M1" s="716"/>
      <c r="N1" s="716"/>
      <c r="O1" s="716"/>
    </row>
    <row r="2" ht="68.25" customHeight="1" spans="1:15">
      <c r="A2" s="717" t="s">
        <v>1</v>
      </c>
      <c r="B2" s="718" t="s">
        <v>2</v>
      </c>
      <c r="C2" s="718" t="s">
        <v>3</v>
      </c>
      <c r="D2" s="719" t="s">
        <v>4</v>
      </c>
      <c r="E2" s="717" t="s">
        <v>5</v>
      </c>
      <c r="F2" s="720" t="s">
        <v>6</v>
      </c>
      <c r="G2" s="717" t="s">
        <v>7</v>
      </c>
      <c r="H2" s="720" t="s">
        <v>8</v>
      </c>
      <c r="I2" s="717" t="s">
        <v>9</v>
      </c>
      <c r="J2" s="717" t="s">
        <v>10</v>
      </c>
      <c r="K2" s="720" t="s">
        <v>11</v>
      </c>
      <c r="L2" s="720" t="s">
        <v>12</v>
      </c>
      <c r="M2" s="730" t="s">
        <v>13</v>
      </c>
      <c r="N2" s="731" t="s">
        <v>14</v>
      </c>
      <c r="O2" s="732" t="s">
        <v>15</v>
      </c>
    </row>
    <row r="3" ht="18" customHeight="1" spans="1:15">
      <c r="A3" s="28" t="s">
        <v>16</v>
      </c>
      <c r="B3" s="14">
        <v>1</v>
      </c>
      <c r="C3" s="14">
        <v>22</v>
      </c>
      <c r="D3" s="14" t="s">
        <v>17</v>
      </c>
      <c r="E3" s="14">
        <v>0</v>
      </c>
      <c r="F3" s="15">
        <v>0</v>
      </c>
      <c r="G3" s="14">
        <v>0</v>
      </c>
      <c r="H3" s="15">
        <v>0</v>
      </c>
      <c r="I3" s="275">
        <v>0</v>
      </c>
      <c r="J3" s="29">
        <v>0</v>
      </c>
      <c r="K3" s="15">
        <v>0</v>
      </c>
      <c r="L3" s="15">
        <f>I3+J3+K3</f>
        <v>0</v>
      </c>
      <c r="M3" s="14"/>
      <c r="N3" s="81" t="s">
        <v>18</v>
      </c>
      <c r="O3" s="733" t="s">
        <v>19</v>
      </c>
    </row>
    <row r="4" ht="18" customHeight="1" spans="1:15">
      <c r="A4" s="28" t="s">
        <v>20</v>
      </c>
      <c r="B4" s="14">
        <v>1</v>
      </c>
      <c r="C4" s="14">
        <v>22</v>
      </c>
      <c r="D4" s="14" t="s">
        <v>17</v>
      </c>
      <c r="E4" s="14">
        <v>0</v>
      </c>
      <c r="F4" s="15">
        <v>0</v>
      </c>
      <c r="G4" s="14">
        <v>0</v>
      </c>
      <c r="H4" s="15">
        <v>0</v>
      </c>
      <c r="I4" s="275">
        <v>0</v>
      </c>
      <c r="J4" s="29">
        <v>0</v>
      </c>
      <c r="K4" s="15">
        <v>0</v>
      </c>
      <c r="L4" s="15">
        <f>I4+J4+K4</f>
        <v>0</v>
      </c>
      <c r="M4" s="14"/>
      <c r="N4" s="81" t="s">
        <v>18</v>
      </c>
      <c r="O4" s="734"/>
    </row>
    <row r="5" ht="18" customHeight="1" spans="1:15">
      <c r="A5" s="28" t="s">
        <v>21</v>
      </c>
      <c r="B5" s="14">
        <v>1</v>
      </c>
      <c r="C5" s="14">
        <v>22</v>
      </c>
      <c r="D5" s="14" t="s">
        <v>17</v>
      </c>
      <c r="E5" s="14">
        <v>0</v>
      </c>
      <c r="F5" s="15">
        <v>0</v>
      </c>
      <c r="G5" s="14">
        <v>0</v>
      </c>
      <c r="H5" s="15">
        <v>0</v>
      </c>
      <c r="I5" s="275">
        <v>0</v>
      </c>
      <c r="J5" s="29">
        <v>0</v>
      </c>
      <c r="K5" s="15">
        <v>0</v>
      </c>
      <c r="L5" s="15">
        <f>I5+J5+K5</f>
        <v>0</v>
      </c>
      <c r="M5" s="29"/>
      <c r="N5" s="14" t="s">
        <v>22</v>
      </c>
      <c r="O5" s="735"/>
    </row>
    <row r="6" ht="18" customHeight="1" spans="1:15">
      <c r="A6" s="721" t="s">
        <v>23</v>
      </c>
      <c r="B6" s="722"/>
      <c r="C6" s="722"/>
      <c r="D6" s="722"/>
      <c r="E6" s="722"/>
      <c r="F6" s="723">
        <f>SUM(F5)</f>
        <v>0</v>
      </c>
      <c r="G6" s="722"/>
      <c r="H6" s="723"/>
      <c r="I6" s="736"/>
      <c r="J6" s="736"/>
      <c r="K6" s="723"/>
      <c r="L6" s="723">
        <f>I6+J6+K6</f>
        <v>0</v>
      </c>
      <c r="M6" s="683"/>
      <c r="N6" s="737"/>
      <c r="O6" s="738"/>
    </row>
    <row r="7" ht="18" customHeight="1" spans="1:15">
      <c r="A7" s="12" t="s">
        <v>24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40"/>
    </row>
    <row r="8" ht="18" customHeight="1" spans="1:15">
      <c r="A8" s="28" t="s">
        <v>25</v>
      </c>
      <c r="B8" s="14">
        <v>1</v>
      </c>
      <c r="C8" s="14">
        <v>22</v>
      </c>
      <c r="D8" s="14" t="s">
        <v>17</v>
      </c>
      <c r="E8" s="14">
        <v>56</v>
      </c>
      <c r="F8" s="15">
        <f t="shared" ref="F8:F13" si="0">C8*E8</f>
        <v>1232</v>
      </c>
      <c r="G8" s="14">
        <v>0</v>
      </c>
      <c r="H8" s="15">
        <f t="shared" ref="H8:H13" si="1">C8*G8</f>
        <v>0</v>
      </c>
      <c r="I8" s="14">
        <v>60</v>
      </c>
      <c r="J8" s="14">
        <v>12</v>
      </c>
      <c r="K8" s="15">
        <f t="shared" ref="K8:K13" si="2">C8*I8*J8</f>
        <v>15840</v>
      </c>
      <c r="L8" s="15">
        <f t="shared" ref="L8:L13" si="3">F8+H8+K8</f>
        <v>17072</v>
      </c>
      <c r="M8" s="15"/>
      <c r="N8" s="14" t="s">
        <v>26</v>
      </c>
      <c r="O8" s="183"/>
    </row>
    <row r="9" ht="18" customHeight="1" spans="1:15">
      <c r="A9" s="28" t="s">
        <v>27</v>
      </c>
      <c r="B9" s="14">
        <v>1</v>
      </c>
      <c r="C9" s="14">
        <v>22</v>
      </c>
      <c r="D9" s="14" t="s">
        <v>17</v>
      </c>
      <c r="E9" s="14">
        <v>56</v>
      </c>
      <c r="F9" s="15">
        <f t="shared" si="0"/>
        <v>1232</v>
      </c>
      <c r="G9" s="14">
        <v>0</v>
      </c>
      <c r="H9" s="15">
        <f t="shared" si="1"/>
        <v>0</v>
      </c>
      <c r="I9" s="14">
        <v>60</v>
      </c>
      <c r="J9" s="14">
        <v>12</v>
      </c>
      <c r="K9" s="15">
        <f t="shared" si="2"/>
        <v>15840</v>
      </c>
      <c r="L9" s="15">
        <f t="shared" si="3"/>
        <v>17072</v>
      </c>
      <c r="M9" s="15"/>
      <c r="N9" s="14" t="s">
        <v>26</v>
      </c>
      <c r="O9" s="183"/>
    </row>
    <row r="10" ht="18" customHeight="1" spans="1:15">
      <c r="A10" s="28" t="s">
        <v>28</v>
      </c>
      <c r="B10" s="14">
        <v>2</v>
      </c>
      <c r="C10" s="14">
        <v>44</v>
      </c>
      <c r="D10" s="14" t="s">
        <v>29</v>
      </c>
      <c r="E10" s="14">
        <v>56</v>
      </c>
      <c r="F10" s="15">
        <f t="shared" si="0"/>
        <v>2464</v>
      </c>
      <c r="G10" s="14">
        <v>0</v>
      </c>
      <c r="H10" s="15">
        <f t="shared" si="1"/>
        <v>0</v>
      </c>
      <c r="I10" s="14">
        <v>60</v>
      </c>
      <c r="J10" s="14">
        <v>12</v>
      </c>
      <c r="K10" s="15">
        <f t="shared" si="2"/>
        <v>31680</v>
      </c>
      <c r="L10" s="15">
        <f t="shared" si="3"/>
        <v>34144</v>
      </c>
      <c r="M10" s="15"/>
      <c r="N10" s="14" t="s">
        <v>26</v>
      </c>
      <c r="O10" s="181"/>
    </row>
    <row r="11" ht="18" customHeight="1" spans="1:15">
      <c r="A11" s="28" t="s">
        <v>30</v>
      </c>
      <c r="B11" s="14">
        <v>1</v>
      </c>
      <c r="C11" s="14">
        <v>22</v>
      </c>
      <c r="D11" s="14" t="s">
        <v>17</v>
      </c>
      <c r="E11" s="14">
        <v>56</v>
      </c>
      <c r="F11" s="15">
        <f t="shared" si="0"/>
        <v>1232</v>
      </c>
      <c r="G11" s="14">
        <v>0</v>
      </c>
      <c r="H11" s="15">
        <f t="shared" si="1"/>
        <v>0</v>
      </c>
      <c r="I11" s="14">
        <v>60</v>
      </c>
      <c r="J11" s="14">
        <v>12</v>
      </c>
      <c r="K11" s="15">
        <f t="shared" si="2"/>
        <v>15840</v>
      </c>
      <c r="L11" s="15">
        <f t="shared" si="3"/>
        <v>17072</v>
      </c>
      <c r="M11" s="15"/>
      <c r="N11" s="14" t="s">
        <v>26</v>
      </c>
      <c r="O11" s="183"/>
    </row>
    <row r="12" ht="18" customHeight="1" spans="1:15">
      <c r="A12" s="28" t="s">
        <v>31</v>
      </c>
      <c r="B12" s="14">
        <v>2</v>
      </c>
      <c r="C12" s="14">
        <v>44</v>
      </c>
      <c r="D12" s="14" t="s">
        <v>29</v>
      </c>
      <c r="E12" s="14">
        <v>56</v>
      </c>
      <c r="F12" s="15">
        <f t="shared" si="0"/>
        <v>2464</v>
      </c>
      <c r="G12" s="14">
        <v>0</v>
      </c>
      <c r="H12" s="15">
        <f t="shared" si="1"/>
        <v>0</v>
      </c>
      <c r="I12" s="14">
        <v>60</v>
      </c>
      <c r="J12" s="14">
        <v>12</v>
      </c>
      <c r="K12" s="15">
        <f t="shared" si="2"/>
        <v>31680</v>
      </c>
      <c r="L12" s="15">
        <f t="shared" si="3"/>
        <v>34144</v>
      </c>
      <c r="M12" s="15"/>
      <c r="N12" s="14" t="s">
        <v>26</v>
      </c>
      <c r="O12" s="181"/>
    </row>
    <row r="13" ht="18" customHeight="1" spans="1:15">
      <c r="A13" s="28" t="s">
        <v>32</v>
      </c>
      <c r="B13" s="14">
        <v>2</v>
      </c>
      <c r="C13" s="14">
        <v>44</v>
      </c>
      <c r="D13" s="14" t="s">
        <v>29</v>
      </c>
      <c r="E13" s="14">
        <v>56</v>
      </c>
      <c r="F13" s="15">
        <f t="shared" si="0"/>
        <v>2464</v>
      </c>
      <c r="G13" s="14">
        <v>0</v>
      </c>
      <c r="H13" s="15">
        <f t="shared" si="1"/>
        <v>0</v>
      </c>
      <c r="I13" s="14">
        <v>60</v>
      </c>
      <c r="J13" s="14">
        <v>12</v>
      </c>
      <c r="K13" s="15">
        <f t="shared" si="2"/>
        <v>31680</v>
      </c>
      <c r="L13" s="15">
        <f t="shared" si="3"/>
        <v>34144</v>
      </c>
      <c r="M13" s="15"/>
      <c r="N13" s="14" t="s">
        <v>26</v>
      </c>
      <c r="O13" s="181"/>
    </row>
    <row r="14" ht="18" customHeight="1" spans="1:15">
      <c r="A14" s="28" t="s">
        <v>33</v>
      </c>
      <c r="B14" s="14">
        <v>0.5</v>
      </c>
      <c r="C14" s="14">
        <v>11</v>
      </c>
      <c r="D14" s="14" t="s">
        <v>34</v>
      </c>
      <c r="E14" s="14">
        <v>56</v>
      </c>
      <c r="F14" s="15">
        <f t="shared" ref="F14:F21" si="4">C14*E14</f>
        <v>616</v>
      </c>
      <c r="G14" s="14">
        <v>0</v>
      </c>
      <c r="H14" s="15">
        <f t="shared" ref="H14:H20" si="5">C14*G14</f>
        <v>0</v>
      </c>
      <c r="I14" s="14">
        <v>60</v>
      </c>
      <c r="J14" s="14">
        <v>12</v>
      </c>
      <c r="K14" s="15">
        <f t="shared" ref="K14:K20" si="6">C14*I14*J14</f>
        <v>7920</v>
      </c>
      <c r="L14" s="15">
        <f t="shared" ref="L14:L20" si="7">F14+H14+K14</f>
        <v>8536</v>
      </c>
      <c r="M14" s="15"/>
      <c r="N14" s="14" t="s">
        <v>26</v>
      </c>
      <c r="O14" s="183"/>
    </row>
    <row r="15" ht="18" customHeight="1" spans="1:15">
      <c r="A15" s="28" t="s">
        <v>33</v>
      </c>
      <c r="B15" s="14">
        <v>1</v>
      </c>
      <c r="C15" s="14">
        <v>22</v>
      </c>
      <c r="D15" s="14" t="s">
        <v>34</v>
      </c>
      <c r="E15" s="14">
        <v>56</v>
      </c>
      <c r="F15" s="15">
        <f t="shared" si="4"/>
        <v>1232</v>
      </c>
      <c r="G15" s="14">
        <v>0</v>
      </c>
      <c r="H15" s="15">
        <f t="shared" si="5"/>
        <v>0</v>
      </c>
      <c r="I15" s="14">
        <v>60</v>
      </c>
      <c r="J15" s="14">
        <v>12</v>
      </c>
      <c r="K15" s="15">
        <f t="shared" si="6"/>
        <v>15840</v>
      </c>
      <c r="L15" s="15">
        <f t="shared" si="7"/>
        <v>17072</v>
      </c>
      <c r="M15" s="15"/>
      <c r="N15" s="14" t="s">
        <v>26</v>
      </c>
      <c r="O15" s="183"/>
    </row>
    <row r="16" ht="18" customHeight="1" spans="1:15">
      <c r="A16" s="28" t="s">
        <v>35</v>
      </c>
      <c r="B16" s="14">
        <v>1</v>
      </c>
      <c r="C16" s="14">
        <v>22</v>
      </c>
      <c r="D16" s="14" t="s">
        <v>17</v>
      </c>
      <c r="E16" s="14">
        <v>56</v>
      </c>
      <c r="F16" s="15">
        <f t="shared" si="4"/>
        <v>1232</v>
      </c>
      <c r="G16" s="14">
        <v>0</v>
      </c>
      <c r="H16" s="15">
        <f t="shared" si="5"/>
        <v>0</v>
      </c>
      <c r="I16" s="14">
        <v>60</v>
      </c>
      <c r="J16" s="14">
        <v>12</v>
      </c>
      <c r="K16" s="15">
        <f t="shared" si="6"/>
        <v>15840</v>
      </c>
      <c r="L16" s="15">
        <f t="shared" si="7"/>
        <v>17072</v>
      </c>
      <c r="M16" s="15"/>
      <c r="N16" s="14" t="s">
        <v>26</v>
      </c>
      <c r="O16" s="183"/>
    </row>
    <row r="17" ht="18" customHeight="1" spans="1:15">
      <c r="A17" s="28" t="s">
        <v>36</v>
      </c>
      <c r="B17" s="14">
        <v>1</v>
      </c>
      <c r="C17" s="14">
        <v>22</v>
      </c>
      <c r="D17" s="14" t="s">
        <v>17</v>
      </c>
      <c r="E17" s="14">
        <v>56</v>
      </c>
      <c r="F17" s="15">
        <f t="shared" si="4"/>
        <v>1232</v>
      </c>
      <c r="G17" s="14">
        <v>0</v>
      </c>
      <c r="H17" s="15">
        <f t="shared" si="5"/>
        <v>0</v>
      </c>
      <c r="I17" s="14">
        <v>60</v>
      </c>
      <c r="J17" s="14">
        <v>12</v>
      </c>
      <c r="K17" s="41">
        <f t="shared" si="6"/>
        <v>15840</v>
      </c>
      <c r="L17" s="41">
        <f t="shared" si="7"/>
        <v>17072</v>
      </c>
      <c r="M17" s="15"/>
      <c r="N17" s="14" t="s">
        <v>26</v>
      </c>
      <c r="O17" s="431"/>
    </row>
    <row r="18" ht="18" customHeight="1" spans="1:15">
      <c r="A18" s="409" t="s">
        <v>37</v>
      </c>
      <c r="B18" s="81"/>
      <c r="C18" s="81">
        <v>30</v>
      </c>
      <c r="D18" s="14" t="s">
        <v>34</v>
      </c>
      <c r="E18" s="14">
        <v>56</v>
      </c>
      <c r="F18" s="320">
        <f t="shared" si="4"/>
        <v>1680</v>
      </c>
      <c r="G18" s="14">
        <v>75.53</v>
      </c>
      <c r="H18" s="15">
        <f t="shared" si="5"/>
        <v>2265.9</v>
      </c>
      <c r="I18" s="14">
        <v>60</v>
      </c>
      <c r="J18" s="14">
        <v>12</v>
      </c>
      <c r="K18" s="15">
        <f t="shared" si="6"/>
        <v>21600</v>
      </c>
      <c r="L18" s="15">
        <f t="shared" si="7"/>
        <v>25545.9</v>
      </c>
      <c r="M18" s="15"/>
      <c r="N18" s="14" t="s">
        <v>26</v>
      </c>
      <c r="O18" s="181"/>
    </row>
    <row r="19" ht="18" customHeight="1" spans="1:15">
      <c r="A19" s="409" t="s">
        <v>38</v>
      </c>
      <c r="B19" s="81"/>
      <c r="C19" s="81">
        <v>60</v>
      </c>
      <c r="D19" s="14" t="s">
        <v>34</v>
      </c>
      <c r="E19" s="14">
        <v>56</v>
      </c>
      <c r="F19" s="320">
        <f t="shared" si="4"/>
        <v>3360</v>
      </c>
      <c r="G19" s="14">
        <v>75.53</v>
      </c>
      <c r="H19" s="15">
        <f t="shared" si="5"/>
        <v>4531.8</v>
      </c>
      <c r="I19" s="14">
        <v>60</v>
      </c>
      <c r="J19" s="14">
        <v>12</v>
      </c>
      <c r="K19" s="15">
        <f t="shared" si="6"/>
        <v>43200</v>
      </c>
      <c r="L19" s="15">
        <f t="shared" si="7"/>
        <v>51091.8</v>
      </c>
      <c r="M19" s="15"/>
      <c r="N19" s="14" t="s">
        <v>26</v>
      </c>
      <c r="O19" s="181"/>
    </row>
    <row r="20" ht="18" customHeight="1" spans="1:15">
      <c r="A20" s="409" t="s">
        <v>39</v>
      </c>
      <c r="B20" s="81"/>
      <c r="C20" s="81">
        <v>19</v>
      </c>
      <c r="D20" s="14" t="s">
        <v>34</v>
      </c>
      <c r="E20" s="14">
        <v>56</v>
      </c>
      <c r="F20" s="320">
        <f t="shared" si="4"/>
        <v>1064</v>
      </c>
      <c r="G20" s="14">
        <v>75.53</v>
      </c>
      <c r="H20" s="15">
        <f t="shared" si="5"/>
        <v>1435.07</v>
      </c>
      <c r="I20" s="14">
        <v>60</v>
      </c>
      <c r="J20" s="14">
        <v>12</v>
      </c>
      <c r="K20" s="15">
        <f t="shared" si="6"/>
        <v>13680</v>
      </c>
      <c r="L20" s="15">
        <f t="shared" si="7"/>
        <v>16179.07</v>
      </c>
      <c r="M20" s="15"/>
      <c r="N20" s="14" t="s">
        <v>26</v>
      </c>
      <c r="O20" s="181"/>
    </row>
    <row r="21" ht="18" customHeight="1" spans="1:15">
      <c r="A21" s="409" t="s">
        <v>40</v>
      </c>
      <c r="B21" s="81"/>
      <c r="C21" s="81">
        <v>81.8</v>
      </c>
      <c r="D21" s="14" t="s">
        <v>29</v>
      </c>
      <c r="E21" s="14">
        <v>56</v>
      </c>
      <c r="F21" s="320">
        <f t="shared" si="4"/>
        <v>4580.8</v>
      </c>
      <c r="G21" s="14">
        <v>75.53</v>
      </c>
      <c r="H21" s="15">
        <f t="shared" ref="H21:H27" si="8">C21*G21</f>
        <v>6178.354</v>
      </c>
      <c r="I21" s="14">
        <v>60</v>
      </c>
      <c r="J21" s="14">
        <v>12</v>
      </c>
      <c r="K21" s="15">
        <f t="shared" ref="K21:K27" si="9">C21*I21*J21</f>
        <v>58896</v>
      </c>
      <c r="L21" s="15">
        <f t="shared" ref="L21:L27" si="10">F21+H21+K21</f>
        <v>69655.154</v>
      </c>
      <c r="M21" s="15"/>
      <c r="N21" s="14" t="s">
        <v>26</v>
      </c>
      <c r="O21" s="181"/>
    </row>
    <row r="22" ht="18" customHeight="1" spans="1:15">
      <c r="A22" s="409" t="s">
        <v>41</v>
      </c>
      <c r="B22" s="81"/>
      <c r="C22" s="81">
        <v>98</v>
      </c>
      <c r="D22" s="81" t="s">
        <v>42</v>
      </c>
      <c r="E22" s="14">
        <v>0</v>
      </c>
      <c r="F22" s="15">
        <f t="shared" ref="F22:F27" si="11">C22*E22</f>
        <v>0</v>
      </c>
      <c r="G22" s="14">
        <v>0</v>
      </c>
      <c r="H22" s="15">
        <f t="shared" si="8"/>
        <v>0</v>
      </c>
      <c r="I22" s="14">
        <v>60</v>
      </c>
      <c r="J22" s="14">
        <v>12</v>
      </c>
      <c r="K22" s="15">
        <f t="shared" si="9"/>
        <v>70560</v>
      </c>
      <c r="L22" s="15">
        <f t="shared" si="10"/>
        <v>70560</v>
      </c>
      <c r="M22" s="15"/>
      <c r="N22" s="14" t="s">
        <v>26</v>
      </c>
      <c r="O22" s="181" t="s">
        <v>43</v>
      </c>
    </row>
    <row r="23" ht="18" customHeight="1" spans="1:15">
      <c r="A23" s="409" t="s">
        <v>44</v>
      </c>
      <c r="B23" s="81"/>
      <c r="C23" s="81">
        <v>19.3</v>
      </c>
      <c r="D23" s="81" t="s">
        <v>42</v>
      </c>
      <c r="E23" s="14">
        <v>0</v>
      </c>
      <c r="F23" s="15">
        <f t="shared" si="11"/>
        <v>0</v>
      </c>
      <c r="G23" s="14">
        <v>0</v>
      </c>
      <c r="H23" s="15">
        <f t="shared" si="8"/>
        <v>0</v>
      </c>
      <c r="I23" s="14">
        <v>60</v>
      </c>
      <c r="J23" s="14">
        <v>12</v>
      </c>
      <c r="K23" s="15">
        <f t="shared" si="9"/>
        <v>13896</v>
      </c>
      <c r="L23" s="15">
        <f t="shared" si="10"/>
        <v>13896</v>
      </c>
      <c r="M23" s="15"/>
      <c r="N23" s="14" t="s">
        <v>26</v>
      </c>
      <c r="O23" s="181" t="s">
        <v>43</v>
      </c>
    </row>
    <row r="24" ht="18" customHeight="1" spans="1:15">
      <c r="A24" s="409" t="s">
        <v>45</v>
      </c>
      <c r="B24" s="81"/>
      <c r="C24" s="81">
        <v>16.5</v>
      </c>
      <c r="D24" s="81" t="s">
        <v>42</v>
      </c>
      <c r="E24" s="14">
        <v>0</v>
      </c>
      <c r="F24" s="15">
        <f t="shared" si="11"/>
        <v>0</v>
      </c>
      <c r="G24" s="14">
        <v>0</v>
      </c>
      <c r="H24" s="15">
        <f t="shared" si="8"/>
        <v>0</v>
      </c>
      <c r="I24" s="14">
        <v>60</v>
      </c>
      <c r="J24" s="14">
        <v>12</v>
      </c>
      <c r="K24" s="15">
        <f t="shared" si="9"/>
        <v>11880</v>
      </c>
      <c r="L24" s="15">
        <f t="shared" si="10"/>
        <v>11880</v>
      </c>
      <c r="M24" s="15"/>
      <c r="N24" s="14" t="s">
        <v>26</v>
      </c>
      <c r="O24" s="181" t="s">
        <v>43</v>
      </c>
    </row>
    <row r="25" ht="18" customHeight="1" spans="1:15">
      <c r="A25" s="409" t="s">
        <v>46</v>
      </c>
      <c r="B25" s="81"/>
      <c r="C25" s="81">
        <v>3.6</v>
      </c>
      <c r="D25" s="81" t="s">
        <v>42</v>
      </c>
      <c r="E25" s="14">
        <v>0</v>
      </c>
      <c r="F25" s="15">
        <f t="shared" si="11"/>
        <v>0</v>
      </c>
      <c r="G25" s="14">
        <v>0</v>
      </c>
      <c r="H25" s="15">
        <f t="shared" si="8"/>
        <v>0</v>
      </c>
      <c r="I25" s="14">
        <v>60</v>
      </c>
      <c r="J25" s="14">
        <v>12</v>
      </c>
      <c r="K25" s="15">
        <f t="shared" si="9"/>
        <v>2592</v>
      </c>
      <c r="L25" s="15">
        <f t="shared" si="10"/>
        <v>2592</v>
      </c>
      <c r="M25" s="15"/>
      <c r="N25" s="14" t="s">
        <v>26</v>
      </c>
      <c r="O25" s="181" t="s">
        <v>43</v>
      </c>
    </row>
    <row r="26" ht="18" customHeight="1" spans="1:15">
      <c r="A26" s="409" t="s">
        <v>47</v>
      </c>
      <c r="B26" s="81"/>
      <c r="C26" s="81">
        <v>27</v>
      </c>
      <c r="D26" s="81" t="s">
        <v>42</v>
      </c>
      <c r="E26" s="14">
        <v>0</v>
      </c>
      <c r="F26" s="15">
        <f t="shared" si="11"/>
        <v>0</v>
      </c>
      <c r="G26" s="14">
        <v>0</v>
      </c>
      <c r="H26" s="15">
        <f t="shared" si="8"/>
        <v>0</v>
      </c>
      <c r="I26" s="14">
        <v>60</v>
      </c>
      <c r="J26" s="14">
        <v>12</v>
      </c>
      <c r="K26" s="15">
        <f t="shared" si="9"/>
        <v>19440</v>
      </c>
      <c r="L26" s="15">
        <f t="shared" si="10"/>
        <v>19440</v>
      </c>
      <c r="M26" s="15"/>
      <c r="N26" s="14" t="s">
        <v>26</v>
      </c>
      <c r="O26" s="181" t="s">
        <v>43</v>
      </c>
    </row>
    <row r="27" ht="18" customHeight="1" spans="1:15">
      <c r="A27" s="409" t="s">
        <v>48</v>
      </c>
      <c r="B27" s="81"/>
      <c r="C27" s="81">
        <v>14.5</v>
      </c>
      <c r="D27" s="81" t="s">
        <v>42</v>
      </c>
      <c r="E27" s="14">
        <v>0</v>
      </c>
      <c r="F27" s="15">
        <f t="shared" si="11"/>
        <v>0</v>
      </c>
      <c r="G27" s="14">
        <v>0</v>
      </c>
      <c r="H27" s="15">
        <f t="shared" si="8"/>
        <v>0</v>
      </c>
      <c r="I27" s="14">
        <v>60</v>
      </c>
      <c r="J27" s="14">
        <v>12</v>
      </c>
      <c r="K27" s="15">
        <f t="shared" si="9"/>
        <v>10440</v>
      </c>
      <c r="L27" s="15">
        <f t="shared" si="10"/>
        <v>10440</v>
      </c>
      <c r="M27" s="15"/>
      <c r="N27" s="14" t="s">
        <v>26</v>
      </c>
      <c r="O27" s="181" t="s">
        <v>43</v>
      </c>
    </row>
    <row r="28" ht="18" customHeight="1" spans="1:15">
      <c r="A28" s="721" t="s">
        <v>23</v>
      </c>
      <c r="B28" s="724"/>
      <c r="C28" s="724"/>
      <c r="D28" s="724"/>
      <c r="E28" s="725"/>
      <c r="F28" s="723">
        <f>SUM(F8:F27)</f>
        <v>26084.8</v>
      </c>
      <c r="G28" s="722"/>
      <c r="H28" s="723">
        <f>SUM(H8:H27)</f>
        <v>14411.124</v>
      </c>
      <c r="I28" s="722"/>
      <c r="J28" s="722"/>
      <c r="K28" s="723">
        <f>SUM(K8:K27)</f>
        <v>464184</v>
      </c>
      <c r="L28" s="723">
        <f>SUM(L8:L27)</f>
        <v>504679.924</v>
      </c>
      <c r="M28" s="683"/>
      <c r="N28" s="739"/>
      <c r="O28" s="740"/>
    </row>
    <row r="29" ht="18" customHeight="1" spans="1:15">
      <c r="A29" s="28" t="s">
        <v>49</v>
      </c>
      <c r="B29" s="14">
        <v>2</v>
      </c>
      <c r="C29" s="14">
        <v>44</v>
      </c>
      <c r="D29" s="14"/>
      <c r="E29" s="14">
        <v>56</v>
      </c>
      <c r="F29" s="15">
        <f>C29*E29</f>
        <v>2464</v>
      </c>
      <c r="G29" s="14">
        <v>0</v>
      </c>
      <c r="H29" s="15">
        <f>C29*G29</f>
        <v>0</v>
      </c>
      <c r="I29" s="14">
        <v>60</v>
      </c>
      <c r="J29" s="14">
        <v>11</v>
      </c>
      <c r="K29" s="41">
        <f>C29*I29*J29</f>
        <v>29040</v>
      </c>
      <c r="L29" s="41">
        <f>F29+H29+K29</f>
        <v>31504</v>
      </c>
      <c r="M29" s="15"/>
      <c r="N29" s="81" t="s">
        <v>50</v>
      </c>
      <c r="O29" s="181" t="s">
        <v>51</v>
      </c>
    </row>
    <row r="30" ht="18" customHeight="1" spans="1:15">
      <c r="A30" s="721" t="s">
        <v>23</v>
      </c>
      <c r="B30" s="724"/>
      <c r="C30" s="724"/>
      <c r="D30" s="724"/>
      <c r="E30" s="725"/>
      <c r="F30" s="723">
        <f>SUM(F29:F29)</f>
        <v>2464</v>
      </c>
      <c r="G30" s="722"/>
      <c r="H30" s="723">
        <f>SUM(H29:H29)</f>
        <v>0</v>
      </c>
      <c r="I30" s="722"/>
      <c r="J30" s="722"/>
      <c r="K30" s="723">
        <f>SUM(K29:K29)</f>
        <v>29040</v>
      </c>
      <c r="L30" s="723">
        <f>SUM(L29:L29)</f>
        <v>31504</v>
      </c>
      <c r="M30" s="683"/>
      <c r="N30" s="739"/>
      <c r="O30" s="740"/>
    </row>
    <row r="31" ht="18" customHeight="1" spans="1:15">
      <c r="A31" s="28" t="s">
        <v>52</v>
      </c>
      <c r="B31" s="14">
        <v>1</v>
      </c>
      <c r="C31" s="14">
        <v>22</v>
      </c>
      <c r="D31" s="14" t="s">
        <v>29</v>
      </c>
      <c r="E31" s="14">
        <v>56</v>
      </c>
      <c r="F31" s="15">
        <f>C31*E31</f>
        <v>1232</v>
      </c>
      <c r="G31" s="14">
        <v>0</v>
      </c>
      <c r="H31" s="15">
        <f>C31*G31</f>
        <v>0</v>
      </c>
      <c r="I31" s="14">
        <v>60</v>
      </c>
      <c r="J31" s="14">
        <v>12</v>
      </c>
      <c r="K31" s="15">
        <f>C31*I31*J31</f>
        <v>15840</v>
      </c>
      <c r="L31" s="15">
        <f>F31+H31+K31</f>
        <v>17072</v>
      </c>
      <c r="M31" s="83"/>
      <c r="N31" s="81" t="s">
        <v>53</v>
      </c>
      <c r="O31" s="183"/>
    </row>
    <row r="32" ht="18" customHeight="1" spans="1:15">
      <c r="A32" s="28" t="s">
        <v>54</v>
      </c>
      <c r="B32" s="14">
        <v>0.5</v>
      </c>
      <c r="C32" s="14">
        <v>11</v>
      </c>
      <c r="D32" s="14" t="s">
        <v>34</v>
      </c>
      <c r="E32" s="14">
        <v>56</v>
      </c>
      <c r="F32" s="15">
        <f>C32*E32</f>
        <v>616</v>
      </c>
      <c r="G32" s="14">
        <v>0</v>
      </c>
      <c r="H32" s="15">
        <f>C32*G32</f>
        <v>0</v>
      </c>
      <c r="I32" s="14">
        <v>60</v>
      </c>
      <c r="J32" s="14">
        <v>12</v>
      </c>
      <c r="K32" s="15">
        <f>C32*I32*J32</f>
        <v>7920</v>
      </c>
      <c r="L32" s="15">
        <f>F32+H32+K32</f>
        <v>8536</v>
      </c>
      <c r="M32" s="741"/>
      <c r="N32" s="81" t="s">
        <v>53</v>
      </c>
      <c r="O32" s="183"/>
    </row>
    <row r="33" ht="18" customHeight="1" spans="1:15">
      <c r="A33" s="28" t="s">
        <v>21</v>
      </c>
      <c r="B33" s="726">
        <v>1</v>
      </c>
      <c r="C33" s="14">
        <f>22*B33</f>
        <v>22</v>
      </c>
      <c r="D33" s="14" t="s">
        <v>17</v>
      </c>
      <c r="E33" s="14">
        <v>56</v>
      </c>
      <c r="F33" s="15">
        <f>C33*E33</f>
        <v>1232</v>
      </c>
      <c r="G33" s="14">
        <v>0</v>
      </c>
      <c r="H33" s="15">
        <f>C33*G33</f>
        <v>0</v>
      </c>
      <c r="I33" s="14">
        <v>60</v>
      </c>
      <c r="J33" s="14">
        <v>12</v>
      </c>
      <c r="K33" s="15">
        <f>C33*I33*J33</f>
        <v>15840</v>
      </c>
      <c r="L33" s="15">
        <f>F33+H33+K33</f>
        <v>17072</v>
      </c>
      <c r="M33" s="741"/>
      <c r="N33" s="14" t="s">
        <v>53</v>
      </c>
      <c r="O33" s="183"/>
    </row>
    <row r="34" ht="18" customHeight="1" spans="1:15">
      <c r="A34" s="28" t="s">
        <v>31</v>
      </c>
      <c r="B34" s="14">
        <v>1</v>
      </c>
      <c r="C34" s="14">
        <v>22</v>
      </c>
      <c r="D34" s="14" t="s">
        <v>34</v>
      </c>
      <c r="E34" s="14">
        <v>56</v>
      </c>
      <c r="F34" s="15">
        <f>C34*E34</f>
        <v>1232</v>
      </c>
      <c r="G34" s="14">
        <v>0</v>
      </c>
      <c r="H34" s="15">
        <f>C34*G34</f>
        <v>0</v>
      </c>
      <c r="I34" s="14">
        <v>60</v>
      </c>
      <c r="J34" s="14">
        <v>12</v>
      </c>
      <c r="K34" s="15">
        <f>C34*I34*J34</f>
        <v>15840</v>
      </c>
      <c r="L34" s="15">
        <f>F34+H34+K34</f>
        <v>17072</v>
      </c>
      <c r="M34" s="741"/>
      <c r="N34" s="14" t="s">
        <v>53</v>
      </c>
      <c r="O34" s="181"/>
    </row>
    <row r="35" ht="18" customHeight="1" spans="1:15">
      <c r="A35" s="721" t="s">
        <v>23</v>
      </c>
      <c r="B35" s="725"/>
      <c r="C35" s="725"/>
      <c r="D35" s="725"/>
      <c r="E35" s="725"/>
      <c r="F35" s="723">
        <f>SUM(F31:F34)</f>
        <v>4312</v>
      </c>
      <c r="G35" s="722"/>
      <c r="H35" s="723"/>
      <c r="I35" s="722"/>
      <c r="J35" s="722"/>
      <c r="K35" s="723">
        <f>SUM(K31:K34)</f>
        <v>55440</v>
      </c>
      <c r="L35" s="723">
        <f>SUM(L31:L34)</f>
        <v>59752</v>
      </c>
      <c r="M35" s="742"/>
      <c r="N35" s="682"/>
      <c r="O35" s="740"/>
    </row>
    <row r="36" ht="18" customHeight="1" spans="1:15">
      <c r="A36" s="28" t="s">
        <v>55</v>
      </c>
      <c r="B36" s="29" t="s">
        <v>56</v>
      </c>
      <c r="C36" s="14">
        <v>44</v>
      </c>
      <c r="D36" s="14" t="s">
        <v>29</v>
      </c>
      <c r="E36" s="14">
        <v>56</v>
      </c>
      <c r="F36" s="15">
        <f>C36*E36</f>
        <v>2464</v>
      </c>
      <c r="G36" s="14">
        <v>0</v>
      </c>
      <c r="H36" s="15">
        <f>C36*G36</f>
        <v>0</v>
      </c>
      <c r="I36" s="14">
        <v>60</v>
      </c>
      <c r="J36" s="14">
        <v>12</v>
      </c>
      <c r="K36" s="15">
        <f>C36*I36*J36</f>
        <v>31680</v>
      </c>
      <c r="L36" s="15">
        <f>F36+H36+K36</f>
        <v>34144</v>
      </c>
      <c r="M36" s="15"/>
      <c r="N36" s="14" t="s">
        <v>57</v>
      </c>
      <c r="O36" s="183"/>
    </row>
    <row r="37" s="583" customFormat="1" ht="18" customHeight="1" spans="1:15">
      <c r="A37" s="28" t="s">
        <v>58</v>
      </c>
      <c r="B37" s="14">
        <v>1</v>
      </c>
      <c r="C37" s="14">
        <v>22</v>
      </c>
      <c r="D37" s="14" t="s">
        <v>34</v>
      </c>
      <c r="E37" s="14">
        <v>56</v>
      </c>
      <c r="F37" s="15">
        <f t="shared" ref="F37:F43" si="12">C37*E37</f>
        <v>1232</v>
      </c>
      <c r="G37" s="14">
        <v>0</v>
      </c>
      <c r="H37" s="15">
        <f t="shared" ref="H37:H44" si="13">C37*G37</f>
        <v>0</v>
      </c>
      <c r="I37" s="14">
        <v>60</v>
      </c>
      <c r="J37" s="14">
        <v>12</v>
      </c>
      <c r="K37" s="15">
        <f t="shared" ref="K37:K44" si="14">C37*I37*J37</f>
        <v>15840</v>
      </c>
      <c r="L37" s="15">
        <f t="shared" ref="L37:L44" si="15">F37+H37+K37</f>
        <v>17072</v>
      </c>
      <c r="M37" s="15"/>
      <c r="N37" s="14" t="s">
        <v>57</v>
      </c>
      <c r="O37" s="183"/>
    </row>
    <row r="38" ht="18" customHeight="1" spans="1:15">
      <c r="A38" s="28" t="s">
        <v>59</v>
      </c>
      <c r="B38" s="29" t="s">
        <v>60</v>
      </c>
      <c r="C38" s="29">
        <f>22*B38</f>
        <v>22</v>
      </c>
      <c r="D38" s="14" t="s">
        <v>17</v>
      </c>
      <c r="E38" s="14">
        <v>56</v>
      </c>
      <c r="F38" s="15">
        <f t="shared" si="12"/>
        <v>1232</v>
      </c>
      <c r="G38" s="14">
        <v>0</v>
      </c>
      <c r="H38" s="15">
        <f t="shared" si="13"/>
        <v>0</v>
      </c>
      <c r="I38" s="14">
        <v>60</v>
      </c>
      <c r="J38" s="14">
        <v>12</v>
      </c>
      <c r="K38" s="15">
        <f t="shared" si="14"/>
        <v>15840</v>
      </c>
      <c r="L38" s="15">
        <f t="shared" si="15"/>
        <v>17072</v>
      </c>
      <c r="M38" s="15"/>
      <c r="N38" s="14" t="s">
        <v>57</v>
      </c>
      <c r="O38" s="183"/>
    </row>
    <row r="39" ht="18" customHeight="1" spans="1:15">
      <c r="A39" s="409" t="s">
        <v>61</v>
      </c>
      <c r="B39" s="81"/>
      <c r="C39" s="81">
        <v>16</v>
      </c>
      <c r="D39" s="14" t="s">
        <v>34</v>
      </c>
      <c r="E39" s="14">
        <v>56</v>
      </c>
      <c r="F39" s="320">
        <f t="shared" si="12"/>
        <v>896</v>
      </c>
      <c r="G39" s="14">
        <v>75.53</v>
      </c>
      <c r="H39" s="15">
        <f t="shared" si="13"/>
        <v>1208.48</v>
      </c>
      <c r="I39" s="14">
        <v>60</v>
      </c>
      <c r="J39" s="14">
        <v>12</v>
      </c>
      <c r="K39" s="15">
        <f t="shared" si="14"/>
        <v>11520</v>
      </c>
      <c r="L39" s="15">
        <f t="shared" si="15"/>
        <v>13624.48</v>
      </c>
      <c r="M39" s="15"/>
      <c r="N39" s="14" t="s">
        <v>57</v>
      </c>
      <c r="O39" s="181"/>
    </row>
    <row r="40" ht="18" customHeight="1" spans="1:15">
      <c r="A40" s="409" t="s">
        <v>62</v>
      </c>
      <c r="B40" s="81"/>
      <c r="C40" s="81">
        <v>5.4</v>
      </c>
      <c r="D40" s="14" t="s">
        <v>34</v>
      </c>
      <c r="E40" s="14">
        <v>56</v>
      </c>
      <c r="F40" s="320">
        <f t="shared" si="12"/>
        <v>302.4</v>
      </c>
      <c r="G40" s="14">
        <v>75.53</v>
      </c>
      <c r="H40" s="15">
        <f t="shared" si="13"/>
        <v>407.862</v>
      </c>
      <c r="I40" s="14">
        <v>60</v>
      </c>
      <c r="J40" s="14">
        <v>12</v>
      </c>
      <c r="K40" s="15">
        <f t="shared" si="14"/>
        <v>3888</v>
      </c>
      <c r="L40" s="15">
        <f t="shared" si="15"/>
        <v>4598.262</v>
      </c>
      <c r="M40" s="15"/>
      <c r="N40" s="14" t="s">
        <v>57</v>
      </c>
      <c r="O40" s="181"/>
    </row>
    <row r="41" ht="18" customHeight="1" spans="1:15">
      <c r="A41" s="409" t="s">
        <v>62</v>
      </c>
      <c r="B41" s="81"/>
      <c r="C41" s="81">
        <v>3.6</v>
      </c>
      <c r="D41" s="14" t="s">
        <v>34</v>
      </c>
      <c r="E41" s="14">
        <v>56</v>
      </c>
      <c r="F41" s="320">
        <f t="shared" si="12"/>
        <v>201.6</v>
      </c>
      <c r="G41" s="14">
        <v>75.53</v>
      </c>
      <c r="H41" s="15">
        <f t="shared" si="13"/>
        <v>271.908</v>
      </c>
      <c r="I41" s="14">
        <v>60</v>
      </c>
      <c r="J41" s="14">
        <v>12</v>
      </c>
      <c r="K41" s="15">
        <f t="shared" si="14"/>
        <v>2592</v>
      </c>
      <c r="L41" s="15">
        <f t="shared" si="15"/>
        <v>3065.508</v>
      </c>
      <c r="M41" s="15"/>
      <c r="N41" s="14" t="s">
        <v>57</v>
      </c>
      <c r="O41" s="733"/>
    </row>
    <row r="42" ht="18" customHeight="1" spans="1:15">
      <c r="A42" s="721" t="s">
        <v>23</v>
      </c>
      <c r="B42" s="727"/>
      <c r="C42" s="724"/>
      <c r="D42" s="725"/>
      <c r="E42" s="725"/>
      <c r="F42" s="723">
        <f>SUM(F36:F41)</f>
        <v>6328</v>
      </c>
      <c r="G42" s="722"/>
      <c r="H42" s="723">
        <f>SUM(H36:H41)</f>
        <v>1888.25</v>
      </c>
      <c r="I42" s="722"/>
      <c r="J42" s="722"/>
      <c r="K42" s="723">
        <f>SUM(K36:K41)</f>
        <v>81360</v>
      </c>
      <c r="L42" s="723">
        <f>SUM(L36:L41)</f>
        <v>89576.25</v>
      </c>
      <c r="M42" s="683"/>
      <c r="N42" s="682"/>
      <c r="O42" s="743"/>
    </row>
    <row r="43" ht="18" customHeight="1" spans="1:15">
      <c r="A43" s="728" t="s">
        <v>63</v>
      </c>
      <c r="B43" s="669">
        <v>1</v>
      </c>
      <c r="C43" s="14">
        <v>32.37</v>
      </c>
      <c r="D43" s="25"/>
      <c r="E43" s="14">
        <v>0</v>
      </c>
      <c r="F43" s="15">
        <f>C43*E43</f>
        <v>0</v>
      </c>
      <c r="G43" s="14">
        <v>0</v>
      </c>
      <c r="H43" s="15">
        <f>C43*G43</f>
        <v>0</v>
      </c>
      <c r="I43" s="14">
        <v>30</v>
      </c>
      <c r="J43" s="14">
        <v>12</v>
      </c>
      <c r="K43" s="15">
        <f>C43*I43*J43</f>
        <v>11653.2</v>
      </c>
      <c r="L43" s="15">
        <f>F43+H43+K43</f>
        <v>11653.2</v>
      </c>
      <c r="M43" s="15"/>
      <c r="N43" s="14" t="s">
        <v>64</v>
      </c>
      <c r="O43" s="181"/>
    </row>
    <row r="44" s="71" customFormat="1" ht="18" customHeight="1" spans="1:15">
      <c r="A44" s="729" t="s">
        <v>65</v>
      </c>
      <c r="B44" s="669">
        <v>1</v>
      </c>
      <c r="C44" s="14">
        <v>33</v>
      </c>
      <c r="D44" s="25"/>
      <c r="E44" s="14">
        <v>56</v>
      </c>
      <c r="F44" s="15">
        <f>C44*E44</f>
        <v>1848</v>
      </c>
      <c r="G44" s="14">
        <v>0</v>
      </c>
      <c r="H44" s="15">
        <f>C44*G44</f>
        <v>0</v>
      </c>
      <c r="I44" s="14">
        <v>60</v>
      </c>
      <c r="J44" s="14">
        <v>12</v>
      </c>
      <c r="K44" s="15">
        <f>C44*I44*J44</f>
        <v>23760</v>
      </c>
      <c r="L44" s="15">
        <f>F44+H44+K44</f>
        <v>25608</v>
      </c>
      <c r="M44" s="15"/>
      <c r="N44" s="14" t="s">
        <v>64</v>
      </c>
      <c r="O44" s="733"/>
    </row>
    <row r="45" s="71" customFormat="1" ht="18" customHeight="1" spans="1:15">
      <c r="A45" s="729" t="s">
        <v>66</v>
      </c>
      <c r="B45" s="669">
        <v>1</v>
      </c>
      <c r="C45" s="14">
        <v>21</v>
      </c>
      <c r="D45" s="25"/>
      <c r="E45" s="14">
        <v>0</v>
      </c>
      <c r="F45" s="15">
        <v>0</v>
      </c>
      <c r="G45" s="14">
        <v>0</v>
      </c>
      <c r="H45" s="15">
        <f>C45*G45</f>
        <v>0</v>
      </c>
      <c r="I45" s="14">
        <v>20</v>
      </c>
      <c r="J45" s="14">
        <v>12</v>
      </c>
      <c r="K45" s="15">
        <f>C45*I45*J45</f>
        <v>5040</v>
      </c>
      <c r="L45" s="15">
        <f>F45+H45+K45</f>
        <v>5040</v>
      </c>
      <c r="M45" s="15"/>
      <c r="N45" s="14" t="s">
        <v>64</v>
      </c>
      <c r="O45" s="733"/>
    </row>
    <row r="46" s="583" customFormat="1" ht="18" customHeight="1" spans="1:15">
      <c r="A46" s="721" t="s">
        <v>23</v>
      </c>
      <c r="B46" s="722"/>
      <c r="C46" s="722"/>
      <c r="D46" s="722"/>
      <c r="E46" s="722"/>
      <c r="F46" s="723">
        <f>SUM(F43:F45)</f>
        <v>1848</v>
      </c>
      <c r="G46" s="723"/>
      <c r="H46" s="723"/>
      <c r="I46" s="723"/>
      <c r="J46" s="723"/>
      <c r="K46" s="723">
        <f>SUM(K43:K45)</f>
        <v>40453.2</v>
      </c>
      <c r="L46" s="723">
        <f>SUM(L43:L45)</f>
        <v>42301.2</v>
      </c>
      <c r="M46" s="683"/>
      <c r="N46" s="682"/>
      <c r="O46" s="744"/>
    </row>
    <row r="47" ht="18" customHeight="1" spans="1:15">
      <c r="A47" s="28" t="s">
        <v>67</v>
      </c>
      <c r="B47" s="14">
        <v>1</v>
      </c>
      <c r="C47" s="14">
        <v>22</v>
      </c>
      <c r="D47" s="14" t="s">
        <v>17</v>
      </c>
      <c r="E47" s="14">
        <v>56</v>
      </c>
      <c r="F47" s="15">
        <f>C47*E47</f>
        <v>1232</v>
      </c>
      <c r="G47" s="14">
        <v>0</v>
      </c>
      <c r="H47" s="15">
        <f>C47*G47</f>
        <v>0</v>
      </c>
      <c r="I47" s="14">
        <v>60</v>
      </c>
      <c r="J47" s="14">
        <v>12</v>
      </c>
      <c r="K47" s="15">
        <f>C47*I47*J47</f>
        <v>15840</v>
      </c>
      <c r="L47" s="15">
        <f>F47+H47+K47</f>
        <v>17072</v>
      </c>
      <c r="M47" s="15"/>
      <c r="N47" s="14" t="s">
        <v>68</v>
      </c>
      <c r="O47" s="183"/>
    </row>
    <row r="48" ht="18" customHeight="1" spans="1:15">
      <c r="A48" s="28" t="s">
        <v>69</v>
      </c>
      <c r="B48" s="14">
        <v>1</v>
      </c>
      <c r="C48" s="14">
        <v>22</v>
      </c>
      <c r="D48" s="14" t="s">
        <v>29</v>
      </c>
      <c r="E48" s="143">
        <v>56</v>
      </c>
      <c r="F48" s="41">
        <f>C48*E48</f>
        <v>1232</v>
      </c>
      <c r="G48" s="14">
        <v>0</v>
      </c>
      <c r="H48" s="15">
        <f>C48*G48</f>
        <v>0</v>
      </c>
      <c r="I48" s="14">
        <v>60</v>
      </c>
      <c r="J48" s="14">
        <v>12</v>
      </c>
      <c r="K48" s="41">
        <f>C48*I48*J48</f>
        <v>15840</v>
      </c>
      <c r="L48" s="15">
        <f>F48+H48+K48</f>
        <v>17072</v>
      </c>
      <c r="M48" s="15"/>
      <c r="N48" s="14" t="s">
        <v>68</v>
      </c>
      <c r="O48" s="183"/>
    </row>
    <row r="49" ht="18" customHeight="1" spans="1:15">
      <c r="A49" s="28" t="s">
        <v>70</v>
      </c>
      <c r="B49" s="14">
        <v>1.5</v>
      </c>
      <c r="C49" s="14">
        <v>33</v>
      </c>
      <c r="D49" s="14" t="s">
        <v>29</v>
      </c>
      <c r="E49" s="14">
        <v>56</v>
      </c>
      <c r="F49" s="15">
        <f>C49*E49</f>
        <v>1848</v>
      </c>
      <c r="G49" s="14">
        <v>0</v>
      </c>
      <c r="H49" s="15">
        <f>C49*G49</f>
        <v>0</v>
      </c>
      <c r="I49" s="14">
        <v>60</v>
      </c>
      <c r="J49" s="14">
        <v>12</v>
      </c>
      <c r="K49" s="15">
        <f>C49*I49*J49</f>
        <v>23760</v>
      </c>
      <c r="L49" s="15">
        <f>F49+H49+K49</f>
        <v>25608</v>
      </c>
      <c r="M49" s="15"/>
      <c r="N49" s="14" t="s">
        <v>68</v>
      </c>
      <c r="O49" s="183"/>
    </row>
    <row r="50" ht="18" customHeight="1" spans="1:15">
      <c r="A50" s="409" t="s">
        <v>71</v>
      </c>
      <c r="B50" s="81"/>
      <c r="C50" s="81">
        <v>57</v>
      </c>
      <c r="D50" s="14" t="s">
        <v>29</v>
      </c>
      <c r="E50" s="14">
        <v>56</v>
      </c>
      <c r="F50" s="320">
        <f>C50*E50</f>
        <v>3192</v>
      </c>
      <c r="G50" s="14">
        <v>0</v>
      </c>
      <c r="H50" s="15">
        <f>C50*G50</f>
        <v>0</v>
      </c>
      <c r="I50" s="14">
        <v>60</v>
      </c>
      <c r="J50" s="14">
        <v>12</v>
      </c>
      <c r="K50" s="15">
        <f>C50*I50*J50</f>
        <v>41040</v>
      </c>
      <c r="L50" s="15">
        <f>F50+H50+K50</f>
        <v>44232</v>
      </c>
      <c r="M50" s="15"/>
      <c r="N50" s="81" t="s">
        <v>68</v>
      </c>
      <c r="O50" s="183"/>
    </row>
    <row r="51" ht="18" customHeight="1" spans="1:15">
      <c r="A51" s="721" t="s">
        <v>23</v>
      </c>
      <c r="B51" s="724"/>
      <c r="C51" s="724"/>
      <c r="D51" s="725"/>
      <c r="E51" s="725"/>
      <c r="F51" s="723">
        <f>SUM(F47:F50)</f>
        <v>7504</v>
      </c>
      <c r="G51" s="722"/>
      <c r="H51" s="723"/>
      <c r="I51" s="722"/>
      <c r="J51" s="722"/>
      <c r="K51" s="723">
        <f>SUM(K47:K50)</f>
        <v>96480</v>
      </c>
      <c r="L51" s="723">
        <f>SUM(L47:L50)</f>
        <v>103984</v>
      </c>
      <c r="M51" s="683"/>
      <c r="N51" s="739"/>
      <c r="O51" s="707"/>
    </row>
    <row r="52" ht="18" customHeight="1" spans="1:15">
      <c r="A52" s="28" t="s">
        <v>72</v>
      </c>
      <c r="B52" s="14">
        <v>1</v>
      </c>
      <c r="C52" s="14">
        <v>22</v>
      </c>
      <c r="D52" s="14" t="s">
        <v>17</v>
      </c>
      <c r="E52" s="14">
        <v>56</v>
      </c>
      <c r="F52" s="15">
        <f t="shared" ref="F52:F57" si="16">C52*E52</f>
        <v>1232</v>
      </c>
      <c r="G52" s="14">
        <v>0</v>
      </c>
      <c r="H52" s="15">
        <f t="shared" ref="H52:H57" si="17">C52*G52</f>
        <v>0</v>
      </c>
      <c r="I52" s="14">
        <v>60</v>
      </c>
      <c r="J52" s="14">
        <v>12</v>
      </c>
      <c r="K52" s="15">
        <f t="shared" ref="K52:K57" si="18">C52*I52*J52</f>
        <v>15840</v>
      </c>
      <c r="L52" s="15">
        <f>F52+H52+K52</f>
        <v>17072</v>
      </c>
      <c r="M52" s="14"/>
      <c r="N52" s="14" t="s">
        <v>73</v>
      </c>
      <c r="O52" s="183"/>
    </row>
    <row r="53" ht="18" customHeight="1" spans="1:15">
      <c r="A53" s="28" t="s">
        <v>74</v>
      </c>
      <c r="B53" s="14">
        <v>1</v>
      </c>
      <c r="C53" s="14">
        <v>22</v>
      </c>
      <c r="D53" s="14" t="s">
        <v>34</v>
      </c>
      <c r="E53" s="14">
        <v>56</v>
      </c>
      <c r="F53" s="15">
        <f t="shared" si="16"/>
        <v>1232</v>
      </c>
      <c r="G53" s="14">
        <v>0</v>
      </c>
      <c r="H53" s="15">
        <f t="shared" si="17"/>
        <v>0</v>
      </c>
      <c r="I53" s="14">
        <v>60</v>
      </c>
      <c r="J53" s="14">
        <v>12</v>
      </c>
      <c r="K53" s="15">
        <f t="shared" si="18"/>
        <v>15840</v>
      </c>
      <c r="L53" s="15">
        <f>F53+H53+K53</f>
        <v>17072</v>
      </c>
      <c r="M53" s="14"/>
      <c r="N53" s="14" t="s">
        <v>73</v>
      </c>
      <c r="O53" s="183"/>
    </row>
    <row r="54" ht="18" customHeight="1" spans="1:15">
      <c r="A54" s="28" t="s">
        <v>75</v>
      </c>
      <c r="B54" s="14">
        <v>2</v>
      </c>
      <c r="C54" s="14">
        <v>44</v>
      </c>
      <c r="D54" s="14" t="s">
        <v>17</v>
      </c>
      <c r="E54" s="14">
        <v>56</v>
      </c>
      <c r="F54" s="15">
        <f t="shared" si="16"/>
        <v>2464</v>
      </c>
      <c r="G54" s="14">
        <v>0</v>
      </c>
      <c r="H54" s="15">
        <f t="shared" si="17"/>
        <v>0</v>
      </c>
      <c r="I54" s="14">
        <v>60</v>
      </c>
      <c r="J54" s="14">
        <v>12</v>
      </c>
      <c r="K54" s="15">
        <f t="shared" si="18"/>
        <v>31680</v>
      </c>
      <c r="L54" s="15">
        <f>F54+H54+K54</f>
        <v>34144</v>
      </c>
      <c r="M54" s="14"/>
      <c r="N54" s="14" t="s">
        <v>73</v>
      </c>
      <c r="O54" s="183"/>
    </row>
    <row r="55" ht="18" customHeight="1" spans="1:15">
      <c r="A55" s="28" t="s">
        <v>76</v>
      </c>
      <c r="B55" s="14">
        <v>8</v>
      </c>
      <c r="C55" s="14">
        <v>173.8</v>
      </c>
      <c r="D55" s="14" t="s">
        <v>77</v>
      </c>
      <c r="E55" s="14">
        <v>56</v>
      </c>
      <c r="F55" s="15">
        <f t="shared" si="16"/>
        <v>9732.8</v>
      </c>
      <c r="G55" s="14">
        <v>0</v>
      </c>
      <c r="H55" s="15">
        <f t="shared" si="17"/>
        <v>0</v>
      </c>
      <c r="I55" s="14">
        <v>60</v>
      </c>
      <c r="J55" s="14">
        <v>12</v>
      </c>
      <c r="K55" s="15">
        <f t="shared" si="18"/>
        <v>125136</v>
      </c>
      <c r="L55" s="15">
        <f>F55+H55+K55</f>
        <v>134868.8</v>
      </c>
      <c r="M55" s="14"/>
      <c r="N55" s="14" t="s">
        <v>73</v>
      </c>
      <c r="O55" s="183"/>
    </row>
    <row r="56" ht="18" customHeight="1" spans="1:15">
      <c r="A56" s="28" t="s">
        <v>78</v>
      </c>
      <c r="B56" s="14">
        <v>1</v>
      </c>
      <c r="C56" s="14">
        <v>22</v>
      </c>
      <c r="D56" s="14" t="s">
        <v>29</v>
      </c>
      <c r="E56" s="14">
        <v>56</v>
      </c>
      <c r="F56" s="15">
        <f t="shared" si="16"/>
        <v>1232</v>
      </c>
      <c r="G56" s="14">
        <v>0</v>
      </c>
      <c r="H56" s="15">
        <f t="shared" si="17"/>
        <v>0</v>
      </c>
      <c r="I56" s="14">
        <v>60</v>
      </c>
      <c r="J56" s="14">
        <v>12</v>
      </c>
      <c r="K56" s="15">
        <f t="shared" si="18"/>
        <v>15840</v>
      </c>
      <c r="L56" s="15">
        <f>F56+H56+K56</f>
        <v>17072</v>
      </c>
      <c r="M56" s="14"/>
      <c r="N56" s="14" t="s">
        <v>73</v>
      </c>
      <c r="O56" s="183"/>
    </row>
    <row r="57" ht="18" customHeight="1" spans="1:15">
      <c r="A57" s="409" t="s">
        <v>79</v>
      </c>
      <c r="B57" s="81">
        <v>1</v>
      </c>
      <c r="C57" s="81">
        <v>23</v>
      </c>
      <c r="D57" s="82"/>
      <c r="E57" s="143">
        <v>0</v>
      </c>
      <c r="F57" s="41">
        <f t="shared" si="16"/>
        <v>0</v>
      </c>
      <c r="G57" s="14">
        <v>0</v>
      </c>
      <c r="H57" s="41">
        <f t="shared" si="17"/>
        <v>0</v>
      </c>
      <c r="I57" s="143">
        <v>20</v>
      </c>
      <c r="J57" s="14">
        <v>12</v>
      </c>
      <c r="K57" s="41">
        <f t="shared" si="18"/>
        <v>5520</v>
      </c>
      <c r="L57" s="41">
        <f>K57+H57+F57</f>
        <v>5520</v>
      </c>
      <c r="M57" s="14"/>
      <c r="N57" s="14" t="s">
        <v>73</v>
      </c>
      <c r="O57" s="183"/>
    </row>
    <row r="58" ht="18" customHeight="1" spans="1:15">
      <c r="A58" s="721" t="s">
        <v>23</v>
      </c>
      <c r="B58" s="722"/>
      <c r="C58" s="722"/>
      <c r="D58" s="722"/>
      <c r="E58" s="722"/>
      <c r="F58" s="723">
        <f>SUM(F52:F57)</f>
        <v>15892.8</v>
      </c>
      <c r="G58" s="723"/>
      <c r="H58" s="723"/>
      <c r="I58" s="723"/>
      <c r="J58" s="723"/>
      <c r="K58" s="723">
        <f>SUM(K52:K57)</f>
        <v>209856</v>
      </c>
      <c r="L58" s="723">
        <f>SUM(L52:L57)</f>
        <v>225748.8</v>
      </c>
      <c r="M58" s="683"/>
      <c r="N58" s="737"/>
      <c r="O58" s="738"/>
    </row>
    <row r="59" ht="18" customHeight="1" spans="1:15">
      <c r="A59" s="28" t="s">
        <v>80</v>
      </c>
      <c r="B59" s="29" t="s">
        <v>81</v>
      </c>
      <c r="C59" s="14">
        <v>7.3</v>
      </c>
      <c r="D59" s="14" t="s">
        <v>17</v>
      </c>
      <c r="E59" s="14">
        <v>56</v>
      </c>
      <c r="F59" s="15">
        <f t="shared" ref="F59:F63" si="19">C59*E59</f>
        <v>408.8</v>
      </c>
      <c r="G59" s="14">
        <v>0</v>
      </c>
      <c r="H59" s="15">
        <f t="shared" ref="H59:H63" si="20">C59*G59</f>
        <v>0</v>
      </c>
      <c r="I59" s="14">
        <v>60</v>
      </c>
      <c r="J59" s="14">
        <v>12</v>
      </c>
      <c r="K59" s="41">
        <f t="shared" ref="K59:K63" si="21">C59*I59*J59</f>
        <v>5256</v>
      </c>
      <c r="L59" s="15">
        <f t="shared" ref="L59:L63" si="22">K59+H59+F59</f>
        <v>5664.8</v>
      </c>
      <c r="M59" s="47"/>
      <c r="N59" s="14" t="s">
        <v>82</v>
      </c>
      <c r="O59" s="59" t="s">
        <v>83</v>
      </c>
    </row>
    <row r="60" ht="18" customHeight="1" spans="1:15">
      <c r="A60" s="28" t="s">
        <v>84</v>
      </c>
      <c r="B60" s="14">
        <v>3</v>
      </c>
      <c r="C60" s="14">
        <v>66</v>
      </c>
      <c r="D60" s="14" t="s">
        <v>34</v>
      </c>
      <c r="E60" s="14">
        <v>56</v>
      </c>
      <c r="F60" s="15">
        <f t="shared" si="19"/>
        <v>3696</v>
      </c>
      <c r="G60" s="14">
        <v>0</v>
      </c>
      <c r="H60" s="15">
        <f t="shared" si="20"/>
        <v>0</v>
      </c>
      <c r="I60" s="14">
        <v>60</v>
      </c>
      <c r="J60" s="14">
        <v>12</v>
      </c>
      <c r="K60" s="41">
        <f t="shared" si="21"/>
        <v>47520</v>
      </c>
      <c r="L60" s="15">
        <f t="shared" si="22"/>
        <v>51216</v>
      </c>
      <c r="M60" s="47"/>
      <c r="N60" s="14" t="s">
        <v>82</v>
      </c>
      <c r="O60" s="181"/>
    </row>
    <row r="61" ht="18" customHeight="1" spans="1:15">
      <c r="A61" s="28" t="s">
        <v>85</v>
      </c>
      <c r="B61" s="14">
        <v>1</v>
      </c>
      <c r="C61" s="14">
        <v>22</v>
      </c>
      <c r="D61" s="14" t="s">
        <v>29</v>
      </c>
      <c r="E61" s="14">
        <v>56</v>
      </c>
      <c r="F61" s="15">
        <f t="shared" si="19"/>
        <v>1232</v>
      </c>
      <c r="G61" s="14">
        <v>0</v>
      </c>
      <c r="H61" s="15">
        <f t="shared" si="20"/>
        <v>0</v>
      </c>
      <c r="I61" s="14">
        <v>60</v>
      </c>
      <c r="J61" s="14">
        <v>12</v>
      </c>
      <c r="K61" s="41">
        <f t="shared" si="21"/>
        <v>15840</v>
      </c>
      <c r="L61" s="15">
        <f t="shared" si="22"/>
        <v>17072</v>
      </c>
      <c r="M61" s="47"/>
      <c r="N61" s="14" t="s">
        <v>82</v>
      </c>
      <c r="O61" s="181"/>
    </row>
    <row r="62" ht="18" customHeight="1" spans="1:15">
      <c r="A62" s="28" t="s">
        <v>86</v>
      </c>
      <c r="B62" s="14">
        <v>1</v>
      </c>
      <c r="C62" s="14">
        <v>22</v>
      </c>
      <c r="D62" s="14" t="s">
        <v>29</v>
      </c>
      <c r="E62" s="14">
        <v>56</v>
      </c>
      <c r="F62" s="15">
        <f t="shared" si="19"/>
        <v>1232</v>
      </c>
      <c r="G62" s="14">
        <v>0</v>
      </c>
      <c r="H62" s="15">
        <f t="shared" si="20"/>
        <v>0</v>
      </c>
      <c r="I62" s="14">
        <v>60</v>
      </c>
      <c r="J62" s="14">
        <v>12</v>
      </c>
      <c r="K62" s="41">
        <f t="shared" si="21"/>
        <v>15840</v>
      </c>
      <c r="L62" s="15">
        <f t="shared" si="22"/>
        <v>17072</v>
      </c>
      <c r="M62" s="47"/>
      <c r="N62" s="14" t="s">
        <v>82</v>
      </c>
      <c r="O62" s="181"/>
    </row>
    <row r="63" customFormat="1" ht="18" customHeight="1" spans="1:15">
      <c r="A63" s="28" t="s">
        <v>87</v>
      </c>
      <c r="B63" s="29" t="s">
        <v>88</v>
      </c>
      <c r="C63" s="14">
        <v>11</v>
      </c>
      <c r="D63" s="14"/>
      <c r="E63" s="14">
        <v>56</v>
      </c>
      <c r="F63" s="15">
        <f t="shared" si="19"/>
        <v>616</v>
      </c>
      <c r="G63" s="14">
        <v>0</v>
      </c>
      <c r="H63" s="15">
        <f t="shared" si="20"/>
        <v>0</v>
      </c>
      <c r="I63" s="14">
        <v>60</v>
      </c>
      <c r="J63" s="14">
        <v>10</v>
      </c>
      <c r="K63" s="41">
        <f t="shared" si="21"/>
        <v>6600</v>
      </c>
      <c r="L63" s="15">
        <f t="shared" si="22"/>
        <v>7216</v>
      </c>
      <c r="M63" s="47"/>
      <c r="N63" s="14" t="s">
        <v>82</v>
      </c>
      <c r="O63" s="181"/>
    </row>
    <row r="64" s="583" customFormat="1" ht="18" customHeight="1" spans="1:15">
      <c r="A64" s="721" t="s">
        <v>23</v>
      </c>
      <c r="B64" s="722"/>
      <c r="C64" s="722"/>
      <c r="D64" s="722"/>
      <c r="E64" s="722"/>
      <c r="F64" s="723">
        <f>SUM(F59:F63)</f>
        <v>7184.8</v>
      </c>
      <c r="G64" s="723"/>
      <c r="H64" s="723">
        <f>SUM(H59:H62)</f>
        <v>0</v>
      </c>
      <c r="I64" s="723"/>
      <c r="J64" s="723"/>
      <c r="K64" s="723">
        <f>SUM(K59:K63)</f>
        <v>91056</v>
      </c>
      <c r="L64" s="723">
        <f>SUM(L59:L63)</f>
        <v>98240.8</v>
      </c>
      <c r="M64" s="745"/>
      <c r="N64" s="737"/>
      <c r="O64" s="746"/>
    </row>
    <row r="65" ht="18" customHeight="1" spans="1:15">
      <c r="A65" s="28" t="s">
        <v>89</v>
      </c>
      <c r="B65" s="14">
        <v>1</v>
      </c>
      <c r="C65" s="14">
        <v>22</v>
      </c>
      <c r="D65" s="14" t="s">
        <v>29</v>
      </c>
      <c r="E65" s="143">
        <v>56</v>
      </c>
      <c r="F65" s="41">
        <f>C65*E65</f>
        <v>1232</v>
      </c>
      <c r="G65" s="14">
        <v>0</v>
      </c>
      <c r="H65" s="15">
        <f>C65*G65</f>
        <v>0</v>
      </c>
      <c r="I65" s="143">
        <v>60</v>
      </c>
      <c r="J65" s="14">
        <v>12</v>
      </c>
      <c r="K65" s="41">
        <f>C65*I65*J65</f>
        <v>15840</v>
      </c>
      <c r="L65" s="15">
        <f>F65+H65+K65</f>
        <v>17072</v>
      </c>
      <c r="M65" s="57"/>
      <c r="N65" s="14" t="s">
        <v>90</v>
      </c>
      <c r="O65" s="181"/>
    </row>
    <row r="66" ht="18" customHeight="1" spans="1:15">
      <c r="A66" s="28" t="s">
        <v>91</v>
      </c>
      <c r="B66" s="29" t="s">
        <v>60</v>
      </c>
      <c r="C66" s="14">
        <v>22</v>
      </c>
      <c r="D66" s="14" t="s">
        <v>17</v>
      </c>
      <c r="E66" s="14">
        <v>56</v>
      </c>
      <c r="F66" s="15">
        <f>C66*E66</f>
        <v>1232</v>
      </c>
      <c r="G66" s="14">
        <v>0</v>
      </c>
      <c r="H66" s="15">
        <f>C66*G66</f>
        <v>0</v>
      </c>
      <c r="I66" s="143">
        <v>60</v>
      </c>
      <c r="J66" s="14">
        <v>12</v>
      </c>
      <c r="K66" s="41">
        <f>C66*I66*J66</f>
        <v>15840</v>
      </c>
      <c r="L66" s="15">
        <f>F66+H66+K66</f>
        <v>17072</v>
      </c>
      <c r="M66" s="57"/>
      <c r="N66" s="14" t="s">
        <v>90</v>
      </c>
      <c r="O66" s="181"/>
    </row>
    <row r="67" s="583" customFormat="1" ht="18" customHeight="1" spans="1:15">
      <c r="A67" s="747" t="s">
        <v>92</v>
      </c>
      <c r="B67" s="81">
        <v>1</v>
      </c>
      <c r="C67" s="81">
        <v>22</v>
      </c>
      <c r="D67" s="14" t="s">
        <v>17</v>
      </c>
      <c r="E67" s="14">
        <v>56</v>
      </c>
      <c r="F67" s="15">
        <f t="shared" ref="F67:F73" si="23">C67*E67</f>
        <v>1232</v>
      </c>
      <c r="G67" s="14">
        <v>0</v>
      </c>
      <c r="H67" s="15">
        <f t="shared" ref="H67:H73" si="24">C67*G67</f>
        <v>0</v>
      </c>
      <c r="I67" s="143">
        <v>60</v>
      </c>
      <c r="J67" s="14">
        <v>12</v>
      </c>
      <c r="K67" s="15">
        <f t="shared" ref="K67:K73" si="25">C67*I67*J67</f>
        <v>15840</v>
      </c>
      <c r="L67" s="15">
        <f t="shared" ref="L67:L73" si="26">F67+H67+K67</f>
        <v>17072</v>
      </c>
      <c r="M67" s="57"/>
      <c r="N67" s="14" t="s">
        <v>90</v>
      </c>
      <c r="O67" s="181"/>
    </row>
    <row r="68" ht="18" customHeight="1" spans="1:15">
      <c r="A68" s="28" t="s">
        <v>31</v>
      </c>
      <c r="B68" s="726">
        <v>0.5</v>
      </c>
      <c r="C68" s="14">
        <v>11</v>
      </c>
      <c r="D68" s="14" t="s">
        <v>29</v>
      </c>
      <c r="E68" s="14">
        <v>56</v>
      </c>
      <c r="F68" s="15">
        <f t="shared" si="23"/>
        <v>616</v>
      </c>
      <c r="G68" s="14">
        <v>0</v>
      </c>
      <c r="H68" s="15">
        <f t="shared" si="24"/>
        <v>0</v>
      </c>
      <c r="I68" s="143">
        <v>60</v>
      </c>
      <c r="J68" s="14">
        <v>12</v>
      </c>
      <c r="K68" s="15">
        <f t="shared" si="25"/>
        <v>7920</v>
      </c>
      <c r="L68" s="15">
        <f t="shared" si="26"/>
        <v>8536</v>
      </c>
      <c r="M68" s="57"/>
      <c r="N68" s="14" t="s">
        <v>90</v>
      </c>
      <c r="O68" s="181"/>
    </row>
    <row r="69" ht="18" customHeight="1" spans="1:15">
      <c r="A69" s="409" t="s">
        <v>93</v>
      </c>
      <c r="B69" s="81"/>
      <c r="C69" s="81">
        <v>36</v>
      </c>
      <c r="D69" s="14" t="s">
        <v>34</v>
      </c>
      <c r="E69" s="14">
        <v>56</v>
      </c>
      <c r="F69" s="320">
        <f t="shared" si="23"/>
        <v>2016</v>
      </c>
      <c r="G69" s="14">
        <v>75.53</v>
      </c>
      <c r="H69" s="15">
        <f t="shared" si="24"/>
        <v>2719.08</v>
      </c>
      <c r="I69" s="143">
        <v>60</v>
      </c>
      <c r="J69" s="14">
        <v>12</v>
      </c>
      <c r="K69" s="15">
        <f t="shared" si="25"/>
        <v>25920</v>
      </c>
      <c r="L69" s="15">
        <f t="shared" si="26"/>
        <v>30655.08</v>
      </c>
      <c r="M69" s="57"/>
      <c r="N69" s="14" t="s">
        <v>90</v>
      </c>
      <c r="O69" s="181"/>
    </row>
    <row r="70" s="583" customFormat="1" ht="18" customHeight="1" spans="1:15">
      <c r="A70" s="721" t="s">
        <v>23</v>
      </c>
      <c r="B70" s="748"/>
      <c r="C70" s="748"/>
      <c r="D70" s="722"/>
      <c r="E70" s="722"/>
      <c r="F70" s="723">
        <f>SUM(F65:F69)</f>
        <v>6328</v>
      </c>
      <c r="G70" s="723"/>
      <c r="H70" s="723">
        <f>SUM(H65:H69)</f>
        <v>2719.08</v>
      </c>
      <c r="I70" s="723"/>
      <c r="J70" s="723"/>
      <c r="K70" s="723">
        <f>SUM(K65:K69)</f>
        <v>81360</v>
      </c>
      <c r="L70" s="723">
        <f>SUM(L65:L69)</f>
        <v>90407.08</v>
      </c>
      <c r="M70" s="760"/>
      <c r="N70" s="737"/>
      <c r="O70" s="746"/>
    </row>
    <row r="71" s="583" customFormat="1" ht="18" customHeight="1" spans="1:15">
      <c r="A71" s="12" t="s">
        <v>94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40"/>
    </row>
    <row r="72" s="583" customFormat="1" ht="18" customHeight="1" spans="1:15">
      <c r="A72" s="409" t="s">
        <v>95</v>
      </c>
      <c r="B72" s="81">
        <v>1</v>
      </c>
      <c r="C72" s="81">
        <v>22</v>
      </c>
      <c r="D72" s="81" t="s">
        <v>34</v>
      </c>
      <c r="E72" s="14">
        <f>56*2</f>
        <v>112</v>
      </c>
      <c r="F72" s="15">
        <f t="shared" si="23"/>
        <v>2464</v>
      </c>
      <c r="G72" s="14">
        <v>0</v>
      </c>
      <c r="H72" s="15">
        <f t="shared" si="24"/>
        <v>0</v>
      </c>
      <c r="I72" s="14">
        <v>60</v>
      </c>
      <c r="J72" s="14">
        <v>12</v>
      </c>
      <c r="K72" s="15">
        <f t="shared" si="25"/>
        <v>15840</v>
      </c>
      <c r="L72" s="15">
        <f t="shared" si="26"/>
        <v>18304</v>
      </c>
      <c r="M72" s="15"/>
      <c r="N72" s="14" t="s">
        <v>96</v>
      </c>
      <c r="O72" s="183" t="s">
        <v>97</v>
      </c>
    </row>
    <row r="73" s="583" customFormat="1" ht="18" customHeight="1" spans="1:15">
      <c r="A73" s="409" t="s">
        <v>98</v>
      </c>
      <c r="B73" s="81">
        <v>2</v>
      </c>
      <c r="C73" s="81">
        <f>22*B73</f>
        <v>44</v>
      </c>
      <c r="D73" s="81" t="s">
        <v>34</v>
      </c>
      <c r="E73" s="14">
        <f>56*2</f>
        <v>112</v>
      </c>
      <c r="F73" s="15">
        <f t="shared" si="23"/>
        <v>4928</v>
      </c>
      <c r="G73" s="14">
        <v>0</v>
      </c>
      <c r="H73" s="15">
        <f t="shared" si="24"/>
        <v>0</v>
      </c>
      <c r="I73" s="14">
        <v>60</v>
      </c>
      <c r="J73" s="14">
        <v>12</v>
      </c>
      <c r="K73" s="15">
        <f t="shared" si="25"/>
        <v>31680</v>
      </c>
      <c r="L73" s="15">
        <f t="shared" si="26"/>
        <v>36608</v>
      </c>
      <c r="M73" s="15"/>
      <c r="N73" s="14" t="s">
        <v>96</v>
      </c>
      <c r="O73" s="183" t="s">
        <v>97</v>
      </c>
    </row>
    <row r="74" s="583" customFormat="1" ht="18" customHeight="1" spans="1:15">
      <c r="A74" s="721" t="s">
        <v>23</v>
      </c>
      <c r="B74" s="748"/>
      <c r="C74" s="748"/>
      <c r="D74" s="722"/>
      <c r="E74" s="722"/>
      <c r="F74" s="723">
        <f>SUM(F72:F73)</f>
        <v>7392</v>
      </c>
      <c r="G74" s="723"/>
      <c r="H74" s="723">
        <f>SUM(H72:H73)</f>
        <v>0</v>
      </c>
      <c r="I74" s="723"/>
      <c r="J74" s="723"/>
      <c r="K74" s="723">
        <f>SUM(K72:K73)</f>
        <v>47520</v>
      </c>
      <c r="L74" s="723">
        <f>SUM(L72:L73)</f>
        <v>54912</v>
      </c>
      <c r="M74" s="760"/>
      <c r="N74" s="737"/>
      <c r="O74" s="746"/>
    </row>
    <row r="75" ht="18" customHeight="1" spans="1:15">
      <c r="A75" s="409" t="s">
        <v>99</v>
      </c>
      <c r="B75" s="81">
        <v>1</v>
      </c>
      <c r="C75" s="81">
        <v>22</v>
      </c>
      <c r="D75" s="81" t="s">
        <v>34</v>
      </c>
      <c r="E75" s="14">
        <f>56*2</f>
        <v>112</v>
      </c>
      <c r="F75" s="15">
        <f>C75*E75</f>
        <v>2464</v>
      </c>
      <c r="G75" s="14">
        <v>0</v>
      </c>
      <c r="H75" s="15">
        <f>C75*G75</f>
        <v>0</v>
      </c>
      <c r="I75" s="14">
        <v>60</v>
      </c>
      <c r="J75" s="14">
        <v>12</v>
      </c>
      <c r="K75" s="15">
        <f>C75*I75*J75</f>
        <v>15840</v>
      </c>
      <c r="L75" s="15">
        <f>F75+H75+K75</f>
        <v>18304</v>
      </c>
      <c r="M75" s="15"/>
      <c r="N75" s="81" t="s">
        <v>100</v>
      </c>
      <c r="O75" s="183" t="s">
        <v>97</v>
      </c>
    </row>
    <row r="76" ht="18" customHeight="1" spans="1:15">
      <c r="A76" s="409" t="s">
        <v>101</v>
      </c>
      <c r="B76" s="81">
        <v>2</v>
      </c>
      <c r="C76" s="81">
        <v>44</v>
      </c>
      <c r="D76" s="81" t="s">
        <v>34</v>
      </c>
      <c r="E76" s="14">
        <f>56*2</f>
        <v>112</v>
      </c>
      <c r="F76" s="15">
        <f>C76*E76</f>
        <v>4928</v>
      </c>
      <c r="G76" s="14">
        <v>0</v>
      </c>
      <c r="H76" s="15">
        <f>C76*G76</f>
        <v>0</v>
      </c>
      <c r="I76" s="14">
        <v>60</v>
      </c>
      <c r="J76" s="14">
        <v>12</v>
      </c>
      <c r="K76" s="15">
        <f>C76*I76*J76</f>
        <v>31680</v>
      </c>
      <c r="L76" s="15">
        <f>F76+H76+K76</f>
        <v>36608</v>
      </c>
      <c r="M76" s="15"/>
      <c r="N76" s="81" t="s">
        <v>100</v>
      </c>
      <c r="O76" s="183" t="s">
        <v>97</v>
      </c>
    </row>
    <row r="77" ht="18" customHeight="1" spans="1:15">
      <c r="A77" s="28" t="s">
        <v>102</v>
      </c>
      <c r="B77" s="14">
        <v>2</v>
      </c>
      <c r="C77" s="14">
        <v>44</v>
      </c>
      <c r="D77" s="14" t="s">
        <v>34</v>
      </c>
      <c r="E77" s="14">
        <v>56</v>
      </c>
      <c r="F77" s="15">
        <f t="shared" ref="F77:F82" si="27">C77*E77</f>
        <v>2464</v>
      </c>
      <c r="G77" s="14">
        <v>0</v>
      </c>
      <c r="H77" s="15">
        <f t="shared" ref="H77:H82" si="28">C77*G77</f>
        <v>0</v>
      </c>
      <c r="I77" s="14">
        <v>60</v>
      </c>
      <c r="J77" s="14">
        <v>12</v>
      </c>
      <c r="K77" s="15">
        <f t="shared" ref="K77:K82" si="29">C77*I77*J77</f>
        <v>31680</v>
      </c>
      <c r="L77" s="15">
        <f t="shared" ref="L77:L82" si="30">F77+H77+K77</f>
        <v>34144</v>
      </c>
      <c r="M77" s="15"/>
      <c r="N77" s="81" t="s">
        <v>103</v>
      </c>
      <c r="O77" s="183"/>
    </row>
    <row r="78" ht="18" customHeight="1" spans="1:15">
      <c r="A78" s="409" t="s">
        <v>104</v>
      </c>
      <c r="B78" s="81">
        <v>2</v>
      </c>
      <c r="C78" s="81">
        <v>44</v>
      </c>
      <c r="D78" s="81" t="s">
        <v>77</v>
      </c>
      <c r="E78" s="14">
        <v>56</v>
      </c>
      <c r="F78" s="15">
        <f t="shared" si="27"/>
        <v>2464</v>
      </c>
      <c r="G78" s="14">
        <v>0</v>
      </c>
      <c r="H78" s="15">
        <f t="shared" si="28"/>
        <v>0</v>
      </c>
      <c r="I78" s="14">
        <v>60</v>
      </c>
      <c r="J78" s="14">
        <v>12</v>
      </c>
      <c r="K78" s="15">
        <f t="shared" si="29"/>
        <v>31680</v>
      </c>
      <c r="L78" s="15">
        <f t="shared" si="30"/>
        <v>34144</v>
      </c>
      <c r="M78" s="15"/>
      <c r="N78" s="81" t="s">
        <v>103</v>
      </c>
      <c r="O78" s="181"/>
    </row>
    <row r="79" ht="18" customHeight="1" spans="1:15">
      <c r="A79" s="409" t="s">
        <v>105</v>
      </c>
      <c r="B79" s="81">
        <v>1</v>
      </c>
      <c r="C79" s="81">
        <v>22</v>
      </c>
      <c r="D79" s="81" t="s">
        <v>17</v>
      </c>
      <c r="E79" s="14">
        <v>56</v>
      </c>
      <c r="F79" s="15">
        <f t="shared" si="27"/>
        <v>1232</v>
      </c>
      <c r="G79" s="14">
        <v>0</v>
      </c>
      <c r="H79" s="15">
        <f t="shared" si="28"/>
        <v>0</v>
      </c>
      <c r="I79" s="14">
        <v>60</v>
      </c>
      <c r="J79" s="14">
        <v>12</v>
      </c>
      <c r="K79" s="15">
        <f t="shared" si="29"/>
        <v>15840</v>
      </c>
      <c r="L79" s="15">
        <f t="shared" si="30"/>
        <v>17072</v>
      </c>
      <c r="M79" s="15"/>
      <c r="N79" s="81" t="s">
        <v>100</v>
      </c>
      <c r="O79" s="181"/>
    </row>
    <row r="80" ht="18" customHeight="1" spans="1:15">
      <c r="A80" s="409" t="s">
        <v>66</v>
      </c>
      <c r="B80" s="81">
        <v>2</v>
      </c>
      <c r="C80" s="81">
        <v>46</v>
      </c>
      <c r="D80" s="81"/>
      <c r="E80" s="14">
        <v>0</v>
      </c>
      <c r="F80" s="15">
        <v>0</v>
      </c>
      <c r="G80" s="14">
        <v>0</v>
      </c>
      <c r="H80" s="15">
        <f t="shared" si="28"/>
        <v>0</v>
      </c>
      <c r="I80" s="14">
        <v>20</v>
      </c>
      <c r="J80" s="14">
        <v>12</v>
      </c>
      <c r="K80" s="15">
        <f t="shared" si="29"/>
        <v>11040</v>
      </c>
      <c r="L80" s="15">
        <f t="shared" si="30"/>
        <v>11040</v>
      </c>
      <c r="M80" s="15"/>
      <c r="N80" s="81"/>
      <c r="O80" s="183"/>
    </row>
    <row r="81" ht="18" customHeight="1" spans="1:15">
      <c r="A81" s="409" t="s">
        <v>106</v>
      </c>
      <c r="B81" s="81" t="s">
        <v>81</v>
      </c>
      <c r="C81" s="81">
        <v>7.3</v>
      </c>
      <c r="D81" s="81" t="s">
        <v>34</v>
      </c>
      <c r="E81" s="14">
        <v>56</v>
      </c>
      <c r="F81" s="15">
        <f t="shared" si="27"/>
        <v>408.8</v>
      </c>
      <c r="G81" s="14">
        <v>0</v>
      </c>
      <c r="H81" s="15">
        <f t="shared" si="28"/>
        <v>0</v>
      </c>
      <c r="I81" s="14">
        <v>60</v>
      </c>
      <c r="J81" s="14">
        <v>12</v>
      </c>
      <c r="K81" s="15">
        <f t="shared" si="29"/>
        <v>5256</v>
      </c>
      <c r="L81" s="15">
        <f t="shared" si="30"/>
        <v>5664.8</v>
      </c>
      <c r="M81" s="15"/>
      <c r="N81" s="81"/>
      <c r="O81" s="183" t="s">
        <v>107</v>
      </c>
    </row>
    <row r="82" ht="18" customHeight="1" spans="1:15">
      <c r="A82" s="409" t="s">
        <v>41</v>
      </c>
      <c r="B82" s="81"/>
      <c r="C82" s="81">
        <v>117</v>
      </c>
      <c r="D82" s="81" t="s">
        <v>42</v>
      </c>
      <c r="E82" s="14">
        <v>0</v>
      </c>
      <c r="F82" s="15">
        <f t="shared" si="27"/>
        <v>0</v>
      </c>
      <c r="G82" s="14">
        <v>0</v>
      </c>
      <c r="H82" s="15">
        <f t="shared" si="28"/>
        <v>0</v>
      </c>
      <c r="I82" s="14">
        <v>60</v>
      </c>
      <c r="J82" s="14">
        <v>12</v>
      </c>
      <c r="K82" s="15">
        <f t="shared" si="29"/>
        <v>84240</v>
      </c>
      <c r="L82" s="15">
        <f t="shared" si="30"/>
        <v>84240</v>
      </c>
      <c r="M82" s="15"/>
      <c r="N82" s="81" t="s">
        <v>103</v>
      </c>
      <c r="O82" s="181" t="s">
        <v>43</v>
      </c>
    </row>
    <row r="83" ht="18" customHeight="1" spans="1:15">
      <c r="A83" s="409" t="s">
        <v>45</v>
      </c>
      <c r="B83" s="81"/>
      <c r="C83" s="14">
        <v>17.5</v>
      </c>
      <c r="D83" s="81" t="s">
        <v>42</v>
      </c>
      <c r="E83" s="14">
        <v>0</v>
      </c>
      <c r="F83" s="15">
        <f t="shared" ref="F83:F89" si="31">C83*E83</f>
        <v>0</v>
      </c>
      <c r="G83" s="14">
        <v>0</v>
      </c>
      <c r="H83" s="15">
        <f t="shared" ref="H83:H89" si="32">C83*G83</f>
        <v>0</v>
      </c>
      <c r="I83" s="14">
        <v>60</v>
      </c>
      <c r="J83" s="14">
        <v>12</v>
      </c>
      <c r="K83" s="15">
        <f t="shared" ref="K83:K89" si="33">C83*I83*J83</f>
        <v>12600</v>
      </c>
      <c r="L83" s="15">
        <f t="shared" ref="L83:L89" si="34">F83+H83+K83</f>
        <v>12600</v>
      </c>
      <c r="M83" s="15"/>
      <c r="N83" s="81"/>
      <c r="O83" s="181" t="s">
        <v>43</v>
      </c>
    </row>
    <row r="84" ht="18" customHeight="1" spans="1:15">
      <c r="A84" s="409" t="s">
        <v>108</v>
      </c>
      <c r="B84" s="81"/>
      <c r="C84" s="14">
        <v>3.6</v>
      </c>
      <c r="D84" s="81" t="s">
        <v>42</v>
      </c>
      <c r="E84" s="14">
        <v>0</v>
      </c>
      <c r="F84" s="15">
        <f t="shared" si="31"/>
        <v>0</v>
      </c>
      <c r="G84" s="14">
        <v>0</v>
      </c>
      <c r="H84" s="15">
        <f t="shared" si="32"/>
        <v>0</v>
      </c>
      <c r="I84" s="14">
        <v>60</v>
      </c>
      <c r="J84" s="14">
        <v>12</v>
      </c>
      <c r="K84" s="15">
        <f t="shared" si="33"/>
        <v>2592</v>
      </c>
      <c r="L84" s="15">
        <f t="shared" si="34"/>
        <v>2592</v>
      </c>
      <c r="M84" s="15"/>
      <c r="N84" s="81"/>
      <c r="O84" s="181" t="s">
        <v>43</v>
      </c>
    </row>
    <row r="85" ht="18" customHeight="1" spans="1:15">
      <c r="A85" s="409" t="s">
        <v>109</v>
      </c>
      <c r="B85" s="81"/>
      <c r="C85" s="14">
        <v>24.5</v>
      </c>
      <c r="D85" s="81" t="s">
        <v>42</v>
      </c>
      <c r="E85" s="14">
        <v>0</v>
      </c>
      <c r="F85" s="15">
        <f t="shared" si="31"/>
        <v>0</v>
      </c>
      <c r="G85" s="14">
        <v>0</v>
      </c>
      <c r="H85" s="15">
        <f t="shared" si="32"/>
        <v>0</v>
      </c>
      <c r="I85" s="14">
        <v>60</v>
      </c>
      <c r="J85" s="14">
        <v>12</v>
      </c>
      <c r="K85" s="15">
        <f t="shared" si="33"/>
        <v>17640</v>
      </c>
      <c r="L85" s="15">
        <f t="shared" si="34"/>
        <v>17640</v>
      </c>
      <c r="M85" s="15"/>
      <c r="N85" s="81"/>
      <c r="O85" s="181" t="s">
        <v>43</v>
      </c>
    </row>
    <row r="86" ht="18" customHeight="1" spans="1:15">
      <c r="A86" s="409" t="s">
        <v>110</v>
      </c>
      <c r="B86" s="81"/>
      <c r="C86" s="81">
        <v>10.4</v>
      </c>
      <c r="D86" s="81" t="s">
        <v>42</v>
      </c>
      <c r="E86" s="14">
        <v>0</v>
      </c>
      <c r="F86" s="15">
        <f t="shared" si="31"/>
        <v>0</v>
      </c>
      <c r="G86" s="14">
        <v>0</v>
      </c>
      <c r="H86" s="15">
        <f t="shared" si="32"/>
        <v>0</v>
      </c>
      <c r="I86" s="14">
        <v>60</v>
      </c>
      <c r="J86" s="14">
        <v>12</v>
      </c>
      <c r="K86" s="15">
        <f t="shared" si="33"/>
        <v>7488</v>
      </c>
      <c r="L86" s="15">
        <f t="shared" si="34"/>
        <v>7488</v>
      </c>
      <c r="M86" s="15"/>
      <c r="N86" s="81"/>
      <c r="O86" s="181" t="s">
        <v>43</v>
      </c>
    </row>
    <row r="87" ht="18" customHeight="1" spans="1:15">
      <c r="A87" s="409" t="s">
        <v>111</v>
      </c>
      <c r="B87" s="81"/>
      <c r="C87" s="81">
        <v>10</v>
      </c>
      <c r="D87" s="81" t="s">
        <v>42</v>
      </c>
      <c r="E87" s="14">
        <v>0</v>
      </c>
      <c r="F87" s="15">
        <f t="shared" si="31"/>
        <v>0</v>
      </c>
      <c r="G87" s="14">
        <v>0</v>
      </c>
      <c r="H87" s="15">
        <f t="shared" si="32"/>
        <v>0</v>
      </c>
      <c r="I87" s="14">
        <v>60</v>
      </c>
      <c r="J87" s="14">
        <v>12</v>
      </c>
      <c r="K87" s="15">
        <f t="shared" si="33"/>
        <v>7200</v>
      </c>
      <c r="L87" s="15">
        <f t="shared" si="34"/>
        <v>7200</v>
      </c>
      <c r="M87" s="15"/>
      <c r="N87" s="81"/>
      <c r="O87" s="181" t="s">
        <v>43</v>
      </c>
    </row>
    <row r="88" ht="18" customHeight="1" spans="1:15">
      <c r="A88" s="409" t="s">
        <v>112</v>
      </c>
      <c r="B88" s="81"/>
      <c r="C88" s="81">
        <v>7.4</v>
      </c>
      <c r="D88" s="81" t="s">
        <v>42</v>
      </c>
      <c r="E88" s="14">
        <v>0</v>
      </c>
      <c r="F88" s="15">
        <f t="shared" si="31"/>
        <v>0</v>
      </c>
      <c r="G88" s="14">
        <v>0</v>
      </c>
      <c r="H88" s="15">
        <f t="shared" si="32"/>
        <v>0</v>
      </c>
      <c r="I88" s="14">
        <v>60</v>
      </c>
      <c r="J88" s="14">
        <v>12</v>
      </c>
      <c r="K88" s="15">
        <f t="shared" si="33"/>
        <v>5328</v>
      </c>
      <c r="L88" s="15">
        <f t="shared" si="34"/>
        <v>5328</v>
      </c>
      <c r="M88" s="15"/>
      <c r="N88" s="81"/>
      <c r="O88" s="181" t="s">
        <v>43</v>
      </c>
    </row>
    <row r="89" ht="18" customHeight="1" spans="1:15">
      <c r="A89" s="409" t="s">
        <v>48</v>
      </c>
      <c r="B89" s="81"/>
      <c r="C89" s="81">
        <v>14.5</v>
      </c>
      <c r="D89" s="81" t="s">
        <v>42</v>
      </c>
      <c r="E89" s="14">
        <v>0</v>
      </c>
      <c r="F89" s="15">
        <f t="shared" si="31"/>
        <v>0</v>
      </c>
      <c r="G89" s="14">
        <v>0</v>
      </c>
      <c r="H89" s="15">
        <f t="shared" si="32"/>
        <v>0</v>
      </c>
      <c r="I89" s="14">
        <v>60</v>
      </c>
      <c r="J89" s="14">
        <v>12</v>
      </c>
      <c r="K89" s="15">
        <f t="shared" si="33"/>
        <v>10440</v>
      </c>
      <c r="L89" s="15">
        <f t="shared" si="34"/>
        <v>10440</v>
      </c>
      <c r="M89" s="15"/>
      <c r="N89" s="81"/>
      <c r="O89" s="181" t="s">
        <v>43</v>
      </c>
    </row>
    <row r="90" ht="18" customHeight="1" spans="1:15">
      <c r="A90" s="409" t="s">
        <v>113</v>
      </c>
      <c r="B90" s="81">
        <v>1</v>
      </c>
      <c r="C90" s="81">
        <v>22</v>
      </c>
      <c r="D90" s="81" t="s">
        <v>17</v>
      </c>
      <c r="E90" s="14">
        <v>56</v>
      </c>
      <c r="F90" s="15">
        <f t="shared" ref="F90:F99" si="35">C90*E90</f>
        <v>1232</v>
      </c>
      <c r="G90" s="14">
        <v>0</v>
      </c>
      <c r="H90" s="15">
        <f t="shared" ref="H90:H99" si="36">C90*G90</f>
        <v>0</v>
      </c>
      <c r="I90" s="14">
        <v>60</v>
      </c>
      <c r="J90" s="14">
        <v>12</v>
      </c>
      <c r="K90" s="15">
        <f t="shared" ref="K90:K99" si="37">C90*I90*J90</f>
        <v>15840</v>
      </c>
      <c r="L90" s="15">
        <f t="shared" ref="L90:L99" si="38">F90+H90+K90</f>
        <v>17072</v>
      </c>
      <c r="M90" s="15"/>
      <c r="N90" s="81" t="s">
        <v>103</v>
      </c>
      <c r="O90" s="183"/>
    </row>
    <row r="91" ht="18" customHeight="1" spans="1:15">
      <c r="A91" s="409" t="s">
        <v>114</v>
      </c>
      <c r="B91" s="81">
        <v>2</v>
      </c>
      <c r="C91" s="81">
        <v>44</v>
      </c>
      <c r="D91" s="14" t="s">
        <v>17</v>
      </c>
      <c r="E91" s="14">
        <v>56</v>
      </c>
      <c r="F91" s="15">
        <f t="shared" si="35"/>
        <v>2464</v>
      </c>
      <c r="G91" s="14">
        <v>0</v>
      </c>
      <c r="H91" s="15">
        <f t="shared" si="36"/>
        <v>0</v>
      </c>
      <c r="I91" s="14">
        <v>60</v>
      </c>
      <c r="J91" s="14">
        <v>12</v>
      </c>
      <c r="K91" s="15">
        <f t="shared" si="37"/>
        <v>31680</v>
      </c>
      <c r="L91" s="15">
        <f t="shared" si="38"/>
        <v>34144</v>
      </c>
      <c r="M91" s="15"/>
      <c r="N91" s="81" t="s">
        <v>100</v>
      </c>
      <c r="O91" s="183"/>
    </row>
    <row r="92" s="583" customFormat="1" ht="18" customHeight="1" spans="1:15">
      <c r="A92" s="409" t="s">
        <v>115</v>
      </c>
      <c r="B92" s="81">
        <v>1</v>
      </c>
      <c r="C92" s="81">
        <v>22</v>
      </c>
      <c r="D92" s="82" t="s">
        <v>34</v>
      </c>
      <c r="E92" s="14">
        <v>56</v>
      </c>
      <c r="F92" s="15">
        <f t="shared" si="35"/>
        <v>1232</v>
      </c>
      <c r="G92" s="14">
        <v>0</v>
      </c>
      <c r="H92" s="15">
        <f t="shared" si="36"/>
        <v>0</v>
      </c>
      <c r="I92" s="14">
        <v>60</v>
      </c>
      <c r="J92" s="14">
        <v>12</v>
      </c>
      <c r="K92" s="15">
        <f t="shared" si="37"/>
        <v>15840</v>
      </c>
      <c r="L92" s="15">
        <f t="shared" si="38"/>
        <v>17072</v>
      </c>
      <c r="M92" s="15"/>
      <c r="N92" s="81" t="s">
        <v>103</v>
      </c>
      <c r="O92" s="183"/>
    </row>
    <row r="93" ht="18" customHeight="1" spans="1:15">
      <c r="A93" s="409" t="s">
        <v>116</v>
      </c>
      <c r="B93" s="81">
        <v>2</v>
      </c>
      <c r="C93" s="81">
        <v>44</v>
      </c>
      <c r="D93" s="81" t="s">
        <v>77</v>
      </c>
      <c r="E93" s="14">
        <v>56</v>
      </c>
      <c r="F93" s="15">
        <f t="shared" si="35"/>
        <v>2464</v>
      </c>
      <c r="G93" s="14">
        <v>0</v>
      </c>
      <c r="H93" s="15">
        <f t="shared" si="36"/>
        <v>0</v>
      </c>
      <c r="I93" s="14">
        <v>60</v>
      </c>
      <c r="J93" s="14">
        <v>12</v>
      </c>
      <c r="K93" s="15">
        <f t="shared" si="37"/>
        <v>31680</v>
      </c>
      <c r="L93" s="15">
        <f t="shared" si="38"/>
        <v>34144</v>
      </c>
      <c r="M93" s="15"/>
      <c r="N93" s="81" t="s">
        <v>103</v>
      </c>
      <c r="O93" s="181"/>
    </row>
    <row r="94" s="583" customFormat="1" ht="18" customHeight="1" spans="1:15">
      <c r="A94" s="409" t="s">
        <v>117</v>
      </c>
      <c r="B94" s="81">
        <v>1</v>
      </c>
      <c r="C94" s="81">
        <v>22</v>
      </c>
      <c r="D94" s="81" t="s">
        <v>17</v>
      </c>
      <c r="E94" s="14">
        <v>56</v>
      </c>
      <c r="F94" s="15">
        <f t="shared" si="35"/>
        <v>1232</v>
      </c>
      <c r="G94" s="14">
        <v>0</v>
      </c>
      <c r="H94" s="15">
        <f t="shared" si="36"/>
        <v>0</v>
      </c>
      <c r="I94" s="14">
        <v>60</v>
      </c>
      <c r="J94" s="14">
        <v>12</v>
      </c>
      <c r="K94" s="15">
        <f t="shared" si="37"/>
        <v>15840</v>
      </c>
      <c r="L94" s="15">
        <f t="shared" si="38"/>
        <v>17072</v>
      </c>
      <c r="M94" s="15"/>
      <c r="N94" s="81" t="s">
        <v>103</v>
      </c>
      <c r="O94" s="181"/>
    </row>
    <row r="95" ht="18" customHeight="1" spans="1:15">
      <c r="A95" s="409" t="s">
        <v>118</v>
      </c>
      <c r="B95" s="81">
        <v>1</v>
      </c>
      <c r="C95" s="81">
        <v>22</v>
      </c>
      <c r="D95" s="81" t="s">
        <v>17</v>
      </c>
      <c r="E95" s="14">
        <v>56</v>
      </c>
      <c r="F95" s="15">
        <f t="shared" si="35"/>
        <v>1232</v>
      </c>
      <c r="G95" s="14">
        <v>0</v>
      </c>
      <c r="H95" s="15">
        <f t="shared" si="36"/>
        <v>0</v>
      </c>
      <c r="I95" s="14">
        <v>60</v>
      </c>
      <c r="J95" s="14">
        <v>12</v>
      </c>
      <c r="K95" s="15">
        <f t="shared" si="37"/>
        <v>15840</v>
      </c>
      <c r="L95" s="15">
        <f t="shared" si="38"/>
        <v>17072</v>
      </c>
      <c r="M95" s="15"/>
      <c r="N95" s="81" t="s">
        <v>100</v>
      </c>
      <c r="O95" s="181"/>
    </row>
    <row r="96" s="583" customFormat="1" ht="18" customHeight="1" spans="1:15">
      <c r="A96" s="409" t="s">
        <v>119</v>
      </c>
      <c r="B96" s="81">
        <v>2</v>
      </c>
      <c r="C96" s="81">
        <v>44</v>
      </c>
      <c r="D96" s="81" t="s">
        <v>17</v>
      </c>
      <c r="E96" s="14">
        <v>56</v>
      </c>
      <c r="F96" s="15">
        <f t="shared" si="35"/>
        <v>2464</v>
      </c>
      <c r="G96" s="14">
        <v>0</v>
      </c>
      <c r="H96" s="15">
        <f t="shared" si="36"/>
        <v>0</v>
      </c>
      <c r="I96" s="14">
        <v>60</v>
      </c>
      <c r="J96" s="14">
        <v>12</v>
      </c>
      <c r="K96" s="15">
        <f t="shared" si="37"/>
        <v>31680</v>
      </c>
      <c r="L96" s="15">
        <f t="shared" si="38"/>
        <v>34144</v>
      </c>
      <c r="M96" s="15"/>
      <c r="N96" s="81" t="s">
        <v>100</v>
      </c>
      <c r="O96" s="181"/>
    </row>
    <row r="97" ht="18" customHeight="1" spans="1:15">
      <c r="A97" s="409" t="s">
        <v>120</v>
      </c>
      <c r="B97" s="81"/>
      <c r="C97" s="81">
        <v>39</v>
      </c>
      <c r="D97" s="81" t="s">
        <v>34</v>
      </c>
      <c r="E97" s="14">
        <v>56</v>
      </c>
      <c r="F97" s="320">
        <f t="shared" si="35"/>
        <v>2184</v>
      </c>
      <c r="G97" s="14">
        <v>75.53</v>
      </c>
      <c r="H97" s="15">
        <f t="shared" si="36"/>
        <v>2945.67</v>
      </c>
      <c r="I97" s="14">
        <v>60</v>
      </c>
      <c r="J97" s="14">
        <v>12</v>
      </c>
      <c r="K97" s="15">
        <f t="shared" si="37"/>
        <v>28080</v>
      </c>
      <c r="L97" s="15">
        <f t="shared" si="38"/>
        <v>33209.67</v>
      </c>
      <c r="M97" s="15"/>
      <c r="N97" s="81" t="s">
        <v>103</v>
      </c>
      <c r="O97" s="181"/>
    </row>
    <row r="98" ht="18" customHeight="1" spans="1:15">
      <c r="A98" s="409" t="s">
        <v>121</v>
      </c>
      <c r="B98" s="81"/>
      <c r="C98" s="81">
        <v>47.5</v>
      </c>
      <c r="D98" s="81" t="s">
        <v>34</v>
      </c>
      <c r="E98" s="14">
        <v>56</v>
      </c>
      <c r="F98" s="320">
        <f t="shared" si="35"/>
        <v>2660</v>
      </c>
      <c r="G98" s="14">
        <v>75.53</v>
      </c>
      <c r="H98" s="15">
        <f t="shared" si="36"/>
        <v>3587.675</v>
      </c>
      <c r="I98" s="14">
        <v>60</v>
      </c>
      <c r="J98" s="14">
        <v>12</v>
      </c>
      <c r="K98" s="15">
        <f t="shared" si="37"/>
        <v>34200</v>
      </c>
      <c r="L98" s="15">
        <f t="shared" si="38"/>
        <v>40447.675</v>
      </c>
      <c r="M98" s="15"/>
      <c r="N98" s="81" t="s">
        <v>103</v>
      </c>
      <c r="O98" s="181"/>
    </row>
    <row r="99" ht="18" customHeight="1" spans="1:15">
      <c r="A99" s="749" t="s">
        <v>23</v>
      </c>
      <c r="B99" s="750"/>
      <c r="C99" s="750"/>
      <c r="D99" s="750"/>
      <c r="E99" s="751"/>
      <c r="F99" s="752">
        <f>SUM(F75:F98)</f>
        <v>31124.8</v>
      </c>
      <c r="G99" s="752"/>
      <c r="H99" s="752">
        <f>SUM(H75:H98)</f>
        <v>6533.345</v>
      </c>
      <c r="I99" s="752"/>
      <c r="J99" s="752"/>
      <c r="K99" s="752">
        <f>SUM(K75:K98)</f>
        <v>511224</v>
      </c>
      <c r="L99" s="752">
        <f>SUM(L75:L98)</f>
        <v>548882.145</v>
      </c>
      <c r="M99" s="15"/>
      <c r="N99" s="450"/>
      <c r="O99" s="463"/>
    </row>
    <row r="100" ht="18" customHeight="1" spans="1:15">
      <c r="A100" s="12" t="s">
        <v>122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40"/>
    </row>
    <row r="101" ht="18" customHeight="1" spans="1:15">
      <c r="A101" s="28" t="s">
        <v>123</v>
      </c>
      <c r="B101" s="14">
        <v>1</v>
      </c>
      <c r="C101" s="14">
        <v>22</v>
      </c>
      <c r="D101" s="14" t="s">
        <v>29</v>
      </c>
      <c r="E101" s="14">
        <v>56</v>
      </c>
      <c r="F101" s="15">
        <f t="shared" ref="F101:F104" si="39">C101*E101</f>
        <v>1232</v>
      </c>
      <c r="G101" s="14">
        <v>0</v>
      </c>
      <c r="H101" s="15">
        <f t="shared" ref="H101:H104" si="40">C101*G101</f>
        <v>0</v>
      </c>
      <c r="I101" s="14">
        <v>60</v>
      </c>
      <c r="J101" s="14">
        <v>12</v>
      </c>
      <c r="K101" s="15">
        <f t="shared" ref="K101:K104" si="41">C101*I101*J101</f>
        <v>15840</v>
      </c>
      <c r="L101" s="15">
        <f t="shared" ref="L101:L104" si="42">F101+H101+K101</f>
        <v>17072</v>
      </c>
      <c r="M101" s="83"/>
      <c r="N101" s="14" t="s">
        <v>124</v>
      </c>
      <c r="O101" s="183"/>
    </row>
    <row r="102" ht="18" customHeight="1" spans="1:15">
      <c r="A102" s="28" t="s">
        <v>125</v>
      </c>
      <c r="B102" s="14">
        <v>2</v>
      </c>
      <c r="C102" s="14">
        <v>44</v>
      </c>
      <c r="D102" s="14" t="s">
        <v>29</v>
      </c>
      <c r="E102" s="657">
        <v>56</v>
      </c>
      <c r="F102" s="41">
        <f t="shared" si="39"/>
        <v>2464</v>
      </c>
      <c r="G102" s="143">
        <v>0</v>
      </c>
      <c r="H102" s="41">
        <f t="shared" si="40"/>
        <v>0</v>
      </c>
      <c r="I102" s="14">
        <v>60</v>
      </c>
      <c r="J102" s="143">
        <v>12</v>
      </c>
      <c r="K102" s="41">
        <f t="shared" si="41"/>
        <v>31680</v>
      </c>
      <c r="L102" s="41">
        <f>K102+H102+F102</f>
        <v>34144</v>
      </c>
      <c r="M102" s="83"/>
      <c r="N102" s="14" t="s">
        <v>124</v>
      </c>
      <c r="O102" s="181"/>
    </row>
    <row r="103" customFormat="1" ht="18" customHeight="1" spans="1:15">
      <c r="A103" s="28" t="s">
        <v>126</v>
      </c>
      <c r="B103" s="14">
        <v>1</v>
      </c>
      <c r="C103" s="14">
        <v>22</v>
      </c>
      <c r="D103" s="14" t="s">
        <v>34</v>
      </c>
      <c r="E103" s="14">
        <v>56</v>
      </c>
      <c r="F103" s="15">
        <f t="shared" si="39"/>
        <v>1232</v>
      </c>
      <c r="G103" s="14">
        <v>0</v>
      </c>
      <c r="H103" s="15">
        <f t="shared" si="40"/>
        <v>0</v>
      </c>
      <c r="I103" s="14">
        <v>60</v>
      </c>
      <c r="J103" s="14">
        <v>12</v>
      </c>
      <c r="K103" s="15">
        <f t="shared" si="41"/>
        <v>15840</v>
      </c>
      <c r="L103" s="15">
        <f t="shared" si="42"/>
        <v>17072</v>
      </c>
      <c r="M103" s="83"/>
      <c r="N103" s="14" t="s">
        <v>124</v>
      </c>
      <c r="O103" s="181"/>
    </row>
    <row r="104" customFormat="1" ht="18" customHeight="1" spans="1:15">
      <c r="A104" s="28" t="s">
        <v>127</v>
      </c>
      <c r="B104" s="14">
        <v>1</v>
      </c>
      <c r="C104" s="14">
        <v>22</v>
      </c>
      <c r="D104" s="14" t="s">
        <v>34</v>
      </c>
      <c r="E104" s="14">
        <v>56</v>
      </c>
      <c r="F104" s="15">
        <f t="shared" si="39"/>
        <v>1232</v>
      </c>
      <c r="G104" s="14">
        <v>0</v>
      </c>
      <c r="H104" s="15">
        <f t="shared" si="40"/>
        <v>0</v>
      </c>
      <c r="I104" s="14">
        <v>60</v>
      </c>
      <c r="J104" s="14">
        <v>12</v>
      </c>
      <c r="K104" s="15">
        <f t="shared" si="41"/>
        <v>15840</v>
      </c>
      <c r="L104" s="15">
        <f t="shared" si="42"/>
        <v>17072</v>
      </c>
      <c r="M104" s="83"/>
      <c r="N104" s="14" t="s">
        <v>124</v>
      </c>
      <c r="O104" s="181"/>
    </row>
    <row r="105" s="583" customFormat="1" ht="18" customHeight="1" spans="1:15">
      <c r="A105" s="28" t="s">
        <v>128</v>
      </c>
      <c r="B105" s="14">
        <v>1</v>
      </c>
      <c r="C105" s="14">
        <v>22</v>
      </c>
      <c r="D105" s="14" t="s">
        <v>34</v>
      </c>
      <c r="E105" s="14">
        <v>56</v>
      </c>
      <c r="F105" s="15">
        <f t="shared" ref="F105:F110" si="43">C105*E105</f>
        <v>1232</v>
      </c>
      <c r="G105" s="14">
        <v>0</v>
      </c>
      <c r="H105" s="15">
        <f t="shared" ref="H105:H110" si="44">C105*G105</f>
        <v>0</v>
      </c>
      <c r="I105" s="14">
        <v>60</v>
      </c>
      <c r="J105" s="14">
        <v>12</v>
      </c>
      <c r="K105" s="15">
        <f t="shared" ref="K105:K110" si="45">C105*I105*J105</f>
        <v>15840</v>
      </c>
      <c r="L105" s="15">
        <f t="shared" ref="L105:L110" si="46">F105+H105+K105</f>
        <v>17072</v>
      </c>
      <c r="M105" s="83"/>
      <c r="N105" s="14" t="s">
        <v>124</v>
      </c>
      <c r="O105" s="183"/>
    </row>
    <row r="106" s="583" customFormat="1" ht="18" customHeight="1" spans="1:15">
      <c r="A106" s="753" t="s">
        <v>23</v>
      </c>
      <c r="B106" s="754"/>
      <c r="C106" s="754"/>
      <c r="D106" s="754"/>
      <c r="E106" s="754"/>
      <c r="F106" s="752">
        <f>SUM(F101:F105)</f>
        <v>7392</v>
      </c>
      <c r="G106" s="754"/>
      <c r="H106" s="755"/>
      <c r="I106" s="754"/>
      <c r="J106" s="754"/>
      <c r="K106" s="752">
        <f>SUM(K101:K105)</f>
        <v>95040</v>
      </c>
      <c r="L106" s="752">
        <f>SUM(L101:L105)</f>
        <v>102432</v>
      </c>
      <c r="M106" s="83"/>
      <c r="N106" s="14"/>
      <c r="O106" s="183"/>
    </row>
    <row r="107" ht="18" customHeight="1" spans="1:15">
      <c r="A107" s="28" t="s">
        <v>129</v>
      </c>
      <c r="B107" s="14">
        <v>1</v>
      </c>
      <c r="C107" s="14">
        <v>22</v>
      </c>
      <c r="D107" s="14" t="s">
        <v>17</v>
      </c>
      <c r="E107" s="14">
        <v>56</v>
      </c>
      <c r="F107" s="15">
        <f t="shared" si="43"/>
        <v>1232</v>
      </c>
      <c r="G107" s="14">
        <v>0</v>
      </c>
      <c r="H107" s="15">
        <f t="shared" si="44"/>
        <v>0</v>
      </c>
      <c r="I107" s="14">
        <v>60</v>
      </c>
      <c r="J107" s="14">
        <v>12</v>
      </c>
      <c r="K107" s="15">
        <f t="shared" si="45"/>
        <v>15840</v>
      </c>
      <c r="L107" s="15">
        <f t="shared" si="46"/>
        <v>17072</v>
      </c>
      <c r="M107" s="28"/>
      <c r="N107" s="14" t="s">
        <v>124</v>
      </c>
      <c r="O107" s="181"/>
    </row>
    <row r="108" ht="18" customHeight="1" spans="1:15">
      <c r="A108" s="28" t="s">
        <v>130</v>
      </c>
      <c r="B108" s="14">
        <v>1</v>
      </c>
      <c r="C108" s="14">
        <v>22</v>
      </c>
      <c r="D108" s="14" t="s">
        <v>29</v>
      </c>
      <c r="E108" s="14">
        <v>56</v>
      </c>
      <c r="F108" s="15">
        <f t="shared" si="43"/>
        <v>1232</v>
      </c>
      <c r="G108" s="14">
        <v>0</v>
      </c>
      <c r="H108" s="15">
        <f t="shared" si="44"/>
        <v>0</v>
      </c>
      <c r="I108" s="14">
        <v>60</v>
      </c>
      <c r="J108" s="14">
        <v>12</v>
      </c>
      <c r="K108" s="15">
        <f t="shared" si="45"/>
        <v>15840</v>
      </c>
      <c r="L108" s="15">
        <f t="shared" si="46"/>
        <v>17072</v>
      </c>
      <c r="M108" s="28"/>
      <c r="N108" s="14" t="s">
        <v>124</v>
      </c>
      <c r="O108" s="181"/>
    </row>
    <row r="109" ht="18" customHeight="1" spans="1:15">
      <c r="A109" s="28" t="s">
        <v>131</v>
      </c>
      <c r="B109" s="14">
        <v>1</v>
      </c>
      <c r="C109" s="14">
        <v>22</v>
      </c>
      <c r="D109" s="14" t="s">
        <v>34</v>
      </c>
      <c r="E109" s="14">
        <v>56</v>
      </c>
      <c r="F109" s="15">
        <f t="shared" si="43"/>
        <v>1232</v>
      </c>
      <c r="G109" s="14">
        <v>0</v>
      </c>
      <c r="H109" s="15">
        <f t="shared" si="44"/>
        <v>0</v>
      </c>
      <c r="I109" s="14">
        <v>60</v>
      </c>
      <c r="J109" s="14">
        <v>12</v>
      </c>
      <c r="K109" s="15">
        <f t="shared" si="45"/>
        <v>15840</v>
      </c>
      <c r="L109" s="15">
        <f t="shared" si="46"/>
        <v>17072</v>
      </c>
      <c r="M109" s="28"/>
      <c r="N109" s="14" t="s">
        <v>124</v>
      </c>
      <c r="O109" s="183"/>
    </row>
    <row r="110" ht="18" customHeight="1" spans="1:15">
      <c r="A110" s="28" t="s">
        <v>132</v>
      </c>
      <c r="B110" s="14">
        <v>1.5</v>
      </c>
      <c r="C110" s="14">
        <v>33</v>
      </c>
      <c r="D110" s="14" t="s">
        <v>34</v>
      </c>
      <c r="E110" s="14">
        <v>56</v>
      </c>
      <c r="F110" s="15">
        <f t="shared" si="43"/>
        <v>1848</v>
      </c>
      <c r="G110" s="14">
        <v>0</v>
      </c>
      <c r="H110" s="15">
        <f t="shared" si="44"/>
        <v>0</v>
      </c>
      <c r="I110" s="14">
        <v>60</v>
      </c>
      <c r="J110" s="14">
        <v>12</v>
      </c>
      <c r="K110" s="15">
        <f t="shared" si="45"/>
        <v>23760</v>
      </c>
      <c r="L110" s="15">
        <f t="shared" si="46"/>
        <v>25608</v>
      </c>
      <c r="M110" s="83"/>
      <c r="N110" s="14" t="s">
        <v>124</v>
      </c>
      <c r="O110" s="196"/>
    </row>
    <row r="111" ht="18" customHeight="1" spans="1:15">
      <c r="A111" s="753" t="s">
        <v>23</v>
      </c>
      <c r="B111" s="756"/>
      <c r="C111" s="756"/>
      <c r="D111" s="756"/>
      <c r="E111" s="754"/>
      <c r="F111" s="752">
        <f>SUM(F107:F110)</f>
        <v>5544</v>
      </c>
      <c r="G111" s="754"/>
      <c r="H111" s="755"/>
      <c r="I111" s="756"/>
      <c r="J111" s="756"/>
      <c r="K111" s="752">
        <f>SUM(K107:K110)</f>
        <v>71280</v>
      </c>
      <c r="L111" s="752">
        <f>SUM(L107:L110)</f>
        <v>76824</v>
      </c>
      <c r="M111" s="28"/>
      <c r="N111" s="14"/>
      <c r="O111" s="196"/>
    </row>
    <row r="112" ht="18" customHeight="1" spans="1:15">
      <c r="A112" s="127" t="s">
        <v>63</v>
      </c>
      <c r="B112" s="129">
        <v>1</v>
      </c>
      <c r="C112" s="129">
        <v>102</v>
      </c>
      <c r="D112" s="129"/>
      <c r="E112" s="222">
        <v>0</v>
      </c>
      <c r="F112" s="186">
        <f>C112*E112</f>
        <v>0</v>
      </c>
      <c r="G112" s="222">
        <v>0</v>
      </c>
      <c r="H112" s="186">
        <f>G112*C112</f>
        <v>0</v>
      </c>
      <c r="I112" s="761">
        <v>30</v>
      </c>
      <c r="J112" s="761">
        <v>12</v>
      </c>
      <c r="K112" s="186">
        <f>C112*I112*J112</f>
        <v>36720</v>
      </c>
      <c r="L112" s="186">
        <f>F112+H112+K112</f>
        <v>36720</v>
      </c>
      <c r="M112" s="186"/>
      <c r="N112" s="14" t="s">
        <v>124</v>
      </c>
      <c r="O112" s="762"/>
    </row>
    <row r="113" ht="18" customHeight="1" spans="1:15">
      <c r="A113" s="753" t="s">
        <v>23</v>
      </c>
      <c r="B113" s="757"/>
      <c r="C113" s="757"/>
      <c r="D113" s="757"/>
      <c r="E113" s="758"/>
      <c r="F113" s="759">
        <f>SUM(F112:F112)</f>
        <v>0</v>
      </c>
      <c r="G113" s="758"/>
      <c r="H113" s="759"/>
      <c r="I113" s="763"/>
      <c r="J113" s="763"/>
      <c r="K113" s="759">
        <f>SUM(K112:K112)</f>
        <v>36720</v>
      </c>
      <c r="L113" s="759">
        <f>SUM(L112:L112)</f>
        <v>36720</v>
      </c>
      <c r="M113" s="186"/>
      <c r="N113" s="764"/>
      <c r="O113" s="762"/>
    </row>
    <row r="114" ht="18" customHeight="1" spans="1:15">
      <c r="A114" s="12" t="s">
        <v>133</v>
      </c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40"/>
    </row>
    <row r="115" ht="18" customHeight="1" spans="1:15">
      <c r="A115" s="28" t="s">
        <v>134</v>
      </c>
      <c r="B115" s="14">
        <v>1</v>
      </c>
      <c r="C115" s="14">
        <v>22.04</v>
      </c>
      <c r="D115" s="14" t="s">
        <v>135</v>
      </c>
      <c r="E115" s="14">
        <v>56</v>
      </c>
      <c r="F115" s="41">
        <f t="shared" ref="F115:F122" si="47">C115*E115</f>
        <v>1234.24</v>
      </c>
      <c r="G115" s="14">
        <v>0</v>
      </c>
      <c r="H115" s="15">
        <f t="shared" ref="H115:H122" si="48">C115*G115</f>
        <v>0</v>
      </c>
      <c r="I115" s="14">
        <v>60</v>
      </c>
      <c r="J115" s="14">
        <v>12</v>
      </c>
      <c r="K115" s="41">
        <f t="shared" ref="K115:K122" si="49">C115*I115*J115</f>
        <v>15868.8</v>
      </c>
      <c r="L115" s="41">
        <f t="shared" ref="L115:L122" si="50">F115+H115+K115</f>
        <v>17103.04</v>
      </c>
      <c r="M115" s="41"/>
      <c r="N115" s="14" t="s">
        <v>136</v>
      </c>
      <c r="O115" s="183"/>
    </row>
    <row r="116" s="583" customFormat="1" ht="18" customHeight="1" spans="1:16">
      <c r="A116" s="28" t="s">
        <v>134</v>
      </c>
      <c r="B116" s="14">
        <v>0.5</v>
      </c>
      <c r="C116" s="14">
        <v>11.65</v>
      </c>
      <c r="D116" s="14" t="s">
        <v>137</v>
      </c>
      <c r="E116" s="14">
        <v>56</v>
      </c>
      <c r="F116" s="41">
        <f t="shared" si="47"/>
        <v>652.4</v>
      </c>
      <c r="G116" s="14">
        <v>0</v>
      </c>
      <c r="H116" s="15">
        <f t="shared" si="48"/>
        <v>0</v>
      </c>
      <c r="I116" s="14">
        <v>60</v>
      </c>
      <c r="J116" s="14">
        <v>12</v>
      </c>
      <c r="K116" s="41">
        <f t="shared" si="49"/>
        <v>8388</v>
      </c>
      <c r="L116" s="41">
        <f t="shared" si="50"/>
        <v>9040.4</v>
      </c>
      <c r="M116" s="41"/>
      <c r="N116" s="14" t="s">
        <v>136</v>
      </c>
      <c r="O116" s="183"/>
      <c r="P116" s="581"/>
    </row>
    <row r="117" ht="18" customHeight="1" spans="1:15">
      <c r="A117" s="28" t="s">
        <v>134</v>
      </c>
      <c r="B117" s="14">
        <v>1</v>
      </c>
      <c r="C117" s="14">
        <v>21.65</v>
      </c>
      <c r="D117" s="14" t="s">
        <v>138</v>
      </c>
      <c r="E117" s="14">
        <v>56</v>
      </c>
      <c r="F117" s="41">
        <f t="shared" si="47"/>
        <v>1212.4</v>
      </c>
      <c r="G117" s="14">
        <v>0</v>
      </c>
      <c r="H117" s="15">
        <f t="shared" si="48"/>
        <v>0</v>
      </c>
      <c r="I117" s="14">
        <v>60</v>
      </c>
      <c r="J117" s="14">
        <v>12</v>
      </c>
      <c r="K117" s="41">
        <f t="shared" si="49"/>
        <v>15588</v>
      </c>
      <c r="L117" s="41">
        <f t="shared" si="50"/>
        <v>16800.4</v>
      </c>
      <c r="M117" s="41"/>
      <c r="N117" s="14" t="s">
        <v>136</v>
      </c>
      <c r="O117" s="183"/>
    </row>
    <row r="118" s="583" customFormat="1" ht="18" customHeight="1" spans="1:15">
      <c r="A118" s="28" t="s">
        <v>139</v>
      </c>
      <c r="B118" s="14">
        <v>1</v>
      </c>
      <c r="C118" s="14">
        <v>22</v>
      </c>
      <c r="D118" s="14" t="s">
        <v>17</v>
      </c>
      <c r="E118" s="14">
        <v>56</v>
      </c>
      <c r="F118" s="41">
        <f t="shared" si="47"/>
        <v>1232</v>
      </c>
      <c r="G118" s="14">
        <v>0</v>
      </c>
      <c r="H118" s="15">
        <f t="shared" si="48"/>
        <v>0</v>
      </c>
      <c r="I118" s="14">
        <v>60</v>
      </c>
      <c r="J118" s="14">
        <v>12</v>
      </c>
      <c r="K118" s="41">
        <f t="shared" si="49"/>
        <v>15840</v>
      </c>
      <c r="L118" s="41">
        <f t="shared" si="50"/>
        <v>17072</v>
      </c>
      <c r="M118" s="41"/>
      <c r="N118" s="14" t="s">
        <v>136</v>
      </c>
      <c r="O118" s="183"/>
    </row>
    <row r="119" ht="18" customHeight="1" spans="1:15">
      <c r="A119" s="28" t="s">
        <v>134</v>
      </c>
      <c r="B119" s="14">
        <v>2</v>
      </c>
      <c r="C119" s="14">
        <v>41.9</v>
      </c>
      <c r="D119" s="14" t="s">
        <v>140</v>
      </c>
      <c r="E119" s="14">
        <v>56</v>
      </c>
      <c r="F119" s="41">
        <f t="shared" si="47"/>
        <v>2346.4</v>
      </c>
      <c r="G119" s="14">
        <v>0</v>
      </c>
      <c r="H119" s="15">
        <f t="shared" si="48"/>
        <v>0</v>
      </c>
      <c r="I119" s="14">
        <v>60</v>
      </c>
      <c r="J119" s="14">
        <v>12</v>
      </c>
      <c r="K119" s="41">
        <f t="shared" si="49"/>
        <v>30168</v>
      </c>
      <c r="L119" s="41">
        <f t="shared" si="50"/>
        <v>32514.4</v>
      </c>
      <c r="M119" s="41"/>
      <c r="N119" s="14" t="s">
        <v>136</v>
      </c>
      <c r="O119" s="183"/>
    </row>
    <row r="120" s="709" customFormat="1" ht="18" customHeight="1" spans="1:15">
      <c r="A120" s="28" t="s">
        <v>141</v>
      </c>
      <c r="B120" s="14">
        <v>1</v>
      </c>
      <c r="C120" s="14">
        <v>22</v>
      </c>
      <c r="D120" s="14" t="s">
        <v>34</v>
      </c>
      <c r="E120" s="14">
        <v>56</v>
      </c>
      <c r="F120" s="41">
        <f t="shared" si="47"/>
        <v>1232</v>
      </c>
      <c r="G120" s="14">
        <v>0</v>
      </c>
      <c r="H120" s="15">
        <f t="shared" si="48"/>
        <v>0</v>
      </c>
      <c r="I120" s="14">
        <v>60</v>
      </c>
      <c r="J120" s="14">
        <v>12</v>
      </c>
      <c r="K120" s="41">
        <f t="shared" si="49"/>
        <v>15840</v>
      </c>
      <c r="L120" s="41">
        <f t="shared" si="50"/>
        <v>17072</v>
      </c>
      <c r="M120" s="41"/>
      <c r="N120" s="14" t="s">
        <v>136</v>
      </c>
      <c r="O120" s="436"/>
    </row>
    <row r="121" s="709" customFormat="1" ht="18" customHeight="1" spans="1:15">
      <c r="A121" s="28" t="s">
        <v>142</v>
      </c>
      <c r="B121" s="14">
        <v>1</v>
      </c>
      <c r="C121" s="14">
        <v>22</v>
      </c>
      <c r="D121" s="14" t="s">
        <v>34</v>
      </c>
      <c r="E121" s="14">
        <v>56</v>
      </c>
      <c r="F121" s="41">
        <f t="shared" si="47"/>
        <v>1232</v>
      </c>
      <c r="G121" s="14">
        <v>0</v>
      </c>
      <c r="H121" s="15">
        <f t="shared" si="48"/>
        <v>0</v>
      </c>
      <c r="I121" s="14">
        <v>60</v>
      </c>
      <c r="J121" s="14">
        <v>12</v>
      </c>
      <c r="K121" s="41">
        <f t="shared" si="49"/>
        <v>15840</v>
      </c>
      <c r="L121" s="41">
        <f t="shared" si="50"/>
        <v>17072</v>
      </c>
      <c r="M121" s="41"/>
      <c r="N121" s="14" t="s">
        <v>136</v>
      </c>
      <c r="O121" s="183"/>
    </row>
    <row r="122" s="709" customFormat="1" ht="18" customHeight="1" spans="1:15">
      <c r="A122" s="28" t="s">
        <v>143</v>
      </c>
      <c r="B122" s="14">
        <v>1</v>
      </c>
      <c r="C122" s="14">
        <v>22</v>
      </c>
      <c r="D122" s="14" t="s">
        <v>17</v>
      </c>
      <c r="E122" s="14">
        <v>56</v>
      </c>
      <c r="F122" s="41">
        <f t="shared" si="47"/>
        <v>1232</v>
      </c>
      <c r="G122" s="14">
        <v>0</v>
      </c>
      <c r="H122" s="15">
        <f t="shared" si="48"/>
        <v>0</v>
      </c>
      <c r="I122" s="14">
        <v>60</v>
      </c>
      <c r="J122" s="14">
        <v>12</v>
      </c>
      <c r="K122" s="41">
        <f t="shared" si="49"/>
        <v>15840</v>
      </c>
      <c r="L122" s="41">
        <f t="shared" si="50"/>
        <v>17072</v>
      </c>
      <c r="M122" s="41"/>
      <c r="N122" s="14" t="s">
        <v>136</v>
      </c>
      <c r="O122" s="183"/>
    </row>
    <row r="123" s="709" customFormat="1" ht="18" customHeight="1" spans="1:15">
      <c r="A123" s="28" t="s">
        <v>144</v>
      </c>
      <c r="B123" s="14">
        <v>1</v>
      </c>
      <c r="C123" s="14">
        <v>22</v>
      </c>
      <c r="D123" s="14" t="s">
        <v>17</v>
      </c>
      <c r="E123" s="14">
        <v>56</v>
      </c>
      <c r="F123" s="41">
        <f t="shared" ref="F123:F130" si="51">C123*E123</f>
        <v>1232</v>
      </c>
      <c r="G123" s="14">
        <v>0</v>
      </c>
      <c r="H123" s="15">
        <f t="shared" ref="H123:H130" si="52">C123*G123</f>
        <v>0</v>
      </c>
      <c r="I123" s="14">
        <v>60</v>
      </c>
      <c r="J123" s="14">
        <v>12</v>
      </c>
      <c r="K123" s="41">
        <f t="shared" ref="K123:K130" si="53">C123*I123*J123</f>
        <v>15840</v>
      </c>
      <c r="L123" s="41">
        <f t="shared" ref="L123:L130" si="54">F123+H123+K123</f>
        <v>17072</v>
      </c>
      <c r="M123" s="41"/>
      <c r="N123" s="14" t="s">
        <v>136</v>
      </c>
      <c r="O123" s="183"/>
    </row>
    <row r="124" s="709" customFormat="1" ht="18" customHeight="1" spans="1:15">
      <c r="A124" s="28" t="s">
        <v>145</v>
      </c>
      <c r="B124" s="14">
        <v>1</v>
      </c>
      <c r="C124" s="14">
        <v>22</v>
      </c>
      <c r="D124" s="14" t="s">
        <v>17</v>
      </c>
      <c r="E124" s="14">
        <v>56</v>
      </c>
      <c r="F124" s="41">
        <f t="shared" si="51"/>
        <v>1232</v>
      </c>
      <c r="G124" s="14">
        <v>0</v>
      </c>
      <c r="H124" s="15">
        <f t="shared" si="52"/>
        <v>0</v>
      </c>
      <c r="I124" s="14">
        <v>60</v>
      </c>
      <c r="J124" s="14">
        <v>12</v>
      </c>
      <c r="K124" s="41">
        <f t="shared" si="53"/>
        <v>15840</v>
      </c>
      <c r="L124" s="41">
        <f t="shared" si="54"/>
        <v>17072</v>
      </c>
      <c r="M124" s="41"/>
      <c r="N124" s="14" t="s">
        <v>136</v>
      </c>
      <c r="O124" s="183"/>
    </row>
    <row r="125" s="709" customFormat="1" ht="18" customHeight="1" spans="1:15">
      <c r="A125" s="28" t="s">
        <v>146</v>
      </c>
      <c r="B125" s="14">
        <v>1</v>
      </c>
      <c r="C125" s="14">
        <v>22</v>
      </c>
      <c r="D125" s="14" t="s">
        <v>17</v>
      </c>
      <c r="E125" s="14">
        <v>56</v>
      </c>
      <c r="F125" s="41">
        <f t="shared" si="51"/>
        <v>1232</v>
      </c>
      <c r="G125" s="14">
        <v>0</v>
      </c>
      <c r="H125" s="15">
        <f t="shared" si="52"/>
        <v>0</v>
      </c>
      <c r="I125" s="14">
        <v>60</v>
      </c>
      <c r="J125" s="14">
        <v>12</v>
      </c>
      <c r="K125" s="41">
        <f t="shared" si="53"/>
        <v>15840</v>
      </c>
      <c r="L125" s="41">
        <f t="shared" si="54"/>
        <v>17072</v>
      </c>
      <c r="M125" s="41"/>
      <c r="N125" s="14" t="s">
        <v>136</v>
      </c>
      <c r="O125" s="183"/>
    </row>
    <row r="126" s="583" customFormat="1" ht="18" customHeight="1" spans="1:15">
      <c r="A126" s="28" t="s">
        <v>147</v>
      </c>
      <c r="B126" s="14">
        <v>0.5</v>
      </c>
      <c r="C126" s="14">
        <v>11</v>
      </c>
      <c r="D126" s="14" t="s">
        <v>17</v>
      </c>
      <c r="E126" s="14">
        <v>56</v>
      </c>
      <c r="F126" s="41">
        <f t="shared" si="51"/>
        <v>616</v>
      </c>
      <c r="G126" s="14">
        <v>0</v>
      </c>
      <c r="H126" s="15">
        <f t="shared" si="52"/>
        <v>0</v>
      </c>
      <c r="I126" s="14">
        <v>60</v>
      </c>
      <c r="J126" s="14">
        <v>12</v>
      </c>
      <c r="K126" s="41">
        <f t="shared" si="53"/>
        <v>7920</v>
      </c>
      <c r="L126" s="41">
        <f t="shared" si="54"/>
        <v>8536</v>
      </c>
      <c r="M126" s="41"/>
      <c r="N126" s="14" t="s">
        <v>136</v>
      </c>
      <c r="O126" s="183" t="s">
        <v>148</v>
      </c>
    </row>
    <row r="127" s="709" customFormat="1" ht="18" customHeight="1" spans="1:15">
      <c r="A127" s="28" t="s">
        <v>149</v>
      </c>
      <c r="B127" s="14">
        <v>1</v>
      </c>
      <c r="C127" s="14">
        <v>22</v>
      </c>
      <c r="D127" s="14" t="s">
        <v>29</v>
      </c>
      <c r="E127" s="14">
        <v>56</v>
      </c>
      <c r="F127" s="41">
        <f t="shared" si="51"/>
        <v>1232</v>
      </c>
      <c r="G127" s="14">
        <v>0</v>
      </c>
      <c r="H127" s="15">
        <f t="shared" si="52"/>
        <v>0</v>
      </c>
      <c r="I127" s="14">
        <v>60</v>
      </c>
      <c r="J127" s="14">
        <v>12</v>
      </c>
      <c r="K127" s="41">
        <f t="shared" si="53"/>
        <v>15840</v>
      </c>
      <c r="L127" s="41">
        <f t="shared" si="54"/>
        <v>17072</v>
      </c>
      <c r="M127" s="41"/>
      <c r="N127" s="14" t="s">
        <v>136</v>
      </c>
      <c r="O127" s="183"/>
    </row>
    <row r="128" s="709" customFormat="1" ht="18" customHeight="1" spans="1:15">
      <c r="A128" s="28" t="s">
        <v>150</v>
      </c>
      <c r="B128" s="14">
        <v>1</v>
      </c>
      <c r="C128" s="14">
        <f>22*B128</f>
        <v>22</v>
      </c>
      <c r="D128" s="14" t="s">
        <v>17</v>
      </c>
      <c r="E128" s="14">
        <v>56</v>
      </c>
      <c r="F128" s="41">
        <f t="shared" si="51"/>
        <v>1232</v>
      </c>
      <c r="G128" s="14">
        <v>0</v>
      </c>
      <c r="H128" s="15">
        <f t="shared" si="52"/>
        <v>0</v>
      </c>
      <c r="I128" s="14">
        <v>60</v>
      </c>
      <c r="J128" s="14">
        <v>3</v>
      </c>
      <c r="K128" s="41">
        <f t="shared" si="53"/>
        <v>3960</v>
      </c>
      <c r="L128" s="41">
        <f t="shared" si="54"/>
        <v>5192</v>
      </c>
      <c r="M128" s="41"/>
      <c r="N128" s="14" t="s">
        <v>136</v>
      </c>
      <c r="O128" s="183" t="s">
        <v>151</v>
      </c>
    </row>
    <row r="129" s="709" customFormat="1" ht="18" customHeight="1" spans="1:15">
      <c r="A129" s="28" t="s">
        <v>152</v>
      </c>
      <c r="B129" s="14">
        <v>3</v>
      </c>
      <c r="C129" s="14">
        <v>69</v>
      </c>
      <c r="D129" s="14" t="s">
        <v>34</v>
      </c>
      <c r="E129" s="14">
        <v>56</v>
      </c>
      <c r="F129" s="41">
        <f t="shared" si="51"/>
        <v>3864</v>
      </c>
      <c r="G129" s="14">
        <v>0</v>
      </c>
      <c r="H129" s="15">
        <f t="shared" si="52"/>
        <v>0</v>
      </c>
      <c r="I129" s="14">
        <v>60</v>
      </c>
      <c r="J129" s="14">
        <v>12</v>
      </c>
      <c r="K129" s="41">
        <f t="shared" si="53"/>
        <v>49680</v>
      </c>
      <c r="L129" s="41">
        <f t="shared" si="54"/>
        <v>53544</v>
      </c>
      <c r="M129" s="41"/>
      <c r="N129" s="14" t="s">
        <v>136</v>
      </c>
      <c r="O129" s="183"/>
    </row>
    <row r="130" ht="18" customHeight="1" spans="1:15">
      <c r="A130" s="28" t="s">
        <v>153</v>
      </c>
      <c r="B130" s="14">
        <v>1</v>
      </c>
      <c r="C130" s="14">
        <v>15</v>
      </c>
      <c r="D130" s="14"/>
      <c r="E130" s="14">
        <v>56</v>
      </c>
      <c r="F130" s="41">
        <f t="shared" si="51"/>
        <v>840</v>
      </c>
      <c r="G130" s="14">
        <v>0</v>
      </c>
      <c r="H130" s="15">
        <f t="shared" si="52"/>
        <v>0</v>
      </c>
      <c r="I130" s="14">
        <v>60</v>
      </c>
      <c r="J130" s="14">
        <v>12</v>
      </c>
      <c r="K130" s="41">
        <f t="shared" si="53"/>
        <v>10800</v>
      </c>
      <c r="L130" s="41">
        <f t="shared" si="54"/>
        <v>11640</v>
      </c>
      <c r="M130" s="41"/>
      <c r="N130" s="14" t="s">
        <v>136</v>
      </c>
      <c r="O130" s="183"/>
    </row>
    <row r="131" ht="18" customHeight="1" spans="1:15">
      <c r="A131" s="721" t="s">
        <v>23</v>
      </c>
      <c r="B131" s="722"/>
      <c r="C131" s="722"/>
      <c r="D131" s="722"/>
      <c r="E131" s="722"/>
      <c r="F131" s="765">
        <f>SUM(F115:F130)</f>
        <v>21853.44</v>
      </c>
      <c r="G131" s="722"/>
      <c r="H131" s="723"/>
      <c r="I131" s="722"/>
      <c r="J131" s="722"/>
      <c r="K131" s="765">
        <f>SUM(K115:K130)</f>
        <v>269092.8</v>
      </c>
      <c r="L131" s="723">
        <f>SUM(L115:L130)</f>
        <v>290946.24</v>
      </c>
      <c r="M131" s="780"/>
      <c r="N131" s="737"/>
      <c r="O131" s="738"/>
    </row>
    <row r="132" ht="18" customHeight="1" spans="1:15">
      <c r="A132" s="12" t="s">
        <v>154</v>
      </c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40"/>
    </row>
    <row r="133" ht="18" customHeight="1" spans="1:15">
      <c r="A133" s="28" t="s">
        <v>134</v>
      </c>
      <c r="B133" s="14">
        <v>1</v>
      </c>
      <c r="C133" s="14">
        <v>22.04</v>
      </c>
      <c r="D133" s="14" t="s">
        <v>155</v>
      </c>
      <c r="E133" s="14">
        <v>56</v>
      </c>
      <c r="F133" s="41">
        <f>C133*E133</f>
        <v>1234.24</v>
      </c>
      <c r="G133" s="14">
        <v>0</v>
      </c>
      <c r="H133" s="15">
        <f t="shared" ref="H133:H141" si="55">C133*G133</f>
        <v>0</v>
      </c>
      <c r="I133" s="14">
        <v>60</v>
      </c>
      <c r="J133" s="14">
        <v>12</v>
      </c>
      <c r="K133" s="41">
        <f t="shared" ref="K133:K141" si="56">C133*I133*J133</f>
        <v>15868.8</v>
      </c>
      <c r="L133" s="41">
        <f t="shared" ref="L133:L141" si="57">F133+H133+K133</f>
        <v>17103.04</v>
      </c>
      <c r="M133" s="47"/>
      <c r="N133" s="14"/>
      <c r="O133" s="183"/>
    </row>
    <row r="134" ht="18" customHeight="1" spans="1:15">
      <c r="A134" s="28" t="s">
        <v>134</v>
      </c>
      <c r="B134" s="14">
        <v>2</v>
      </c>
      <c r="C134" s="14">
        <v>44.08</v>
      </c>
      <c r="D134" s="14" t="s">
        <v>156</v>
      </c>
      <c r="E134" s="14">
        <v>56</v>
      </c>
      <c r="F134" s="41">
        <f>C134*E134</f>
        <v>2468.48</v>
      </c>
      <c r="G134" s="14">
        <v>0</v>
      </c>
      <c r="H134" s="15">
        <f t="shared" si="55"/>
        <v>0</v>
      </c>
      <c r="I134" s="14">
        <v>60</v>
      </c>
      <c r="J134" s="14">
        <v>12</v>
      </c>
      <c r="K134" s="41">
        <f t="shared" si="56"/>
        <v>31737.6</v>
      </c>
      <c r="L134" s="41">
        <f t="shared" si="57"/>
        <v>34206.08</v>
      </c>
      <c r="M134" s="47"/>
      <c r="N134" s="14"/>
      <c r="O134" s="183"/>
    </row>
    <row r="135" s="710" customFormat="1" ht="18" customHeight="1" spans="1:16">
      <c r="A135" s="28" t="s">
        <v>134</v>
      </c>
      <c r="B135" s="14">
        <v>0.5</v>
      </c>
      <c r="C135" s="14">
        <v>11.65</v>
      </c>
      <c r="D135" s="14" t="s">
        <v>157</v>
      </c>
      <c r="E135" s="14">
        <v>56</v>
      </c>
      <c r="F135" s="41">
        <f>C135*E135</f>
        <v>652.4</v>
      </c>
      <c r="G135" s="14">
        <v>0</v>
      </c>
      <c r="H135" s="15">
        <f t="shared" si="55"/>
        <v>0</v>
      </c>
      <c r="I135" s="14">
        <v>60</v>
      </c>
      <c r="J135" s="14">
        <v>12</v>
      </c>
      <c r="K135" s="41">
        <f t="shared" si="56"/>
        <v>8388</v>
      </c>
      <c r="L135" s="41">
        <f t="shared" si="57"/>
        <v>9040.4</v>
      </c>
      <c r="M135" s="47"/>
      <c r="N135" s="14"/>
      <c r="O135" s="183"/>
      <c r="P135" s="581"/>
    </row>
    <row r="136" ht="18" customHeight="1" spans="1:15">
      <c r="A136" s="28" t="s">
        <v>158</v>
      </c>
      <c r="B136" s="14">
        <v>2</v>
      </c>
      <c r="C136" s="14">
        <v>44</v>
      </c>
      <c r="D136" s="14" t="s">
        <v>17</v>
      </c>
      <c r="E136" s="14">
        <v>56</v>
      </c>
      <c r="F136" s="41">
        <f>C136*E136</f>
        <v>2464</v>
      </c>
      <c r="G136" s="14">
        <v>0</v>
      </c>
      <c r="H136" s="15">
        <f t="shared" si="55"/>
        <v>0</v>
      </c>
      <c r="I136" s="14">
        <v>60</v>
      </c>
      <c r="J136" s="14">
        <v>12</v>
      </c>
      <c r="K136" s="41">
        <f t="shared" si="56"/>
        <v>31680</v>
      </c>
      <c r="L136" s="41">
        <f t="shared" si="57"/>
        <v>34144</v>
      </c>
      <c r="M136" s="47"/>
      <c r="N136" s="14"/>
      <c r="O136" s="183"/>
    </row>
    <row r="137" ht="18" customHeight="1" spans="1:15">
      <c r="A137" s="28" t="s">
        <v>147</v>
      </c>
      <c r="B137" s="14">
        <v>0.5</v>
      </c>
      <c r="C137" s="14">
        <v>11</v>
      </c>
      <c r="D137" s="14" t="s">
        <v>17</v>
      </c>
      <c r="E137" s="14">
        <v>56</v>
      </c>
      <c r="F137" s="41">
        <f>E137*C137</f>
        <v>616</v>
      </c>
      <c r="G137" s="14">
        <v>0</v>
      </c>
      <c r="H137" s="15">
        <f t="shared" si="55"/>
        <v>0</v>
      </c>
      <c r="I137" s="14">
        <v>60</v>
      </c>
      <c r="J137" s="14">
        <v>12</v>
      </c>
      <c r="K137" s="41">
        <f t="shared" si="56"/>
        <v>7920</v>
      </c>
      <c r="L137" s="41">
        <f t="shared" si="57"/>
        <v>8536</v>
      </c>
      <c r="M137" s="47"/>
      <c r="N137" s="14"/>
      <c r="O137" s="183" t="s">
        <v>159</v>
      </c>
    </row>
    <row r="138" ht="18" customHeight="1" spans="1:15">
      <c r="A138" s="28" t="s">
        <v>160</v>
      </c>
      <c r="B138" s="14">
        <v>2</v>
      </c>
      <c r="C138" s="14">
        <v>44</v>
      </c>
      <c r="D138" s="14" t="s">
        <v>17</v>
      </c>
      <c r="E138" s="14">
        <v>56</v>
      </c>
      <c r="F138" s="41">
        <f>C138*E138</f>
        <v>2464</v>
      </c>
      <c r="G138" s="14">
        <v>0</v>
      </c>
      <c r="H138" s="15">
        <f t="shared" si="55"/>
        <v>0</v>
      </c>
      <c r="I138" s="14">
        <v>60</v>
      </c>
      <c r="J138" s="14">
        <v>12</v>
      </c>
      <c r="K138" s="41">
        <f t="shared" si="56"/>
        <v>31680</v>
      </c>
      <c r="L138" s="41">
        <f t="shared" si="57"/>
        <v>34144</v>
      </c>
      <c r="M138" s="47"/>
      <c r="N138" s="14"/>
      <c r="O138" s="183"/>
    </row>
    <row r="139" ht="18" customHeight="1" spans="1:15">
      <c r="A139" s="28" t="s">
        <v>161</v>
      </c>
      <c r="B139" s="14">
        <v>2</v>
      </c>
      <c r="C139" s="14">
        <v>44</v>
      </c>
      <c r="D139" s="14" t="s">
        <v>17</v>
      </c>
      <c r="E139" s="14">
        <v>56</v>
      </c>
      <c r="F139" s="41">
        <f>E139*C139</f>
        <v>2464</v>
      </c>
      <c r="G139" s="14">
        <v>0</v>
      </c>
      <c r="H139" s="15">
        <f t="shared" si="55"/>
        <v>0</v>
      </c>
      <c r="I139" s="14">
        <v>60</v>
      </c>
      <c r="J139" s="14">
        <v>12</v>
      </c>
      <c r="K139" s="41">
        <f t="shared" si="56"/>
        <v>31680</v>
      </c>
      <c r="L139" s="41">
        <f t="shared" si="57"/>
        <v>34144</v>
      </c>
      <c r="M139" s="47"/>
      <c r="N139" s="14"/>
      <c r="O139" s="183"/>
    </row>
    <row r="140" ht="18" customHeight="1" spans="1:15">
      <c r="A140" s="28" t="s">
        <v>162</v>
      </c>
      <c r="B140" s="14">
        <v>1</v>
      </c>
      <c r="C140" s="14">
        <v>22</v>
      </c>
      <c r="D140" s="14" t="s">
        <v>17</v>
      </c>
      <c r="E140" s="14">
        <v>56</v>
      </c>
      <c r="F140" s="41">
        <f>E140*C140</f>
        <v>1232</v>
      </c>
      <c r="G140" s="14">
        <v>0</v>
      </c>
      <c r="H140" s="15">
        <f t="shared" si="55"/>
        <v>0</v>
      </c>
      <c r="I140" s="14">
        <v>60</v>
      </c>
      <c r="J140" s="14">
        <v>12</v>
      </c>
      <c r="K140" s="41">
        <f t="shared" si="56"/>
        <v>15840</v>
      </c>
      <c r="L140" s="41">
        <f t="shared" si="57"/>
        <v>17072</v>
      </c>
      <c r="M140" s="47"/>
      <c r="N140" s="14"/>
      <c r="O140" s="183"/>
    </row>
    <row r="141" ht="18" customHeight="1" spans="1:15">
      <c r="A141" s="28" t="s">
        <v>163</v>
      </c>
      <c r="B141" s="14">
        <v>1</v>
      </c>
      <c r="C141" s="14">
        <v>22</v>
      </c>
      <c r="D141" s="14" t="s">
        <v>17</v>
      </c>
      <c r="E141" s="14">
        <v>56</v>
      </c>
      <c r="F141" s="41">
        <f>E141*C141</f>
        <v>1232</v>
      </c>
      <c r="G141" s="14">
        <v>0</v>
      </c>
      <c r="H141" s="15">
        <f t="shared" si="55"/>
        <v>0</v>
      </c>
      <c r="I141" s="14">
        <v>60</v>
      </c>
      <c r="J141" s="14">
        <v>12</v>
      </c>
      <c r="K141" s="41">
        <f t="shared" si="56"/>
        <v>15840</v>
      </c>
      <c r="L141" s="41">
        <f t="shared" si="57"/>
        <v>17072</v>
      </c>
      <c r="M141" s="47"/>
      <c r="N141" s="14"/>
      <c r="O141" s="183"/>
    </row>
    <row r="142" ht="18" customHeight="1" spans="1:15">
      <c r="A142" s="721" t="s">
        <v>23</v>
      </c>
      <c r="B142" s="725"/>
      <c r="C142" s="725"/>
      <c r="D142" s="725"/>
      <c r="E142" s="725"/>
      <c r="F142" s="765">
        <f>SUM(F133:F141)</f>
        <v>14827.12</v>
      </c>
      <c r="G142" s="722"/>
      <c r="H142" s="723"/>
      <c r="I142" s="722"/>
      <c r="J142" s="722"/>
      <c r="K142" s="765">
        <f>SUM(K133:K141)</f>
        <v>190634.4</v>
      </c>
      <c r="L142" s="765">
        <f>SUM(L133:L141)</f>
        <v>205461.52</v>
      </c>
      <c r="M142" s="745"/>
      <c r="N142" s="682"/>
      <c r="O142" s="707"/>
    </row>
    <row r="143" ht="18" customHeight="1" spans="1:15">
      <c r="A143" s="28" t="s">
        <v>164</v>
      </c>
      <c r="B143" s="14">
        <v>1</v>
      </c>
      <c r="C143" s="14">
        <v>22</v>
      </c>
      <c r="D143" s="14" t="s">
        <v>17</v>
      </c>
      <c r="E143" s="14">
        <v>56</v>
      </c>
      <c r="F143" s="41">
        <f>E143*C143</f>
        <v>1232</v>
      </c>
      <c r="G143" s="14">
        <v>0</v>
      </c>
      <c r="H143" s="15">
        <f>C143*G143</f>
        <v>0</v>
      </c>
      <c r="I143" s="14">
        <v>60</v>
      </c>
      <c r="J143" s="14">
        <v>12</v>
      </c>
      <c r="K143" s="41">
        <f>C143*I143*J143</f>
        <v>15840</v>
      </c>
      <c r="L143" s="41">
        <f>F143+H143+K143</f>
        <v>17072</v>
      </c>
      <c r="M143" s="47"/>
      <c r="N143" s="14"/>
      <c r="O143" s="183"/>
    </row>
    <row r="144" ht="18" customHeight="1" spans="1:15">
      <c r="A144" s="28" t="s">
        <v>165</v>
      </c>
      <c r="B144" s="14">
        <v>1.5</v>
      </c>
      <c r="C144" s="14">
        <v>33</v>
      </c>
      <c r="D144" s="14" t="s">
        <v>166</v>
      </c>
      <c r="E144" s="14">
        <f>56*2</f>
        <v>112</v>
      </c>
      <c r="F144" s="41">
        <f>C144*E144</f>
        <v>3696</v>
      </c>
      <c r="G144" s="14">
        <v>0</v>
      </c>
      <c r="H144" s="15">
        <f>C144*G144</f>
        <v>0</v>
      </c>
      <c r="I144" s="14">
        <v>60</v>
      </c>
      <c r="J144" s="14">
        <v>12</v>
      </c>
      <c r="K144" s="41">
        <f>C144*I144*J144</f>
        <v>23760</v>
      </c>
      <c r="L144" s="41">
        <f>F144+H144+K144</f>
        <v>27456</v>
      </c>
      <c r="M144" s="47"/>
      <c r="N144" s="14"/>
      <c r="O144" s="183" t="s">
        <v>97</v>
      </c>
    </row>
    <row r="145" ht="18" customHeight="1" spans="1:15">
      <c r="A145" s="28" t="s">
        <v>167</v>
      </c>
      <c r="B145" s="14">
        <v>1</v>
      </c>
      <c r="C145" s="14">
        <v>22</v>
      </c>
      <c r="D145" s="14" t="s">
        <v>166</v>
      </c>
      <c r="E145" s="14">
        <f>56*2</f>
        <v>112</v>
      </c>
      <c r="F145" s="41">
        <f>C145*E145</f>
        <v>2464</v>
      </c>
      <c r="G145" s="14">
        <v>0</v>
      </c>
      <c r="H145" s="15">
        <f>C145*G145</f>
        <v>0</v>
      </c>
      <c r="I145" s="14">
        <v>60</v>
      </c>
      <c r="J145" s="14">
        <v>12</v>
      </c>
      <c r="K145" s="41">
        <f>C145*I145*J145</f>
        <v>15840</v>
      </c>
      <c r="L145" s="41">
        <f>F145+H145+K145</f>
        <v>18304</v>
      </c>
      <c r="M145" s="47"/>
      <c r="N145" s="14"/>
      <c r="O145" s="183" t="s">
        <v>97</v>
      </c>
    </row>
    <row r="146" ht="18" customHeight="1" spans="1:15">
      <c r="A146" s="28" t="s">
        <v>168</v>
      </c>
      <c r="B146" s="14">
        <v>1</v>
      </c>
      <c r="C146" s="14">
        <v>22</v>
      </c>
      <c r="D146" s="14" t="s">
        <v>166</v>
      </c>
      <c r="E146" s="14">
        <f>56*2</f>
        <v>112</v>
      </c>
      <c r="F146" s="41">
        <f>C146*E146</f>
        <v>2464</v>
      </c>
      <c r="G146" s="14">
        <v>0</v>
      </c>
      <c r="H146" s="15">
        <f>C146*G146</f>
        <v>0</v>
      </c>
      <c r="I146" s="14">
        <v>60</v>
      </c>
      <c r="J146" s="14">
        <v>12</v>
      </c>
      <c r="K146" s="41">
        <f>C146*I146*J146</f>
        <v>15840</v>
      </c>
      <c r="L146" s="41">
        <f>F146+H146+K146</f>
        <v>18304</v>
      </c>
      <c r="M146" s="47"/>
      <c r="N146" s="14"/>
      <c r="O146" s="183" t="s">
        <v>97</v>
      </c>
    </row>
    <row r="147" ht="18" customHeight="1" spans="1:15">
      <c r="A147" s="28" t="s">
        <v>169</v>
      </c>
      <c r="B147" s="14">
        <v>1</v>
      </c>
      <c r="C147" s="14">
        <v>22</v>
      </c>
      <c r="D147" s="14" t="s">
        <v>166</v>
      </c>
      <c r="E147" s="14">
        <f>56*2</f>
        <v>112</v>
      </c>
      <c r="F147" s="41">
        <f>C147*E147</f>
        <v>2464</v>
      </c>
      <c r="G147" s="14">
        <v>0</v>
      </c>
      <c r="H147" s="15">
        <f>C147*G147</f>
        <v>0</v>
      </c>
      <c r="I147" s="14">
        <v>60</v>
      </c>
      <c r="J147" s="14">
        <v>12</v>
      </c>
      <c r="K147" s="41">
        <f>C147*I147*J147</f>
        <v>15840</v>
      </c>
      <c r="L147" s="41">
        <f>F147+H147+K147</f>
        <v>18304</v>
      </c>
      <c r="M147" s="47"/>
      <c r="N147" s="53"/>
      <c r="O147" s="183" t="s">
        <v>97</v>
      </c>
    </row>
    <row r="148" ht="18" customHeight="1" spans="1:15">
      <c r="A148" s="721" t="s">
        <v>23</v>
      </c>
      <c r="B148" s="722"/>
      <c r="C148" s="722"/>
      <c r="D148" s="722"/>
      <c r="E148" s="722"/>
      <c r="F148" s="723">
        <f>SUM(F143:F147)</f>
        <v>12320</v>
      </c>
      <c r="G148" s="722"/>
      <c r="H148" s="723"/>
      <c r="I148" s="722"/>
      <c r="J148" s="722"/>
      <c r="K148" s="723">
        <f>SUM(K143:K147)</f>
        <v>87120</v>
      </c>
      <c r="L148" s="723">
        <f>SUM(L143:L147)</f>
        <v>99440</v>
      </c>
      <c r="M148" s="760"/>
      <c r="N148" s="781"/>
      <c r="O148" s="782"/>
    </row>
    <row r="149" customFormat="1" ht="18" customHeight="1" spans="1:15">
      <c r="A149" s="12" t="s">
        <v>170</v>
      </c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40"/>
    </row>
    <row r="150" s="711" customFormat="1" ht="18" customHeight="1" spans="1:15">
      <c r="A150" s="28" t="s">
        <v>171</v>
      </c>
      <c r="B150" s="14">
        <v>1</v>
      </c>
      <c r="C150" s="14">
        <v>22</v>
      </c>
      <c r="D150" s="14" t="s">
        <v>34</v>
      </c>
      <c r="E150" s="14">
        <v>56</v>
      </c>
      <c r="F150" s="41">
        <f>C150*E150</f>
        <v>1232</v>
      </c>
      <c r="G150" s="14">
        <v>0</v>
      </c>
      <c r="H150" s="15">
        <f>C150*G150</f>
        <v>0</v>
      </c>
      <c r="I150" s="14">
        <v>60</v>
      </c>
      <c r="J150" s="14">
        <v>12</v>
      </c>
      <c r="K150" s="41">
        <f>C150*I150*J150</f>
        <v>15840</v>
      </c>
      <c r="L150" s="41">
        <f>F150+H150+K150</f>
        <v>17072</v>
      </c>
      <c r="M150" s="41"/>
      <c r="N150" s="14" t="s">
        <v>172</v>
      </c>
      <c r="O150" s="183"/>
    </row>
    <row r="151" ht="18" customHeight="1" spans="1:15">
      <c r="A151" s="28" t="s">
        <v>173</v>
      </c>
      <c r="B151" s="14">
        <v>1</v>
      </c>
      <c r="C151" s="14">
        <v>22</v>
      </c>
      <c r="D151" s="14" t="s">
        <v>34</v>
      </c>
      <c r="E151" s="14">
        <v>56</v>
      </c>
      <c r="F151" s="41">
        <f>C151*E151</f>
        <v>1232</v>
      </c>
      <c r="G151" s="14">
        <v>0</v>
      </c>
      <c r="H151" s="15">
        <f>C151*G151</f>
        <v>0</v>
      </c>
      <c r="I151" s="14">
        <v>60</v>
      </c>
      <c r="J151" s="14">
        <v>12</v>
      </c>
      <c r="K151" s="41">
        <f>C151*I151*J151</f>
        <v>15840</v>
      </c>
      <c r="L151" s="41">
        <f>F151+H151+K151</f>
        <v>17072</v>
      </c>
      <c r="M151" s="41"/>
      <c r="N151" s="14" t="s">
        <v>172</v>
      </c>
      <c r="O151" s="183"/>
    </row>
    <row r="152" ht="18" customHeight="1" spans="1:15">
      <c r="A152" s="28" t="s">
        <v>173</v>
      </c>
      <c r="B152" s="14">
        <v>2</v>
      </c>
      <c r="C152" s="14">
        <v>44</v>
      </c>
      <c r="D152" s="14" t="s">
        <v>34</v>
      </c>
      <c r="E152" s="14">
        <v>56</v>
      </c>
      <c r="F152" s="41">
        <f>C152*E152</f>
        <v>2464</v>
      </c>
      <c r="G152" s="14">
        <v>0</v>
      </c>
      <c r="H152" s="15">
        <f>C152*G152</f>
        <v>0</v>
      </c>
      <c r="I152" s="14">
        <v>60</v>
      </c>
      <c r="J152" s="14">
        <v>12</v>
      </c>
      <c r="K152" s="41">
        <f>C152*I152*J152</f>
        <v>31680</v>
      </c>
      <c r="L152" s="41">
        <f>F152+H152+K152</f>
        <v>34144</v>
      </c>
      <c r="M152" s="41"/>
      <c r="N152" s="14" t="s">
        <v>172</v>
      </c>
      <c r="O152" s="183"/>
    </row>
    <row r="153" ht="18" customHeight="1" spans="1:15">
      <c r="A153" s="28" t="s">
        <v>174</v>
      </c>
      <c r="B153" s="14">
        <v>2</v>
      </c>
      <c r="C153" s="14">
        <v>44</v>
      </c>
      <c r="D153" s="14" t="s">
        <v>29</v>
      </c>
      <c r="E153" s="14">
        <v>56</v>
      </c>
      <c r="F153" s="41">
        <f>C153*E153</f>
        <v>2464</v>
      </c>
      <c r="G153" s="14">
        <v>0</v>
      </c>
      <c r="H153" s="15">
        <f t="shared" ref="H153:H165" si="58">C153*G153</f>
        <v>0</v>
      </c>
      <c r="I153" s="14">
        <v>60</v>
      </c>
      <c r="J153" s="14">
        <v>12</v>
      </c>
      <c r="K153" s="41">
        <f>C153*I153*J153</f>
        <v>31680</v>
      </c>
      <c r="L153" s="41">
        <f>F153+H153+K153</f>
        <v>34144</v>
      </c>
      <c r="M153" s="41"/>
      <c r="N153" s="14" t="s">
        <v>172</v>
      </c>
      <c r="O153" s="183"/>
    </row>
    <row r="154" ht="18" customHeight="1" spans="1:15">
      <c r="A154" s="28" t="s">
        <v>175</v>
      </c>
      <c r="B154" s="14">
        <v>2</v>
      </c>
      <c r="C154" s="14">
        <v>44</v>
      </c>
      <c r="D154" s="14" t="s">
        <v>34</v>
      </c>
      <c r="E154" s="14">
        <v>56</v>
      </c>
      <c r="F154" s="41">
        <f>C154*E154</f>
        <v>2464</v>
      </c>
      <c r="G154" s="14">
        <v>0</v>
      </c>
      <c r="H154" s="15">
        <f t="shared" si="58"/>
        <v>0</v>
      </c>
      <c r="I154" s="14">
        <v>60</v>
      </c>
      <c r="J154" s="14">
        <v>12</v>
      </c>
      <c r="K154" s="41">
        <f>C154*I154*J154</f>
        <v>31680</v>
      </c>
      <c r="L154" s="41">
        <f>F154+H154+K154</f>
        <v>34144</v>
      </c>
      <c r="M154" s="41"/>
      <c r="N154" s="14" t="s">
        <v>172</v>
      </c>
      <c r="O154" s="183"/>
    </row>
    <row r="155" ht="18" customHeight="1" spans="1:15">
      <c r="A155" s="28" t="s">
        <v>176</v>
      </c>
      <c r="B155" s="14">
        <v>3</v>
      </c>
      <c r="C155" s="14">
        <v>66</v>
      </c>
      <c r="D155" s="14" t="s">
        <v>34</v>
      </c>
      <c r="E155" s="14">
        <v>56</v>
      </c>
      <c r="F155" s="41">
        <f t="shared" ref="F155:F165" si="59">C155*E155</f>
        <v>3696</v>
      </c>
      <c r="G155" s="14">
        <v>0</v>
      </c>
      <c r="H155" s="15">
        <f t="shared" si="58"/>
        <v>0</v>
      </c>
      <c r="I155" s="14">
        <v>60</v>
      </c>
      <c r="J155" s="14">
        <v>12</v>
      </c>
      <c r="K155" s="41">
        <f t="shared" ref="K155:K165" si="60">C155*I155*J155</f>
        <v>47520</v>
      </c>
      <c r="L155" s="41">
        <f t="shared" ref="L155:L165" si="61">F155+H155+K155</f>
        <v>51216</v>
      </c>
      <c r="M155" s="41"/>
      <c r="N155" s="14" t="s">
        <v>172</v>
      </c>
      <c r="O155" s="183"/>
    </row>
    <row r="156" ht="18" customHeight="1" spans="1:15">
      <c r="A156" s="28" t="s">
        <v>177</v>
      </c>
      <c r="B156" s="14">
        <v>1</v>
      </c>
      <c r="C156" s="14">
        <v>22</v>
      </c>
      <c r="D156" s="14" t="s">
        <v>17</v>
      </c>
      <c r="E156" s="14">
        <v>56</v>
      </c>
      <c r="F156" s="41">
        <f t="shared" si="59"/>
        <v>1232</v>
      </c>
      <c r="G156" s="14">
        <v>0</v>
      </c>
      <c r="H156" s="15">
        <f t="shared" si="58"/>
        <v>0</v>
      </c>
      <c r="I156" s="14">
        <v>60</v>
      </c>
      <c r="J156" s="14">
        <v>12</v>
      </c>
      <c r="K156" s="41">
        <f t="shared" si="60"/>
        <v>15840</v>
      </c>
      <c r="L156" s="41">
        <f t="shared" si="61"/>
        <v>17072</v>
      </c>
      <c r="M156" s="41"/>
      <c r="N156" s="14" t="s">
        <v>172</v>
      </c>
      <c r="O156" s="183"/>
    </row>
    <row r="157" s="711" customFormat="1" ht="18" customHeight="1" spans="1:15">
      <c r="A157" s="28" t="s">
        <v>178</v>
      </c>
      <c r="B157" s="14">
        <v>1</v>
      </c>
      <c r="C157" s="14">
        <v>22</v>
      </c>
      <c r="D157" s="14" t="s">
        <v>17</v>
      </c>
      <c r="E157" s="14">
        <v>56</v>
      </c>
      <c r="F157" s="41">
        <f t="shared" si="59"/>
        <v>1232</v>
      </c>
      <c r="G157" s="14">
        <v>0</v>
      </c>
      <c r="H157" s="15">
        <f t="shared" si="58"/>
        <v>0</v>
      </c>
      <c r="I157" s="14">
        <v>60</v>
      </c>
      <c r="J157" s="14">
        <v>12</v>
      </c>
      <c r="K157" s="41">
        <f t="shared" si="60"/>
        <v>15840</v>
      </c>
      <c r="L157" s="41">
        <f t="shared" si="61"/>
        <v>17072</v>
      </c>
      <c r="M157" s="41"/>
      <c r="N157" s="14" t="s">
        <v>172</v>
      </c>
      <c r="O157" s="183"/>
    </row>
    <row r="158" ht="18" customHeight="1" spans="1:15">
      <c r="A158" s="28" t="s">
        <v>179</v>
      </c>
      <c r="B158" s="14">
        <v>2</v>
      </c>
      <c r="C158" s="14">
        <v>44</v>
      </c>
      <c r="D158" s="14" t="s">
        <v>34</v>
      </c>
      <c r="E158" s="14">
        <v>56</v>
      </c>
      <c r="F158" s="41">
        <f t="shared" si="59"/>
        <v>2464</v>
      </c>
      <c r="G158" s="14">
        <v>0</v>
      </c>
      <c r="H158" s="15">
        <f t="shared" si="58"/>
        <v>0</v>
      </c>
      <c r="I158" s="14">
        <v>60</v>
      </c>
      <c r="J158" s="14">
        <v>12</v>
      </c>
      <c r="K158" s="41">
        <f t="shared" si="60"/>
        <v>31680</v>
      </c>
      <c r="L158" s="41">
        <f t="shared" si="61"/>
        <v>34144</v>
      </c>
      <c r="M158" s="41"/>
      <c r="N158" s="14" t="s">
        <v>172</v>
      </c>
      <c r="O158" s="183"/>
    </row>
    <row r="159" s="583" customFormat="1" ht="18" customHeight="1" spans="1:15">
      <c r="A159" s="28" t="s">
        <v>180</v>
      </c>
      <c r="B159" s="14">
        <v>1</v>
      </c>
      <c r="C159" s="14">
        <v>40</v>
      </c>
      <c r="D159" s="14" t="s">
        <v>34</v>
      </c>
      <c r="E159" s="14">
        <v>56</v>
      </c>
      <c r="F159" s="41">
        <f t="shared" si="59"/>
        <v>2240</v>
      </c>
      <c r="G159" s="14">
        <v>0</v>
      </c>
      <c r="H159" s="15">
        <f t="shared" si="58"/>
        <v>0</v>
      </c>
      <c r="I159" s="14">
        <v>60</v>
      </c>
      <c r="J159" s="14">
        <v>12</v>
      </c>
      <c r="K159" s="41">
        <f t="shared" si="60"/>
        <v>28800</v>
      </c>
      <c r="L159" s="41">
        <f t="shared" si="61"/>
        <v>31040</v>
      </c>
      <c r="M159" s="41"/>
      <c r="N159" s="14" t="s">
        <v>172</v>
      </c>
      <c r="O159" s="183"/>
    </row>
    <row r="160" s="583" customFormat="1" ht="18" customHeight="1" spans="1:15">
      <c r="A160" s="28" t="s">
        <v>181</v>
      </c>
      <c r="B160" s="14">
        <v>1</v>
      </c>
      <c r="C160" s="14">
        <v>60</v>
      </c>
      <c r="D160" s="14" t="s">
        <v>34</v>
      </c>
      <c r="E160" s="14">
        <v>56</v>
      </c>
      <c r="F160" s="41">
        <f t="shared" si="59"/>
        <v>3360</v>
      </c>
      <c r="G160" s="14">
        <v>0</v>
      </c>
      <c r="H160" s="15">
        <f t="shared" si="58"/>
        <v>0</v>
      </c>
      <c r="I160" s="14">
        <v>60</v>
      </c>
      <c r="J160" s="14">
        <v>12</v>
      </c>
      <c r="K160" s="41">
        <f t="shared" si="60"/>
        <v>43200</v>
      </c>
      <c r="L160" s="41">
        <f t="shared" si="61"/>
        <v>46560</v>
      </c>
      <c r="M160" s="41"/>
      <c r="N160" s="14" t="s">
        <v>172</v>
      </c>
      <c r="O160" s="183"/>
    </row>
    <row r="161" s="583" customFormat="1" ht="18" customHeight="1" spans="1:15">
      <c r="A161" s="28" t="s">
        <v>182</v>
      </c>
      <c r="B161" s="14">
        <v>1</v>
      </c>
      <c r="C161" s="14">
        <v>44</v>
      </c>
      <c r="D161" s="14" t="s">
        <v>34</v>
      </c>
      <c r="E161" s="14">
        <v>56</v>
      </c>
      <c r="F161" s="41">
        <f t="shared" si="59"/>
        <v>2464</v>
      </c>
      <c r="G161" s="14">
        <v>0</v>
      </c>
      <c r="H161" s="15">
        <f t="shared" si="58"/>
        <v>0</v>
      </c>
      <c r="I161" s="14">
        <v>60</v>
      </c>
      <c r="J161" s="14">
        <v>12</v>
      </c>
      <c r="K161" s="41">
        <f t="shared" si="60"/>
        <v>31680</v>
      </c>
      <c r="L161" s="41">
        <f t="shared" si="61"/>
        <v>34144</v>
      </c>
      <c r="M161" s="41"/>
      <c r="N161" s="14" t="s">
        <v>172</v>
      </c>
      <c r="O161" s="183"/>
    </row>
    <row r="162" s="583" customFormat="1" ht="18" customHeight="1" spans="1:15">
      <c r="A162" s="766" t="s">
        <v>183</v>
      </c>
      <c r="B162" s="14">
        <v>0.5</v>
      </c>
      <c r="C162" s="14">
        <v>40</v>
      </c>
      <c r="D162" s="14" t="s">
        <v>34</v>
      </c>
      <c r="E162" s="14">
        <v>56</v>
      </c>
      <c r="F162" s="41">
        <f t="shared" si="59"/>
        <v>2240</v>
      </c>
      <c r="G162" s="14">
        <v>0</v>
      </c>
      <c r="H162" s="15">
        <f t="shared" si="58"/>
        <v>0</v>
      </c>
      <c r="I162" s="14">
        <v>60</v>
      </c>
      <c r="J162" s="14">
        <v>12</v>
      </c>
      <c r="K162" s="41">
        <f t="shared" si="60"/>
        <v>28800</v>
      </c>
      <c r="L162" s="41">
        <f t="shared" si="61"/>
        <v>31040</v>
      </c>
      <c r="M162" s="41"/>
      <c r="N162" s="14" t="s">
        <v>172</v>
      </c>
      <c r="O162" s="183" t="s">
        <v>184</v>
      </c>
    </row>
    <row r="163" s="582" customFormat="1" ht="18" customHeight="1" spans="1:15">
      <c r="A163" s="766" t="s">
        <v>185</v>
      </c>
      <c r="B163" s="14">
        <v>1</v>
      </c>
      <c r="C163" s="14">
        <v>19</v>
      </c>
      <c r="D163" s="14" t="s">
        <v>186</v>
      </c>
      <c r="E163" s="14">
        <v>0</v>
      </c>
      <c r="F163" s="14">
        <f t="shared" si="59"/>
        <v>0</v>
      </c>
      <c r="G163" s="14">
        <v>0</v>
      </c>
      <c r="H163" s="15">
        <f t="shared" si="58"/>
        <v>0</v>
      </c>
      <c r="I163" s="14">
        <v>20</v>
      </c>
      <c r="J163" s="14">
        <v>12</v>
      </c>
      <c r="K163" s="14">
        <f t="shared" si="60"/>
        <v>4560</v>
      </c>
      <c r="L163" s="14">
        <f t="shared" si="61"/>
        <v>4560</v>
      </c>
      <c r="M163" s="41"/>
      <c r="N163" s="14" t="s">
        <v>172</v>
      </c>
      <c r="O163" s="783"/>
    </row>
    <row r="164" s="582" customFormat="1" ht="18" customHeight="1" spans="1:15">
      <c r="A164" s="767" t="s">
        <v>187</v>
      </c>
      <c r="B164" s="14">
        <v>1</v>
      </c>
      <c r="C164" s="14">
        <v>80.64</v>
      </c>
      <c r="D164" s="14" t="s">
        <v>34</v>
      </c>
      <c r="E164" s="14">
        <v>56</v>
      </c>
      <c r="F164" s="41">
        <f t="shared" si="59"/>
        <v>4515.84</v>
      </c>
      <c r="G164" s="14">
        <v>0</v>
      </c>
      <c r="H164" s="15">
        <f t="shared" si="58"/>
        <v>0</v>
      </c>
      <c r="I164" s="14">
        <v>60</v>
      </c>
      <c r="J164" s="14">
        <v>12</v>
      </c>
      <c r="K164" s="41">
        <f t="shared" si="60"/>
        <v>58060.8</v>
      </c>
      <c r="L164" s="41">
        <f t="shared" si="61"/>
        <v>62576.64</v>
      </c>
      <c r="M164" s="41"/>
      <c r="N164" s="14" t="s">
        <v>172</v>
      </c>
      <c r="O164" s="783"/>
    </row>
    <row r="165" s="582" customFormat="1" ht="18" customHeight="1" spans="1:15">
      <c r="A165" s="768" t="s">
        <v>188</v>
      </c>
      <c r="B165" s="14">
        <v>0.5</v>
      </c>
      <c r="C165" s="14">
        <v>17</v>
      </c>
      <c r="D165" s="14" t="s">
        <v>34</v>
      </c>
      <c r="E165" s="14">
        <v>56</v>
      </c>
      <c r="F165" s="41">
        <f t="shared" si="59"/>
        <v>952</v>
      </c>
      <c r="G165" s="14">
        <v>0</v>
      </c>
      <c r="H165" s="15">
        <f t="shared" si="58"/>
        <v>0</v>
      </c>
      <c r="I165" s="14">
        <v>60</v>
      </c>
      <c r="J165" s="14">
        <v>19</v>
      </c>
      <c r="K165" s="41">
        <f t="shared" si="60"/>
        <v>19380</v>
      </c>
      <c r="L165" s="41">
        <f t="shared" si="61"/>
        <v>20332</v>
      </c>
      <c r="M165" s="41"/>
      <c r="N165" s="14" t="s">
        <v>172</v>
      </c>
      <c r="O165" s="374" t="s">
        <v>189</v>
      </c>
    </row>
    <row r="166" s="585" customFormat="1" ht="18" customHeight="1" spans="1:15">
      <c r="A166" s="769" t="s">
        <v>23</v>
      </c>
      <c r="B166" s="722"/>
      <c r="C166" s="722"/>
      <c r="D166" s="722"/>
      <c r="E166" s="722"/>
      <c r="F166" s="723">
        <f>SUM(F150:F165)</f>
        <v>34251.84</v>
      </c>
      <c r="G166" s="722"/>
      <c r="H166" s="723"/>
      <c r="I166" s="722"/>
      <c r="J166" s="722"/>
      <c r="K166" s="723">
        <f>SUM(K150:K165)</f>
        <v>452080.8</v>
      </c>
      <c r="L166" s="723">
        <f>SUM(L150:L165)</f>
        <v>486332.64</v>
      </c>
      <c r="M166" s="780"/>
      <c r="N166" s="737"/>
      <c r="O166" s="738"/>
    </row>
    <row r="167" s="585" customFormat="1" ht="18" customHeight="1" spans="1:15">
      <c r="A167" s="12" t="s">
        <v>190</v>
      </c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40"/>
    </row>
    <row r="168" s="583" customFormat="1" ht="18" customHeight="1" spans="1:15">
      <c r="A168" s="28" t="s">
        <v>191</v>
      </c>
      <c r="B168" s="14">
        <v>2</v>
      </c>
      <c r="C168" s="14">
        <v>44</v>
      </c>
      <c r="D168" s="14" t="s">
        <v>29</v>
      </c>
      <c r="E168" s="14">
        <v>56</v>
      </c>
      <c r="F168" s="15">
        <f t="shared" ref="F168:F176" si="62">C168*E168</f>
        <v>2464</v>
      </c>
      <c r="G168" s="14">
        <v>0</v>
      </c>
      <c r="H168" s="15">
        <f t="shared" ref="H168:H176" si="63">C168*G168</f>
        <v>0</v>
      </c>
      <c r="I168" s="14">
        <v>60</v>
      </c>
      <c r="J168" s="14">
        <v>12</v>
      </c>
      <c r="K168" s="15">
        <f t="shared" ref="K168:K176" si="64">C168*I168*J168</f>
        <v>31680</v>
      </c>
      <c r="L168" s="15">
        <f t="shared" ref="L168:L176" si="65">F168+H168+K168</f>
        <v>34144</v>
      </c>
      <c r="M168" s="151"/>
      <c r="N168" s="14" t="s">
        <v>192</v>
      </c>
      <c r="O168" s="181"/>
    </row>
    <row r="169" s="711" customFormat="1" ht="18" customHeight="1" spans="1:15">
      <c r="A169" s="28" t="s">
        <v>193</v>
      </c>
      <c r="B169" s="14">
        <v>1</v>
      </c>
      <c r="C169" s="14">
        <v>22</v>
      </c>
      <c r="D169" s="14" t="s">
        <v>17</v>
      </c>
      <c r="E169" s="14">
        <v>56</v>
      </c>
      <c r="F169" s="15">
        <f t="shared" si="62"/>
        <v>1232</v>
      </c>
      <c r="G169" s="14">
        <v>0</v>
      </c>
      <c r="H169" s="15">
        <f t="shared" si="63"/>
        <v>0</v>
      </c>
      <c r="I169" s="14">
        <v>60</v>
      </c>
      <c r="J169" s="14">
        <v>12</v>
      </c>
      <c r="K169" s="15">
        <f t="shared" si="64"/>
        <v>15840</v>
      </c>
      <c r="L169" s="15">
        <f t="shared" si="65"/>
        <v>17072</v>
      </c>
      <c r="M169" s="151"/>
      <c r="N169" s="14" t="s">
        <v>192</v>
      </c>
      <c r="O169" s="183"/>
    </row>
    <row r="170" s="585" customFormat="1" ht="18" customHeight="1" spans="1:15">
      <c r="A170" s="28" t="s">
        <v>106</v>
      </c>
      <c r="B170" s="29" t="s">
        <v>81</v>
      </c>
      <c r="C170" s="14">
        <v>7.3</v>
      </c>
      <c r="D170" s="14" t="s">
        <v>29</v>
      </c>
      <c r="E170" s="14">
        <v>56</v>
      </c>
      <c r="F170" s="15">
        <f t="shared" si="62"/>
        <v>408.8</v>
      </c>
      <c r="G170" s="14">
        <v>0</v>
      </c>
      <c r="H170" s="15">
        <f t="shared" si="63"/>
        <v>0</v>
      </c>
      <c r="I170" s="14">
        <v>60</v>
      </c>
      <c r="J170" s="14">
        <v>12</v>
      </c>
      <c r="K170" s="15">
        <f t="shared" si="64"/>
        <v>5256</v>
      </c>
      <c r="L170" s="15">
        <f t="shared" si="65"/>
        <v>5664.8</v>
      </c>
      <c r="M170" s="151"/>
      <c r="N170" s="14" t="s">
        <v>192</v>
      </c>
      <c r="O170" s="181"/>
    </row>
    <row r="171" s="702" customFormat="1" ht="18" customHeight="1" spans="1:15">
      <c r="A171" s="28" t="s">
        <v>194</v>
      </c>
      <c r="B171" s="14">
        <v>1</v>
      </c>
      <c r="C171" s="14">
        <v>22</v>
      </c>
      <c r="D171" s="14" t="s">
        <v>17</v>
      </c>
      <c r="E171" s="14">
        <v>56</v>
      </c>
      <c r="F171" s="15">
        <f t="shared" si="62"/>
        <v>1232</v>
      </c>
      <c r="G171" s="14">
        <v>0</v>
      </c>
      <c r="H171" s="15">
        <f t="shared" si="63"/>
        <v>0</v>
      </c>
      <c r="I171" s="14">
        <v>60</v>
      </c>
      <c r="J171" s="14">
        <v>12</v>
      </c>
      <c r="K171" s="15">
        <f t="shared" si="64"/>
        <v>15840</v>
      </c>
      <c r="L171" s="15">
        <f t="shared" si="65"/>
        <v>17072</v>
      </c>
      <c r="M171" s="151"/>
      <c r="N171" s="14" t="s">
        <v>192</v>
      </c>
      <c r="O171" s="183"/>
    </row>
    <row r="172" ht="18" customHeight="1" spans="1:15">
      <c r="A172" s="28" t="s">
        <v>195</v>
      </c>
      <c r="B172" s="14">
        <v>2</v>
      </c>
      <c r="C172" s="14">
        <v>44</v>
      </c>
      <c r="D172" s="14" t="s">
        <v>17</v>
      </c>
      <c r="E172" s="14">
        <v>56</v>
      </c>
      <c r="F172" s="15">
        <f t="shared" si="62"/>
        <v>2464</v>
      </c>
      <c r="G172" s="14">
        <v>0</v>
      </c>
      <c r="H172" s="15">
        <f t="shared" si="63"/>
        <v>0</v>
      </c>
      <c r="I172" s="14">
        <v>60</v>
      </c>
      <c r="J172" s="14">
        <v>12</v>
      </c>
      <c r="K172" s="15">
        <f t="shared" si="64"/>
        <v>31680</v>
      </c>
      <c r="L172" s="15">
        <f t="shared" si="65"/>
        <v>34144</v>
      </c>
      <c r="M172" s="151"/>
      <c r="N172" s="14" t="s">
        <v>192</v>
      </c>
      <c r="O172" s="183"/>
    </row>
    <row r="173" s="583" customFormat="1" ht="18" customHeight="1" spans="1:15">
      <c r="A173" s="721" t="s">
        <v>23</v>
      </c>
      <c r="B173" s="722"/>
      <c r="C173" s="722"/>
      <c r="D173" s="722"/>
      <c r="E173" s="722"/>
      <c r="F173" s="723">
        <f>SUM(F168:F172)</f>
        <v>7800.8</v>
      </c>
      <c r="G173" s="722"/>
      <c r="H173" s="723"/>
      <c r="I173" s="722"/>
      <c r="J173" s="722"/>
      <c r="K173" s="723">
        <f>SUM(K168:K172)</f>
        <v>100296</v>
      </c>
      <c r="L173" s="723">
        <f>SUM(L168:L172)</f>
        <v>108096.8</v>
      </c>
      <c r="M173" s="760"/>
      <c r="N173" s="781"/>
      <c r="O173" s="782"/>
    </row>
    <row r="174" ht="18" customHeight="1" spans="1:15">
      <c r="A174" s="28" t="s">
        <v>183</v>
      </c>
      <c r="B174" s="14">
        <v>0.5</v>
      </c>
      <c r="C174" s="14">
        <v>40</v>
      </c>
      <c r="D174" s="14" t="s">
        <v>34</v>
      </c>
      <c r="E174" s="14">
        <v>56</v>
      </c>
      <c r="F174" s="15">
        <f t="shared" si="62"/>
        <v>2240</v>
      </c>
      <c r="G174" s="14">
        <v>0</v>
      </c>
      <c r="H174" s="15">
        <f t="shared" si="63"/>
        <v>0</v>
      </c>
      <c r="I174" s="14">
        <v>60</v>
      </c>
      <c r="J174" s="14">
        <v>12</v>
      </c>
      <c r="K174" s="15">
        <f t="shared" si="64"/>
        <v>28800</v>
      </c>
      <c r="L174" s="15">
        <f t="shared" si="65"/>
        <v>31040</v>
      </c>
      <c r="M174" s="14"/>
      <c r="N174" s="14" t="s">
        <v>196</v>
      </c>
      <c r="O174" s="183"/>
    </row>
    <row r="175" ht="18" customHeight="1" spans="1:15">
      <c r="A175" s="28" t="s">
        <v>197</v>
      </c>
      <c r="B175" s="14">
        <v>1</v>
      </c>
      <c r="C175" s="14">
        <v>24</v>
      </c>
      <c r="D175" s="14" t="s">
        <v>17</v>
      </c>
      <c r="E175" s="14">
        <v>56</v>
      </c>
      <c r="F175" s="15">
        <f t="shared" si="62"/>
        <v>1344</v>
      </c>
      <c r="G175" s="14">
        <v>0</v>
      </c>
      <c r="H175" s="15">
        <f t="shared" si="63"/>
        <v>0</v>
      </c>
      <c r="I175" s="14">
        <v>60</v>
      </c>
      <c r="J175" s="14">
        <v>12</v>
      </c>
      <c r="K175" s="15">
        <f t="shared" si="64"/>
        <v>17280</v>
      </c>
      <c r="L175" s="15">
        <f t="shared" si="65"/>
        <v>18624</v>
      </c>
      <c r="M175" s="14"/>
      <c r="N175" s="14" t="s">
        <v>196</v>
      </c>
      <c r="O175" s="183"/>
    </row>
    <row r="176" ht="18" customHeight="1" spans="1:15">
      <c r="A176" s="28" t="s">
        <v>198</v>
      </c>
      <c r="B176" s="14">
        <v>1</v>
      </c>
      <c r="C176" s="14">
        <v>24</v>
      </c>
      <c r="D176" s="14" t="s">
        <v>17</v>
      </c>
      <c r="E176" s="14">
        <v>56</v>
      </c>
      <c r="F176" s="15">
        <f t="shared" si="62"/>
        <v>1344</v>
      </c>
      <c r="G176" s="14">
        <v>0</v>
      </c>
      <c r="H176" s="15">
        <f t="shared" si="63"/>
        <v>0</v>
      </c>
      <c r="I176" s="14">
        <v>60</v>
      </c>
      <c r="J176" s="14">
        <v>12</v>
      </c>
      <c r="K176" s="15">
        <f t="shared" si="64"/>
        <v>17280</v>
      </c>
      <c r="L176" s="15">
        <f t="shared" si="65"/>
        <v>18624</v>
      </c>
      <c r="M176" s="14"/>
      <c r="N176" s="14" t="s">
        <v>196</v>
      </c>
      <c r="O176" s="183"/>
    </row>
    <row r="177" ht="18" customHeight="1" spans="1:15">
      <c r="A177" s="721" t="s">
        <v>23</v>
      </c>
      <c r="B177" s="770"/>
      <c r="C177" s="770"/>
      <c r="D177" s="770"/>
      <c r="E177" s="770"/>
      <c r="F177" s="771">
        <f>SUM(F174:F176)</f>
        <v>4928</v>
      </c>
      <c r="G177" s="770"/>
      <c r="H177" s="771"/>
      <c r="I177" s="770"/>
      <c r="J177" s="770"/>
      <c r="K177" s="771">
        <f>SUM(K174:K176)</f>
        <v>63360</v>
      </c>
      <c r="L177" s="771">
        <f>SUM(L174:L176)</f>
        <v>68288</v>
      </c>
      <c r="M177" s="784"/>
      <c r="N177" s="781"/>
      <c r="O177" s="785"/>
    </row>
    <row r="178" ht="18" customHeight="1" spans="1:15">
      <c r="A178" s="12" t="s">
        <v>199</v>
      </c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40"/>
    </row>
    <row r="179" ht="18" customHeight="1" spans="1:15">
      <c r="A179" s="28" t="s">
        <v>200</v>
      </c>
      <c r="B179" s="81">
        <v>1</v>
      </c>
      <c r="C179" s="81">
        <v>22</v>
      </c>
      <c r="D179" s="14"/>
      <c r="E179" s="14">
        <v>56</v>
      </c>
      <c r="F179" s="15">
        <f>C179*E179</f>
        <v>1232</v>
      </c>
      <c r="G179" s="14">
        <v>0</v>
      </c>
      <c r="H179" s="15">
        <f>C179*G179</f>
        <v>0</v>
      </c>
      <c r="I179" s="14">
        <v>60</v>
      </c>
      <c r="J179" s="14">
        <v>12</v>
      </c>
      <c r="K179" s="15">
        <f>C179*I179*J179</f>
        <v>15840</v>
      </c>
      <c r="L179" s="15">
        <f>F179+H179+K179</f>
        <v>17072</v>
      </c>
      <c r="M179" s="83"/>
      <c r="N179" s="14" t="s">
        <v>201</v>
      </c>
      <c r="O179" s="707"/>
    </row>
    <row r="180" ht="18" customHeight="1" spans="1:15">
      <c r="A180" s="772" t="s">
        <v>23</v>
      </c>
      <c r="B180" s="722"/>
      <c r="C180" s="722"/>
      <c r="D180" s="722"/>
      <c r="E180" s="773"/>
      <c r="F180" s="765">
        <f>SUM(F179:F179)</f>
        <v>1232</v>
      </c>
      <c r="G180" s="773"/>
      <c r="H180" s="765"/>
      <c r="I180" s="722"/>
      <c r="J180" s="773"/>
      <c r="K180" s="765">
        <f>SUM(K179:K179)</f>
        <v>15840</v>
      </c>
      <c r="L180" s="765">
        <f>SUM(L179:L179)</f>
        <v>17072</v>
      </c>
      <c r="M180" s="683"/>
      <c r="N180" s="682"/>
      <c r="O180" s="707"/>
    </row>
    <row r="181" ht="18" customHeight="1" spans="1:15">
      <c r="A181" s="12" t="s">
        <v>202</v>
      </c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40"/>
    </row>
    <row r="182" ht="18" customHeight="1" spans="1:15">
      <c r="A182" s="28" t="s">
        <v>203</v>
      </c>
      <c r="B182" s="81">
        <v>2</v>
      </c>
      <c r="C182" s="81">
        <v>44</v>
      </c>
      <c r="D182" s="14"/>
      <c r="E182" s="14">
        <v>56</v>
      </c>
      <c r="F182" s="15">
        <f>C182*E182</f>
        <v>2464</v>
      </c>
      <c r="G182" s="14">
        <v>0</v>
      </c>
      <c r="H182" s="15">
        <f>C182*G182</f>
        <v>0</v>
      </c>
      <c r="I182" s="14">
        <v>60</v>
      </c>
      <c r="J182" s="14">
        <v>12</v>
      </c>
      <c r="K182" s="15">
        <f>C182*I182*J182</f>
        <v>31680</v>
      </c>
      <c r="L182" s="15">
        <f>F182+H182+K182</f>
        <v>34144</v>
      </c>
      <c r="M182" s="83"/>
      <c r="N182" s="14" t="s">
        <v>204</v>
      </c>
      <c r="O182" s="183" t="s">
        <v>51</v>
      </c>
    </row>
    <row r="183" ht="18" customHeight="1" spans="1:15">
      <c r="A183" s="28" t="s">
        <v>205</v>
      </c>
      <c r="B183" s="81">
        <v>2</v>
      </c>
      <c r="C183" s="81">
        <v>44</v>
      </c>
      <c r="D183" s="14"/>
      <c r="E183" s="14">
        <v>56</v>
      </c>
      <c r="F183" s="15">
        <f>C183*E183</f>
        <v>2464</v>
      </c>
      <c r="G183" s="14">
        <v>0</v>
      </c>
      <c r="H183" s="15">
        <f>C183*G183</f>
        <v>0</v>
      </c>
      <c r="I183" s="14">
        <v>60</v>
      </c>
      <c r="J183" s="14">
        <v>12</v>
      </c>
      <c r="K183" s="15">
        <f>C183*I183*J183</f>
        <v>31680</v>
      </c>
      <c r="L183" s="15">
        <f>F183+H183+K183</f>
        <v>34144</v>
      </c>
      <c r="M183" s="83"/>
      <c r="N183" s="14" t="s">
        <v>204</v>
      </c>
      <c r="O183" s="183" t="s">
        <v>51</v>
      </c>
    </row>
    <row r="184" ht="18" customHeight="1" spans="1:15">
      <c r="A184" s="28" t="s">
        <v>206</v>
      </c>
      <c r="B184" s="81">
        <v>1</v>
      </c>
      <c r="C184" s="81">
        <v>22</v>
      </c>
      <c r="D184" s="14"/>
      <c r="E184" s="14">
        <v>56</v>
      </c>
      <c r="F184" s="15">
        <f>C184*E184</f>
        <v>1232</v>
      </c>
      <c r="G184" s="14">
        <v>0</v>
      </c>
      <c r="H184" s="15">
        <f>C184*G184</f>
        <v>0</v>
      </c>
      <c r="I184" s="14">
        <v>60</v>
      </c>
      <c r="J184" s="14">
        <v>12</v>
      </c>
      <c r="K184" s="15">
        <f>C184*I184*J184</f>
        <v>15840</v>
      </c>
      <c r="L184" s="15">
        <f>F184+H184+K184</f>
        <v>17072</v>
      </c>
      <c r="M184" s="83"/>
      <c r="N184" s="14" t="s">
        <v>204</v>
      </c>
      <c r="O184" s="183"/>
    </row>
    <row r="185" ht="18" customHeight="1" spans="1:15">
      <c r="A185" s="28" t="s">
        <v>132</v>
      </c>
      <c r="B185" s="14">
        <v>1.5</v>
      </c>
      <c r="C185" s="14">
        <v>33</v>
      </c>
      <c r="D185" s="14" t="s">
        <v>34</v>
      </c>
      <c r="E185" s="14">
        <v>56</v>
      </c>
      <c r="F185" s="15">
        <f>C185*E185</f>
        <v>1848</v>
      </c>
      <c r="G185" s="14">
        <v>0</v>
      </c>
      <c r="H185" s="15">
        <f>C185*G185</f>
        <v>0</v>
      </c>
      <c r="I185" s="14">
        <v>60</v>
      </c>
      <c r="J185" s="14">
        <v>12</v>
      </c>
      <c r="K185" s="15">
        <f>C185*I185*J185</f>
        <v>23760</v>
      </c>
      <c r="L185" s="15">
        <f>F185+H185+K185</f>
        <v>25608</v>
      </c>
      <c r="M185" s="83"/>
      <c r="N185" s="14" t="s">
        <v>204</v>
      </c>
      <c r="O185" s="183"/>
    </row>
    <row r="186" ht="18" customHeight="1" spans="1:15">
      <c r="A186" s="28" t="s">
        <v>123</v>
      </c>
      <c r="B186" s="14">
        <v>1</v>
      </c>
      <c r="C186" s="14">
        <v>22</v>
      </c>
      <c r="D186" s="14" t="s">
        <v>29</v>
      </c>
      <c r="E186" s="14">
        <v>56</v>
      </c>
      <c r="F186" s="15">
        <f>C186*E186</f>
        <v>1232</v>
      </c>
      <c r="G186" s="14">
        <v>0</v>
      </c>
      <c r="H186" s="15">
        <f>C186*G186</f>
        <v>0</v>
      </c>
      <c r="I186" s="14">
        <v>60</v>
      </c>
      <c r="J186" s="14">
        <v>12</v>
      </c>
      <c r="K186" s="15">
        <f>C186*I186*J186</f>
        <v>15840</v>
      </c>
      <c r="L186" s="15">
        <f>F186+H186+K186</f>
        <v>17072</v>
      </c>
      <c r="M186" s="83"/>
      <c r="N186" s="14" t="s">
        <v>204</v>
      </c>
      <c r="O186" s="183"/>
    </row>
    <row r="187" ht="18" customHeight="1" spans="1:15">
      <c r="A187" s="774" t="s">
        <v>23</v>
      </c>
      <c r="B187" s="722"/>
      <c r="C187" s="722"/>
      <c r="D187" s="722"/>
      <c r="E187" s="773"/>
      <c r="F187" s="765">
        <f>SUM(F182:F186)</f>
        <v>9240</v>
      </c>
      <c r="G187" s="773"/>
      <c r="H187" s="765"/>
      <c r="I187" s="722"/>
      <c r="J187" s="773"/>
      <c r="K187" s="765">
        <f>SUM(K182:K186)</f>
        <v>118800</v>
      </c>
      <c r="L187" s="765">
        <f>SUM(L182:L186)</f>
        <v>128040</v>
      </c>
      <c r="M187" s="683"/>
      <c r="N187" s="682"/>
      <c r="O187" s="707"/>
    </row>
    <row r="188" ht="18" customHeight="1" spans="1:15">
      <c r="A188" s="775" t="s">
        <v>207</v>
      </c>
      <c r="B188" s="776"/>
      <c r="C188" s="776"/>
      <c r="D188" s="776"/>
      <c r="E188" s="776"/>
      <c r="F188" s="777">
        <f>F187+F180+F177+F173+F166+F148+F142+F131+F113+F111+F106+F99+F74+F70+F64+F58+F51+F46+F42+F35+F30+F28</f>
        <v>235852.4</v>
      </c>
      <c r="G188" s="777"/>
      <c r="H188" s="777">
        <f>H99+H70++H42+H28</f>
        <v>25551.799</v>
      </c>
      <c r="I188" s="777"/>
      <c r="J188" s="777"/>
      <c r="K188" s="777">
        <f>K187+K180+K177+K173+K166+K148+K142+K131+K113+K111+K106+K99+K74+K70+K64+K58+K51+K46+K42+K35+K30+K28</f>
        <v>3208237.2</v>
      </c>
      <c r="L188" s="777">
        <f>SUM(F188:K188)</f>
        <v>3469641.399</v>
      </c>
      <c r="M188" s="786"/>
      <c r="N188" s="787"/>
      <c r="O188" s="788"/>
    </row>
    <row r="189" ht="15.75" customHeight="1" spans="1:15">
      <c r="A189" s="677" t="s">
        <v>208</v>
      </c>
      <c r="B189" s="677"/>
      <c r="C189" s="677"/>
      <c r="D189" s="677"/>
      <c r="E189" s="677"/>
      <c r="F189" s="677"/>
      <c r="G189" s="677"/>
      <c r="H189" s="677"/>
      <c r="I189" s="677"/>
      <c r="J189" s="789"/>
      <c r="K189" s="677"/>
      <c r="L189" s="677"/>
      <c r="M189" s="677"/>
      <c r="N189" s="677"/>
      <c r="O189" s="677"/>
    </row>
    <row r="190" ht="15.75" customHeight="1" spans="1:15">
      <c r="A190" s="587" t="s">
        <v>209</v>
      </c>
      <c r="B190" s="587"/>
      <c r="C190" s="587"/>
      <c r="D190" s="587"/>
      <c r="E190" s="587"/>
      <c r="F190" s="587"/>
      <c r="G190" s="587"/>
      <c r="H190" s="587"/>
      <c r="I190" s="587"/>
      <c r="J190" s="790"/>
      <c r="K190" s="791"/>
      <c r="L190" s="791"/>
      <c r="M190" s="790"/>
      <c r="N190" s="791"/>
      <c r="O190" s="791"/>
    </row>
    <row r="191" ht="15.75" customHeight="1" spans="4:10">
      <c r="D191" s="711" t="s">
        <v>210</v>
      </c>
      <c r="E191" s="711"/>
      <c r="F191" s="778">
        <f>F18+F19+F20+F21+F39+F40+F41+F50+F69+F97+F98</f>
        <v>22136.8</v>
      </c>
      <c r="G191" s="778" t="s">
        <v>211</v>
      </c>
      <c r="H191" s="778"/>
      <c r="I191" s="792">
        <f>H188</f>
        <v>25551.799</v>
      </c>
      <c r="J191" s="792"/>
    </row>
    <row r="192" ht="15.75" customHeight="1" spans="4:6">
      <c r="D192" s="711" t="s">
        <v>212</v>
      </c>
      <c r="E192" s="711"/>
      <c r="F192" s="779">
        <f>F188-F191</f>
        <v>213715.6</v>
      </c>
    </row>
  </sheetData>
  <autoFilter ref="A2:O192">
    <extLst/>
  </autoFilter>
  <sortState ref="A6:X150">
    <sortCondition ref="A139:A149"/>
  </sortState>
  <mergeCells count="17">
    <mergeCell ref="A1:O1"/>
    <mergeCell ref="A7:O7"/>
    <mergeCell ref="A71:O71"/>
    <mergeCell ref="A100:O100"/>
    <mergeCell ref="A114:O114"/>
    <mergeCell ref="A132:O132"/>
    <mergeCell ref="A149:O149"/>
    <mergeCell ref="A167:O167"/>
    <mergeCell ref="A178:O178"/>
    <mergeCell ref="A181:O181"/>
    <mergeCell ref="A189:O189"/>
    <mergeCell ref="A190:I190"/>
    <mergeCell ref="D191:E191"/>
    <mergeCell ref="G191:H191"/>
    <mergeCell ref="I191:J191"/>
    <mergeCell ref="D192:E192"/>
    <mergeCell ref="O3:O5"/>
  </mergeCells>
  <pageMargins left="0.78740157480315" right="0.196850393700787" top="0.62992125984252" bottom="0.393700787401575" header="0.511811023622047" footer="0.511811023622047"/>
  <pageSetup paperSize="9" scale="75" fitToHeight="5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7"/>
  <sheetViews>
    <sheetView topLeftCell="A28" workbookViewId="0">
      <selection activeCell="F50" sqref="F50"/>
    </sheetView>
  </sheetViews>
  <sheetFormatPr defaultColWidth="9" defaultRowHeight="13.5"/>
  <cols>
    <col min="1" max="1" width="10.625" style="71" customWidth="1"/>
    <col min="2" max="2" width="4.25" style="71" customWidth="1"/>
    <col min="3" max="3" width="6.125" style="71" customWidth="1"/>
    <col min="4" max="4" width="8.75" style="71" customWidth="1"/>
    <col min="5" max="5" width="6" style="71" customWidth="1"/>
    <col min="6" max="6" width="10.75" style="72" customWidth="1"/>
    <col min="7" max="7" width="5" style="71" customWidth="1"/>
    <col min="8" max="8" width="10.5" style="72" customWidth="1"/>
    <col min="9" max="9" width="6" style="71" customWidth="1"/>
    <col min="10" max="10" width="4.75" style="71" customWidth="1"/>
    <col min="11" max="11" width="13" style="4" customWidth="1"/>
    <col min="12" max="12" width="12.875" style="4" customWidth="1"/>
    <col min="13" max="13" width="14.5" style="4" customWidth="1"/>
    <col min="14" max="14" width="10.375" style="3" customWidth="1"/>
    <col min="15" max="15" width="18" style="3" customWidth="1"/>
    <col min="16" max="17" width="9" style="71"/>
    <col min="18" max="18" width="12.625" style="71" customWidth="1"/>
    <col min="19" max="16384" width="9" style="71"/>
  </cols>
  <sheetData>
    <row r="1" s="68" customFormat="1" ht="24.75" customHeight="1" spans="1:15">
      <c r="A1" s="73" t="s">
        <v>732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="3" customFormat="1" ht="78" customHeight="1" spans="1:15">
      <c r="A2" s="74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75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37" t="s">
        <v>685</v>
      </c>
      <c r="N2" s="38" t="s">
        <v>14</v>
      </c>
      <c r="O2" s="39" t="s">
        <v>15</v>
      </c>
    </row>
    <row r="3" s="3" customFormat="1" ht="25" customHeight="1" spans="1:15">
      <c r="A3" s="12" t="s">
        <v>733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40"/>
    </row>
    <row r="4" s="69" customFormat="1" ht="24" customHeight="1" spans="1:15">
      <c r="A4" s="76" t="s">
        <v>734</v>
      </c>
      <c r="B4" s="77">
        <v>1</v>
      </c>
      <c r="C4" s="77">
        <v>22</v>
      </c>
      <c r="D4" s="77" t="s">
        <v>17</v>
      </c>
      <c r="E4" s="77">
        <v>0</v>
      </c>
      <c r="F4" s="78">
        <v>0</v>
      </c>
      <c r="G4" s="79">
        <v>0</v>
      </c>
      <c r="H4" s="78">
        <v>0</v>
      </c>
      <c r="I4" s="150">
        <v>0</v>
      </c>
      <c r="J4" s="77">
        <v>0</v>
      </c>
      <c r="K4" s="101">
        <f>C4*I4*J4</f>
        <v>0</v>
      </c>
      <c r="L4" s="101">
        <f>F4+H4+K4</f>
        <v>0</v>
      </c>
      <c r="M4" s="101"/>
      <c r="N4" s="151" t="s">
        <v>18</v>
      </c>
      <c r="O4" s="152" t="s">
        <v>735</v>
      </c>
    </row>
    <row r="5" s="69" customFormat="1" ht="24" customHeight="1" spans="1:15">
      <c r="A5" s="80" t="s">
        <v>736</v>
      </c>
      <c r="B5" s="81">
        <v>1</v>
      </c>
      <c r="C5" s="81">
        <v>22</v>
      </c>
      <c r="D5" s="81" t="s">
        <v>17</v>
      </c>
      <c r="E5" s="82">
        <v>56</v>
      </c>
      <c r="F5" s="41">
        <v>0</v>
      </c>
      <c r="G5" s="82">
        <v>0</v>
      </c>
      <c r="H5" s="83">
        <f>C5*G5</f>
        <v>0</v>
      </c>
      <c r="I5" s="143">
        <v>60</v>
      </c>
      <c r="J5" s="143">
        <v>0</v>
      </c>
      <c r="K5" s="41">
        <v>0</v>
      </c>
      <c r="L5" s="41">
        <f>K5+H5+F5</f>
        <v>0</v>
      </c>
      <c r="M5" s="41"/>
      <c r="N5" s="153" t="s">
        <v>22</v>
      </c>
      <c r="O5" s="152"/>
    </row>
    <row r="6" s="69" customFormat="1" ht="18" customHeight="1" spans="1:15">
      <c r="A6" s="84" t="s">
        <v>23</v>
      </c>
      <c r="B6" s="85"/>
      <c r="C6" s="85"/>
      <c r="D6" s="86"/>
      <c r="E6" s="85"/>
      <c r="F6" s="87">
        <f>SUM(F4:F4)</f>
        <v>0</v>
      </c>
      <c r="G6" s="88"/>
      <c r="H6" s="88">
        <f>SUM(H4:H4)</f>
        <v>0</v>
      </c>
      <c r="I6" s="88"/>
      <c r="J6" s="88"/>
      <c r="K6" s="154">
        <f>SUM(K4:K4)</f>
        <v>0</v>
      </c>
      <c r="L6" s="154">
        <f>SUM(L4:L4)</f>
        <v>0</v>
      </c>
      <c r="M6" s="155"/>
      <c r="N6" s="156"/>
      <c r="O6" s="157"/>
    </row>
    <row r="7" s="69" customFormat="1" ht="18" customHeight="1" spans="1:15">
      <c r="A7" s="89" t="s">
        <v>737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158"/>
    </row>
    <row r="8" s="69" customFormat="1" ht="18" customHeight="1" spans="1:15">
      <c r="A8" s="91" t="s">
        <v>738</v>
      </c>
      <c r="B8" s="92">
        <v>1</v>
      </c>
      <c r="C8" s="92">
        <v>22</v>
      </c>
      <c r="D8" s="93" t="s">
        <v>17</v>
      </c>
      <c r="E8" s="94">
        <v>56</v>
      </c>
      <c r="F8" s="95">
        <f t="shared" ref="F8:F12" si="0">C8*E8</f>
        <v>1232</v>
      </c>
      <c r="G8" s="96">
        <v>0</v>
      </c>
      <c r="H8" s="95">
        <f>C8*G8</f>
        <v>0</v>
      </c>
      <c r="I8" s="98">
        <v>60</v>
      </c>
      <c r="J8" s="94">
        <v>12</v>
      </c>
      <c r="K8" s="95">
        <f t="shared" ref="K8:K11" si="1">C8*I8*J8</f>
        <v>15840</v>
      </c>
      <c r="L8" s="95">
        <f>K8+H8+F8</f>
        <v>17072</v>
      </c>
      <c r="M8" s="159"/>
      <c r="N8" s="94" t="s">
        <v>739</v>
      </c>
      <c r="O8" s="160"/>
    </row>
    <row r="9" s="69" customFormat="1" ht="18" customHeight="1" spans="1:15">
      <c r="A9" s="97" t="s">
        <v>740</v>
      </c>
      <c r="B9" s="98">
        <v>1</v>
      </c>
      <c r="C9" s="98">
        <v>22</v>
      </c>
      <c r="D9" s="99" t="s">
        <v>17</v>
      </c>
      <c r="E9" s="98">
        <v>56</v>
      </c>
      <c r="F9" s="41">
        <f t="shared" si="0"/>
        <v>1232</v>
      </c>
      <c r="G9" s="98">
        <v>0</v>
      </c>
      <c r="H9" s="98">
        <v>0</v>
      </c>
      <c r="I9" s="98">
        <v>60</v>
      </c>
      <c r="J9" s="98">
        <v>11</v>
      </c>
      <c r="K9" s="101">
        <f t="shared" si="1"/>
        <v>14520</v>
      </c>
      <c r="L9" s="101">
        <f t="shared" ref="L9:L11" si="2">F9+H9+K9</f>
        <v>15752</v>
      </c>
      <c r="M9" s="101"/>
      <c r="N9" s="98" t="s">
        <v>739</v>
      </c>
      <c r="O9" s="58" t="s">
        <v>741</v>
      </c>
    </row>
    <row r="10" s="69" customFormat="1" ht="18" customHeight="1" spans="1:15">
      <c r="A10" s="100" t="s">
        <v>742</v>
      </c>
      <c r="B10" s="98">
        <v>1</v>
      </c>
      <c r="C10" s="98">
        <v>22</v>
      </c>
      <c r="D10" s="99" t="s">
        <v>17</v>
      </c>
      <c r="E10" s="98">
        <v>56</v>
      </c>
      <c r="F10" s="41">
        <f t="shared" si="0"/>
        <v>1232</v>
      </c>
      <c r="G10" s="98">
        <v>0</v>
      </c>
      <c r="H10" s="98">
        <v>0</v>
      </c>
      <c r="I10" s="98">
        <v>60</v>
      </c>
      <c r="J10" s="98">
        <v>12</v>
      </c>
      <c r="K10" s="101">
        <f t="shared" si="1"/>
        <v>15840</v>
      </c>
      <c r="L10" s="101">
        <f t="shared" si="2"/>
        <v>17072</v>
      </c>
      <c r="M10" s="101"/>
      <c r="N10" s="98" t="s">
        <v>739</v>
      </c>
      <c r="O10" s="161"/>
    </row>
    <row r="11" s="69" customFormat="1" ht="18" customHeight="1" spans="1:15">
      <c r="A11" s="100" t="s">
        <v>743</v>
      </c>
      <c r="B11" s="77">
        <v>1</v>
      </c>
      <c r="C11" s="77">
        <v>18</v>
      </c>
      <c r="D11" s="77" t="s">
        <v>34</v>
      </c>
      <c r="E11" s="77">
        <v>56</v>
      </c>
      <c r="F11" s="101">
        <f t="shared" si="0"/>
        <v>1008</v>
      </c>
      <c r="G11" s="77">
        <v>0</v>
      </c>
      <c r="H11" s="78">
        <v>0</v>
      </c>
      <c r="I11" s="98">
        <v>60</v>
      </c>
      <c r="J11" s="77">
        <v>12</v>
      </c>
      <c r="K11" s="101">
        <f t="shared" si="1"/>
        <v>12960</v>
      </c>
      <c r="L11" s="101">
        <f t="shared" si="2"/>
        <v>13968</v>
      </c>
      <c r="M11" s="101"/>
      <c r="N11" s="98" t="s">
        <v>739</v>
      </c>
      <c r="O11" s="162"/>
    </row>
    <row r="12" s="69" customFormat="1" ht="18" customHeight="1" spans="1:15">
      <c r="A12" s="100" t="s">
        <v>180</v>
      </c>
      <c r="B12" s="77">
        <v>1</v>
      </c>
      <c r="C12" s="77">
        <v>40</v>
      </c>
      <c r="D12" s="77" t="s">
        <v>34</v>
      </c>
      <c r="E12" s="77">
        <v>56</v>
      </c>
      <c r="F12" s="101">
        <f t="shared" si="0"/>
        <v>2240</v>
      </c>
      <c r="G12" s="77">
        <v>0</v>
      </c>
      <c r="H12" s="78">
        <v>0</v>
      </c>
      <c r="I12" s="98">
        <v>60</v>
      </c>
      <c r="J12" s="77">
        <v>12</v>
      </c>
      <c r="K12" s="101">
        <f t="shared" ref="K11:K19" si="3">C12*I12*J12</f>
        <v>28800</v>
      </c>
      <c r="L12" s="101">
        <f t="shared" ref="L11:L19" si="4">F12+H12+K12</f>
        <v>31040</v>
      </c>
      <c r="M12" s="101"/>
      <c r="N12" s="98" t="s">
        <v>739</v>
      </c>
      <c r="O12" s="162"/>
    </row>
    <row r="13" s="69" customFormat="1" ht="18" customHeight="1" spans="1:15">
      <c r="A13" s="100" t="s">
        <v>677</v>
      </c>
      <c r="B13" s="77"/>
      <c r="C13" s="77">
        <v>290</v>
      </c>
      <c r="D13" s="77" t="s">
        <v>77</v>
      </c>
      <c r="E13" s="77">
        <v>0</v>
      </c>
      <c r="F13" s="101">
        <v>0</v>
      </c>
      <c r="G13" s="77">
        <v>0</v>
      </c>
      <c r="H13" s="78">
        <v>0</v>
      </c>
      <c r="I13" s="98">
        <v>60</v>
      </c>
      <c r="J13" s="77">
        <v>12</v>
      </c>
      <c r="K13" s="101">
        <f t="shared" si="3"/>
        <v>208800</v>
      </c>
      <c r="L13" s="101">
        <f t="shared" si="4"/>
        <v>208800</v>
      </c>
      <c r="M13" s="101"/>
      <c r="N13" s="98" t="s">
        <v>739</v>
      </c>
      <c r="O13" s="162" t="s">
        <v>43</v>
      </c>
    </row>
    <row r="14" s="69" customFormat="1" ht="18" customHeight="1" spans="1:15">
      <c r="A14" s="100" t="s">
        <v>677</v>
      </c>
      <c r="B14" s="77"/>
      <c r="C14" s="77">
        <v>219.01</v>
      </c>
      <c r="D14" s="77" t="s">
        <v>77</v>
      </c>
      <c r="E14" s="77">
        <v>0</v>
      </c>
      <c r="F14" s="101">
        <v>0</v>
      </c>
      <c r="G14" s="77">
        <v>0</v>
      </c>
      <c r="H14" s="78">
        <v>0</v>
      </c>
      <c r="I14" s="98">
        <v>60</v>
      </c>
      <c r="J14" s="77">
        <v>12</v>
      </c>
      <c r="K14" s="101">
        <f t="shared" si="3"/>
        <v>157687.2</v>
      </c>
      <c r="L14" s="101">
        <f t="shared" si="4"/>
        <v>157687.2</v>
      </c>
      <c r="M14" s="101"/>
      <c r="N14" s="98" t="s">
        <v>739</v>
      </c>
      <c r="O14" s="162" t="s">
        <v>43</v>
      </c>
    </row>
    <row r="15" s="69" customFormat="1" ht="18" customHeight="1" spans="1:15">
      <c r="A15" s="100" t="s">
        <v>677</v>
      </c>
      <c r="B15" s="77"/>
      <c r="C15" s="77">
        <v>70.99</v>
      </c>
      <c r="D15" s="77" t="s">
        <v>77</v>
      </c>
      <c r="E15" s="77">
        <v>0</v>
      </c>
      <c r="F15" s="101">
        <v>0</v>
      </c>
      <c r="G15" s="77">
        <v>0</v>
      </c>
      <c r="H15" s="78">
        <v>0</v>
      </c>
      <c r="I15" s="98">
        <v>60</v>
      </c>
      <c r="J15" s="77">
        <v>12</v>
      </c>
      <c r="K15" s="101">
        <f t="shared" si="3"/>
        <v>51112.8</v>
      </c>
      <c r="L15" s="101">
        <f t="shared" si="4"/>
        <v>51112.8</v>
      </c>
      <c r="M15" s="101"/>
      <c r="N15" s="98" t="s">
        <v>739</v>
      </c>
      <c r="O15" s="162" t="s">
        <v>43</v>
      </c>
    </row>
    <row r="16" s="69" customFormat="1" ht="18" customHeight="1" spans="1:15">
      <c r="A16" s="100" t="s">
        <v>744</v>
      </c>
      <c r="B16" s="77">
        <v>1</v>
      </c>
      <c r="C16" s="77">
        <v>54</v>
      </c>
      <c r="D16" s="99" t="s">
        <v>17</v>
      </c>
      <c r="E16" s="77">
        <v>56</v>
      </c>
      <c r="F16" s="102">
        <f>C16*E16</f>
        <v>3024</v>
      </c>
      <c r="G16" s="77">
        <v>75.33</v>
      </c>
      <c r="H16" s="103">
        <f t="shared" ref="H16:H19" si="5">C16*G16</f>
        <v>4067.82</v>
      </c>
      <c r="I16" s="98">
        <v>60</v>
      </c>
      <c r="J16" s="77">
        <v>12</v>
      </c>
      <c r="K16" s="101">
        <f t="shared" si="3"/>
        <v>38880</v>
      </c>
      <c r="L16" s="101">
        <f t="shared" si="4"/>
        <v>45971.82</v>
      </c>
      <c r="M16" s="101"/>
      <c r="N16" s="98" t="s">
        <v>739</v>
      </c>
      <c r="O16" s="162"/>
    </row>
    <row r="17" s="69" customFormat="1" ht="18" customHeight="1" spans="1:15">
      <c r="A17" s="100" t="s">
        <v>745</v>
      </c>
      <c r="B17" s="98">
        <v>1</v>
      </c>
      <c r="C17" s="98">
        <v>33.6</v>
      </c>
      <c r="D17" s="99" t="s">
        <v>17</v>
      </c>
      <c r="E17" s="98">
        <v>56</v>
      </c>
      <c r="F17" s="102">
        <f>C17*E17</f>
        <v>1881.6</v>
      </c>
      <c r="G17" s="98">
        <v>75.33</v>
      </c>
      <c r="H17" s="103">
        <f t="shared" si="5"/>
        <v>2531.088</v>
      </c>
      <c r="I17" s="98">
        <v>60</v>
      </c>
      <c r="J17" s="98">
        <v>12</v>
      </c>
      <c r="K17" s="101">
        <f t="shared" si="3"/>
        <v>24192</v>
      </c>
      <c r="L17" s="101">
        <f t="shared" si="4"/>
        <v>28604.688</v>
      </c>
      <c r="M17" s="101"/>
      <c r="N17" s="98" t="s">
        <v>739</v>
      </c>
      <c r="O17" s="162"/>
    </row>
    <row r="18" s="70" customFormat="1" ht="18" customHeight="1" spans="1:19">
      <c r="A18" s="100" t="s">
        <v>746</v>
      </c>
      <c r="B18" s="98">
        <v>1</v>
      </c>
      <c r="C18" s="98">
        <v>24</v>
      </c>
      <c r="D18" s="99" t="s">
        <v>17</v>
      </c>
      <c r="E18" s="98">
        <v>56</v>
      </c>
      <c r="F18" s="41">
        <f>C18*E18</f>
        <v>1344</v>
      </c>
      <c r="G18" s="98">
        <v>0</v>
      </c>
      <c r="H18" s="98">
        <v>0</v>
      </c>
      <c r="I18" s="98">
        <v>60</v>
      </c>
      <c r="J18" s="98">
        <v>12</v>
      </c>
      <c r="K18" s="101">
        <f t="shared" si="3"/>
        <v>17280</v>
      </c>
      <c r="L18" s="101">
        <f t="shared" si="4"/>
        <v>18624</v>
      </c>
      <c r="M18" s="101"/>
      <c r="N18" s="98" t="s">
        <v>739</v>
      </c>
      <c r="O18" s="162"/>
      <c r="Q18" s="201"/>
      <c r="R18" s="201"/>
      <c r="S18" s="201"/>
    </row>
    <row r="19" s="70" customFormat="1" ht="18" customHeight="1" spans="1:19">
      <c r="A19" s="104" t="s">
        <v>66</v>
      </c>
      <c r="B19" s="105">
        <v>1</v>
      </c>
      <c r="C19" s="105">
        <v>23</v>
      </c>
      <c r="D19" s="106"/>
      <c r="E19" s="14">
        <v>0</v>
      </c>
      <c r="F19" s="15">
        <v>0</v>
      </c>
      <c r="G19" s="14">
        <v>0</v>
      </c>
      <c r="H19" s="15">
        <f t="shared" si="5"/>
        <v>0</v>
      </c>
      <c r="I19" s="14">
        <v>20</v>
      </c>
      <c r="J19" s="14">
        <v>12</v>
      </c>
      <c r="K19" s="15">
        <f t="shared" si="3"/>
        <v>5520</v>
      </c>
      <c r="L19" s="15">
        <f t="shared" si="4"/>
        <v>5520</v>
      </c>
      <c r="M19" s="163"/>
      <c r="N19" s="105"/>
      <c r="O19" s="164"/>
      <c r="Q19" s="201"/>
      <c r="R19" s="201"/>
      <c r="S19" s="201"/>
    </row>
    <row r="20" s="70" customFormat="1" ht="18" customHeight="1" spans="1:19">
      <c r="A20" s="107" t="s">
        <v>23</v>
      </c>
      <c r="B20" s="108"/>
      <c r="C20" s="108"/>
      <c r="D20" s="109"/>
      <c r="E20" s="108"/>
      <c r="F20" s="110">
        <f>SUM(F8:F19)</f>
        <v>13193.6</v>
      </c>
      <c r="G20" s="111"/>
      <c r="H20" s="111">
        <f>SUM(H8:H19)</f>
        <v>6598.908</v>
      </c>
      <c r="I20" s="111"/>
      <c r="J20" s="111"/>
      <c r="K20" s="165">
        <f>SUM(K8:K19)</f>
        <v>591432</v>
      </c>
      <c r="L20" s="165">
        <f>SUM(L8:L19)</f>
        <v>611224.508</v>
      </c>
      <c r="M20" s="166"/>
      <c r="N20" s="167"/>
      <c r="O20" s="168"/>
      <c r="Q20" s="201"/>
      <c r="R20" s="201"/>
      <c r="S20" s="201"/>
    </row>
    <row r="21" s="70" customFormat="1" ht="18" customHeight="1" spans="1:19">
      <c r="A21" s="89" t="s">
        <v>747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158"/>
      <c r="Q21" s="201"/>
      <c r="R21" s="201"/>
      <c r="S21" s="201"/>
    </row>
    <row r="22" s="70" customFormat="1" ht="18" customHeight="1" spans="1:19">
      <c r="A22" s="112" t="s">
        <v>471</v>
      </c>
      <c r="B22" s="94">
        <v>1</v>
      </c>
      <c r="C22" s="94">
        <v>22</v>
      </c>
      <c r="D22" s="93"/>
      <c r="E22" s="94">
        <v>56</v>
      </c>
      <c r="F22" s="95">
        <f>C22*E22</f>
        <v>1232</v>
      </c>
      <c r="G22" s="113">
        <v>0</v>
      </c>
      <c r="H22" s="114">
        <f>C22*G22</f>
        <v>0</v>
      </c>
      <c r="I22" s="98">
        <v>60</v>
      </c>
      <c r="J22" s="96">
        <v>12</v>
      </c>
      <c r="K22" s="169">
        <f>C22*I22*J22</f>
        <v>15840</v>
      </c>
      <c r="L22" s="95">
        <f>K22+H22+F22</f>
        <v>17072</v>
      </c>
      <c r="M22" s="170"/>
      <c r="N22" s="94"/>
      <c r="O22" s="171"/>
      <c r="Q22" s="201"/>
      <c r="R22" s="201"/>
      <c r="S22" s="201"/>
    </row>
    <row r="23" s="70" customFormat="1" ht="18" customHeight="1" spans="1:19">
      <c r="A23" s="100" t="s">
        <v>475</v>
      </c>
      <c r="B23" s="98">
        <v>3</v>
      </c>
      <c r="C23" s="98">
        <v>66</v>
      </c>
      <c r="D23" s="99"/>
      <c r="E23" s="98">
        <v>56</v>
      </c>
      <c r="F23" s="41">
        <f t="shared" ref="F20:F34" si="6">C23*E23</f>
        <v>3696</v>
      </c>
      <c r="G23" s="82">
        <v>0</v>
      </c>
      <c r="H23" s="83">
        <f t="shared" ref="H23:H34" si="7">C23*G23</f>
        <v>0</v>
      </c>
      <c r="I23" s="98">
        <v>60</v>
      </c>
      <c r="J23" s="143">
        <v>12</v>
      </c>
      <c r="K23" s="172">
        <f t="shared" ref="K23:K34" si="8">C23*I23*J23</f>
        <v>47520</v>
      </c>
      <c r="L23" s="41">
        <f t="shared" ref="L23:L34" si="9">K23+H23+F23</f>
        <v>51216</v>
      </c>
      <c r="M23" s="101"/>
      <c r="N23" s="98"/>
      <c r="O23" s="162"/>
      <c r="Q23" s="201"/>
      <c r="R23" s="201"/>
      <c r="S23" s="201"/>
    </row>
    <row r="24" s="70" customFormat="1" ht="18" customHeight="1" spans="1:19">
      <c r="A24" s="100" t="s">
        <v>472</v>
      </c>
      <c r="B24" s="98">
        <v>2</v>
      </c>
      <c r="C24" s="98">
        <v>44</v>
      </c>
      <c r="D24" s="99"/>
      <c r="E24" s="98">
        <v>56</v>
      </c>
      <c r="F24" s="41">
        <f t="shared" si="6"/>
        <v>2464</v>
      </c>
      <c r="G24" s="82">
        <v>0</v>
      </c>
      <c r="H24" s="83">
        <f t="shared" si="7"/>
        <v>0</v>
      </c>
      <c r="I24" s="98">
        <v>60</v>
      </c>
      <c r="J24" s="143">
        <v>12</v>
      </c>
      <c r="K24" s="172">
        <f t="shared" si="8"/>
        <v>31680</v>
      </c>
      <c r="L24" s="41">
        <f t="shared" si="9"/>
        <v>34144</v>
      </c>
      <c r="M24" s="101"/>
      <c r="N24" s="98"/>
      <c r="O24" s="162"/>
      <c r="Q24" s="201"/>
      <c r="R24" s="201"/>
      <c r="S24" s="201"/>
    </row>
    <row r="25" s="70" customFormat="1" ht="18" customHeight="1" spans="1:19">
      <c r="A25" s="100" t="s">
        <v>477</v>
      </c>
      <c r="B25" s="98">
        <v>2.5</v>
      </c>
      <c r="C25" s="98">
        <v>55</v>
      </c>
      <c r="D25" s="99"/>
      <c r="E25" s="98">
        <v>56</v>
      </c>
      <c r="F25" s="41">
        <f t="shared" si="6"/>
        <v>3080</v>
      </c>
      <c r="G25" s="82">
        <v>0</v>
      </c>
      <c r="H25" s="83">
        <f t="shared" si="7"/>
        <v>0</v>
      </c>
      <c r="I25" s="98">
        <v>60</v>
      </c>
      <c r="J25" s="143">
        <v>12</v>
      </c>
      <c r="K25" s="172">
        <f t="shared" si="8"/>
        <v>39600</v>
      </c>
      <c r="L25" s="41">
        <f t="shared" si="9"/>
        <v>42680</v>
      </c>
      <c r="M25" s="101"/>
      <c r="N25" s="98"/>
      <c r="O25" s="162"/>
      <c r="Q25" s="201"/>
      <c r="R25" s="201"/>
      <c r="S25" s="201"/>
    </row>
    <row r="26" s="70" customFormat="1" ht="18" customHeight="1" spans="1:19">
      <c r="A26" s="100" t="s">
        <v>473</v>
      </c>
      <c r="B26" s="98">
        <v>1</v>
      </c>
      <c r="C26" s="98">
        <v>22</v>
      </c>
      <c r="D26" s="99"/>
      <c r="E26" s="98">
        <v>56</v>
      </c>
      <c r="F26" s="41">
        <f t="shared" si="6"/>
        <v>1232</v>
      </c>
      <c r="G26" s="82">
        <v>0</v>
      </c>
      <c r="H26" s="83">
        <f t="shared" si="7"/>
        <v>0</v>
      </c>
      <c r="I26" s="98">
        <v>60</v>
      </c>
      <c r="J26" s="143">
        <v>12</v>
      </c>
      <c r="K26" s="172">
        <f t="shared" si="8"/>
        <v>15840</v>
      </c>
      <c r="L26" s="41">
        <f t="shared" si="9"/>
        <v>17072</v>
      </c>
      <c r="M26" s="101"/>
      <c r="N26" s="98"/>
      <c r="O26" s="162"/>
      <c r="Q26" s="201"/>
      <c r="R26" s="201"/>
      <c r="S26" s="201"/>
    </row>
    <row r="27" s="70" customFormat="1" ht="18" customHeight="1" spans="1:19">
      <c r="A27" s="100" t="s">
        <v>474</v>
      </c>
      <c r="B27" s="98">
        <v>2</v>
      </c>
      <c r="C27" s="98">
        <v>44</v>
      </c>
      <c r="D27" s="99"/>
      <c r="E27" s="98">
        <v>56</v>
      </c>
      <c r="F27" s="41">
        <f t="shared" si="6"/>
        <v>2464</v>
      </c>
      <c r="G27" s="82">
        <v>0</v>
      </c>
      <c r="H27" s="83">
        <f t="shared" si="7"/>
        <v>0</v>
      </c>
      <c r="I27" s="98">
        <v>60</v>
      </c>
      <c r="J27" s="143">
        <v>12</v>
      </c>
      <c r="K27" s="172">
        <f t="shared" si="8"/>
        <v>31680</v>
      </c>
      <c r="L27" s="41">
        <f t="shared" si="9"/>
        <v>34144</v>
      </c>
      <c r="M27" s="101"/>
      <c r="N27" s="98"/>
      <c r="O27" s="162"/>
      <c r="Q27" s="201"/>
      <c r="R27" s="201"/>
      <c r="S27" s="201"/>
    </row>
    <row r="28" s="70" customFormat="1" ht="18" customHeight="1" spans="1:19">
      <c r="A28" s="100" t="s">
        <v>476</v>
      </c>
      <c r="B28" s="98">
        <v>2</v>
      </c>
      <c r="C28" s="98">
        <v>44</v>
      </c>
      <c r="D28" s="99"/>
      <c r="E28" s="98">
        <v>56</v>
      </c>
      <c r="F28" s="41">
        <f t="shared" si="6"/>
        <v>2464</v>
      </c>
      <c r="G28" s="82">
        <v>0</v>
      </c>
      <c r="H28" s="83">
        <f t="shared" si="7"/>
        <v>0</v>
      </c>
      <c r="I28" s="98">
        <v>60</v>
      </c>
      <c r="J28" s="143">
        <v>12</v>
      </c>
      <c r="K28" s="172">
        <f t="shared" si="8"/>
        <v>31680</v>
      </c>
      <c r="L28" s="41">
        <f t="shared" si="9"/>
        <v>34144</v>
      </c>
      <c r="M28" s="101"/>
      <c r="N28" s="98"/>
      <c r="O28" s="162"/>
      <c r="Q28" s="201"/>
      <c r="R28" s="201"/>
      <c r="S28" s="201"/>
    </row>
    <row r="29" s="70" customFormat="1" ht="18" customHeight="1" spans="1:19">
      <c r="A29" s="100" t="s">
        <v>480</v>
      </c>
      <c r="B29" s="98">
        <v>1</v>
      </c>
      <c r="C29" s="98">
        <v>22</v>
      </c>
      <c r="D29" s="99"/>
      <c r="E29" s="98">
        <v>56</v>
      </c>
      <c r="F29" s="41">
        <f t="shared" si="6"/>
        <v>1232</v>
      </c>
      <c r="G29" s="82">
        <v>0</v>
      </c>
      <c r="H29" s="83">
        <f t="shared" si="7"/>
        <v>0</v>
      </c>
      <c r="I29" s="98">
        <v>60</v>
      </c>
      <c r="J29" s="143">
        <v>12</v>
      </c>
      <c r="K29" s="172">
        <f t="shared" si="8"/>
        <v>15840</v>
      </c>
      <c r="L29" s="41">
        <f t="shared" si="9"/>
        <v>17072</v>
      </c>
      <c r="M29" s="101"/>
      <c r="N29" s="98"/>
      <c r="O29" s="162"/>
      <c r="Q29" s="201"/>
      <c r="R29" s="201"/>
      <c r="S29" s="201"/>
    </row>
    <row r="30" s="70" customFormat="1" ht="18" customHeight="1" spans="1:19">
      <c r="A30" s="100" t="s">
        <v>482</v>
      </c>
      <c r="B30" s="98">
        <v>1</v>
      </c>
      <c r="C30" s="98">
        <v>22</v>
      </c>
      <c r="D30" s="99"/>
      <c r="E30" s="98">
        <v>56</v>
      </c>
      <c r="F30" s="41">
        <f t="shared" si="6"/>
        <v>1232</v>
      </c>
      <c r="G30" s="82">
        <v>0</v>
      </c>
      <c r="H30" s="83">
        <f t="shared" si="7"/>
        <v>0</v>
      </c>
      <c r="I30" s="98">
        <v>60</v>
      </c>
      <c r="J30" s="143">
        <v>12</v>
      </c>
      <c r="K30" s="172">
        <f t="shared" si="8"/>
        <v>15840</v>
      </c>
      <c r="L30" s="41">
        <f t="shared" si="9"/>
        <v>17072</v>
      </c>
      <c r="M30" s="101"/>
      <c r="N30" s="98"/>
      <c r="O30" s="162"/>
      <c r="Q30" s="201"/>
      <c r="R30" s="201"/>
      <c r="S30" s="201"/>
    </row>
    <row r="31" s="70" customFormat="1" ht="18" customHeight="1" spans="1:19">
      <c r="A31" s="100" t="s">
        <v>484</v>
      </c>
      <c r="B31" s="98">
        <v>2</v>
      </c>
      <c r="C31" s="98">
        <v>44</v>
      </c>
      <c r="D31" s="99"/>
      <c r="E31" s="98">
        <v>56</v>
      </c>
      <c r="F31" s="41">
        <f t="shared" si="6"/>
        <v>2464</v>
      </c>
      <c r="G31" s="82">
        <v>0</v>
      </c>
      <c r="H31" s="83">
        <f t="shared" si="7"/>
        <v>0</v>
      </c>
      <c r="I31" s="98">
        <v>60</v>
      </c>
      <c r="J31" s="143">
        <v>12</v>
      </c>
      <c r="K31" s="172">
        <f t="shared" si="8"/>
        <v>31680</v>
      </c>
      <c r="L31" s="41">
        <f t="shared" si="9"/>
        <v>34144</v>
      </c>
      <c r="M31" s="101"/>
      <c r="N31" s="98"/>
      <c r="O31" s="162"/>
      <c r="Q31" s="201"/>
      <c r="R31" s="201"/>
      <c r="S31" s="201"/>
    </row>
    <row r="32" s="70" customFormat="1" ht="18" customHeight="1" spans="1:19">
      <c r="A32" s="100" t="s">
        <v>488</v>
      </c>
      <c r="B32" s="98">
        <v>1</v>
      </c>
      <c r="C32" s="98">
        <v>22</v>
      </c>
      <c r="D32" s="99"/>
      <c r="E32" s="98">
        <v>56</v>
      </c>
      <c r="F32" s="41">
        <f t="shared" si="6"/>
        <v>1232</v>
      </c>
      <c r="G32" s="82">
        <v>0</v>
      </c>
      <c r="H32" s="83">
        <f t="shared" si="7"/>
        <v>0</v>
      </c>
      <c r="I32" s="98">
        <v>60</v>
      </c>
      <c r="J32" s="143">
        <v>12</v>
      </c>
      <c r="K32" s="172">
        <f t="shared" si="8"/>
        <v>15840</v>
      </c>
      <c r="L32" s="41">
        <f t="shared" si="9"/>
        <v>17072</v>
      </c>
      <c r="M32" s="101"/>
      <c r="N32" s="98"/>
      <c r="O32" s="162"/>
      <c r="Q32" s="201"/>
      <c r="R32" s="201"/>
      <c r="S32" s="201"/>
    </row>
    <row r="33" s="70" customFormat="1" ht="18" customHeight="1" spans="1:19">
      <c r="A33" s="100" t="s">
        <v>487</v>
      </c>
      <c r="B33" s="98">
        <v>2</v>
      </c>
      <c r="C33" s="98">
        <v>44</v>
      </c>
      <c r="D33" s="99"/>
      <c r="E33" s="98">
        <v>56</v>
      </c>
      <c r="F33" s="41">
        <f t="shared" si="6"/>
        <v>2464</v>
      </c>
      <c r="G33" s="82">
        <v>0</v>
      </c>
      <c r="H33" s="83">
        <f t="shared" si="7"/>
        <v>0</v>
      </c>
      <c r="I33" s="98">
        <v>60</v>
      </c>
      <c r="J33" s="143">
        <v>12</v>
      </c>
      <c r="K33" s="172">
        <f t="shared" si="8"/>
        <v>31680</v>
      </c>
      <c r="L33" s="41">
        <f t="shared" si="9"/>
        <v>34144</v>
      </c>
      <c r="M33" s="101"/>
      <c r="N33" s="98"/>
      <c r="O33" s="162"/>
      <c r="Q33" s="201"/>
      <c r="R33" s="201"/>
      <c r="S33" s="201"/>
    </row>
    <row r="34" s="70" customFormat="1" ht="18" customHeight="1" spans="1:19">
      <c r="A34" s="104" t="s">
        <v>489</v>
      </c>
      <c r="B34" s="105">
        <v>3</v>
      </c>
      <c r="C34" s="105">
        <v>66</v>
      </c>
      <c r="D34" s="106"/>
      <c r="E34" s="105">
        <v>56</v>
      </c>
      <c r="F34" s="41">
        <f t="shared" si="6"/>
        <v>3696</v>
      </c>
      <c r="G34" s="82">
        <v>0</v>
      </c>
      <c r="H34" s="83">
        <f t="shared" si="7"/>
        <v>0</v>
      </c>
      <c r="I34" s="98">
        <v>60</v>
      </c>
      <c r="J34" s="143">
        <v>12</v>
      </c>
      <c r="K34" s="172">
        <f t="shared" si="8"/>
        <v>47520</v>
      </c>
      <c r="L34" s="41">
        <f t="shared" si="9"/>
        <v>51216</v>
      </c>
      <c r="M34" s="163"/>
      <c r="N34" s="105"/>
      <c r="O34" s="164"/>
      <c r="Q34" s="201"/>
      <c r="R34" s="201"/>
      <c r="S34" s="201"/>
    </row>
    <row r="35" s="70" customFormat="1" ht="18" customHeight="1" spans="1:19">
      <c r="A35" s="100" t="s">
        <v>485</v>
      </c>
      <c r="B35" s="98">
        <v>1</v>
      </c>
      <c r="C35" s="98">
        <v>22</v>
      </c>
      <c r="D35" s="99"/>
      <c r="E35" s="98">
        <v>56</v>
      </c>
      <c r="F35" s="41">
        <f t="shared" ref="F35:F39" si="10">C35*E35</f>
        <v>1232</v>
      </c>
      <c r="G35" s="98">
        <v>0</v>
      </c>
      <c r="H35" s="98">
        <v>0</v>
      </c>
      <c r="I35" s="98">
        <v>60</v>
      </c>
      <c r="J35" s="98">
        <v>4</v>
      </c>
      <c r="K35" s="101">
        <f t="shared" ref="K35:K39" si="11">C35*I35*J35</f>
        <v>5280</v>
      </c>
      <c r="L35" s="101">
        <f t="shared" ref="L35:L39" si="12">F35+H35+K35</f>
        <v>6512</v>
      </c>
      <c r="M35" s="101"/>
      <c r="N35" s="98"/>
      <c r="O35" s="162" t="s">
        <v>748</v>
      </c>
      <c r="Q35" s="201"/>
      <c r="R35" s="201"/>
      <c r="S35" s="201"/>
    </row>
    <row r="36" s="70" customFormat="1" ht="18" customHeight="1" spans="1:19">
      <c r="A36" s="100" t="s">
        <v>483</v>
      </c>
      <c r="B36" s="98">
        <v>3</v>
      </c>
      <c r="C36" s="98">
        <v>66</v>
      </c>
      <c r="D36" s="99"/>
      <c r="E36" s="98">
        <v>56</v>
      </c>
      <c r="F36" s="41">
        <f t="shared" si="10"/>
        <v>3696</v>
      </c>
      <c r="G36" s="98">
        <v>0</v>
      </c>
      <c r="H36" s="98">
        <v>0</v>
      </c>
      <c r="I36" s="98">
        <v>60</v>
      </c>
      <c r="J36" s="98">
        <v>3</v>
      </c>
      <c r="K36" s="101">
        <f t="shared" si="11"/>
        <v>11880</v>
      </c>
      <c r="L36" s="101">
        <f t="shared" si="12"/>
        <v>15576</v>
      </c>
      <c r="M36" s="101"/>
      <c r="N36" s="98"/>
      <c r="O36" s="162" t="s">
        <v>749</v>
      </c>
      <c r="Q36" s="201"/>
      <c r="R36" s="201"/>
      <c r="S36" s="201"/>
    </row>
    <row r="37" s="70" customFormat="1" ht="18" customHeight="1" spans="1:19">
      <c r="A37" s="100" t="s">
        <v>481</v>
      </c>
      <c r="B37" s="98">
        <v>1</v>
      </c>
      <c r="C37" s="98">
        <v>22</v>
      </c>
      <c r="D37" s="99"/>
      <c r="E37" s="98">
        <v>56</v>
      </c>
      <c r="F37" s="41">
        <f t="shared" si="10"/>
        <v>1232</v>
      </c>
      <c r="G37" s="98">
        <v>0</v>
      </c>
      <c r="H37" s="98">
        <v>0</v>
      </c>
      <c r="I37" s="98">
        <v>60</v>
      </c>
      <c r="J37" s="98">
        <v>3</v>
      </c>
      <c r="K37" s="101">
        <f t="shared" si="11"/>
        <v>3960</v>
      </c>
      <c r="L37" s="101">
        <f t="shared" si="12"/>
        <v>5192</v>
      </c>
      <c r="M37" s="101"/>
      <c r="N37" s="98"/>
      <c r="O37" s="162" t="s">
        <v>749</v>
      </c>
      <c r="Q37" s="201"/>
      <c r="R37" s="201"/>
      <c r="S37" s="201"/>
    </row>
    <row r="38" s="70" customFormat="1" ht="18" customHeight="1" spans="1:19">
      <c r="A38" s="100" t="s">
        <v>479</v>
      </c>
      <c r="B38" s="98">
        <v>2</v>
      </c>
      <c r="C38" s="98">
        <v>44</v>
      </c>
      <c r="D38" s="99"/>
      <c r="E38" s="98">
        <v>56</v>
      </c>
      <c r="F38" s="41">
        <f t="shared" si="10"/>
        <v>2464</v>
      </c>
      <c r="G38" s="98">
        <v>0</v>
      </c>
      <c r="H38" s="98">
        <v>0</v>
      </c>
      <c r="I38" s="98">
        <v>60</v>
      </c>
      <c r="J38" s="98">
        <v>3</v>
      </c>
      <c r="K38" s="101">
        <f t="shared" si="11"/>
        <v>7920</v>
      </c>
      <c r="L38" s="101">
        <f t="shared" si="12"/>
        <v>10384</v>
      </c>
      <c r="M38" s="101"/>
      <c r="N38" s="98"/>
      <c r="O38" s="162" t="s">
        <v>749</v>
      </c>
      <c r="Q38" s="201"/>
      <c r="R38" s="201"/>
      <c r="S38" s="201"/>
    </row>
    <row r="39" s="70" customFormat="1" ht="18" customHeight="1" spans="1:19">
      <c r="A39" s="100" t="s">
        <v>478</v>
      </c>
      <c r="B39" s="98">
        <v>2</v>
      </c>
      <c r="C39" s="98">
        <v>44</v>
      </c>
      <c r="D39" s="99"/>
      <c r="E39" s="98">
        <v>56</v>
      </c>
      <c r="F39" s="41">
        <f t="shared" si="10"/>
        <v>2464</v>
      </c>
      <c r="G39" s="98">
        <v>0</v>
      </c>
      <c r="H39" s="98">
        <v>0</v>
      </c>
      <c r="I39" s="98">
        <v>60</v>
      </c>
      <c r="J39" s="98">
        <v>3</v>
      </c>
      <c r="K39" s="101">
        <f t="shared" si="11"/>
        <v>7920</v>
      </c>
      <c r="L39" s="101">
        <f t="shared" si="12"/>
        <v>10384</v>
      </c>
      <c r="M39" s="101"/>
      <c r="N39" s="98"/>
      <c r="O39" s="162" t="s">
        <v>749</v>
      </c>
      <c r="Q39" s="201"/>
      <c r="R39" s="201"/>
      <c r="S39" s="201"/>
    </row>
    <row r="40" s="70" customFormat="1" ht="18" customHeight="1" spans="1:19">
      <c r="A40" s="115" t="s">
        <v>23</v>
      </c>
      <c r="B40" s="116"/>
      <c r="C40" s="116"/>
      <c r="D40" s="116"/>
      <c r="E40" s="117"/>
      <c r="F40" s="110">
        <f>SUM(F22:F39)</f>
        <v>40040</v>
      </c>
      <c r="G40" s="118"/>
      <c r="H40" s="110"/>
      <c r="I40" s="118"/>
      <c r="J40" s="118"/>
      <c r="K40" s="110">
        <f>SUM(K22:K39)</f>
        <v>409200</v>
      </c>
      <c r="L40" s="110">
        <f>SUM(L22:L39)</f>
        <v>449240</v>
      </c>
      <c r="M40" s="173"/>
      <c r="N40" s="174"/>
      <c r="O40" s="175"/>
      <c r="Q40" s="201"/>
      <c r="R40" s="201"/>
      <c r="S40" s="201"/>
    </row>
    <row r="41" s="70" customFormat="1" ht="18" customHeight="1" spans="1:19">
      <c r="A41" s="119" t="s">
        <v>750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76"/>
      <c r="Q41" s="201"/>
      <c r="R41" s="201"/>
      <c r="S41" s="201"/>
    </row>
    <row r="42" s="3" customFormat="1" ht="18" customHeight="1" spans="1:19">
      <c r="A42" s="121" t="s">
        <v>751</v>
      </c>
      <c r="B42" s="53">
        <v>1</v>
      </c>
      <c r="C42" s="82">
        <v>45.4</v>
      </c>
      <c r="D42" s="53" t="s">
        <v>17</v>
      </c>
      <c r="E42" s="82">
        <v>56</v>
      </c>
      <c r="F42" s="122">
        <f t="shared" ref="F42:F50" si="13">C42*E42</f>
        <v>2542.4</v>
      </c>
      <c r="G42" s="82">
        <v>0</v>
      </c>
      <c r="H42" s="83">
        <f t="shared" ref="H42:H49" si="14">C42*G42</f>
        <v>0</v>
      </c>
      <c r="I42" s="143">
        <v>60</v>
      </c>
      <c r="J42" s="143">
        <v>12</v>
      </c>
      <c r="K42" s="172">
        <f t="shared" ref="K42:K50" si="15">C42*I42*J42</f>
        <v>32688</v>
      </c>
      <c r="L42" s="41">
        <f t="shared" ref="L42:L50" si="16">K42+H42+F42</f>
        <v>35230.4</v>
      </c>
      <c r="M42" s="41"/>
      <c r="N42" s="153" t="s">
        <v>752</v>
      </c>
      <c r="O42" s="177" t="s">
        <v>270</v>
      </c>
      <c r="Q42" s="202"/>
      <c r="R42" s="203"/>
      <c r="S42" s="204"/>
    </row>
    <row r="43" s="3" customFormat="1" ht="18" customHeight="1" spans="1:19">
      <c r="A43" s="76" t="s">
        <v>753</v>
      </c>
      <c r="B43" s="123">
        <v>1</v>
      </c>
      <c r="C43" s="123">
        <v>22</v>
      </c>
      <c r="D43" s="81" t="s">
        <v>17</v>
      </c>
      <c r="E43" s="82">
        <v>56</v>
      </c>
      <c r="F43" s="41">
        <f t="shared" si="13"/>
        <v>1232</v>
      </c>
      <c r="G43" s="82">
        <v>0</v>
      </c>
      <c r="H43" s="83">
        <f t="shared" si="14"/>
        <v>0</v>
      </c>
      <c r="I43" s="143">
        <v>60</v>
      </c>
      <c r="J43" s="143">
        <v>12</v>
      </c>
      <c r="K43" s="41">
        <f t="shared" si="15"/>
        <v>15840</v>
      </c>
      <c r="L43" s="41">
        <f t="shared" si="16"/>
        <v>17072</v>
      </c>
      <c r="M43" s="41"/>
      <c r="N43" s="153" t="s">
        <v>752</v>
      </c>
      <c r="O43" s="177"/>
      <c r="Q43" s="202"/>
      <c r="R43" s="203"/>
      <c r="S43" s="204"/>
    </row>
    <row r="44" s="3" customFormat="1" ht="18" customHeight="1" spans="1:19">
      <c r="A44" s="121" t="s">
        <v>754</v>
      </c>
      <c r="B44" s="14">
        <v>1</v>
      </c>
      <c r="C44" s="14">
        <v>22</v>
      </c>
      <c r="D44" s="14" t="s">
        <v>29</v>
      </c>
      <c r="E44" s="82">
        <v>56</v>
      </c>
      <c r="F44" s="41">
        <f t="shared" si="13"/>
        <v>1232</v>
      </c>
      <c r="G44" s="82">
        <v>0</v>
      </c>
      <c r="H44" s="83">
        <f t="shared" si="14"/>
        <v>0</v>
      </c>
      <c r="I44" s="143">
        <v>60</v>
      </c>
      <c r="J44" s="143">
        <v>12</v>
      </c>
      <c r="K44" s="41">
        <f t="shared" si="15"/>
        <v>15840</v>
      </c>
      <c r="L44" s="41">
        <f t="shared" si="16"/>
        <v>17072</v>
      </c>
      <c r="M44" s="41"/>
      <c r="N44" s="153" t="s">
        <v>752</v>
      </c>
      <c r="O44" s="51"/>
      <c r="Q44" s="202"/>
      <c r="R44" s="205"/>
      <c r="S44" s="204"/>
    </row>
    <row r="45" s="71" customFormat="1" ht="18" customHeight="1" spans="1:19">
      <c r="A45" s="124" t="s">
        <v>755</v>
      </c>
      <c r="B45" s="125">
        <v>2</v>
      </c>
      <c r="C45" s="125">
        <v>44</v>
      </c>
      <c r="D45" s="125" t="s">
        <v>17</v>
      </c>
      <c r="E45" s="82">
        <v>56</v>
      </c>
      <c r="F45" s="41">
        <f t="shared" si="13"/>
        <v>2464</v>
      </c>
      <c r="G45" s="82">
        <v>0</v>
      </c>
      <c r="H45" s="83">
        <f t="shared" si="14"/>
        <v>0</v>
      </c>
      <c r="I45" s="143">
        <v>60</v>
      </c>
      <c r="J45" s="143">
        <v>12</v>
      </c>
      <c r="K45" s="172">
        <f t="shared" si="15"/>
        <v>31680</v>
      </c>
      <c r="L45" s="41">
        <f t="shared" si="16"/>
        <v>34144</v>
      </c>
      <c r="M45" s="41"/>
      <c r="N45" s="153" t="s">
        <v>752</v>
      </c>
      <c r="O45" s="178"/>
      <c r="Q45" s="202"/>
      <c r="R45" s="206"/>
      <c r="S45" s="207"/>
    </row>
    <row r="46" s="71" customFormat="1" ht="18" customHeight="1" spans="1:19">
      <c r="A46" s="124" t="s">
        <v>756</v>
      </c>
      <c r="B46" s="125">
        <v>1</v>
      </c>
      <c r="C46" s="125">
        <v>22</v>
      </c>
      <c r="D46" s="125" t="s">
        <v>17</v>
      </c>
      <c r="E46" s="82">
        <v>56</v>
      </c>
      <c r="F46" s="41">
        <f t="shared" si="13"/>
        <v>1232</v>
      </c>
      <c r="G46" s="82">
        <v>0</v>
      </c>
      <c r="H46" s="83">
        <f t="shared" si="14"/>
        <v>0</v>
      </c>
      <c r="I46" s="143">
        <v>60</v>
      </c>
      <c r="J46" s="143">
        <v>12</v>
      </c>
      <c r="K46" s="172">
        <f t="shared" si="15"/>
        <v>15840</v>
      </c>
      <c r="L46" s="41">
        <f t="shared" si="16"/>
        <v>17072</v>
      </c>
      <c r="M46" s="41"/>
      <c r="N46" s="153" t="s">
        <v>752</v>
      </c>
      <c r="O46" s="178"/>
      <c r="Q46" s="202"/>
      <c r="R46" s="206"/>
      <c r="S46" s="207"/>
    </row>
    <row r="47" s="3" customFormat="1" ht="18" customHeight="1" spans="1:19">
      <c r="A47" s="126" t="s">
        <v>757</v>
      </c>
      <c r="B47" s="123">
        <v>1</v>
      </c>
      <c r="C47" s="123">
        <v>22</v>
      </c>
      <c r="D47" s="14" t="s">
        <v>29</v>
      </c>
      <c r="E47" s="82">
        <v>56</v>
      </c>
      <c r="F47" s="41">
        <f t="shared" si="13"/>
        <v>1232</v>
      </c>
      <c r="G47" s="82">
        <v>0</v>
      </c>
      <c r="H47" s="15">
        <f t="shared" si="14"/>
        <v>0</v>
      </c>
      <c r="I47" s="143">
        <v>60</v>
      </c>
      <c r="J47" s="179">
        <v>12</v>
      </c>
      <c r="K47" s="41">
        <f t="shared" si="15"/>
        <v>15840</v>
      </c>
      <c r="L47" s="41">
        <f t="shared" si="16"/>
        <v>17072</v>
      </c>
      <c r="M47" s="41"/>
      <c r="N47" s="153" t="s">
        <v>752</v>
      </c>
      <c r="O47" s="180"/>
      <c r="Q47" s="202"/>
      <c r="R47" s="208"/>
      <c r="S47" s="204"/>
    </row>
    <row r="48" s="71" customFormat="1" ht="18" customHeight="1" spans="1:17">
      <c r="A48" s="81" t="s">
        <v>758</v>
      </c>
      <c r="B48" s="14">
        <v>1</v>
      </c>
      <c r="C48" s="14">
        <v>22</v>
      </c>
      <c r="D48" s="14"/>
      <c r="E48" s="82">
        <v>56</v>
      </c>
      <c r="F48" s="41">
        <f t="shared" si="13"/>
        <v>1232</v>
      </c>
      <c r="G48" s="82">
        <v>0</v>
      </c>
      <c r="H48" s="41">
        <f t="shared" si="14"/>
        <v>0</v>
      </c>
      <c r="I48" s="143">
        <v>60</v>
      </c>
      <c r="J48" s="143">
        <v>12</v>
      </c>
      <c r="K48" s="41">
        <f t="shared" si="15"/>
        <v>15840</v>
      </c>
      <c r="L48" s="41">
        <f t="shared" si="16"/>
        <v>17072</v>
      </c>
      <c r="M48" s="41"/>
      <c r="N48" s="81" t="s">
        <v>752</v>
      </c>
      <c r="O48" s="181"/>
      <c r="P48" s="182"/>
      <c r="Q48" s="209"/>
    </row>
    <row r="49" s="71" customFormat="1" ht="18" customHeight="1" spans="1:17">
      <c r="A49" s="81" t="s">
        <v>759</v>
      </c>
      <c r="B49" s="14">
        <v>1</v>
      </c>
      <c r="C49" s="14">
        <v>22</v>
      </c>
      <c r="D49" s="14"/>
      <c r="E49" s="82">
        <v>56</v>
      </c>
      <c r="F49" s="41">
        <f t="shared" si="13"/>
        <v>1232</v>
      </c>
      <c r="G49" s="82">
        <v>0</v>
      </c>
      <c r="H49" s="41">
        <f t="shared" si="14"/>
        <v>0</v>
      </c>
      <c r="I49" s="143">
        <v>60</v>
      </c>
      <c r="J49" s="143">
        <v>10</v>
      </c>
      <c r="K49" s="41">
        <f t="shared" si="15"/>
        <v>13200</v>
      </c>
      <c r="L49" s="41">
        <f t="shared" si="16"/>
        <v>14432</v>
      </c>
      <c r="M49" s="41"/>
      <c r="N49" s="81" t="s">
        <v>752</v>
      </c>
      <c r="O49" s="183" t="s">
        <v>760</v>
      </c>
      <c r="P49" s="184"/>
      <c r="Q49" s="210"/>
    </row>
    <row r="50" s="71" customFormat="1" ht="18" customHeight="1" spans="1:17">
      <c r="A50" s="127" t="s">
        <v>666</v>
      </c>
      <c r="B50" s="128">
        <v>1</v>
      </c>
      <c r="C50" s="129">
        <v>33</v>
      </c>
      <c r="D50" s="130" t="s">
        <v>17</v>
      </c>
      <c r="E50" s="82">
        <v>56</v>
      </c>
      <c r="F50" s="131">
        <f t="shared" si="13"/>
        <v>1848</v>
      </c>
      <c r="G50" s="82">
        <v>0</v>
      </c>
      <c r="H50" s="131">
        <v>0</v>
      </c>
      <c r="I50" s="143">
        <v>60</v>
      </c>
      <c r="J50" s="185">
        <v>6</v>
      </c>
      <c r="K50" s="186">
        <f t="shared" si="15"/>
        <v>11880</v>
      </c>
      <c r="L50" s="41">
        <f t="shared" si="16"/>
        <v>13728</v>
      </c>
      <c r="M50" s="187"/>
      <c r="N50" s="129" t="s">
        <v>761</v>
      </c>
      <c r="O50" s="188" t="s">
        <v>762</v>
      </c>
      <c r="P50" s="184"/>
      <c r="Q50" s="210"/>
    </row>
    <row r="51" s="71" customFormat="1" ht="18" customHeight="1" spans="1:17">
      <c r="A51" s="132" t="s">
        <v>23</v>
      </c>
      <c r="B51" s="133"/>
      <c r="C51" s="133"/>
      <c r="D51" s="133"/>
      <c r="E51" s="134"/>
      <c r="F51" s="135">
        <f>SUM(F42:F50)</f>
        <v>14246.4</v>
      </c>
      <c r="G51" s="136"/>
      <c r="H51" s="135"/>
      <c r="I51" s="136"/>
      <c r="J51" s="136"/>
      <c r="K51" s="135">
        <f>SUM(K42:K50)</f>
        <v>168648</v>
      </c>
      <c r="L51" s="135">
        <f>SUM(L42:L50)</f>
        <v>182894.4</v>
      </c>
      <c r="M51" s="189"/>
      <c r="N51" s="190"/>
      <c r="O51" s="191"/>
      <c r="P51" s="184"/>
      <c r="Q51" s="210"/>
    </row>
    <row r="52" s="71" customFormat="1" ht="18" customHeight="1" spans="1:17">
      <c r="A52" s="12" t="s">
        <v>763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40"/>
      <c r="P52" s="184"/>
      <c r="Q52" s="210"/>
    </row>
    <row r="53" s="71" customFormat="1" ht="18" customHeight="1" spans="1:17">
      <c r="A53" s="137" t="s">
        <v>764</v>
      </c>
      <c r="B53" s="138">
        <v>1</v>
      </c>
      <c r="C53" s="139">
        <v>43.5</v>
      </c>
      <c r="D53" s="138" t="s">
        <v>17</v>
      </c>
      <c r="E53" s="140">
        <v>56</v>
      </c>
      <c r="F53" s="141">
        <f>C53*E53</f>
        <v>2436</v>
      </c>
      <c r="G53" s="140">
        <v>75.53</v>
      </c>
      <c r="H53" s="141">
        <f>C53*G53</f>
        <v>3285.555</v>
      </c>
      <c r="I53" s="140">
        <v>60</v>
      </c>
      <c r="J53" s="192">
        <v>12</v>
      </c>
      <c r="K53" s="193">
        <f>C53*I53*J53</f>
        <v>31320</v>
      </c>
      <c r="L53" s="193">
        <f>K53+H53+F53</f>
        <v>37041.555</v>
      </c>
      <c r="M53" s="194"/>
      <c r="N53" s="195" t="s">
        <v>765</v>
      </c>
      <c r="O53" s="196"/>
      <c r="P53" s="184"/>
      <c r="Q53" s="210"/>
    </row>
    <row r="54" s="71" customFormat="1" ht="18" customHeight="1" spans="1:17">
      <c r="A54" s="137" t="s">
        <v>766</v>
      </c>
      <c r="B54" s="138">
        <v>1</v>
      </c>
      <c r="C54" s="139">
        <v>47.3</v>
      </c>
      <c r="D54" s="138" t="s">
        <v>17</v>
      </c>
      <c r="E54" s="140">
        <v>56</v>
      </c>
      <c r="F54" s="141">
        <f>C54*E54</f>
        <v>2648.8</v>
      </c>
      <c r="G54" s="140">
        <v>75.53</v>
      </c>
      <c r="H54" s="141">
        <f>C54*G54</f>
        <v>3572.569</v>
      </c>
      <c r="I54" s="140">
        <v>60</v>
      </c>
      <c r="J54" s="192">
        <v>12</v>
      </c>
      <c r="K54" s="193">
        <f>C54*I54*J54</f>
        <v>34056</v>
      </c>
      <c r="L54" s="193">
        <f>K54+H54+F54</f>
        <v>40277.369</v>
      </c>
      <c r="M54" s="194"/>
      <c r="N54" s="195" t="s">
        <v>765</v>
      </c>
      <c r="O54" s="196"/>
      <c r="P54" s="184"/>
      <c r="Q54" s="210"/>
    </row>
    <row r="55" s="71" customFormat="1" ht="18" customHeight="1" spans="1:17">
      <c r="A55" s="137" t="s">
        <v>767</v>
      </c>
      <c r="B55" s="138">
        <v>1</v>
      </c>
      <c r="C55" s="139">
        <v>55.9</v>
      </c>
      <c r="D55" s="138" t="s">
        <v>17</v>
      </c>
      <c r="E55" s="140">
        <v>56</v>
      </c>
      <c r="F55" s="141">
        <f>C55*E55</f>
        <v>3130.4</v>
      </c>
      <c r="G55" s="140">
        <v>75.53</v>
      </c>
      <c r="H55" s="141">
        <f>C55*G55</f>
        <v>4222.127</v>
      </c>
      <c r="I55" s="140">
        <v>60</v>
      </c>
      <c r="J55" s="192">
        <v>12</v>
      </c>
      <c r="K55" s="193">
        <f>C55*I55*J55</f>
        <v>40248</v>
      </c>
      <c r="L55" s="193">
        <f>K55+H55+F55</f>
        <v>47600.527</v>
      </c>
      <c r="M55" s="194"/>
      <c r="N55" s="195" t="s">
        <v>765</v>
      </c>
      <c r="O55" s="196"/>
      <c r="P55" s="184"/>
      <c r="Q55" s="210"/>
    </row>
    <row r="56" s="71" customFormat="1" ht="18" customHeight="1" spans="1:17">
      <c r="A56" s="137" t="s">
        <v>706</v>
      </c>
      <c r="B56" s="138">
        <v>1</v>
      </c>
      <c r="C56" s="139">
        <v>21.6</v>
      </c>
      <c r="D56" s="138" t="s">
        <v>17</v>
      </c>
      <c r="E56" s="140">
        <v>56</v>
      </c>
      <c r="F56" s="141">
        <f>C56*E56</f>
        <v>1209.6</v>
      </c>
      <c r="G56" s="140">
        <v>75.53</v>
      </c>
      <c r="H56" s="141">
        <f>C56*G56</f>
        <v>1631.448</v>
      </c>
      <c r="I56" s="140">
        <v>60</v>
      </c>
      <c r="J56" s="192">
        <v>10</v>
      </c>
      <c r="K56" s="193">
        <f>C56*I56*J56</f>
        <v>12960</v>
      </c>
      <c r="L56" s="193">
        <f>K56+H56+F56</f>
        <v>15801.048</v>
      </c>
      <c r="M56" s="194"/>
      <c r="N56" s="195" t="s">
        <v>768</v>
      </c>
      <c r="O56" s="196" t="s">
        <v>769</v>
      </c>
      <c r="P56" s="184"/>
      <c r="Q56" s="210"/>
    </row>
    <row r="57" s="71" customFormat="1" ht="18" customHeight="1" spans="1:17">
      <c r="A57" s="132" t="s">
        <v>23</v>
      </c>
      <c r="B57" s="133"/>
      <c r="C57" s="133"/>
      <c r="D57" s="133"/>
      <c r="E57" s="134"/>
      <c r="F57" s="135">
        <f>SUM(F53:F56)</f>
        <v>9424.8</v>
      </c>
      <c r="G57" s="136"/>
      <c r="H57" s="135">
        <f>SUM(H53:H56)</f>
        <v>12711.699</v>
      </c>
      <c r="I57" s="136"/>
      <c r="J57" s="136"/>
      <c r="K57" s="135">
        <f>SUM(K53:K56)</f>
        <v>118584</v>
      </c>
      <c r="L57" s="135">
        <f>SUM(L53:L56)</f>
        <v>140720.499</v>
      </c>
      <c r="M57" s="189"/>
      <c r="N57" s="190"/>
      <c r="O57" s="197"/>
      <c r="P57" s="184"/>
      <c r="Q57" s="210"/>
    </row>
    <row r="58" s="71" customFormat="1" ht="18" customHeight="1" spans="1:17">
      <c r="A58" s="12" t="s">
        <v>770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40"/>
      <c r="P58" s="184"/>
      <c r="Q58" s="210"/>
    </row>
    <row r="59" s="71" customFormat="1" ht="18" customHeight="1" spans="1:17">
      <c r="A59" s="142" t="s">
        <v>139</v>
      </c>
      <c r="B59" s="19">
        <v>1</v>
      </c>
      <c r="C59" s="19">
        <v>24</v>
      </c>
      <c r="D59" s="81" t="s">
        <v>17</v>
      </c>
      <c r="E59" s="82">
        <v>56</v>
      </c>
      <c r="F59" s="41">
        <f>C59*E59</f>
        <v>1344</v>
      </c>
      <c r="G59" s="143">
        <v>0</v>
      </c>
      <c r="H59" s="15">
        <f>C59*G59</f>
        <v>0</v>
      </c>
      <c r="I59" s="143">
        <v>60</v>
      </c>
      <c r="J59" s="179">
        <v>13</v>
      </c>
      <c r="K59" s="41">
        <f>C59*I59*J59</f>
        <v>18720</v>
      </c>
      <c r="L59" s="41">
        <f>K59+H59+F59</f>
        <v>20064</v>
      </c>
      <c r="M59" s="198"/>
      <c r="N59" s="123" t="s">
        <v>771</v>
      </c>
      <c r="O59" s="196" t="s">
        <v>772</v>
      </c>
      <c r="P59" s="184"/>
      <c r="Q59" s="210"/>
    </row>
    <row r="60" s="71" customFormat="1" ht="18" customHeight="1" spans="1:17">
      <c r="A60" s="132" t="s">
        <v>23</v>
      </c>
      <c r="B60" s="133"/>
      <c r="C60" s="133"/>
      <c r="D60" s="133"/>
      <c r="E60" s="134"/>
      <c r="F60" s="135">
        <f>SUM(F59:F59)</f>
        <v>1344</v>
      </c>
      <c r="G60" s="136"/>
      <c r="H60" s="135">
        <f>SUM(H59:H59)</f>
        <v>0</v>
      </c>
      <c r="I60" s="136"/>
      <c r="J60" s="136"/>
      <c r="K60" s="135">
        <f>SUM(K59:K59)</f>
        <v>18720</v>
      </c>
      <c r="L60" s="135">
        <f>SUM(L59:L59)</f>
        <v>20064</v>
      </c>
      <c r="M60" s="189"/>
      <c r="N60" s="190"/>
      <c r="O60" s="197"/>
      <c r="P60" s="184"/>
      <c r="Q60" s="210"/>
    </row>
    <row r="61" s="71" customFormat="1" ht="18" customHeight="1" spans="1:15">
      <c r="A61" s="144" t="s">
        <v>207</v>
      </c>
      <c r="B61" s="145"/>
      <c r="C61" s="145"/>
      <c r="D61" s="145"/>
      <c r="E61" s="145"/>
      <c r="F61" s="146">
        <f>F20+F40+F51+F57+F60</f>
        <v>78248.8</v>
      </c>
      <c r="G61" s="146"/>
      <c r="H61" s="146">
        <f>H20+H51+H57</f>
        <v>19310.607</v>
      </c>
      <c r="I61" s="146"/>
      <c r="J61" s="146"/>
      <c r="K61" s="146">
        <f>K60+K57+K51+K3+K40+K20</f>
        <v>1306584</v>
      </c>
      <c r="L61" s="146">
        <f>SUM(F61:K61)</f>
        <v>1404143.407</v>
      </c>
      <c r="M61" s="64"/>
      <c r="N61" s="199"/>
      <c r="O61" s="200"/>
    </row>
    <row r="62" s="3" customFormat="1" ht="15.75" customHeight="1" spans="1:16">
      <c r="A62" s="147" t="s">
        <v>208</v>
      </c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67"/>
    </row>
    <row r="63" ht="15.75" customHeight="1" spans="1:16">
      <c r="A63" s="71" t="s">
        <v>209</v>
      </c>
      <c r="B63" s="148"/>
      <c r="C63" s="148"/>
      <c r="D63" s="148"/>
      <c r="E63" s="148"/>
      <c r="F63" s="149"/>
      <c r="G63" s="148"/>
      <c r="H63" s="149"/>
      <c r="I63" s="148"/>
      <c r="J63" s="148"/>
      <c r="K63" s="149"/>
      <c r="L63" s="149"/>
      <c r="M63" s="149"/>
      <c r="N63" s="148"/>
      <c r="O63" s="148"/>
      <c r="P63" s="148"/>
    </row>
    <row r="64" ht="6.75" customHeight="1"/>
    <row r="65" ht="15.75" customHeight="1" spans="4:11">
      <c r="D65" s="211" t="s">
        <v>210</v>
      </c>
      <c r="F65" s="72">
        <f>F16+F17</f>
        <v>4905.6</v>
      </c>
      <c r="G65" s="212" t="s">
        <v>773</v>
      </c>
      <c r="H65" s="212"/>
      <c r="I65" s="212"/>
      <c r="J65" s="213">
        <f>H61</f>
        <v>19310.607</v>
      </c>
      <c r="K65" s="214"/>
    </row>
    <row r="66" ht="15.75" customHeight="1" spans="4:6">
      <c r="D66" s="211" t="s">
        <v>212</v>
      </c>
      <c r="F66" s="72">
        <f>F61-F65-F67</f>
        <v>70800.8</v>
      </c>
    </row>
    <row r="67" spans="4:6">
      <c r="D67" s="211" t="s">
        <v>380</v>
      </c>
      <c r="F67" s="72">
        <f>F42</f>
        <v>2542.4</v>
      </c>
    </row>
  </sheetData>
  <autoFilter ref="A2:O63">
    <extLst/>
  </autoFilter>
  <mergeCells count="10">
    <mergeCell ref="A1:O1"/>
    <mergeCell ref="A3:O3"/>
    <mergeCell ref="A7:O7"/>
    <mergeCell ref="A21:O21"/>
    <mergeCell ref="A41:O41"/>
    <mergeCell ref="A52:O52"/>
    <mergeCell ref="A58:O58"/>
    <mergeCell ref="A62:O62"/>
    <mergeCell ref="G65:I65"/>
    <mergeCell ref="J65:K65"/>
  </mergeCells>
  <pageMargins left="0.708661417322835" right="0.118110236220472" top="0.748031496062992" bottom="0.748031496062992" header="0.31496062992126" footer="0.31496062992126"/>
  <pageSetup paperSize="9" scale="74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topLeftCell="A2" workbookViewId="0">
      <selection activeCell="K31" sqref="K31"/>
    </sheetView>
  </sheetViews>
  <sheetFormatPr defaultColWidth="9" defaultRowHeight="13.5"/>
  <cols>
    <col min="1" max="1" width="9.625" style="3" customWidth="1"/>
    <col min="2" max="2" width="4.75" style="3" customWidth="1"/>
    <col min="3" max="3" width="7.5" style="3" customWidth="1"/>
    <col min="4" max="4" width="9.375" style="3" customWidth="1"/>
    <col min="5" max="5" width="5.625" style="3" customWidth="1"/>
    <col min="6" max="6" width="12.875" style="4" customWidth="1"/>
    <col min="7" max="7" width="6.25" style="3" customWidth="1"/>
    <col min="8" max="8" width="6.625" style="4" customWidth="1"/>
    <col min="9" max="9" width="6" style="3" customWidth="1"/>
    <col min="10" max="10" width="4.5" style="3" customWidth="1"/>
    <col min="11" max="11" width="13.5" style="4" customWidth="1"/>
    <col min="12" max="12" width="11.625" style="4" customWidth="1"/>
    <col min="13" max="13" width="12.625" style="5" customWidth="1"/>
    <col min="14" max="14" width="11.75" style="3" customWidth="1"/>
    <col min="15" max="15" width="9.375" style="6" customWidth="1"/>
    <col min="16" max="16" width="12.25" style="3" customWidth="1"/>
    <col min="17" max="16384" width="9" style="3"/>
  </cols>
  <sheetData>
    <row r="1" s="1" customFormat="1" ht="41" customHeight="1" spans="1:15">
      <c r="A1" s="7" t="s">
        <v>774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81.75" customHeight="1" spans="1:15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37" t="s">
        <v>13</v>
      </c>
      <c r="N2" s="38" t="s">
        <v>14</v>
      </c>
      <c r="O2" s="39" t="s">
        <v>15</v>
      </c>
    </row>
    <row r="3" ht="29" customHeight="1" spans="1:15">
      <c r="A3" s="12" t="s">
        <v>775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40"/>
    </row>
    <row r="4" ht="15.75" customHeight="1" spans="1:15">
      <c r="A4" s="14" t="s">
        <v>776</v>
      </c>
      <c r="B4" s="14">
        <v>1</v>
      </c>
      <c r="C4" s="14">
        <v>22</v>
      </c>
      <c r="D4" s="14" t="s">
        <v>17</v>
      </c>
      <c r="E4" s="14">
        <v>0</v>
      </c>
      <c r="F4" s="15">
        <f>C4*E4</f>
        <v>0</v>
      </c>
      <c r="G4" s="14">
        <v>0</v>
      </c>
      <c r="H4" s="15">
        <f>C4*G4</f>
        <v>0</v>
      </c>
      <c r="I4" s="14">
        <v>0</v>
      </c>
      <c r="J4" s="14">
        <v>0</v>
      </c>
      <c r="K4" s="41">
        <f>C4*I4*J4</f>
        <v>0</v>
      </c>
      <c r="L4" s="15">
        <f>K4+H4+F4</f>
        <v>0</v>
      </c>
      <c r="M4" s="15"/>
      <c r="N4" s="14" t="s">
        <v>18</v>
      </c>
      <c r="O4" s="42"/>
    </row>
    <row r="5" ht="15.75" customHeight="1" spans="1:15">
      <c r="A5" s="14" t="s">
        <v>777</v>
      </c>
      <c r="B5" s="14">
        <v>1</v>
      </c>
      <c r="C5" s="14">
        <v>22</v>
      </c>
      <c r="D5" s="14" t="s">
        <v>17</v>
      </c>
      <c r="E5" s="14">
        <v>0</v>
      </c>
      <c r="F5" s="15">
        <f>C5*E5</f>
        <v>0</v>
      </c>
      <c r="G5" s="14">
        <v>0</v>
      </c>
      <c r="H5" s="15">
        <f>C5*G5</f>
        <v>0</v>
      </c>
      <c r="I5" s="14">
        <v>0</v>
      </c>
      <c r="J5" s="14">
        <v>0</v>
      </c>
      <c r="K5" s="41">
        <f>C5*I5*J5</f>
        <v>0</v>
      </c>
      <c r="L5" s="15">
        <f>K5+H5+F5</f>
        <v>0</v>
      </c>
      <c r="M5" s="15"/>
      <c r="N5" s="14" t="s">
        <v>22</v>
      </c>
      <c r="O5" s="43"/>
    </row>
    <row r="6" ht="15.75" customHeight="1" spans="1:15">
      <c r="A6" s="16" t="s">
        <v>23</v>
      </c>
      <c r="B6" s="17"/>
      <c r="C6" s="16">
        <f>SUM(C4:C5)</f>
        <v>44</v>
      </c>
      <c r="D6" s="17"/>
      <c r="E6" s="16"/>
      <c r="F6" s="18">
        <f>SUM(F4:F5)</f>
        <v>0</v>
      </c>
      <c r="G6" s="18">
        <f>SUM(G4:G5)</f>
        <v>0</v>
      </c>
      <c r="H6" s="18">
        <f>SUM(H4:H5)</f>
        <v>0</v>
      </c>
      <c r="I6" s="18">
        <f>SUM(I4:I5)</f>
        <v>0</v>
      </c>
      <c r="J6" s="18"/>
      <c r="K6" s="18">
        <f>SUM(K4:K5)</f>
        <v>0</v>
      </c>
      <c r="L6" s="18">
        <f>SUM(L4:L5)</f>
        <v>0</v>
      </c>
      <c r="M6" s="44"/>
      <c r="N6" s="45"/>
      <c r="O6" s="46"/>
    </row>
    <row r="7" ht="24" customHeight="1" spans="1:15">
      <c r="A7" s="12" t="s">
        <v>778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40"/>
    </row>
    <row r="8" ht="15.75" customHeight="1" spans="1:15">
      <c r="A8" s="19" t="s">
        <v>779</v>
      </c>
      <c r="B8" s="19">
        <v>6</v>
      </c>
      <c r="C8" s="20">
        <v>121.5</v>
      </c>
      <c r="D8" s="21"/>
      <c r="E8" s="14">
        <v>56</v>
      </c>
      <c r="F8" s="15">
        <f>C8*E8</f>
        <v>6804</v>
      </c>
      <c r="G8" s="14">
        <v>0</v>
      </c>
      <c r="H8" s="15">
        <f t="shared" ref="H8:H13" si="0">C8*G8</f>
        <v>0</v>
      </c>
      <c r="I8" s="14">
        <v>60</v>
      </c>
      <c r="J8" s="14">
        <v>12</v>
      </c>
      <c r="K8" s="41">
        <f>C8*I8*J8</f>
        <v>87480</v>
      </c>
      <c r="L8" s="15">
        <f>K8+H8+F8</f>
        <v>94284</v>
      </c>
      <c r="M8" s="47"/>
      <c r="N8" s="14" t="s">
        <v>780</v>
      </c>
      <c r="O8" s="46"/>
    </row>
    <row r="9" ht="15.75" customHeight="1" spans="1:15">
      <c r="A9" s="16" t="s">
        <v>23</v>
      </c>
      <c r="B9" s="22"/>
      <c r="C9" s="22"/>
      <c r="D9" s="23"/>
      <c r="E9" s="17"/>
      <c r="F9" s="18">
        <f>SUM(F8:F8)</f>
        <v>6804</v>
      </c>
      <c r="G9" s="16"/>
      <c r="H9" s="18">
        <f>SUM(H8:H8)</f>
        <v>0</v>
      </c>
      <c r="I9" s="16"/>
      <c r="J9" s="16"/>
      <c r="K9" s="48">
        <f>SUM(K8:K8)</f>
        <v>87480</v>
      </c>
      <c r="L9" s="18">
        <f>SUM(L8:L8)</f>
        <v>94284</v>
      </c>
      <c r="M9" s="49"/>
      <c r="N9" s="50"/>
      <c r="O9" s="46"/>
    </row>
    <row r="10" ht="15.75" customHeight="1" spans="1:15">
      <c r="A10" s="19" t="s">
        <v>779</v>
      </c>
      <c r="B10" s="19">
        <v>6</v>
      </c>
      <c r="C10" s="20">
        <v>30.5</v>
      </c>
      <c r="D10" s="21"/>
      <c r="E10" s="14">
        <v>56</v>
      </c>
      <c r="F10" s="15">
        <f>C10*E10</f>
        <v>1708</v>
      </c>
      <c r="G10" s="14">
        <v>0</v>
      </c>
      <c r="H10" s="15">
        <f t="shared" si="0"/>
        <v>0</v>
      </c>
      <c r="I10" s="14">
        <v>60</v>
      </c>
      <c r="J10" s="14">
        <v>12</v>
      </c>
      <c r="K10" s="41">
        <f>C10*I10*J10</f>
        <v>21960</v>
      </c>
      <c r="L10" s="15">
        <f>K10+H10+F10</f>
        <v>23668</v>
      </c>
      <c r="M10" s="47"/>
      <c r="N10" s="14" t="s">
        <v>780</v>
      </c>
      <c r="O10" s="51"/>
    </row>
    <row r="11" ht="15.75" customHeight="1" spans="1:15">
      <c r="A11" s="19" t="s">
        <v>779</v>
      </c>
      <c r="B11" s="24" t="s">
        <v>781</v>
      </c>
      <c r="C11" s="19">
        <v>16</v>
      </c>
      <c r="D11" s="25"/>
      <c r="E11" s="14">
        <v>56</v>
      </c>
      <c r="F11" s="15">
        <f>C11*E11</f>
        <v>896</v>
      </c>
      <c r="G11" s="14">
        <v>0</v>
      </c>
      <c r="H11" s="15">
        <f t="shared" si="0"/>
        <v>0</v>
      </c>
      <c r="I11" s="14">
        <v>60</v>
      </c>
      <c r="J11" s="14">
        <v>12</v>
      </c>
      <c r="K11" s="41">
        <f>C11*I11*J11</f>
        <v>11520</v>
      </c>
      <c r="L11" s="15">
        <f>K11+H11+F11</f>
        <v>12416</v>
      </c>
      <c r="M11" s="47"/>
      <c r="N11" s="14" t="s">
        <v>780</v>
      </c>
      <c r="O11" s="51"/>
    </row>
    <row r="12" ht="15.75" customHeight="1" spans="1:15">
      <c r="A12" s="14" t="s">
        <v>782</v>
      </c>
      <c r="B12" s="25"/>
      <c r="C12" s="14">
        <v>6</v>
      </c>
      <c r="D12" s="14" t="s">
        <v>17</v>
      </c>
      <c r="E12" s="14">
        <v>56</v>
      </c>
      <c r="F12" s="15">
        <f t="shared" ref="F12:F17" si="1">C12*E12</f>
        <v>336</v>
      </c>
      <c r="G12" s="14">
        <v>0</v>
      </c>
      <c r="H12" s="15">
        <f t="shared" si="0"/>
        <v>0</v>
      </c>
      <c r="I12" s="14">
        <v>60</v>
      </c>
      <c r="J12" s="14">
        <v>12</v>
      </c>
      <c r="K12" s="41">
        <f t="shared" ref="K12:K17" si="2">C12*I12*J12</f>
        <v>4320</v>
      </c>
      <c r="L12" s="15">
        <f t="shared" ref="L12:L17" si="3">K12+H12+F12</f>
        <v>4656</v>
      </c>
      <c r="M12" s="47"/>
      <c r="N12" s="14" t="s">
        <v>780</v>
      </c>
      <c r="O12" s="51"/>
    </row>
    <row r="13" ht="15.75" customHeight="1" spans="1:15">
      <c r="A13" s="19" t="s">
        <v>779</v>
      </c>
      <c r="B13" s="19">
        <v>1</v>
      </c>
      <c r="C13" s="19">
        <v>28</v>
      </c>
      <c r="D13" s="21"/>
      <c r="E13" s="14">
        <v>56</v>
      </c>
      <c r="F13" s="15">
        <f t="shared" si="1"/>
        <v>1568</v>
      </c>
      <c r="G13" s="14">
        <v>0</v>
      </c>
      <c r="H13" s="15">
        <f t="shared" si="0"/>
        <v>0</v>
      </c>
      <c r="I13" s="14">
        <v>60</v>
      </c>
      <c r="J13" s="14">
        <v>12</v>
      </c>
      <c r="K13" s="41">
        <f t="shared" ref="K13" si="4">C13*I13*J13</f>
        <v>20160</v>
      </c>
      <c r="L13" s="15">
        <f t="shared" ref="L13" si="5">K13+H13+F13</f>
        <v>21728</v>
      </c>
      <c r="M13" s="47"/>
      <c r="N13" s="14" t="s">
        <v>780</v>
      </c>
      <c r="O13" s="51"/>
    </row>
    <row r="14" s="2" customFormat="1" ht="15.75" customHeight="1" spans="1:15">
      <c r="A14" s="26" t="s">
        <v>23</v>
      </c>
      <c r="B14" s="26"/>
      <c r="C14" s="26"/>
      <c r="D14" s="27"/>
      <c r="E14" s="16"/>
      <c r="F14" s="18">
        <f>SUM(F10:F13)</f>
        <v>4508</v>
      </c>
      <c r="G14" s="16"/>
      <c r="H14" s="18">
        <f>SUM(H10:H13)</f>
        <v>0</v>
      </c>
      <c r="I14" s="16"/>
      <c r="J14" s="16"/>
      <c r="K14" s="48">
        <f>SUM(K10:K13)</f>
        <v>57960</v>
      </c>
      <c r="L14" s="18">
        <f>SUM(L10:L13)</f>
        <v>62468</v>
      </c>
      <c r="M14" s="49"/>
      <c r="N14" s="50"/>
      <c r="O14" s="52"/>
    </row>
    <row r="15" ht="15.75" customHeight="1" spans="1:15">
      <c r="A15" s="14" t="s">
        <v>783</v>
      </c>
      <c r="B15" s="14">
        <v>1</v>
      </c>
      <c r="C15" s="14">
        <v>22</v>
      </c>
      <c r="D15" s="14" t="s">
        <v>34</v>
      </c>
      <c r="E15" s="14">
        <v>56</v>
      </c>
      <c r="F15" s="15">
        <f t="shared" si="1"/>
        <v>1232</v>
      </c>
      <c r="G15" s="14">
        <v>0</v>
      </c>
      <c r="H15" s="15">
        <f t="shared" ref="H15:H17" si="6">C15*G15</f>
        <v>0</v>
      </c>
      <c r="I15" s="14">
        <v>60</v>
      </c>
      <c r="J15" s="14">
        <v>12</v>
      </c>
      <c r="K15" s="41">
        <f t="shared" si="2"/>
        <v>15840</v>
      </c>
      <c r="L15" s="15">
        <f t="shared" si="3"/>
        <v>17072</v>
      </c>
      <c r="M15" s="47"/>
      <c r="N15" s="53" t="s">
        <v>784</v>
      </c>
      <c r="O15" s="51"/>
    </row>
    <row r="16" ht="15.75" customHeight="1" spans="1:15">
      <c r="A16" s="14" t="s">
        <v>782</v>
      </c>
      <c r="B16" s="25"/>
      <c r="C16" s="14">
        <v>30</v>
      </c>
      <c r="D16" s="14" t="s">
        <v>17</v>
      </c>
      <c r="E16" s="14">
        <v>56</v>
      </c>
      <c r="F16" s="15">
        <f t="shared" si="1"/>
        <v>1680</v>
      </c>
      <c r="G16" s="14">
        <v>0</v>
      </c>
      <c r="H16" s="15">
        <f t="shared" si="6"/>
        <v>0</v>
      </c>
      <c r="I16" s="14">
        <v>60</v>
      </c>
      <c r="J16" s="14">
        <v>12</v>
      </c>
      <c r="K16" s="41">
        <f t="shared" si="2"/>
        <v>21600</v>
      </c>
      <c r="L16" s="15">
        <f t="shared" si="3"/>
        <v>23280</v>
      </c>
      <c r="M16" s="47"/>
      <c r="N16" s="53" t="s">
        <v>784</v>
      </c>
      <c r="O16" s="54"/>
    </row>
    <row r="17" customFormat="1" ht="15.75" customHeight="1" spans="1:15">
      <c r="A17" s="28" t="s">
        <v>785</v>
      </c>
      <c r="B17" s="19">
        <v>2</v>
      </c>
      <c r="C17" s="19">
        <v>50</v>
      </c>
      <c r="D17" s="14"/>
      <c r="E17" s="14">
        <v>56</v>
      </c>
      <c r="F17" s="15">
        <f t="shared" si="1"/>
        <v>2800</v>
      </c>
      <c r="G17" s="14">
        <v>0</v>
      </c>
      <c r="H17" s="15">
        <f t="shared" si="6"/>
        <v>0</v>
      </c>
      <c r="I17" s="14">
        <v>60</v>
      </c>
      <c r="J17" s="14">
        <v>16</v>
      </c>
      <c r="K17" s="41">
        <f t="shared" si="2"/>
        <v>48000</v>
      </c>
      <c r="L17" s="15">
        <f t="shared" si="3"/>
        <v>50800</v>
      </c>
      <c r="M17" s="47"/>
      <c r="N17" s="53"/>
      <c r="O17" s="55" t="s">
        <v>400</v>
      </c>
    </row>
    <row r="18" s="2" customFormat="1" ht="15.75" customHeight="1" spans="1:15">
      <c r="A18" s="16" t="s">
        <v>23</v>
      </c>
      <c r="B18" s="26"/>
      <c r="C18" s="26"/>
      <c r="D18" s="16"/>
      <c r="E18" s="16"/>
      <c r="F18" s="18">
        <f>SUM(F15:F17)</f>
        <v>5712</v>
      </c>
      <c r="G18" s="16"/>
      <c r="H18" s="18">
        <f>SUM(H15:H16)</f>
        <v>0</v>
      </c>
      <c r="I18" s="16"/>
      <c r="J18" s="16"/>
      <c r="K18" s="48">
        <f>SUM(K15:K17)</f>
        <v>85440</v>
      </c>
      <c r="L18" s="18">
        <f>SUM(L15:L17)</f>
        <v>91152</v>
      </c>
      <c r="M18" s="49"/>
      <c r="N18" s="56"/>
      <c r="O18" s="52"/>
    </row>
    <row r="19" ht="15.75" customHeight="1" spans="1:15">
      <c r="A19" s="14" t="s">
        <v>786</v>
      </c>
      <c r="B19" s="14">
        <v>1</v>
      </c>
      <c r="C19" s="14">
        <v>20</v>
      </c>
      <c r="D19" s="25"/>
      <c r="E19" s="14">
        <v>56</v>
      </c>
      <c r="F19" s="15">
        <f>C19*E19</f>
        <v>1120</v>
      </c>
      <c r="G19" s="14">
        <v>0</v>
      </c>
      <c r="H19" s="15">
        <f>C19*G19</f>
        <v>0</v>
      </c>
      <c r="I19" s="14">
        <v>60</v>
      </c>
      <c r="J19" s="14">
        <v>12</v>
      </c>
      <c r="K19" s="41">
        <f>C19*I19*J19</f>
        <v>14400</v>
      </c>
      <c r="L19" s="15">
        <f>K19+H19+F19</f>
        <v>15520</v>
      </c>
      <c r="M19" s="57"/>
      <c r="N19" s="53" t="s">
        <v>787</v>
      </c>
      <c r="O19" s="58"/>
    </row>
    <row r="20" ht="15.75" customHeight="1" spans="1:15">
      <c r="A20" s="19" t="s">
        <v>779</v>
      </c>
      <c r="B20" s="19">
        <v>4.5</v>
      </c>
      <c r="C20" s="19">
        <v>107.5</v>
      </c>
      <c r="D20" s="21"/>
      <c r="E20" s="14">
        <v>56</v>
      </c>
      <c r="F20" s="15">
        <f>C20*E20</f>
        <v>6020</v>
      </c>
      <c r="G20" s="14">
        <v>0</v>
      </c>
      <c r="H20" s="15">
        <f>C20*G20</f>
        <v>0</v>
      </c>
      <c r="I20" s="14">
        <v>60</v>
      </c>
      <c r="J20" s="14">
        <v>12</v>
      </c>
      <c r="K20" s="41">
        <f t="shared" ref="K20" si="7">C20*I20*J20</f>
        <v>77400</v>
      </c>
      <c r="L20" s="15">
        <f t="shared" ref="L20" si="8">K20+H20+F20</f>
        <v>83420</v>
      </c>
      <c r="M20" s="57"/>
      <c r="N20" s="53" t="s">
        <v>787</v>
      </c>
      <c r="O20" s="51"/>
    </row>
    <row r="21" ht="15.75" customHeight="1" spans="1:15">
      <c r="A21" s="14" t="s">
        <v>782</v>
      </c>
      <c r="B21" s="25"/>
      <c r="C21" s="14">
        <v>24</v>
      </c>
      <c r="D21" s="14" t="s">
        <v>17</v>
      </c>
      <c r="E21" s="14">
        <v>56</v>
      </c>
      <c r="F21" s="15">
        <f t="shared" ref="F21:F24" si="9">C21*E21</f>
        <v>1344</v>
      </c>
      <c r="G21" s="14">
        <v>0</v>
      </c>
      <c r="H21" s="15">
        <f t="shared" ref="H21:H24" si="10">C21*G21</f>
        <v>0</v>
      </c>
      <c r="I21" s="14">
        <v>60</v>
      </c>
      <c r="J21" s="14">
        <v>12</v>
      </c>
      <c r="K21" s="41">
        <f t="shared" ref="K21:K24" si="11">C21*I21*J21</f>
        <v>17280</v>
      </c>
      <c r="L21" s="15">
        <f t="shared" ref="L21:L24" si="12">K21+H21+F21</f>
        <v>18624</v>
      </c>
      <c r="M21" s="57"/>
      <c r="N21" s="14" t="s">
        <v>787</v>
      </c>
      <c r="O21" s="51"/>
    </row>
    <row r="22" ht="15.75" customHeight="1" spans="1:15">
      <c r="A22" s="14" t="s">
        <v>782</v>
      </c>
      <c r="B22" s="25"/>
      <c r="C22" s="14">
        <v>60</v>
      </c>
      <c r="D22" s="14" t="s">
        <v>17</v>
      </c>
      <c r="E22" s="14">
        <v>56</v>
      </c>
      <c r="F22" s="15">
        <f t="shared" si="9"/>
        <v>3360</v>
      </c>
      <c r="G22" s="14">
        <v>0</v>
      </c>
      <c r="H22" s="15">
        <f t="shared" si="10"/>
        <v>0</v>
      </c>
      <c r="I22" s="14">
        <v>60</v>
      </c>
      <c r="J22" s="14">
        <v>12</v>
      </c>
      <c r="K22" s="41">
        <f t="shared" si="11"/>
        <v>43200</v>
      </c>
      <c r="L22" s="15">
        <f t="shared" si="12"/>
        <v>46560</v>
      </c>
      <c r="M22" s="57"/>
      <c r="N22" s="14" t="s">
        <v>787</v>
      </c>
      <c r="O22" s="54"/>
    </row>
    <row r="23" ht="15.75" customHeight="1" spans="1:15">
      <c r="A23" s="14" t="s">
        <v>782</v>
      </c>
      <c r="B23" s="25"/>
      <c r="C23" s="14">
        <v>190</v>
      </c>
      <c r="D23" s="14" t="s">
        <v>77</v>
      </c>
      <c r="E23" s="14">
        <v>56</v>
      </c>
      <c r="F23" s="15">
        <f t="shared" si="9"/>
        <v>10640</v>
      </c>
      <c r="G23" s="14">
        <v>0</v>
      </c>
      <c r="H23" s="15">
        <f t="shared" si="10"/>
        <v>0</v>
      </c>
      <c r="I23" s="14">
        <v>60</v>
      </c>
      <c r="J23" s="14">
        <v>12</v>
      </c>
      <c r="K23" s="41">
        <f t="shared" si="11"/>
        <v>136800</v>
      </c>
      <c r="L23" s="15">
        <f t="shared" si="12"/>
        <v>147440</v>
      </c>
      <c r="M23" s="57"/>
      <c r="N23" s="14" t="s">
        <v>787</v>
      </c>
      <c r="O23" s="51"/>
    </row>
    <row r="24" ht="15.75" customHeight="1" spans="1:15">
      <c r="A24" s="14" t="s">
        <v>782</v>
      </c>
      <c r="B24" s="25"/>
      <c r="C24" s="14">
        <v>200</v>
      </c>
      <c r="D24" s="14" t="s">
        <v>77</v>
      </c>
      <c r="E24" s="14">
        <v>56</v>
      </c>
      <c r="F24" s="15">
        <f t="shared" si="9"/>
        <v>11200</v>
      </c>
      <c r="G24" s="14">
        <v>0</v>
      </c>
      <c r="H24" s="15">
        <f t="shared" si="10"/>
        <v>0</v>
      </c>
      <c r="I24" s="14">
        <v>60</v>
      </c>
      <c r="J24" s="14">
        <v>12</v>
      </c>
      <c r="K24" s="41">
        <f t="shared" si="11"/>
        <v>144000</v>
      </c>
      <c r="L24" s="15">
        <f t="shared" si="12"/>
        <v>155200</v>
      </c>
      <c r="M24" s="57"/>
      <c r="N24" s="14" t="s">
        <v>787</v>
      </c>
      <c r="O24" s="51"/>
    </row>
    <row r="25" ht="15.75" customHeight="1" spans="1:15">
      <c r="A25" s="16" t="s">
        <v>23</v>
      </c>
      <c r="B25" s="17"/>
      <c r="C25" s="16"/>
      <c r="D25" s="16"/>
      <c r="E25" s="16"/>
      <c r="F25" s="18">
        <f>SUM(F19:F24)</f>
        <v>33684</v>
      </c>
      <c r="G25" s="16"/>
      <c r="H25" s="18">
        <f>SUM(H19:H24)</f>
        <v>0</v>
      </c>
      <c r="I25" s="16"/>
      <c r="J25" s="16"/>
      <c r="K25" s="18">
        <f>SUM(K19:K24)</f>
        <v>433080</v>
      </c>
      <c r="L25" s="18">
        <f>SUM(L19:L24)</f>
        <v>466764</v>
      </c>
      <c r="M25" s="49"/>
      <c r="N25" s="50"/>
      <c r="O25" s="46"/>
    </row>
    <row r="26" ht="21" customHeight="1" spans="1:15">
      <c r="A26" s="12" t="s">
        <v>788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40"/>
    </row>
    <row r="27" ht="15.75" customHeight="1" spans="1:15">
      <c r="A27" s="14" t="s">
        <v>80</v>
      </c>
      <c r="B27" s="29" t="s">
        <v>781</v>
      </c>
      <c r="C27" s="14">
        <v>14.7</v>
      </c>
      <c r="D27" s="14" t="s">
        <v>17</v>
      </c>
      <c r="E27" s="14">
        <v>56</v>
      </c>
      <c r="F27" s="15">
        <f t="shared" ref="F27:F32" si="13">C27*E27</f>
        <v>823.2</v>
      </c>
      <c r="G27" s="14">
        <v>0</v>
      </c>
      <c r="H27" s="15">
        <f t="shared" ref="H27:H32" si="14">C27*G27</f>
        <v>0</v>
      </c>
      <c r="I27" s="14">
        <v>60</v>
      </c>
      <c r="J27" s="14">
        <v>12</v>
      </c>
      <c r="K27" s="41">
        <f t="shared" ref="K27:K32" si="15">C27*I27*J27</f>
        <v>10584</v>
      </c>
      <c r="L27" s="15">
        <f t="shared" ref="L27:L32" si="16">K27+H27+F27</f>
        <v>11407.2</v>
      </c>
      <c r="M27" s="47"/>
      <c r="N27" s="19" t="s">
        <v>789</v>
      </c>
      <c r="O27" s="59" t="s">
        <v>790</v>
      </c>
    </row>
    <row r="28" ht="15.75" customHeight="1" spans="1:15">
      <c r="A28" s="14" t="s">
        <v>791</v>
      </c>
      <c r="B28" s="14">
        <v>1</v>
      </c>
      <c r="C28" s="14">
        <v>22</v>
      </c>
      <c r="D28" s="14" t="s">
        <v>29</v>
      </c>
      <c r="E28" s="14">
        <v>56</v>
      </c>
      <c r="F28" s="15">
        <f t="shared" si="13"/>
        <v>1232</v>
      </c>
      <c r="G28" s="14">
        <v>0</v>
      </c>
      <c r="H28" s="15">
        <f t="shared" si="14"/>
        <v>0</v>
      </c>
      <c r="I28" s="14">
        <v>60</v>
      </c>
      <c r="J28" s="14">
        <v>2</v>
      </c>
      <c r="K28" s="41">
        <f t="shared" si="15"/>
        <v>2640</v>
      </c>
      <c r="L28" s="15">
        <f t="shared" si="16"/>
        <v>3872</v>
      </c>
      <c r="M28" s="47"/>
      <c r="N28" s="19" t="s">
        <v>789</v>
      </c>
      <c r="O28" s="51"/>
    </row>
    <row r="29" ht="15.75" customHeight="1" spans="1:15">
      <c r="A29" s="14" t="s">
        <v>792</v>
      </c>
      <c r="B29" s="14">
        <v>1</v>
      </c>
      <c r="C29" s="14">
        <v>22</v>
      </c>
      <c r="D29" s="14" t="s">
        <v>29</v>
      </c>
      <c r="E29" s="14">
        <v>56</v>
      </c>
      <c r="F29" s="15">
        <f t="shared" si="13"/>
        <v>1232</v>
      </c>
      <c r="G29" s="14">
        <v>0</v>
      </c>
      <c r="H29" s="15">
        <f t="shared" si="14"/>
        <v>0</v>
      </c>
      <c r="I29" s="14">
        <v>60</v>
      </c>
      <c r="J29" s="14">
        <v>12</v>
      </c>
      <c r="K29" s="41">
        <f t="shared" si="15"/>
        <v>15840</v>
      </c>
      <c r="L29" s="15">
        <f t="shared" si="16"/>
        <v>17072</v>
      </c>
      <c r="M29" s="47"/>
      <c r="N29" s="19" t="s">
        <v>789</v>
      </c>
      <c r="O29" s="60"/>
    </row>
    <row r="30" ht="15.75" customHeight="1" spans="1:15">
      <c r="A30" s="14" t="s">
        <v>567</v>
      </c>
      <c r="B30" s="14">
        <v>2</v>
      </c>
      <c r="C30" s="14">
        <v>44</v>
      </c>
      <c r="D30" s="14" t="s">
        <v>29</v>
      </c>
      <c r="E30" s="14">
        <v>56</v>
      </c>
      <c r="F30" s="15">
        <f t="shared" si="13"/>
        <v>2464</v>
      </c>
      <c r="G30" s="14">
        <v>0</v>
      </c>
      <c r="H30" s="15">
        <f t="shared" si="14"/>
        <v>0</v>
      </c>
      <c r="I30" s="14">
        <v>60</v>
      </c>
      <c r="J30" s="14">
        <v>12</v>
      </c>
      <c r="K30" s="41">
        <f t="shared" si="15"/>
        <v>31680</v>
      </c>
      <c r="L30" s="15">
        <f t="shared" si="16"/>
        <v>34144</v>
      </c>
      <c r="M30" s="47"/>
      <c r="N30" s="19" t="s">
        <v>789</v>
      </c>
      <c r="O30" s="51"/>
    </row>
    <row r="31" ht="15.75" customHeight="1" spans="1:15">
      <c r="A31" s="14" t="s">
        <v>793</v>
      </c>
      <c r="B31" s="14">
        <v>2</v>
      </c>
      <c r="C31" s="14">
        <v>44</v>
      </c>
      <c r="D31" s="14" t="s">
        <v>29</v>
      </c>
      <c r="E31" s="14">
        <v>56</v>
      </c>
      <c r="F31" s="15">
        <f t="shared" si="13"/>
        <v>2464</v>
      </c>
      <c r="G31" s="14">
        <v>0</v>
      </c>
      <c r="H31" s="15">
        <f t="shared" si="14"/>
        <v>0</v>
      </c>
      <c r="I31" s="14">
        <v>60</v>
      </c>
      <c r="J31" s="14">
        <v>12</v>
      </c>
      <c r="K31" s="41">
        <f t="shared" si="15"/>
        <v>31680</v>
      </c>
      <c r="L31" s="15">
        <f t="shared" si="16"/>
        <v>34144</v>
      </c>
      <c r="M31" s="47"/>
      <c r="N31" s="19" t="s">
        <v>789</v>
      </c>
      <c r="O31" s="51"/>
    </row>
    <row r="32" ht="15.75" customHeight="1" spans="1:15">
      <c r="A32" s="14" t="s">
        <v>87</v>
      </c>
      <c r="B32" s="29" t="s">
        <v>88</v>
      </c>
      <c r="C32" s="14">
        <v>11</v>
      </c>
      <c r="D32" s="14"/>
      <c r="E32" s="14">
        <v>56</v>
      </c>
      <c r="F32" s="15">
        <f t="shared" si="13"/>
        <v>616</v>
      </c>
      <c r="G32" s="14">
        <v>0</v>
      </c>
      <c r="H32" s="15">
        <f t="shared" si="14"/>
        <v>0</v>
      </c>
      <c r="I32" s="14">
        <v>60</v>
      </c>
      <c r="J32" s="14">
        <v>10</v>
      </c>
      <c r="K32" s="41">
        <f t="shared" si="15"/>
        <v>6600</v>
      </c>
      <c r="L32" s="15">
        <f t="shared" si="16"/>
        <v>7216</v>
      </c>
      <c r="M32" s="47"/>
      <c r="N32" s="19" t="s">
        <v>789</v>
      </c>
      <c r="O32" s="51"/>
    </row>
    <row r="33" ht="15.75" customHeight="1" spans="1:15">
      <c r="A33" s="16" t="s">
        <v>23</v>
      </c>
      <c r="B33" s="30"/>
      <c r="C33" s="16"/>
      <c r="D33" s="31"/>
      <c r="E33" s="16"/>
      <c r="F33" s="18">
        <f>SUM(F27:F32)</f>
        <v>8831.2</v>
      </c>
      <c r="G33" s="16"/>
      <c r="H33" s="18">
        <f>SUM(H27:H31)</f>
        <v>0</v>
      </c>
      <c r="I33" s="16"/>
      <c r="J33" s="16"/>
      <c r="K33" s="18">
        <f>SUM(K27:K32)</f>
        <v>99024</v>
      </c>
      <c r="L33" s="18">
        <f>SUM(L27:L32)</f>
        <v>107855.2</v>
      </c>
      <c r="M33" s="61"/>
      <c r="N33" s="62"/>
      <c r="O33" s="63"/>
    </row>
    <row r="34" ht="15.75" customHeight="1" spans="1:15">
      <c r="A34" s="32" t="s">
        <v>207</v>
      </c>
      <c r="B34" s="33"/>
      <c r="C34" s="34"/>
      <c r="D34" s="34"/>
      <c r="E34" s="34"/>
      <c r="F34" s="35">
        <f>F6+F9+F14+F18+F25+F33</f>
        <v>59539.2</v>
      </c>
      <c r="G34" s="35"/>
      <c r="H34" s="35">
        <f t="shared" ref="G34:L34" si="17">H6+H9+H14+H18+H25+H33</f>
        <v>0</v>
      </c>
      <c r="I34" s="35"/>
      <c r="J34" s="35"/>
      <c r="K34" s="35">
        <f t="shared" si="17"/>
        <v>762984</v>
      </c>
      <c r="L34" s="35">
        <f t="shared" si="17"/>
        <v>822523.2</v>
      </c>
      <c r="M34" s="64"/>
      <c r="N34" s="65"/>
      <c r="O34" s="66"/>
    </row>
    <row r="35" ht="14.25" customHeight="1" spans="1:16">
      <c r="A35" s="36" t="s">
        <v>208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67"/>
    </row>
    <row r="36" ht="14.25" customHeight="1" spans="1:15">
      <c r="A36" s="3" t="s">
        <v>209</v>
      </c>
      <c r="O36" s="3"/>
    </row>
  </sheetData>
  <autoFilter ref="A2:O36">
    <extLst/>
  </autoFilter>
  <sortState ref="A14:Q19">
    <sortCondition ref="A14:A19"/>
  </sortState>
  <mergeCells count="5">
    <mergeCell ref="A1:O1"/>
    <mergeCell ref="A3:O3"/>
    <mergeCell ref="A7:O7"/>
    <mergeCell ref="A26:O26"/>
    <mergeCell ref="A35:O35"/>
  </mergeCells>
  <pageMargins left="0.551181102362205" right="0.15748031496063" top="0.511811023622047" bottom="0.275590551181102" header="0.511811023622047" footer="0.118110236220472"/>
  <pageSetup paperSize="9" scale="90" orientation="landscape" horizontalDpi="1200" vertic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6"/>
  <sheetViews>
    <sheetView workbookViewId="0">
      <pane ySplit="2" topLeftCell="A157" activePane="bottomLeft" state="frozen"/>
      <selection/>
      <selection pane="bottomLeft" activeCell="H174" sqref="H174"/>
    </sheetView>
  </sheetViews>
  <sheetFormatPr defaultColWidth="9" defaultRowHeight="13.5"/>
  <cols>
    <col min="1" max="1" width="10.875" style="585" customWidth="1"/>
    <col min="2" max="2" width="5" style="585" customWidth="1"/>
    <col min="3" max="3" width="6.5" style="585" customWidth="1"/>
    <col min="4" max="4" width="8.75" style="585" customWidth="1"/>
    <col min="5" max="5" width="5.5" style="585" customWidth="1"/>
    <col min="6" max="6" width="11.875" style="586" customWidth="1"/>
    <col min="7" max="7" width="6.5" style="585" customWidth="1"/>
    <col min="8" max="8" width="9.25" style="586" customWidth="1"/>
    <col min="9" max="9" width="6.375" style="585" customWidth="1"/>
    <col min="10" max="10" width="4.875" style="586" customWidth="1"/>
    <col min="11" max="11" width="13.875" style="586" customWidth="1"/>
    <col min="12" max="12" width="12.625" style="586" customWidth="1"/>
    <col min="13" max="13" width="11.125" style="586" customWidth="1"/>
    <col min="14" max="14" width="12.5" style="585" customWidth="1"/>
    <col min="15" max="15" width="14" style="587" customWidth="1"/>
    <col min="16" max="16" width="9" style="585"/>
    <col min="17" max="17" width="9.375" style="585" customWidth="1"/>
    <col min="18" max="16384" width="9" style="585"/>
  </cols>
  <sheetData>
    <row r="1" s="580" customFormat="1" ht="33" customHeight="1" spans="1:15">
      <c r="A1" s="588" t="s">
        <v>213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</row>
    <row r="2" s="581" customFormat="1" ht="65.25" customHeight="1" spans="1:15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37" t="s">
        <v>13</v>
      </c>
      <c r="N2" s="38" t="s">
        <v>14</v>
      </c>
      <c r="O2" s="39" t="s">
        <v>15</v>
      </c>
    </row>
    <row r="3" s="581" customFormat="1" ht="24" customHeight="1" spans="1:15">
      <c r="A3" s="12" t="s">
        <v>214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40"/>
    </row>
    <row r="4" ht="18" customHeight="1" spans="1:15">
      <c r="A4" s="14" t="s">
        <v>215</v>
      </c>
      <c r="B4" s="453">
        <v>1</v>
      </c>
      <c r="C4" s="453">
        <v>22</v>
      </c>
      <c r="D4" s="453" t="s">
        <v>17</v>
      </c>
      <c r="E4" s="14">
        <v>0</v>
      </c>
      <c r="F4" s="15">
        <f t="shared" ref="F4:F9" si="0">C4*E4</f>
        <v>0</v>
      </c>
      <c r="G4" s="14">
        <v>0</v>
      </c>
      <c r="H4" s="15">
        <f t="shared" ref="H4:H9" si="1">C4*G4</f>
        <v>0</v>
      </c>
      <c r="I4" s="14">
        <v>0</v>
      </c>
      <c r="J4" s="618">
        <v>0</v>
      </c>
      <c r="K4" s="595">
        <v>0</v>
      </c>
      <c r="L4" s="595">
        <v>0</v>
      </c>
      <c r="M4" s="595"/>
      <c r="N4" s="453" t="s">
        <v>18</v>
      </c>
      <c r="O4" s="619" t="s">
        <v>19</v>
      </c>
    </row>
    <row r="5" ht="18" customHeight="1" spans="1:15">
      <c r="A5" s="14" t="s">
        <v>216</v>
      </c>
      <c r="B5" s="453">
        <v>1</v>
      </c>
      <c r="C5" s="453">
        <v>22</v>
      </c>
      <c r="D5" s="453" t="s">
        <v>17</v>
      </c>
      <c r="E5" s="14">
        <v>0</v>
      </c>
      <c r="F5" s="15">
        <f t="shared" si="0"/>
        <v>0</v>
      </c>
      <c r="G5" s="14">
        <v>0</v>
      </c>
      <c r="H5" s="15">
        <f t="shared" si="1"/>
        <v>0</v>
      </c>
      <c r="I5" s="14">
        <v>0</v>
      </c>
      <c r="J5" s="618">
        <v>0</v>
      </c>
      <c r="K5" s="595">
        <v>0</v>
      </c>
      <c r="L5" s="595">
        <v>0</v>
      </c>
      <c r="M5" s="595"/>
      <c r="N5" s="453" t="s">
        <v>18</v>
      </c>
      <c r="O5" s="620"/>
    </row>
    <row r="6" s="582" customFormat="1" ht="18" customHeight="1" spans="1:15">
      <c r="A6" s="14" t="s">
        <v>217</v>
      </c>
      <c r="B6" s="53">
        <v>1</v>
      </c>
      <c r="C6" s="53">
        <v>22</v>
      </c>
      <c r="D6" s="53" t="s">
        <v>17</v>
      </c>
      <c r="E6" s="14">
        <v>0</v>
      </c>
      <c r="F6" s="15">
        <f t="shared" si="0"/>
        <v>0</v>
      </c>
      <c r="G6" s="14">
        <v>0</v>
      </c>
      <c r="H6" s="15">
        <f t="shared" si="1"/>
        <v>0</v>
      </c>
      <c r="I6" s="14">
        <v>0</v>
      </c>
      <c r="J6" s="618">
        <v>0</v>
      </c>
      <c r="K6" s="595">
        <v>0</v>
      </c>
      <c r="L6" s="595">
        <v>0</v>
      </c>
      <c r="M6" s="595"/>
      <c r="N6" s="453" t="s">
        <v>18</v>
      </c>
      <c r="O6" s="620"/>
    </row>
    <row r="7" ht="18" customHeight="1" spans="1:15">
      <c r="A7" s="14" t="s">
        <v>218</v>
      </c>
      <c r="B7" s="453">
        <v>1</v>
      </c>
      <c r="C7" s="453">
        <v>22</v>
      </c>
      <c r="D7" s="453" t="s">
        <v>17</v>
      </c>
      <c r="E7" s="14">
        <v>0</v>
      </c>
      <c r="F7" s="15">
        <f t="shared" si="0"/>
        <v>0</v>
      </c>
      <c r="G7" s="14">
        <v>0</v>
      </c>
      <c r="H7" s="15">
        <f t="shared" si="1"/>
        <v>0</v>
      </c>
      <c r="I7" s="14">
        <v>0</v>
      </c>
      <c r="J7" s="618">
        <v>0</v>
      </c>
      <c r="K7" s="595">
        <v>0</v>
      </c>
      <c r="L7" s="595">
        <v>0</v>
      </c>
      <c r="M7" s="595"/>
      <c r="N7" s="453" t="s">
        <v>18</v>
      </c>
      <c r="O7" s="620"/>
    </row>
    <row r="8" s="581" customFormat="1" ht="18" customHeight="1" spans="1:15">
      <c r="A8" s="19" t="s">
        <v>219</v>
      </c>
      <c r="B8" s="19">
        <v>1</v>
      </c>
      <c r="C8" s="19">
        <v>22</v>
      </c>
      <c r="D8" s="19" t="s">
        <v>17</v>
      </c>
      <c r="E8" s="14">
        <v>0</v>
      </c>
      <c r="F8" s="15">
        <v>0</v>
      </c>
      <c r="G8" s="14">
        <v>0</v>
      </c>
      <c r="H8" s="15">
        <f t="shared" si="1"/>
        <v>0</v>
      </c>
      <c r="I8" s="14">
        <v>0</v>
      </c>
      <c r="J8" s="143">
        <v>0</v>
      </c>
      <c r="K8" s="41">
        <f>C8*I8*J8</f>
        <v>0</v>
      </c>
      <c r="L8" s="41">
        <f>F8+H8+K8</f>
        <v>0</v>
      </c>
      <c r="M8" s="41"/>
      <c r="N8" s="453" t="s">
        <v>18</v>
      </c>
      <c r="O8" s="620"/>
    </row>
    <row r="9" s="581" customFormat="1" ht="18" customHeight="1" spans="1:15">
      <c r="A9" s="14" t="s">
        <v>220</v>
      </c>
      <c r="B9" s="14">
        <v>1</v>
      </c>
      <c r="C9" s="14">
        <v>22</v>
      </c>
      <c r="D9" s="14" t="s">
        <v>17</v>
      </c>
      <c r="E9" s="14">
        <v>0</v>
      </c>
      <c r="F9" s="15">
        <f t="shared" si="0"/>
        <v>0</v>
      </c>
      <c r="G9" s="14">
        <v>0</v>
      </c>
      <c r="H9" s="15">
        <f t="shared" si="1"/>
        <v>0</v>
      </c>
      <c r="I9" s="14">
        <v>0</v>
      </c>
      <c r="J9" s="143">
        <v>0</v>
      </c>
      <c r="K9" s="41">
        <f>C9*I9*J9</f>
        <v>0</v>
      </c>
      <c r="L9" s="41">
        <f>F9+H9+K9</f>
        <v>0</v>
      </c>
      <c r="M9" s="41"/>
      <c r="N9" s="14" t="s">
        <v>22</v>
      </c>
      <c r="O9" s="621"/>
    </row>
    <row r="10" s="583" customFormat="1" ht="18" customHeight="1" spans="1:15">
      <c r="A10" s="16" t="s">
        <v>23</v>
      </c>
      <c r="B10" s="16"/>
      <c r="C10" s="16"/>
      <c r="D10" s="16"/>
      <c r="E10" s="16"/>
      <c r="F10" s="18">
        <f>SUM(F4:F9)</f>
        <v>0</v>
      </c>
      <c r="G10" s="16"/>
      <c r="H10" s="18">
        <v>0</v>
      </c>
      <c r="I10" s="16"/>
      <c r="J10" s="622"/>
      <c r="K10" s="18">
        <f>SUM(K4:K9)</f>
        <v>0</v>
      </c>
      <c r="L10" s="18">
        <f>SUM(L4:L9)</f>
        <v>0</v>
      </c>
      <c r="M10" s="15"/>
      <c r="N10" s="550"/>
      <c r="O10" s="623"/>
    </row>
    <row r="11" s="583" customFormat="1" ht="18" customHeight="1" spans="1:15">
      <c r="A11" s="12" t="s">
        <v>221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40"/>
    </row>
    <row r="12" s="583" customFormat="1" ht="18" customHeight="1" spans="1:15">
      <c r="A12" s="589" t="s">
        <v>222</v>
      </c>
      <c r="B12" s="590">
        <v>2</v>
      </c>
      <c r="C12" s="590">
        <v>44</v>
      </c>
      <c r="D12" s="591"/>
      <c r="E12" s="591">
        <v>56</v>
      </c>
      <c r="F12" s="592">
        <f t="shared" ref="F12:F25" si="2">C12*E12</f>
        <v>2464</v>
      </c>
      <c r="G12" s="591">
        <v>0</v>
      </c>
      <c r="H12" s="593">
        <f t="shared" ref="H12:H25" si="3">C12*G12</f>
        <v>0</v>
      </c>
      <c r="I12" s="591">
        <v>60</v>
      </c>
      <c r="J12" s="624">
        <v>10</v>
      </c>
      <c r="K12" s="169">
        <f t="shared" ref="K12:K25" si="4">C12*I12*J12</f>
        <v>26400</v>
      </c>
      <c r="L12" s="625">
        <f t="shared" ref="L12:L20" si="5">F12+H12+K12</f>
        <v>28864</v>
      </c>
      <c r="M12" s="95"/>
      <c r="N12" s="603" t="s">
        <v>223</v>
      </c>
      <c r="O12" s="626" t="s">
        <v>224</v>
      </c>
    </row>
    <row r="13" s="583" customFormat="1" ht="18" customHeight="1" spans="1:15">
      <c r="A13" s="121" t="s">
        <v>225</v>
      </c>
      <c r="B13" s="14">
        <v>1</v>
      </c>
      <c r="C13" s="14">
        <v>22</v>
      </c>
      <c r="D13" s="14" t="s">
        <v>17</v>
      </c>
      <c r="E13" s="14">
        <v>56</v>
      </c>
      <c r="F13" s="15">
        <f t="shared" si="2"/>
        <v>1232</v>
      </c>
      <c r="G13" s="14">
        <v>0</v>
      </c>
      <c r="H13" s="15">
        <f t="shared" si="3"/>
        <v>0</v>
      </c>
      <c r="I13" s="14">
        <v>60</v>
      </c>
      <c r="J13" s="143">
        <v>12</v>
      </c>
      <c r="K13" s="41">
        <f t="shared" si="4"/>
        <v>15840</v>
      </c>
      <c r="L13" s="41">
        <f t="shared" si="5"/>
        <v>17072</v>
      </c>
      <c r="M13" s="41"/>
      <c r="N13" s="14"/>
      <c r="O13" s="463"/>
    </row>
    <row r="14" s="583" customFormat="1" ht="18" customHeight="1" spans="1:15">
      <c r="A14" s="121" t="s">
        <v>226</v>
      </c>
      <c r="B14" s="14">
        <v>2</v>
      </c>
      <c r="C14" s="14">
        <v>44</v>
      </c>
      <c r="D14" s="14" t="s">
        <v>17</v>
      </c>
      <c r="E14" s="14">
        <v>56</v>
      </c>
      <c r="F14" s="15">
        <f t="shared" si="2"/>
        <v>2464</v>
      </c>
      <c r="G14" s="14">
        <v>0</v>
      </c>
      <c r="H14" s="15">
        <f t="shared" si="3"/>
        <v>0</v>
      </c>
      <c r="I14" s="14">
        <v>60</v>
      </c>
      <c r="J14" s="143">
        <v>12</v>
      </c>
      <c r="K14" s="41">
        <f t="shared" si="4"/>
        <v>31680</v>
      </c>
      <c r="L14" s="41">
        <f t="shared" si="5"/>
        <v>34144</v>
      </c>
      <c r="M14" s="41"/>
      <c r="N14" s="14"/>
      <c r="O14" s="463"/>
    </row>
    <row r="15" s="583" customFormat="1" ht="18" customHeight="1" spans="1:15">
      <c r="A15" s="121" t="s">
        <v>227</v>
      </c>
      <c r="B15" s="14">
        <v>1</v>
      </c>
      <c r="C15" s="14">
        <v>22</v>
      </c>
      <c r="D15" s="14" t="s">
        <v>17</v>
      </c>
      <c r="E15" s="14">
        <v>56</v>
      </c>
      <c r="F15" s="15">
        <f t="shared" si="2"/>
        <v>1232</v>
      </c>
      <c r="G15" s="14">
        <v>0</v>
      </c>
      <c r="H15" s="15">
        <f t="shared" si="3"/>
        <v>0</v>
      </c>
      <c r="I15" s="14">
        <v>60</v>
      </c>
      <c r="J15" s="143">
        <v>12</v>
      </c>
      <c r="K15" s="41">
        <f t="shared" si="4"/>
        <v>15840</v>
      </c>
      <c r="L15" s="41">
        <f t="shared" si="5"/>
        <v>17072</v>
      </c>
      <c r="M15" s="41"/>
      <c r="N15" s="14"/>
      <c r="O15" s="463"/>
    </row>
    <row r="16" s="583" customFormat="1" ht="18" customHeight="1" spans="1:15">
      <c r="A16" s="121" t="s">
        <v>228</v>
      </c>
      <c r="B16" s="14">
        <v>1</v>
      </c>
      <c r="C16" s="14">
        <v>22</v>
      </c>
      <c r="D16" s="14" t="s">
        <v>29</v>
      </c>
      <c r="E16" s="14">
        <v>56</v>
      </c>
      <c r="F16" s="15">
        <f t="shared" si="2"/>
        <v>1232</v>
      </c>
      <c r="G16" s="14">
        <v>0</v>
      </c>
      <c r="H16" s="15">
        <f t="shared" si="3"/>
        <v>0</v>
      </c>
      <c r="I16" s="14">
        <v>60</v>
      </c>
      <c r="J16" s="143">
        <v>12</v>
      </c>
      <c r="K16" s="41">
        <f t="shared" si="4"/>
        <v>15840</v>
      </c>
      <c r="L16" s="41">
        <f t="shared" si="5"/>
        <v>17072</v>
      </c>
      <c r="M16" s="41"/>
      <c r="N16" s="14"/>
      <c r="O16" s="463"/>
    </row>
    <row r="17" s="583" customFormat="1" ht="18" customHeight="1" spans="1:15">
      <c r="A17" s="121" t="s">
        <v>229</v>
      </c>
      <c r="B17" s="14">
        <v>0.5</v>
      </c>
      <c r="C17" s="14">
        <v>11</v>
      </c>
      <c r="D17" s="14" t="s">
        <v>29</v>
      </c>
      <c r="E17" s="14">
        <v>56</v>
      </c>
      <c r="F17" s="15">
        <f t="shared" si="2"/>
        <v>616</v>
      </c>
      <c r="G17" s="14">
        <v>0</v>
      </c>
      <c r="H17" s="15">
        <f t="shared" si="3"/>
        <v>0</v>
      </c>
      <c r="I17" s="14">
        <v>60</v>
      </c>
      <c r="J17" s="143">
        <v>12</v>
      </c>
      <c r="K17" s="41">
        <f t="shared" si="4"/>
        <v>7920</v>
      </c>
      <c r="L17" s="41">
        <f t="shared" si="5"/>
        <v>8536</v>
      </c>
      <c r="M17" s="41"/>
      <c r="N17" s="14"/>
      <c r="O17" s="463"/>
    </row>
    <row r="18" s="583" customFormat="1" ht="18" customHeight="1" spans="1:15">
      <c r="A18" s="121" t="s">
        <v>230</v>
      </c>
      <c r="B18" s="14">
        <v>2</v>
      </c>
      <c r="C18" s="14">
        <v>44</v>
      </c>
      <c r="D18" s="14" t="s">
        <v>138</v>
      </c>
      <c r="E18" s="14">
        <v>56</v>
      </c>
      <c r="F18" s="15">
        <f t="shared" si="2"/>
        <v>2464</v>
      </c>
      <c r="G18" s="14">
        <v>0</v>
      </c>
      <c r="H18" s="15">
        <f t="shared" si="3"/>
        <v>0</v>
      </c>
      <c r="I18" s="14">
        <v>60</v>
      </c>
      <c r="J18" s="143">
        <v>12</v>
      </c>
      <c r="K18" s="41">
        <f t="shared" si="4"/>
        <v>31680</v>
      </c>
      <c r="L18" s="41">
        <f t="shared" si="5"/>
        <v>34144</v>
      </c>
      <c r="M18" s="41"/>
      <c r="N18" s="14"/>
      <c r="O18" s="463"/>
    </row>
    <row r="19" s="581" customFormat="1" ht="18" customHeight="1" spans="1:15">
      <c r="A19" s="121" t="s">
        <v>231</v>
      </c>
      <c r="B19" s="14">
        <v>1</v>
      </c>
      <c r="C19" s="14">
        <v>25</v>
      </c>
      <c r="D19" s="14" t="s">
        <v>77</v>
      </c>
      <c r="E19" s="14">
        <v>56</v>
      </c>
      <c r="F19" s="15">
        <f t="shared" si="2"/>
        <v>1400</v>
      </c>
      <c r="G19" s="14">
        <v>0</v>
      </c>
      <c r="H19" s="15">
        <f t="shared" si="3"/>
        <v>0</v>
      </c>
      <c r="I19" s="14">
        <v>60</v>
      </c>
      <c r="J19" s="143">
        <v>12</v>
      </c>
      <c r="K19" s="41">
        <f t="shared" si="4"/>
        <v>18000</v>
      </c>
      <c r="L19" s="41">
        <f t="shared" si="5"/>
        <v>19400</v>
      </c>
      <c r="M19" s="14"/>
      <c r="N19" s="14"/>
      <c r="O19" s="431"/>
    </row>
    <row r="20" s="581" customFormat="1" ht="18" customHeight="1" spans="1:15">
      <c r="A20" s="121" t="s">
        <v>232</v>
      </c>
      <c r="B20" s="14">
        <v>3</v>
      </c>
      <c r="C20" s="14">
        <v>75</v>
      </c>
      <c r="D20" s="14" t="s">
        <v>77</v>
      </c>
      <c r="E20" s="14">
        <v>56</v>
      </c>
      <c r="F20" s="15">
        <f t="shared" si="2"/>
        <v>4200</v>
      </c>
      <c r="G20" s="14">
        <v>0</v>
      </c>
      <c r="H20" s="15">
        <f t="shared" si="3"/>
        <v>0</v>
      </c>
      <c r="I20" s="14">
        <v>60</v>
      </c>
      <c r="J20" s="143">
        <v>12</v>
      </c>
      <c r="K20" s="41">
        <f t="shared" si="4"/>
        <v>54000</v>
      </c>
      <c r="L20" s="41">
        <f t="shared" si="5"/>
        <v>58200</v>
      </c>
      <c r="M20" s="14"/>
      <c r="N20" s="14"/>
      <c r="O20" s="431"/>
    </row>
    <row r="21" s="581" customFormat="1" ht="18" customHeight="1" spans="1:15">
      <c r="A21" s="594" t="s">
        <v>233</v>
      </c>
      <c r="B21" s="14">
        <v>1</v>
      </c>
      <c r="C21" s="14">
        <v>13.33</v>
      </c>
      <c r="D21" s="14" t="s">
        <v>17</v>
      </c>
      <c r="E21" s="14">
        <v>56</v>
      </c>
      <c r="F21" s="320">
        <f t="shared" si="2"/>
        <v>746.48</v>
      </c>
      <c r="G21" s="14">
        <v>0</v>
      </c>
      <c r="H21" s="15">
        <f t="shared" si="3"/>
        <v>0</v>
      </c>
      <c r="I21" s="14">
        <v>60</v>
      </c>
      <c r="J21" s="143">
        <v>12</v>
      </c>
      <c r="K21" s="15">
        <f t="shared" si="4"/>
        <v>9597.6</v>
      </c>
      <c r="L21" s="15">
        <f>K21+H21+F21</f>
        <v>10344.08</v>
      </c>
      <c r="M21" s="14"/>
      <c r="N21" s="14"/>
      <c r="O21" s="431"/>
    </row>
    <row r="22" s="581" customFormat="1" ht="18" customHeight="1" spans="1:15">
      <c r="A22" s="121" t="s">
        <v>234</v>
      </c>
      <c r="B22" s="14">
        <v>0.5</v>
      </c>
      <c r="C22" s="14">
        <v>7.5</v>
      </c>
      <c r="D22" s="14" t="s">
        <v>17</v>
      </c>
      <c r="E22" s="14">
        <v>56</v>
      </c>
      <c r="F22" s="15">
        <f t="shared" si="2"/>
        <v>420</v>
      </c>
      <c r="G22" s="14">
        <v>0</v>
      </c>
      <c r="H22" s="15">
        <f t="shared" si="3"/>
        <v>0</v>
      </c>
      <c r="I22" s="14">
        <v>60</v>
      </c>
      <c r="J22" s="143">
        <v>12</v>
      </c>
      <c r="K22" s="41">
        <f t="shared" si="4"/>
        <v>5400</v>
      </c>
      <c r="L22" s="41">
        <f t="shared" ref="L22:L25" si="6">F22+H22+K22</f>
        <v>5820</v>
      </c>
      <c r="M22" s="41"/>
      <c r="N22" s="14"/>
      <c r="O22" s="431"/>
    </row>
    <row r="23" s="581" customFormat="1" ht="18" customHeight="1" spans="1:15">
      <c r="A23" s="121" t="s">
        <v>235</v>
      </c>
      <c r="B23" s="14">
        <v>1</v>
      </c>
      <c r="C23" s="14">
        <v>15</v>
      </c>
      <c r="D23" s="14" t="s">
        <v>17</v>
      </c>
      <c r="E23" s="14">
        <v>56</v>
      </c>
      <c r="F23" s="15">
        <f t="shared" si="2"/>
        <v>840</v>
      </c>
      <c r="G23" s="14">
        <v>0</v>
      </c>
      <c r="H23" s="15">
        <f t="shared" si="3"/>
        <v>0</v>
      </c>
      <c r="I23" s="14">
        <v>60</v>
      </c>
      <c r="J23" s="143">
        <v>12</v>
      </c>
      <c r="K23" s="41">
        <f t="shared" si="4"/>
        <v>10800</v>
      </c>
      <c r="L23" s="41">
        <f t="shared" si="6"/>
        <v>11640</v>
      </c>
      <c r="M23" s="442"/>
      <c r="N23" s="14"/>
      <c r="O23" s="431"/>
    </row>
    <row r="24" s="581" customFormat="1" ht="18" customHeight="1" spans="1:15">
      <c r="A24" s="121" t="s">
        <v>236</v>
      </c>
      <c r="B24" s="53">
        <v>1</v>
      </c>
      <c r="C24" s="453">
        <v>31.36</v>
      </c>
      <c r="D24" s="453" t="s">
        <v>17</v>
      </c>
      <c r="E24" s="453">
        <v>56</v>
      </c>
      <c r="F24" s="595">
        <f t="shared" si="2"/>
        <v>1756.16</v>
      </c>
      <c r="G24" s="453">
        <v>0</v>
      </c>
      <c r="H24" s="15">
        <f t="shared" si="3"/>
        <v>0</v>
      </c>
      <c r="I24" s="453">
        <v>60</v>
      </c>
      <c r="J24" s="370">
        <v>12</v>
      </c>
      <c r="K24" s="172">
        <f t="shared" si="4"/>
        <v>22579.2</v>
      </c>
      <c r="L24" s="516">
        <f t="shared" si="6"/>
        <v>24335.36</v>
      </c>
      <c r="M24" s="41"/>
      <c r="N24" s="14"/>
      <c r="O24" s="431"/>
    </row>
    <row r="25" s="581" customFormat="1" ht="18" customHeight="1" spans="1:15">
      <c r="A25" s="121" t="s">
        <v>237</v>
      </c>
      <c r="B25" s="14">
        <v>1</v>
      </c>
      <c r="C25" s="14">
        <v>40</v>
      </c>
      <c r="D25" s="14" t="s">
        <v>77</v>
      </c>
      <c r="E25" s="14">
        <v>56</v>
      </c>
      <c r="F25" s="15">
        <f t="shared" si="2"/>
        <v>2240</v>
      </c>
      <c r="G25" s="14">
        <v>0</v>
      </c>
      <c r="H25" s="15">
        <f t="shared" si="3"/>
        <v>0</v>
      </c>
      <c r="I25" s="14">
        <v>60</v>
      </c>
      <c r="J25" s="143">
        <v>12</v>
      </c>
      <c r="K25" s="41">
        <f t="shared" si="4"/>
        <v>28800</v>
      </c>
      <c r="L25" s="41">
        <f t="shared" si="6"/>
        <v>31040</v>
      </c>
      <c r="M25" s="14"/>
      <c r="N25" s="14"/>
      <c r="O25" s="431"/>
    </row>
    <row r="26" s="583" customFormat="1" ht="18" customHeight="1" spans="1:15">
      <c r="A26" s="596" t="s">
        <v>23</v>
      </c>
      <c r="B26" s="597"/>
      <c r="C26" s="597"/>
      <c r="D26" s="597"/>
      <c r="E26" s="597"/>
      <c r="F26" s="598">
        <f>SUM(F12:F25)</f>
        <v>23306.64</v>
      </c>
      <c r="G26" s="597"/>
      <c r="H26" s="598">
        <v>0</v>
      </c>
      <c r="I26" s="597"/>
      <c r="J26" s="627"/>
      <c r="K26" s="628">
        <f>SUM(K12:K25)</f>
        <v>294376.8</v>
      </c>
      <c r="L26" s="628">
        <f>SUM(L12:L25)</f>
        <v>317683.44</v>
      </c>
      <c r="M26" s="629"/>
      <c r="N26" s="630"/>
      <c r="O26" s="631"/>
    </row>
    <row r="27" s="583" customFormat="1" ht="18" customHeight="1" spans="1:15">
      <c r="A27" s="12" t="s">
        <v>238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40"/>
    </row>
    <row r="28" s="583" customFormat="1" ht="18" customHeight="1" spans="1:15">
      <c r="A28" s="599" t="s">
        <v>239</v>
      </c>
      <c r="B28" s="599">
        <v>1</v>
      </c>
      <c r="C28" s="599">
        <v>22</v>
      </c>
      <c r="D28" s="599" t="s">
        <v>17</v>
      </c>
      <c r="E28" s="599">
        <v>56</v>
      </c>
      <c r="F28" s="600">
        <f t="shared" ref="F28:F33" si="7">C28*E28</f>
        <v>1232</v>
      </c>
      <c r="G28" s="599">
        <v>0</v>
      </c>
      <c r="H28" s="600">
        <f t="shared" ref="H28:H33" si="8">C28*G28</f>
        <v>0</v>
      </c>
      <c r="I28" s="599">
        <v>60</v>
      </c>
      <c r="J28" s="568">
        <v>12</v>
      </c>
      <c r="K28" s="548">
        <f t="shared" ref="K28:K33" si="9">C28*I28*J28</f>
        <v>15840</v>
      </c>
      <c r="L28" s="548">
        <f t="shared" ref="L28:L33" si="10">F28+H28+K28</f>
        <v>17072</v>
      </c>
      <c r="M28" s="632"/>
      <c r="N28" s="599" t="s">
        <v>240</v>
      </c>
      <c r="O28" s="633"/>
    </row>
    <row r="29" s="583" customFormat="1" ht="18" customHeight="1" spans="1:15">
      <c r="A29" s="28" t="s">
        <v>241</v>
      </c>
      <c r="B29" s="14">
        <v>2</v>
      </c>
      <c r="C29" s="14">
        <v>44</v>
      </c>
      <c r="D29" s="14" t="s">
        <v>34</v>
      </c>
      <c r="E29" s="14">
        <v>56</v>
      </c>
      <c r="F29" s="15">
        <f t="shared" si="7"/>
        <v>2464</v>
      </c>
      <c r="G29" s="14">
        <v>0</v>
      </c>
      <c r="H29" s="15">
        <f t="shared" si="8"/>
        <v>0</v>
      </c>
      <c r="I29" s="14">
        <v>60</v>
      </c>
      <c r="J29" s="143">
        <v>12</v>
      </c>
      <c r="K29" s="41">
        <f t="shared" si="9"/>
        <v>31680</v>
      </c>
      <c r="L29" s="41">
        <f t="shared" si="10"/>
        <v>34144</v>
      </c>
      <c r="M29" s="634"/>
      <c r="N29" s="635"/>
      <c r="O29" s="636"/>
    </row>
    <row r="30" s="583" customFormat="1" ht="18" customHeight="1" spans="1:15">
      <c r="A30" s="14" t="s">
        <v>242</v>
      </c>
      <c r="B30" s="14">
        <v>1</v>
      </c>
      <c r="C30" s="14">
        <v>25</v>
      </c>
      <c r="D30" s="14"/>
      <c r="E30" s="14">
        <v>56</v>
      </c>
      <c r="F30" s="15">
        <f t="shared" si="7"/>
        <v>1400</v>
      </c>
      <c r="G30" s="14">
        <v>0</v>
      </c>
      <c r="H30" s="15">
        <f t="shared" si="8"/>
        <v>0</v>
      </c>
      <c r="I30" s="14">
        <v>60</v>
      </c>
      <c r="J30" s="143">
        <v>12</v>
      </c>
      <c r="K30" s="41">
        <f t="shared" si="9"/>
        <v>18000</v>
      </c>
      <c r="L30" s="41">
        <f t="shared" si="10"/>
        <v>19400</v>
      </c>
      <c r="M30" s="634"/>
      <c r="N30" s="635"/>
      <c r="O30" s="636"/>
    </row>
    <row r="31" s="583" customFormat="1" ht="18" customHeight="1" spans="1:15">
      <c r="A31" s="14" t="s">
        <v>243</v>
      </c>
      <c r="B31" s="14">
        <v>2</v>
      </c>
      <c r="C31" s="14">
        <v>50</v>
      </c>
      <c r="D31" s="14"/>
      <c r="E31" s="14">
        <v>56</v>
      </c>
      <c r="F31" s="15">
        <f t="shared" si="7"/>
        <v>2800</v>
      </c>
      <c r="G31" s="14">
        <v>0</v>
      </c>
      <c r="H31" s="15">
        <f t="shared" si="8"/>
        <v>0</v>
      </c>
      <c r="I31" s="14">
        <v>60</v>
      </c>
      <c r="J31" s="143">
        <v>12</v>
      </c>
      <c r="K31" s="41">
        <f t="shared" si="9"/>
        <v>36000</v>
      </c>
      <c r="L31" s="41">
        <f t="shared" si="10"/>
        <v>38800</v>
      </c>
      <c r="M31" s="634"/>
      <c r="N31" s="635"/>
      <c r="O31" s="636"/>
    </row>
    <row r="32" s="583" customFormat="1" ht="18" customHeight="1" spans="1:15">
      <c r="A32" s="14" t="s">
        <v>244</v>
      </c>
      <c r="B32" s="14">
        <v>1</v>
      </c>
      <c r="C32" s="14">
        <v>25</v>
      </c>
      <c r="D32" s="14"/>
      <c r="E32" s="14">
        <v>56</v>
      </c>
      <c r="F32" s="15">
        <f t="shared" si="7"/>
        <v>1400</v>
      </c>
      <c r="G32" s="14">
        <v>0</v>
      </c>
      <c r="H32" s="15">
        <f t="shared" si="8"/>
        <v>0</v>
      </c>
      <c r="I32" s="14">
        <v>60</v>
      </c>
      <c r="J32" s="143">
        <v>12</v>
      </c>
      <c r="K32" s="41">
        <f t="shared" si="9"/>
        <v>18000</v>
      </c>
      <c r="L32" s="41">
        <f t="shared" si="10"/>
        <v>19400</v>
      </c>
      <c r="M32" s="634"/>
      <c r="N32" s="635"/>
      <c r="O32" s="636"/>
    </row>
    <row r="33" s="583" customFormat="1" ht="18" customHeight="1" spans="1:15">
      <c r="A33" s="14" t="s">
        <v>245</v>
      </c>
      <c r="B33" s="14">
        <v>1</v>
      </c>
      <c r="C33" s="14">
        <v>22</v>
      </c>
      <c r="D33" s="14"/>
      <c r="E33" s="14">
        <v>56</v>
      </c>
      <c r="F33" s="15">
        <f t="shared" si="7"/>
        <v>1232</v>
      </c>
      <c r="G33" s="14">
        <v>0</v>
      </c>
      <c r="H33" s="15">
        <f t="shared" si="8"/>
        <v>0</v>
      </c>
      <c r="I33" s="14">
        <v>60</v>
      </c>
      <c r="J33" s="143">
        <v>12</v>
      </c>
      <c r="K33" s="41">
        <f t="shared" si="9"/>
        <v>15840</v>
      </c>
      <c r="L33" s="41">
        <f t="shared" si="10"/>
        <v>17072</v>
      </c>
      <c r="M33" s="634"/>
      <c r="N33" s="635"/>
      <c r="O33" s="636"/>
    </row>
    <row r="34" s="583" customFormat="1" ht="18" customHeight="1" spans="1:15">
      <c r="A34" s="601" t="s">
        <v>23</v>
      </c>
      <c r="B34" s="26"/>
      <c r="C34" s="26"/>
      <c r="D34" s="26"/>
      <c r="E34" s="26"/>
      <c r="F34" s="602">
        <f>SUM(F28:F33)</f>
        <v>10528</v>
      </c>
      <c r="G34" s="26"/>
      <c r="H34" s="602">
        <v>0</v>
      </c>
      <c r="I34" s="26"/>
      <c r="J34" s="637"/>
      <c r="K34" s="638">
        <f>SUM(K28:K33)</f>
        <v>135360</v>
      </c>
      <c r="L34" s="638">
        <f>SUM(L28:L33)</f>
        <v>145888</v>
      </c>
      <c r="M34" s="639"/>
      <c r="N34" s="640"/>
      <c r="O34" s="641"/>
    </row>
    <row r="35" s="583" customFormat="1" ht="18" customHeight="1" spans="1:15">
      <c r="A35" s="12" t="s">
        <v>246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40"/>
    </row>
    <row r="36" s="583" customFormat="1" ht="18" customHeight="1" spans="1:15">
      <c r="A36" s="589" t="s">
        <v>247</v>
      </c>
      <c r="B36" s="603">
        <v>1</v>
      </c>
      <c r="C36" s="603">
        <v>22</v>
      </c>
      <c r="D36" s="603" t="s">
        <v>17</v>
      </c>
      <c r="E36" s="603">
        <v>56</v>
      </c>
      <c r="F36" s="593">
        <f t="shared" ref="F36:F44" si="11">C36*E36</f>
        <v>1232</v>
      </c>
      <c r="G36" s="603">
        <v>0</v>
      </c>
      <c r="H36" s="593">
        <f t="shared" ref="H36:H43" si="12">C36*G36</f>
        <v>0</v>
      </c>
      <c r="I36" s="603">
        <v>60</v>
      </c>
      <c r="J36" s="96">
        <v>12</v>
      </c>
      <c r="K36" s="95">
        <f t="shared" ref="K36:K44" si="13">C36*I36*J36</f>
        <v>15840</v>
      </c>
      <c r="L36" s="95">
        <f t="shared" ref="L36:L43" si="14">F36+H36+K36</f>
        <v>17072</v>
      </c>
      <c r="M36" s="642"/>
      <c r="N36" s="603" t="s">
        <v>248</v>
      </c>
      <c r="O36" s="643"/>
    </row>
    <row r="37" s="583" customFormat="1" ht="18" customHeight="1" spans="1:15">
      <c r="A37" s="121" t="s">
        <v>249</v>
      </c>
      <c r="B37" s="14">
        <v>2</v>
      </c>
      <c r="C37" s="14">
        <v>44</v>
      </c>
      <c r="D37" s="14" t="s">
        <v>29</v>
      </c>
      <c r="E37" s="14">
        <v>56</v>
      </c>
      <c r="F37" s="15">
        <f t="shared" si="11"/>
        <v>2464</v>
      </c>
      <c r="G37" s="14">
        <v>0</v>
      </c>
      <c r="H37" s="15">
        <f t="shared" si="12"/>
        <v>0</v>
      </c>
      <c r="I37" s="14">
        <v>60</v>
      </c>
      <c r="J37" s="143">
        <v>12</v>
      </c>
      <c r="K37" s="41">
        <f t="shared" si="13"/>
        <v>31680</v>
      </c>
      <c r="L37" s="41">
        <f t="shared" si="14"/>
        <v>34144</v>
      </c>
      <c r="M37" s="198"/>
      <c r="N37" s="14" t="s">
        <v>248</v>
      </c>
      <c r="O37" s="431"/>
    </row>
    <row r="38" s="583" customFormat="1" ht="18" customHeight="1" spans="1:15">
      <c r="A38" s="121" t="s">
        <v>228</v>
      </c>
      <c r="B38" s="14">
        <v>1</v>
      </c>
      <c r="C38" s="14">
        <v>22</v>
      </c>
      <c r="D38" s="14" t="s">
        <v>29</v>
      </c>
      <c r="E38" s="14">
        <v>56</v>
      </c>
      <c r="F38" s="15">
        <f t="shared" si="11"/>
        <v>1232</v>
      </c>
      <c r="G38" s="14">
        <v>0</v>
      </c>
      <c r="H38" s="15">
        <f t="shared" si="12"/>
        <v>0</v>
      </c>
      <c r="I38" s="14">
        <v>60</v>
      </c>
      <c r="J38" s="143">
        <v>12</v>
      </c>
      <c r="K38" s="41">
        <f t="shared" si="13"/>
        <v>15840</v>
      </c>
      <c r="L38" s="41">
        <f t="shared" si="14"/>
        <v>17072</v>
      </c>
      <c r="M38" s="198"/>
      <c r="N38" s="14" t="s">
        <v>248</v>
      </c>
      <c r="O38" s="431"/>
    </row>
    <row r="39" s="583" customFormat="1" ht="18" customHeight="1" spans="1:15">
      <c r="A39" s="121" t="s">
        <v>229</v>
      </c>
      <c r="B39" s="14">
        <v>0.5</v>
      </c>
      <c r="C39" s="14">
        <v>11</v>
      </c>
      <c r="D39" s="14" t="s">
        <v>29</v>
      </c>
      <c r="E39" s="14">
        <v>56</v>
      </c>
      <c r="F39" s="15">
        <f t="shared" si="11"/>
        <v>616</v>
      </c>
      <c r="G39" s="14">
        <v>0</v>
      </c>
      <c r="H39" s="15">
        <f t="shared" si="12"/>
        <v>0</v>
      </c>
      <c r="I39" s="14">
        <v>60</v>
      </c>
      <c r="J39" s="143">
        <v>12</v>
      </c>
      <c r="K39" s="41">
        <f t="shared" si="13"/>
        <v>7920</v>
      </c>
      <c r="L39" s="41">
        <f t="shared" si="14"/>
        <v>8536</v>
      </c>
      <c r="M39" s="198"/>
      <c r="N39" s="14" t="s">
        <v>248</v>
      </c>
      <c r="O39" s="431"/>
    </row>
    <row r="40" s="583" customFormat="1" ht="18" customHeight="1" spans="1:15">
      <c r="A40" s="121" t="s">
        <v>250</v>
      </c>
      <c r="B40" s="14">
        <v>2</v>
      </c>
      <c r="C40" s="14">
        <v>50</v>
      </c>
      <c r="D40" s="14"/>
      <c r="E40" s="14">
        <v>56</v>
      </c>
      <c r="F40" s="15">
        <f t="shared" si="11"/>
        <v>2800</v>
      </c>
      <c r="G40" s="14">
        <v>0</v>
      </c>
      <c r="H40" s="15">
        <f t="shared" si="12"/>
        <v>0</v>
      </c>
      <c r="I40" s="14">
        <v>60</v>
      </c>
      <c r="J40" s="143">
        <v>12</v>
      </c>
      <c r="K40" s="41">
        <f t="shared" si="13"/>
        <v>36000</v>
      </c>
      <c r="L40" s="41">
        <f t="shared" si="14"/>
        <v>38800</v>
      </c>
      <c r="M40" s="198"/>
      <c r="N40" s="14" t="s">
        <v>248</v>
      </c>
      <c r="O40" s="431"/>
    </row>
    <row r="41" s="583" customFormat="1" ht="18" customHeight="1" spans="1:15">
      <c r="A41" s="121" t="s">
        <v>251</v>
      </c>
      <c r="B41" s="14">
        <v>2</v>
      </c>
      <c r="C41" s="14">
        <v>50</v>
      </c>
      <c r="D41" s="14" t="s">
        <v>17</v>
      </c>
      <c r="E41" s="14">
        <v>56</v>
      </c>
      <c r="F41" s="15">
        <f t="shared" si="11"/>
        <v>2800</v>
      </c>
      <c r="G41" s="14">
        <v>0</v>
      </c>
      <c r="H41" s="15">
        <f t="shared" si="12"/>
        <v>0</v>
      </c>
      <c r="I41" s="14">
        <v>60</v>
      </c>
      <c r="J41" s="143">
        <v>12</v>
      </c>
      <c r="K41" s="41">
        <f t="shared" si="13"/>
        <v>36000</v>
      </c>
      <c r="L41" s="41">
        <f t="shared" si="14"/>
        <v>38800</v>
      </c>
      <c r="M41" s="41"/>
      <c r="N41" s="14" t="s">
        <v>248</v>
      </c>
      <c r="O41" s="431"/>
    </row>
    <row r="42" s="583" customFormat="1" ht="18" customHeight="1" spans="1:15">
      <c r="A42" s="121" t="s">
        <v>252</v>
      </c>
      <c r="B42" s="604">
        <v>0.333333333333333</v>
      </c>
      <c r="C42" s="14">
        <v>5</v>
      </c>
      <c r="D42" s="14" t="s">
        <v>17</v>
      </c>
      <c r="E42" s="14">
        <v>56</v>
      </c>
      <c r="F42" s="15">
        <f t="shared" si="11"/>
        <v>280</v>
      </c>
      <c r="G42" s="14">
        <v>0</v>
      </c>
      <c r="H42" s="15">
        <f t="shared" si="12"/>
        <v>0</v>
      </c>
      <c r="I42" s="14">
        <v>60</v>
      </c>
      <c r="J42" s="143">
        <v>12</v>
      </c>
      <c r="K42" s="41">
        <f t="shared" si="13"/>
        <v>3600</v>
      </c>
      <c r="L42" s="41">
        <f t="shared" si="14"/>
        <v>3880</v>
      </c>
      <c r="M42" s="41"/>
      <c r="N42" s="14" t="s">
        <v>248</v>
      </c>
      <c r="O42" s="431"/>
    </row>
    <row r="43" s="583" customFormat="1" ht="18" customHeight="1" spans="1:15">
      <c r="A43" s="121" t="s">
        <v>234</v>
      </c>
      <c r="B43" s="14">
        <v>0.5</v>
      </c>
      <c r="C43" s="14">
        <v>7.5</v>
      </c>
      <c r="D43" s="14" t="s">
        <v>17</v>
      </c>
      <c r="E43" s="14">
        <v>56</v>
      </c>
      <c r="F43" s="15">
        <f t="shared" si="11"/>
        <v>420</v>
      </c>
      <c r="G43" s="14">
        <v>0</v>
      </c>
      <c r="H43" s="15">
        <f t="shared" si="12"/>
        <v>0</v>
      </c>
      <c r="I43" s="14">
        <v>60</v>
      </c>
      <c r="J43" s="143">
        <v>12</v>
      </c>
      <c r="K43" s="41">
        <f t="shared" si="13"/>
        <v>5400</v>
      </c>
      <c r="L43" s="41">
        <f t="shared" si="14"/>
        <v>5820</v>
      </c>
      <c r="M43" s="41"/>
      <c r="N43" s="14" t="s">
        <v>248</v>
      </c>
      <c r="O43" s="431"/>
    </row>
    <row r="44" s="583" customFormat="1" ht="18" customHeight="1" spans="1:15">
      <c r="A44" s="605" t="s">
        <v>253</v>
      </c>
      <c r="B44" s="606">
        <v>1</v>
      </c>
      <c r="C44" s="350">
        <v>33</v>
      </c>
      <c r="D44" s="416" t="s">
        <v>17</v>
      </c>
      <c r="E44" s="125">
        <v>56</v>
      </c>
      <c r="F44" s="417">
        <f t="shared" si="11"/>
        <v>1848</v>
      </c>
      <c r="G44" s="607">
        <v>0</v>
      </c>
      <c r="H44" s="417">
        <v>0</v>
      </c>
      <c r="I44" s="14">
        <v>60</v>
      </c>
      <c r="J44" s="370">
        <v>12</v>
      </c>
      <c r="K44" s="172">
        <f t="shared" si="13"/>
        <v>23760</v>
      </c>
      <c r="L44" s="41">
        <f>K44+H44+F44</f>
        <v>25608</v>
      </c>
      <c r="M44" s="41"/>
      <c r="N44" s="14" t="s">
        <v>248</v>
      </c>
      <c r="O44" s="431"/>
    </row>
    <row r="45" s="583" customFormat="1" ht="18" customHeight="1" spans="1:15">
      <c r="A45" s="539" t="s">
        <v>23</v>
      </c>
      <c r="B45" s="26"/>
      <c r="C45" s="26"/>
      <c r="D45" s="26"/>
      <c r="E45" s="16"/>
      <c r="F45" s="18">
        <f>SUM(F36:F44)</f>
        <v>13692</v>
      </c>
      <c r="G45" s="16"/>
      <c r="H45" s="48">
        <f>SUM(H42:H44)</f>
        <v>0</v>
      </c>
      <c r="I45" s="16"/>
      <c r="J45" s="390"/>
      <c r="K45" s="48">
        <f>SUM(K36:K44)</f>
        <v>176040</v>
      </c>
      <c r="L45" s="48">
        <f>SUM(L36:L44)</f>
        <v>189732</v>
      </c>
      <c r="M45" s="41"/>
      <c r="N45" s="14"/>
      <c r="O45" s="623"/>
    </row>
    <row r="46" s="583" customFormat="1" ht="18" customHeight="1" spans="1:15">
      <c r="A46" s="594" t="s">
        <v>233</v>
      </c>
      <c r="B46" s="14">
        <v>1</v>
      </c>
      <c r="C46" s="14">
        <v>6.67</v>
      </c>
      <c r="D46" s="14" t="s">
        <v>17</v>
      </c>
      <c r="E46" s="14">
        <v>56</v>
      </c>
      <c r="F46" s="320">
        <f t="shared" ref="F46:F48" si="15">C46*E46</f>
        <v>373.52</v>
      </c>
      <c r="G46" s="14">
        <v>0</v>
      </c>
      <c r="H46" s="15">
        <f t="shared" ref="H46:H48" si="16">C46*G46</f>
        <v>0</v>
      </c>
      <c r="I46" s="14">
        <v>60</v>
      </c>
      <c r="J46" s="143">
        <v>12</v>
      </c>
      <c r="K46" s="15">
        <f t="shared" ref="K46:K48" si="17">C46*I46*J46</f>
        <v>4802.4</v>
      </c>
      <c r="L46" s="15">
        <f>K46+H46+F46</f>
        <v>5175.92</v>
      </c>
      <c r="M46" s="47"/>
      <c r="N46" s="14" t="s">
        <v>254</v>
      </c>
      <c r="O46" s="623"/>
    </row>
    <row r="47" s="583" customFormat="1" ht="18" customHeight="1" spans="1:15">
      <c r="A47" s="608" t="s">
        <v>255</v>
      </c>
      <c r="B47" s="99">
        <v>1</v>
      </c>
      <c r="C47" s="99">
        <v>25</v>
      </c>
      <c r="D47" s="394" t="s">
        <v>34</v>
      </c>
      <c r="E47" s="14">
        <v>56</v>
      </c>
      <c r="F47" s="41">
        <f t="shared" si="15"/>
        <v>1400</v>
      </c>
      <c r="G47" s="14">
        <v>0</v>
      </c>
      <c r="H47" s="15">
        <f t="shared" si="16"/>
        <v>0</v>
      </c>
      <c r="I47" s="453">
        <v>60</v>
      </c>
      <c r="J47" s="143">
        <v>12</v>
      </c>
      <c r="K47" s="41">
        <f t="shared" si="17"/>
        <v>18000</v>
      </c>
      <c r="L47" s="41">
        <f t="shared" ref="L47:L50" si="18">F47+H47+K47</f>
        <v>19400</v>
      </c>
      <c r="M47" s="47"/>
      <c r="N47" s="14" t="s">
        <v>254</v>
      </c>
      <c r="O47" s="623"/>
    </row>
    <row r="48" s="583" customFormat="1" ht="18" customHeight="1" spans="1:15">
      <c r="A48" s="608" t="s">
        <v>256</v>
      </c>
      <c r="B48" s="14">
        <v>1</v>
      </c>
      <c r="C48" s="99">
        <v>25</v>
      </c>
      <c r="D48" s="394" t="s">
        <v>17</v>
      </c>
      <c r="E48" s="14">
        <v>56</v>
      </c>
      <c r="F48" s="41">
        <f t="shared" si="15"/>
        <v>1400</v>
      </c>
      <c r="G48" s="14">
        <v>0</v>
      </c>
      <c r="H48" s="15">
        <f t="shared" si="16"/>
        <v>0</v>
      </c>
      <c r="I48" s="14">
        <v>60</v>
      </c>
      <c r="J48" s="143">
        <v>12</v>
      </c>
      <c r="K48" s="41">
        <f t="shared" si="17"/>
        <v>18000</v>
      </c>
      <c r="L48" s="41">
        <f t="shared" si="18"/>
        <v>19400</v>
      </c>
      <c r="M48" s="47"/>
      <c r="N48" s="14" t="s">
        <v>254</v>
      </c>
      <c r="O48" s="623"/>
    </row>
    <row r="49" s="583" customFormat="1" ht="18" customHeight="1" spans="1:15">
      <c r="A49" s="539" t="s">
        <v>23</v>
      </c>
      <c r="B49" s="609"/>
      <c r="C49" s="609"/>
      <c r="D49" s="610"/>
      <c r="E49" s="17"/>
      <c r="F49" s="48">
        <f>SUM(F46:F48)</f>
        <v>3173.52</v>
      </c>
      <c r="G49" s="48"/>
      <c r="H49" s="48">
        <f>SUM(H46:H48)</f>
        <v>0</v>
      </c>
      <c r="I49" s="48"/>
      <c r="J49" s="48"/>
      <c r="K49" s="48">
        <f>SUM(K46:K48)</f>
        <v>40802.4</v>
      </c>
      <c r="L49" s="48">
        <f>SUM(L46:L48)</f>
        <v>43975.92</v>
      </c>
      <c r="M49" s="47"/>
      <c r="N49" s="14"/>
      <c r="O49" s="623"/>
    </row>
    <row r="50" s="583" customFormat="1" ht="18" customHeight="1" spans="1:15">
      <c r="A50" s="121" t="s">
        <v>257</v>
      </c>
      <c r="B50" s="14">
        <v>1</v>
      </c>
      <c r="C50" s="14">
        <v>29</v>
      </c>
      <c r="D50" s="14"/>
      <c r="E50" s="14">
        <v>56</v>
      </c>
      <c r="F50" s="15">
        <f>C50*E50</f>
        <v>1624</v>
      </c>
      <c r="G50" s="14">
        <v>0</v>
      </c>
      <c r="H50" s="15">
        <f>C50*G50</f>
        <v>0</v>
      </c>
      <c r="I50" s="14">
        <v>60</v>
      </c>
      <c r="J50" s="143">
        <v>12</v>
      </c>
      <c r="K50" s="41">
        <f>C50*I50*J50</f>
        <v>20880</v>
      </c>
      <c r="L50" s="41">
        <f t="shared" si="18"/>
        <v>22504</v>
      </c>
      <c r="M50" s="198"/>
      <c r="N50" s="14" t="s">
        <v>258</v>
      </c>
      <c r="O50" s="431" t="s">
        <v>51</v>
      </c>
    </row>
    <row r="51" s="583" customFormat="1" ht="18" customHeight="1" spans="1:15">
      <c r="A51" s="594" t="s">
        <v>233</v>
      </c>
      <c r="B51" s="14">
        <v>1</v>
      </c>
      <c r="C51" s="14">
        <v>6.67</v>
      </c>
      <c r="D51" s="14" t="s">
        <v>17</v>
      </c>
      <c r="E51" s="14">
        <v>56</v>
      </c>
      <c r="F51" s="320">
        <f t="shared" ref="F51:F56" si="19">C51*E51</f>
        <v>373.52</v>
      </c>
      <c r="G51" s="14">
        <v>0</v>
      </c>
      <c r="H51" s="15">
        <f t="shared" ref="H51:H56" si="20">C51*G51</f>
        <v>0</v>
      </c>
      <c r="I51" s="14">
        <v>60</v>
      </c>
      <c r="J51" s="143">
        <v>12</v>
      </c>
      <c r="K51" s="15">
        <f t="shared" ref="K51:K56" si="21">C51*I51*J51</f>
        <v>4802.4</v>
      </c>
      <c r="L51" s="15">
        <f>K51+H51+F51</f>
        <v>5175.92</v>
      </c>
      <c r="M51" s="47"/>
      <c r="N51" s="14" t="s">
        <v>258</v>
      </c>
      <c r="O51" s="623"/>
    </row>
    <row r="52" s="583" customFormat="1" ht="18" customHeight="1" spans="1:15">
      <c r="A52" s="611" t="s">
        <v>23</v>
      </c>
      <c r="B52" s="612"/>
      <c r="C52" s="612"/>
      <c r="D52" s="613"/>
      <c r="E52" s="614"/>
      <c r="F52" s="615">
        <f>SUM(F50:F51)</f>
        <v>1997.52</v>
      </c>
      <c r="G52" s="615"/>
      <c r="H52" s="48">
        <f>SUM(H49:H51)</f>
        <v>0</v>
      </c>
      <c r="I52" s="615"/>
      <c r="J52" s="615"/>
      <c r="K52" s="615">
        <f>SUM(K50:K51)</f>
        <v>25682.4</v>
      </c>
      <c r="L52" s="615">
        <f>SUM(L50:L51)</f>
        <v>27679.92</v>
      </c>
      <c r="M52" s="644"/>
      <c r="N52" s="645"/>
      <c r="O52" s="646"/>
    </row>
    <row r="53" s="583" customFormat="1" ht="18" customHeight="1" spans="1:15">
      <c r="A53" s="12" t="s">
        <v>259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40"/>
    </row>
    <row r="54" s="583" customFormat="1" ht="18" customHeight="1" spans="1:15">
      <c r="A54" s="599" t="s">
        <v>260</v>
      </c>
      <c r="B54" s="599">
        <v>2</v>
      </c>
      <c r="C54" s="599">
        <v>44</v>
      </c>
      <c r="D54" s="599" t="s">
        <v>17</v>
      </c>
      <c r="E54" s="599">
        <v>56</v>
      </c>
      <c r="F54" s="600">
        <f t="shared" si="19"/>
        <v>2464</v>
      </c>
      <c r="G54" s="599">
        <v>0</v>
      </c>
      <c r="H54" s="600">
        <f t="shared" si="20"/>
        <v>0</v>
      </c>
      <c r="I54" s="599">
        <v>60</v>
      </c>
      <c r="J54" s="14">
        <v>12</v>
      </c>
      <c r="K54" s="548">
        <f t="shared" si="21"/>
        <v>31680</v>
      </c>
      <c r="L54" s="548">
        <f t="shared" ref="L54:L56" si="22">F54+H54+K54</f>
        <v>34144</v>
      </c>
      <c r="M54" s="647"/>
      <c r="N54" s="599" t="s">
        <v>261</v>
      </c>
      <c r="O54" s="648"/>
    </row>
    <row r="55" s="583" customFormat="1" ht="18" customHeight="1" spans="1:15">
      <c r="A55" s="14" t="s">
        <v>262</v>
      </c>
      <c r="B55" s="14">
        <v>2</v>
      </c>
      <c r="C55" s="14">
        <v>44</v>
      </c>
      <c r="D55" s="14" t="s">
        <v>29</v>
      </c>
      <c r="E55" s="14">
        <v>56</v>
      </c>
      <c r="F55" s="15">
        <f t="shared" si="19"/>
        <v>2464</v>
      </c>
      <c r="G55" s="14">
        <v>0</v>
      </c>
      <c r="H55" s="15">
        <f t="shared" si="20"/>
        <v>0</v>
      </c>
      <c r="I55" s="14">
        <v>60</v>
      </c>
      <c r="J55" s="14">
        <v>12</v>
      </c>
      <c r="K55" s="41">
        <f t="shared" si="21"/>
        <v>31680</v>
      </c>
      <c r="L55" s="41">
        <f t="shared" si="22"/>
        <v>34144</v>
      </c>
      <c r="M55" s="649"/>
      <c r="N55" s="14"/>
      <c r="O55" s="431"/>
    </row>
    <row r="56" s="583" customFormat="1" ht="18" customHeight="1" spans="1:15">
      <c r="A56" s="14" t="s">
        <v>263</v>
      </c>
      <c r="B56" s="14">
        <v>2</v>
      </c>
      <c r="C56" s="14">
        <v>44</v>
      </c>
      <c r="D56" s="14" t="s">
        <v>29</v>
      </c>
      <c r="E56" s="14">
        <v>56</v>
      </c>
      <c r="F56" s="15">
        <f t="shared" si="19"/>
        <v>2464</v>
      </c>
      <c r="G56" s="14">
        <v>0</v>
      </c>
      <c r="H56" s="15">
        <f t="shared" si="20"/>
        <v>0</v>
      </c>
      <c r="I56" s="14">
        <v>60</v>
      </c>
      <c r="J56" s="14">
        <v>12</v>
      </c>
      <c r="K56" s="41">
        <f t="shared" si="21"/>
        <v>31680</v>
      </c>
      <c r="L56" s="41">
        <f t="shared" si="22"/>
        <v>34144</v>
      </c>
      <c r="M56" s="649"/>
      <c r="N56" s="14"/>
      <c r="O56" s="431"/>
    </row>
    <row r="57" s="583" customFormat="1" ht="18" customHeight="1" spans="1:15">
      <c r="A57" s="14" t="s">
        <v>264</v>
      </c>
      <c r="B57" s="14">
        <v>2</v>
      </c>
      <c r="C57" s="14">
        <v>44</v>
      </c>
      <c r="D57" s="14" t="s">
        <v>17</v>
      </c>
      <c r="E57" s="14">
        <v>56</v>
      </c>
      <c r="F57" s="15">
        <f t="shared" ref="F57:F73" si="23">C57*E57</f>
        <v>2464</v>
      </c>
      <c r="G57" s="14">
        <v>0</v>
      </c>
      <c r="H57" s="15">
        <f t="shared" ref="H57:H73" si="24">C57*G57</f>
        <v>0</v>
      </c>
      <c r="I57" s="14">
        <v>60</v>
      </c>
      <c r="J57" s="14">
        <v>12</v>
      </c>
      <c r="K57" s="41">
        <f t="shared" ref="K57:K73" si="25">C57*I57*J57</f>
        <v>31680</v>
      </c>
      <c r="L57" s="41">
        <f t="shared" ref="L57:L62" si="26">F57+H57+K57</f>
        <v>34144</v>
      </c>
      <c r="M57" s="649"/>
      <c r="N57" s="14"/>
      <c r="O57" s="431"/>
    </row>
    <row r="58" s="583" customFormat="1" ht="18" customHeight="1" spans="1:15">
      <c r="A58" s="14" t="s">
        <v>265</v>
      </c>
      <c r="B58" s="14">
        <v>2</v>
      </c>
      <c r="C58" s="14">
        <v>44</v>
      </c>
      <c r="D58" s="14" t="s">
        <v>34</v>
      </c>
      <c r="E58" s="14">
        <v>56</v>
      </c>
      <c r="F58" s="15">
        <f t="shared" si="23"/>
        <v>2464</v>
      </c>
      <c r="G58" s="14">
        <v>0</v>
      </c>
      <c r="H58" s="15">
        <f t="shared" si="24"/>
        <v>0</v>
      </c>
      <c r="I58" s="14">
        <v>60</v>
      </c>
      <c r="J58" s="14">
        <v>12</v>
      </c>
      <c r="K58" s="15">
        <f t="shared" si="25"/>
        <v>31680</v>
      </c>
      <c r="L58" s="15">
        <f t="shared" si="26"/>
        <v>34144</v>
      </c>
      <c r="M58" s="649"/>
      <c r="N58" s="14"/>
      <c r="O58" s="183"/>
    </row>
    <row r="59" s="583" customFormat="1" ht="18" customHeight="1" spans="1:15">
      <c r="A59" s="14" t="s">
        <v>266</v>
      </c>
      <c r="B59" s="14">
        <v>3.3</v>
      </c>
      <c r="C59" s="14">
        <v>74</v>
      </c>
      <c r="D59" s="14"/>
      <c r="E59" s="14">
        <v>56</v>
      </c>
      <c r="F59" s="15">
        <f t="shared" si="23"/>
        <v>4144</v>
      </c>
      <c r="G59" s="14">
        <v>0</v>
      </c>
      <c r="H59" s="15">
        <f t="shared" si="24"/>
        <v>0</v>
      </c>
      <c r="I59" s="14">
        <v>60</v>
      </c>
      <c r="J59" s="14">
        <v>12</v>
      </c>
      <c r="K59" s="41">
        <f t="shared" si="25"/>
        <v>53280</v>
      </c>
      <c r="L59" s="41">
        <f t="shared" si="26"/>
        <v>57424</v>
      </c>
      <c r="M59" s="649"/>
      <c r="N59" s="14"/>
      <c r="O59" s="431"/>
    </row>
    <row r="60" s="583" customFormat="1" ht="18" customHeight="1" spans="1:15">
      <c r="A60" s="14" t="s">
        <v>267</v>
      </c>
      <c r="B60" s="14">
        <v>1</v>
      </c>
      <c r="C60" s="14">
        <v>22</v>
      </c>
      <c r="D60" s="14"/>
      <c r="E60" s="14">
        <v>56</v>
      </c>
      <c r="F60" s="15">
        <f t="shared" si="23"/>
        <v>1232</v>
      </c>
      <c r="G60" s="14">
        <v>0</v>
      </c>
      <c r="H60" s="15">
        <f t="shared" si="24"/>
        <v>0</v>
      </c>
      <c r="I60" s="14">
        <v>60</v>
      </c>
      <c r="J60" s="14">
        <v>12</v>
      </c>
      <c r="K60" s="41">
        <f t="shared" si="25"/>
        <v>15840</v>
      </c>
      <c r="L60" s="41">
        <f t="shared" si="26"/>
        <v>17072</v>
      </c>
      <c r="M60" s="649"/>
      <c r="N60" s="14"/>
      <c r="O60" s="431"/>
    </row>
    <row r="61" s="583" customFormat="1" ht="18" customHeight="1" spans="1:15">
      <c r="A61" s="14" t="s">
        <v>268</v>
      </c>
      <c r="B61" s="14">
        <v>1</v>
      </c>
      <c r="C61" s="14">
        <v>22</v>
      </c>
      <c r="D61" s="14" t="s">
        <v>17</v>
      </c>
      <c r="E61" s="14">
        <v>56</v>
      </c>
      <c r="F61" s="15">
        <f t="shared" si="23"/>
        <v>1232</v>
      </c>
      <c r="G61" s="14">
        <v>0</v>
      </c>
      <c r="H61" s="15">
        <f t="shared" si="24"/>
        <v>0</v>
      </c>
      <c r="I61" s="14">
        <v>60</v>
      </c>
      <c r="J61" s="14">
        <v>12</v>
      </c>
      <c r="K61" s="41">
        <f t="shared" si="25"/>
        <v>15840</v>
      </c>
      <c r="L61" s="41">
        <f t="shared" si="26"/>
        <v>17072</v>
      </c>
      <c r="M61" s="650"/>
      <c r="N61" s="14"/>
      <c r="O61" s="431"/>
    </row>
    <row r="62" s="583" customFormat="1" ht="18" customHeight="1" spans="1:15">
      <c r="A62" s="14" t="s">
        <v>269</v>
      </c>
      <c r="B62" s="14">
        <v>1</v>
      </c>
      <c r="C62" s="14">
        <v>22</v>
      </c>
      <c r="D62" s="25"/>
      <c r="E62" s="14">
        <v>56</v>
      </c>
      <c r="F62" s="15">
        <f t="shared" si="23"/>
        <v>1232</v>
      </c>
      <c r="G62" s="14">
        <v>0</v>
      </c>
      <c r="H62" s="15">
        <f t="shared" si="24"/>
        <v>0</v>
      </c>
      <c r="I62" s="14">
        <v>60</v>
      </c>
      <c r="J62" s="14">
        <v>12</v>
      </c>
      <c r="K62" s="41">
        <f t="shared" si="25"/>
        <v>15840</v>
      </c>
      <c r="L62" s="41">
        <f t="shared" si="26"/>
        <v>17072</v>
      </c>
      <c r="M62" s="650"/>
      <c r="N62" s="14"/>
      <c r="O62" s="431"/>
    </row>
    <row r="63" s="583" customFormat="1" ht="18" customHeight="1" spans="1:15">
      <c r="A63" s="616" t="s">
        <v>233</v>
      </c>
      <c r="B63" s="14">
        <v>1</v>
      </c>
      <c r="C63" s="14">
        <v>60</v>
      </c>
      <c r="D63" s="14" t="s">
        <v>17</v>
      </c>
      <c r="E63" s="14">
        <v>56</v>
      </c>
      <c r="F63" s="320">
        <f t="shared" si="23"/>
        <v>3360</v>
      </c>
      <c r="G63" s="14">
        <v>0</v>
      </c>
      <c r="H63" s="15">
        <f t="shared" si="24"/>
        <v>0</v>
      </c>
      <c r="I63" s="14">
        <v>60</v>
      </c>
      <c r="J63" s="14">
        <v>12</v>
      </c>
      <c r="K63" s="15">
        <f t="shared" si="25"/>
        <v>43200</v>
      </c>
      <c r="L63" s="15">
        <f t="shared" ref="L63:L71" si="27">K63+H63+F63</f>
        <v>46560</v>
      </c>
      <c r="M63" s="650"/>
      <c r="N63" s="14"/>
      <c r="O63" s="183" t="s">
        <v>270</v>
      </c>
    </row>
    <row r="64" s="583" customFormat="1" ht="18" customHeight="1" spans="1:15">
      <c r="A64" s="617" t="s">
        <v>271</v>
      </c>
      <c r="B64" s="99">
        <v>1</v>
      </c>
      <c r="C64" s="99">
        <v>25</v>
      </c>
      <c r="D64" s="99" t="s">
        <v>77</v>
      </c>
      <c r="E64" s="99" t="s">
        <v>272</v>
      </c>
      <c r="F64" s="41">
        <f t="shared" si="23"/>
        <v>1400</v>
      </c>
      <c r="G64" s="14">
        <v>0</v>
      </c>
      <c r="H64" s="15">
        <f t="shared" si="24"/>
        <v>0</v>
      </c>
      <c r="I64" s="14">
        <v>60</v>
      </c>
      <c r="J64" s="14">
        <v>12</v>
      </c>
      <c r="K64" s="41">
        <f t="shared" si="25"/>
        <v>18000</v>
      </c>
      <c r="L64" s="41">
        <f t="shared" si="27"/>
        <v>19400</v>
      </c>
      <c r="M64" s="650"/>
      <c r="N64" s="14"/>
      <c r="O64" s="407"/>
    </row>
    <row r="65" s="583" customFormat="1" ht="18" customHeight="1" spans="1:15">
      <c r="A65" s="617" t="s">
        <v>271</v>
      </c>
      <c r="B65" s="99">
        <v>1</v>
      </c>
      <c r="C65" s="99">
        <v>25</v>
      </c>
      <c r="D65" s="99" t="s">
        <v>77</v>
      </c>
      <c r="E65" s="99" t="s">
        <v>272</v>
      </c>
      <c r="F65" s="41">
        <f t="shared" si="23"/>
        <v>1400</v>
      </c>
      <c r="G65" s="14">
        <v>0</v>
      </c>
      <c r="H65" s="15">
        <f t="shared" si="24"/>
        <v>0</v>
      </c>
      <c r="I65" s="14">
        <v>60</v>
      </c>
      <c r="J65" s="14">
        <v>12</v>
      </c>
      <c r="K65" s="41">
        <f t="shared" si="25"/>
        <v>18000</v>
      </c>
      <c r="L65" s="41">
        <f t="shared" si="27"/>
        <v>19400</v>
      </c>
      <c r="M65" s="650"/>
      <c r="N65" s="14"/>
      <c r="O65" s="407"/>
    </row>
    <row r="66" s="583" customFormat="1" ht="18" customHeight="1" spans="1:15">
      <c r="A66" s="651" t="s">
        <v>271</v>
      </c>
      <c r="B66" s="99">
        <v>1</v>
      </c>
      <c r="C66" s="99">
        <v>25</v>
      </c>
      <c r="D66" s="99" t="s">
        <v>77</v>
      </c>
      <c r="E66" s="99" t="s">
        <v>272</v>
      </c>
      <c r="F66" s="41">
        <f t="shared" si="23"/>
        <v>1400</v>
      </c>
      <c r="G66" s="14">
        <v>0</v>
      </c>
      <c r="H66" s="15">
        <f t="shared" si="24"/>
        <v>0</v>
      </c>
      <c r="I66" s="14">
        <v>60</v>
      </c>
      <c r="J66" s="14">
        <v>12</v>
      </c>
      <c r="K66" s="41">
        <f t="shared" si="25"/>
        <v>18000</v>
      </c>
      <c r="L66" s="41">
        <f t="shared" si="27"/>
        <v>19400</v>
      </c>
      <c r="M66" s="650"/>
      <c r="N66" s="14"/>
      <c r="O66" s="407"/>
    </row>
    <row r="67" s="583" customFormat="1" ht="18" customHeight="1" spans="1:15">
      <c r="A67" s="617" t="s">
        <v>271</v>
      </c>
      <c r="B67" s="99">
        <v>1</v>
      </c>
      <c r="C67" s="99">
        <v>25</v>
      </c>
      <c r="D67" s="99" t="s">
        <v>77</v>
      </c>
      <c r="E67" s="99" t="s">
        <v>272</v>
      </c>
      <c r="F67" s="41">
        <f t="shared" si="23"/>
        <v>1400</v>
      </c>
      <c r="G67" s="14">
        <v>0</v>
      </c>
      <c r="H67" s="15">
        <f t="shared" si="24"/>
        <v>0</v>
      </c>
      <c r="I67" s="14">
        <v>60</v>
      </c>
      <c r="J67" s="14">
        <v>12</v>
      </c>
      <c r="K67" s="41">
        <f t="shared" si="25"/>
        <v>18000</v>
      </c>
      <c r="L67" s="41">
        <f t="shared" si="27"/>
        <v>19400</v>
      </c>
      <c r="M67" s="650"/>
      <c r="N67" s="14"/>
      <c r="O67" s="407"/>
    </row>
    <row r="68" s="583" customFormat="1" ht="18" customHeight="1" spans="1:15">
      <c r="A68" s="651" t="s">
        <v>271</v>
      </c>
      <c r="B68" s="99">
        <v>1</v>
      </c>
      <c r="C68" s="99">
        <v>25</v>
      </c>
      <c r="D68" s="99" t="s">
        <v>77</v>
      </c>
      <c r="E68" s="99" t="s">
        <v>272</v>
      </c>
      <c r="F68" s="41">
        <f t="shared" si="23"/>
        <v>1400</v>
      </c>
      <c r="G68" s="14">
        <v>0</v>
      </c>
      <c r="H68" s="15">
        <f t="shared" si="24"/>
        <v>0</v>
      </c>
      <c r="I68" s="14">
        <v>60</v>
      </c>
      <c r="J68" s="14">
        <v>12</v>
      </c>
      <c r="K68" s="41">
        <f t="shared" si="25"/>
        <v>18000</v>
      </c>
      <c r="L68" s="41">
        <f t="shared" si="27"/>
        <v>19400</v>
      </c>
      <c r="M68" s="650"/>
      <c r="N68" s="14"/>
      <c r="O68" s="407"/>
    </row>
    <row r="69" s="583" customFormat="1" ht="18" customHeight="1" spans="1:15">
      <c r="A69" s="617" t="s">
        <v>271</v>
      </c>
      <c r="B69" s="99">
        <v>1</v>
      </c>
      <c r="C69" s="99">
        <v>25</v>
      </c>
      <c r="D69" s="99" t="s">
        <v>77</v>
      </c>
      <c r="E69" s="99" t="s">
        <v>272</v>
      </c>
      <c r="F69" s="41">
        <f t="shared" si="23"/>
        <v>1400</v>
      </c>
      <c r="G69" s="14">
        <v>0</v>
      </c>
      <c r="H69" s="15">
        <f t="shared" si="24"/>
        <v>0</v>
      </c>
      <c r="I69" s="14">
        <v>60</v>
      </c>
      <c r="J69" s="14">
        <v>12</v>
      </c>
      <c r="K69" s="41">
        <f t="shared" si="25"/>
        <v>18000</v>
      </c>
      <c r="L69" s="41">
        <f t="shared" si="27"/>
        <v>19400</v>
      </c>
      <c r="M69" s="650"/>
      <c r="N69" s="14"/>
      <c r="O69" s="407"/>
    </row>
    <row r="70" s="583" customFormat="1" ht="18" customHeight="1" spans="1:15">
      <c r="A70" s="617" t="s">
        <v>271</v>
      </c>
      <c r="B70" s="99">
        <v>1</v>
      </c>
      <c r="C70" s="99">
        <v>25</v>
      </c>
      <c r="D70" s="99" t="s">
        <v>77</v>
      </c>
      <c r="E70" s="99" t="s">
        <v>272</v>
      </c>
      <c r="F70" s="41">
        <f t="shared" si="23"/>
        <v>1400</v>
      </c>
      <c r="G70" s="14">
        <v>0</v>
      </c>
      <c r="H70" s="15">
        <f t="shared" si="24"/>
        <v>0</v>
      </c>
      <c r="I70" s="14">
        <v>60</v>
      </c>
      <c r="J70" s="14">
        <v>12</v>
      </c>
      <c r="K70" s="41">
        <f t="shared" si="25"/>
        <v>18000</v>
      </c>
      <c r="L70" s="41">
        <f t="shared" si="27"/>
        <v>19400</v>
      </c>
      <c r="M70" s="650"/>
      <c r="N70" s="14"/>
      <c r="O70" s="407"/>
    </row>
    <row r="71" s="583" customFormat="1" ht="18" customHeight="1" spans="1:15">
      <c r="A71" s="617" t="s">
        <v>271</v>
      </c>
      <c r="B71" s="99">
        <v>1</v>
      </c>
      <c r="C71" s="99">
        <v>25</v>
      </c>
      <c r="D71" s="99" t="s">
        <v>77</v>
      </c>
      <c r="E71" s="99" t="s">
        <v>272</v>
      </c>
      <c r="F71" s="41">
        <f t="shared" si="23"/>
        <v>1400</v>
      </c>
      <c r="G71" s="14">
        <v>0</v>
      </c>
      <c r="H71" s="15">
        <f t="shared" si="24"/>
        <v>0</v>
      </c>
      <c r="I71" s="14">
        <v>60</v>
      </c>
      <c r="J71" s="14">
        <v>12</v>
      </c>
      <c r="K71" s="41">
        <f t="shared" si="25"/>
        <v>18000</v>
      </c>
      <c r="L71" s="41">
        <f t="shared" si="27"/>
        <v>19400</v>
      </c>
      <c r="M71" s="650"/>
      <c r="N71" s="14"/>
      <c r="O71" s="407"/>
    </row>
    <row r="72" s="583" customFormat="1" ht="18" customHeight="1" spans="1:15">
      <c r="A72" s="617" t="s">
        <v>273</v>
      </c>
      <c r="B72" s="99" t="s">
        <v>60</v>
      </c>
      <c r="C72" s="99" t="s">
        <v>274</v>
      </c>
      <c r="D72" s="99"/>
      <c r="E72" s="14">
        <v>56</v>
      </c>
      <c r="F72" s="15">
        <f t="shared" si="23"/>
        <v>1232</v>
      </c>
      <c r="G72" s="14">
        <v>0</v>
      </c>
      <c r="H72" s="15">
        <f t="shared" si="24"/>
        <v>0</v>
      </c>
      <c r="I72" s="14">
        <v>60</v>
      </c>
      <c r="J72" s="657">
        <v>10</v>
      </c>
      <c r="K72" s="41">
        <f t="shared" si="25"/>
        <v>13200</v>
      </c>
      <c r="L72" s="41">
        <f>F72+H72+K72</f>
        <v>14432</v>
      </c>
      <c r="M72" s="650"/>
      <c r="N72" s="14" t="s">
        <v>275</v>
      </c>
      <c r="O72" s="431" t="s">
        <v>276</v>
      </c>
    </row>
    <row r="73" s="583" customFormat="1" ht="18" customHeight="1" spans="1:15">
      <c r="A73" s="616" t="s">
        <v>233</v>
      </c>
      <c r="B73" s="14">
        <v>1</v>
      </c>
      <c r="C73" s="14">
        <v>6.67</v>
      </c>
      <c r="D73" s="14" t="s">
        <v>17</v>
      </c>
      <c r="E73" s="14">
        <v>56</v>
      </c>
      <c r="F73" s="320">
        <f t="shared" si="23"/>
        <v>373.52</v>
      </c>
      <c r="G73" s="14">
        <v>0</v>
      </c>
      <c r="H73" s="15">
        <f t="shared" si="24"/>
        <v>0</v>
      </c>
      <c r="I73" s="14">
        <v>60</v>
      </c>
      <c r="J73" s="14">
        <v>12</v>
      </c>
      <c r="K73" s="15">
        <f t="shared" si="25"/>
        <v>4802.4</v>
      </c>
      <c r="L73" s="15">
        <f>K73+H73+F73</f>
        <v>5175.92</v>
      </c>
      <c r="M73" s="47"/>
      <c r="N73" s="14" t="s">
        <v>277</v>
      </c>
      <c r="O73" s="431"/>
    </row>
    <row r="74" s="583" customFormat="1" ht="18" customHeight="1" spans="1:15">
      <c r="A74" s="16" t="s">
        <v>23</v>
      </c>
      <c r="B74" s="16"/>
      <c r="C74" s="16"/>
      <c r="D74" s="16"/>
      <c r="E74" s="16"/>
      <c r="F74" s="18">
        <f>SUM(F54:F73)</f>
        <v>36325.52</v>
      </c>
      <c r="G74" s="18"/>
      <c r="H74" s="18">
        <f>SUM(H54:H73)</f>
        <v>0</v>
      </c>
      <c r="I74" s="18"/>
      <c r="J74" s="18"/>
      <c r="K74" s="18">
        <f>SUM(K54:K73)</f>
        <v>464402.4</v>
      </c>
      <c r="L74" s="18">
        <f>SUM(L54:L73)</f>
        <v>500727.92</v>
      </c>
      <c r="M74" s="650"/>
      <c r="N74" s="14"/>
      <c r="O74" s="623"/>
    </row>
    <row r="75" s="583" customFormat="1" ht="18" customHeight="1" spans="1:15">
      <c r="A75" s="12" t="s">
        <v>278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40"/>
    </row>
    <row r="76" s="583" customFormat="1" ht="18" customHeight="1" spans="1:15">
      <c r="A76" s="616" t="s">
        <v>233</v>
      </c>
      <c r="B76" s="14">
        <v>1</v>
      </c>
      <c r="C76" s="14">
        <v>13.33</v>
      </c>
      <c r="D76" s="14" t="s">
        <v>17</v>
      </c>
      <c r="E76" s="14">
        <v>56</v>
      </c>
      <c r="F76" s="320">
        <f t="shared" ref="F76:F91" si="28">C76*E76</f>
        <v>746.48</v>
      </c>
      <c r="G76" s="14">
        <v>0</v>
      </c>
      <c r="H76" s="15">
        <f t="shared" ref="H76:H91" si="29">C76*G76</f>
        <v>0</v>
      </c>
      <c r="I76" s="14">
        <v>60</v>
      </c>
      <c r="J76" s="14">
        <v>12</v>
      </c>
      <c r="K76" s="15">
        <f t="shared" ref="K76:K91" si="30">C76*I76*J76</f>
        <v>9597.6</v>
      </c>
      <c r="L76" s="15">
        <f>K76+H76+F76</f>
        <v>10344.08</v>
      </c>
      <c r="M76" s="47"/>
      <c r="N76" s="14" t="s">
        <v>279</v>
      </c>
      <c r="O76" s="183"/>
    </row>
    <row r="77" s="583" customFormat="1" ht="18" customHeight="1" spans="1:15">
      <c r="A77" s="14" t="s">
        <v>280</v>
      </c>
      <c r="B77" s="14">
        <v>1</v>
      </c>
      <c r="C77" s="14">
        <v>22</v>
      </c>
      <c r="D77" s="14" t="s">
        <v>17</v>
      </c>
      <c r="E77" s="14">
        <v>56</v>
      </c>
      <c r="F77" s="15">
        <f t="shared" si="28"/>
        <v>1232</v>
      </c>
      <c r="G77" s="14">
        <v>0</v>
      </c>
      <c r="H77" s="15">
        <f t="shared" si="29"/>
        <v>0</v>
      </c>
      <c r="I77" s="14">
        <v>60</v>
      </c>
      <c r="J77" s="14">
        <v>12</v>
      </c>
      <c r="K77" s="41">
        <f t="shared" si="30"/>
        <v>15840</v>
      </c>
      <c r="L77" s="41">
        <f t="shared" ref="L77:L90" si="31">F77+H77+K77</f>
        <v>17072</v>
      </c>
      <c r="M77" s="442"/>
      <c r="N77" s="14" t="s">
        <v>279</v>
      </c>
      <c r="O77" s="431"/>
    </row>
    <row r="78" s="583" customFormat="1" ht="18" customHeight="1" spans="1:15">
      <c r="A78" s="16" t="s">
        <v>23</v>
      </c>
      <c r="B78" s="17"/>
      <c r="C78" s="17"/>
      <c r="D78" s="609"/>
      <c r="E78" s="17"/>
      <c r="F78" s="18">
        <f>SUM(F76:F77)</f>
        <v>1978.48</v>
      </c>
      <c r="G78" s="16"/>
      <c r="H78" s="18">
        <v>0</v>
      </c>
      <c r="I78" s="16"/>
      <c r="J78" s="390"/>
      <c r="K78" s="48">
        <f>SUM(K76:K77)</f>
        <v>25437.6</v>
      </c>
      <c r="L78" s="48">
        <f>SUM(L76:L77)</f>
        <v>27416.08</v>
      </c>
      <c r="M78" s="442"/>
      <c r="N78" s="14"/>
      <c r="O78" s="431"/>
    </row>
    <row r="79" s="583" customFormat="1" ht="18" customHeight="1" spans="1:15">
      <c r="A79" s="98" t="s">
        <v>281</v>
      </c>
      <c r="B79" s="14">
        <v>1</v>
      </c>
      <c r="C79" s="98">
        <v>36</v>
      </c>
      <c r="D79" s="99"/>
      <c r="E79" s="14">
        <v>56</v>
      </c>
      <c r="F79" s="15">
        <f t="shared" si="28"/>
        <v>2016</v>
      </c>
      <c r="G79" s="14">
        <v>0</v>
      </c>
      <c r="H79" s="15">
        <f t="shared" si="29"/>
        <v>0</v>
      </c>
      <c r="I79" s="14">
        <v>60</v>
      </c>
      <c r="J79" s="143">
        <v>14</v>
      </c>
      <c r="K79" s="41">
        <f t="shared" si="30"/>
        <v>30240</v>
      </c>
      <c r="L79" s="41">
        <f t="shared" si="31"/>
        <v>32256</v>
      </c>
      <c r="M79" s="442"/>
      <c r="N79" s="14" t="s">
        <v>282</v>
      </c>
      <c r="O79" s="431" t="s">
        <v>283</v>
      </c>
    </row>
    <row r="80" s="583" customFormat="1" ht="18" customHeight="1" spans="1:15">
      <c r="A80" s="98" t="s">
        <v>284</v>
      </c>
      <c r="B80" s="14">
        <v>1</v>
      </c>
      <c r="C80" s="98">
        <v>36</v>
      </c>
      <c r="D80" s="99"/>
      <c r="E80" s="14">
        <v>56</v>
      </c>
      <c r="F80" s="15">
        <f t="shared" si="28"/>
        <v>2016</v>
      </c>
      <c r="G80" s="14">
        <v>0</v>
      </c>
      <c r="H80" s="15">
        <f t="shared" si="29"/>
        <v>0</v>
      </c>
      <c r="I80" s="14">
        <v>60</v>
      </c>
      <c r="J80" s="143">
        <v>14</v>
      </c>
      <c r="K80" s="41">
        <f t="shared" si="30"/>
        <v>30240</v>
      </c>
      <c r="L80" s="41">
        <f t="shared" si="31"/>
        <v>32256</v>
      </c>
      <c r="M80" s="442"/>
      <c r="N80" s="14"/>
      <c r="O80" s="431" t="s">
        <v>283</v>
      </c>
    </row>
    <row r="81" s="583" customFormat="1" ht="18" customHeight="1" spans="1:15">
      <c r="A81" s="98" t="s">
        <v>285</v>
      </c>
      <c r="B81" s="14">
        <v>1</v>
      </c>
      <c r="C81" s="98">
        <v>36</v>
      </c>
      <c r="D81" s="99"/>
      <c r="E81" s="14">
        <v>56</v>
      </c>
      <c r="F81" s="15">
        <f t="shared" si="28"/>
        <v>2016</v>
      </c>
      <c r="G81" s="14">
        <v>0</v>
      </c>
      <c r="H81" s="15">
        <f t="shared" si="29"/>
        <v>0</v>
      </c>
      <c r="I81" s="14">
        <v>60</v>
      </c>
      <c r="J81" s="143">
        <v>14</v>
      </c>
      <c r="K81" s="41">
        <f t="shared" si="30"/>
        <v>30240</v>
      </c>
      <c r="L81" s="41">
        <f t="shared" si="31"/>
        <v>32256</v>
      </c>
      <c r="M81" s="442"/>
      <c r="N81" s="14"/>
      <c r="O81" s="431" t="s">
        <v>283</v>
      </c>
    </row>
    <row r="82" s="583" customFormat="1" ht="18" customHeight="1" spans="1:15">
      <c r="A82" s="98" t="s">
        <v>286</v>
      </c>
      <c r="B82" s="14">
        <v>1</v>
      </c>
      <c r="C82" s="98">
        <v>36</v>
      </c>
      <c r="D82" s="99"/>
      <c r="E82" s="14">
        <v>56</v>
      </c>
      <c r="F82" s="15">
        <f t="shared" si="28"/>
        <v>2016</v>
      </c>
      <c r="G82" s="14">
        <v>0</v>
      </c>
      <c r="H82" s="15">
        <f t="shared" si="29"/>
        <v>0</v>
      </c>
      <c r="I82" s="14">
        <v>60</v>
      </c>
      <c r="J82" s="143">
        <v>14</v>
      </c>
      <c r="K82" s="41">
        <f t="shared" si="30"/>
        <v>30240</v>
      </c>
      <c r="L82" s="41">
        <f t="shared" si="31"/>
        <v>32256</v>
      </c>
      <c r="M82" s="442"/>
      <c r="N82" s="14"/>
      <c r="O82" s="431" t="s">
        <v>283</v>
      </c>
    </row>
    <row r="83" s="583" customFormat="1" ht="18" customHeight="1" spans="1:15">
      <c r="A83" s="98" t="s">
        <v>287</v>
      </c>
      <c r="B83" s="14">
        <v>1</v>
      </c>
      <c r="C83" s="98">
        <v>34</v>
      </c>
      <c r="D83" s="99"/>
      <c r="E83" s="14">
        <v>56</v>
      </c>
      <c r="F83" s="15">
        <f t="shared" si="28"/>
        <v>1904</v>
      </c>
      <c r="G83" s="14">
        <v>0</v>
      </c>
      <c r="H83" s="15">
        <f t="shared" si="29"/>
        <v>0</v>
      </c>
      <c r="I83" s="14">
        <v>60</v>
      </c>
      <c r="J83" s="143">
        <v>14</v>
      </c>
      <c r="K83" s="41">
        <f t="shared" si="30"/>
        <v>28560</v>
      </c>
      <c r="L83" s="41">
        <f t="shared" si="31"/>
        <v>30464</v>
      </c>
      <c r="M83" s="442"/>
      <c r="N83" s="14"/>
      <c r="O83" s="431" t="s">
        <v>283</v>
      </c>
    </row>
    <row r="84" s="583" customFormat="1" ht="18" customHeight="1" spans="1:15">
      <c r="A84" s="98" t="s">
        <v>288</v>
      </c>
      <c r="B84" s="14">
        <v>1</v>
      </c>
      <c r="C84" s="98">
        <v>34</v>
      </c>
      <c r="D84" s="99"/>
      <c r="E84" s="14">
        <v>56</v>
      </c>
      <c r="F84" s="15">
        <f t="shared" si="28"/>
        <v>1904</v>
      </c>
      <c r="G84" s="14">
        <v>0</v>
      </c>
      <c r="H84" s="15">
        <f t="shared" si="29"/>
        <v>0</v>
      </c>
      <c r="I84" s="14">
        <v>60</v>
      </c>
      <c r="J84" s="143">
        <v>14</v>
      </c>
      <c r="K84" s="41">
        <f t="shared" si="30"/>
        <v>28560</v>
      </c>
      <c r="L84" s="41">
        <f t="shared" si="31"/>
        <v>30464</v>
      </c>
      <c r="M84" s="442"/>
      <c r="N84" s="14"/>
      <c r="O84" s="431" t="s">
        <v>283</v>
      </c>
    </row>
    <row r="85" s="583" customFormat="1" ht="18" customHeight="1" spans="1:15">
      <c r="A85" s="98" t="s">
        <v>289</v>
      </c>
      <c r="B85" s="14">
        <v>1</v>
      </c>
      <c r="C85" s="98">
        <v>34</v>
      </c>
      <c r="D85" s="99"/>
      <c r="E85" s="14">
        <v>56</v>
      </c>
      <c r="F85" s="15">
        <f t="shared" si="28"/>
        <v>1904</v>
      </c>
      <c r="G85" s="14">
        <v>0</v>
      </c>
      <c r="H85" s="15">
        <f t="shared" si="29"/>
        <v>0</v>
      </c>
      <c r="I85" s="14">
        <v>60</v>
      </c>
      <c r="J85" s="143">
        <v>14</v>
      </c>
      <c r="K85" s="41">
        <f t="shared" si="30"/>
        <v>28560</v>
      </c>
      <c r="L85" s="41">
        <f t="shared" si="31"/>
        <v>30464</v>
      </c>
      <c r="M85" s="442"/>
      <c r="N85" s="14"/>
      <c r="O85" s="431" t="s">
        <v>283</v>
      </c>
    </row>
    <row r="86" s="583" customFormat="1" ht="18" customHeight="1" spans="1:15">
      <c r="A86" s="98" t="s">
        <v>290</v>
      </c>
      <c r="B86" s="14">
        <v>1</v>
      </c>
      <c r="C86" s="98">
        <v>34</v>
      </c>
      <c r="D86" s="99"/>
      <c r="E86" s="14">
        <v>56</v>
      </c>
      <c r="F86" s="15">
        <f t="shared" si="28"/>
        <v>1904</v>
      </c>
      <c r="G86" s="14">
        <v>0</v>
      </c>
      <c r="H86" s="15">
        <f t="shared" si="29"/>
        <v>0</v>
      </c>
      <c r="I86" s="14">
        <v>60</v>
      </c>
      <c r="J86" s="143">
        <v>14</v>
      </c>
      <c r="K86" s="41">
        <f t="shared" si="30"/>
        <v>28560</v>
      </c>
      <c r="L86" s="41">
        <f t="shared" si="31"/>
        <v>30464</v>
      </c>
      <c r="M86" s="442"/>
      <c r="N86" s="14"/>
      <c r="O86" s="431" t="s">
        <v>283</v>
      </c>
    </row>
    <row r="87" s="583" customFormat="1" ht="18" customHeight="1" spans="1:15">
      <c r="A87" s="98" t="s">
        <v>291</v>
      </c>
      <c r="B87" s="14">
        <v>1</v>
      </c>
      <c r="C87" s="98">
        <v>34</v>
      </c>
      <c r="D87" s="99"/>
      <c r="E87" s="14">
        <v>56</v>
      </c>
      <c r="F87" s="15">
        <f t="shared" si="28"/>
        <v>1904</v>
      </c>
      <c r="G87" s="14">
        <v>0</v>
      </c>
      <c r="H87" s="15">
        <f t="shared" si="29"/>
        <v>0</v>
      </c>
      <c r="I87" s="14">
        <v>60</v>
      </c>
      <c r="J87" s="143">
        <v>14</v>
      </c>
      <c r="K87" s="41">
        <f t="shared" si="30"/>
        <v>28560</v>
      </c>
      <c r="L87" s="41">
        <f t="shared" si="31"/>
        <v>30464</v>
      </c>
      <c r="M87" s="442"/>
      <c r="N87" s="14"/>
      <c r="O87" s="431" t="s">
        <v>283</v>
      </c>
    </row>
    <row r="88" s="583" customFormat="1" ht="18" customHeight="1" spans="1:15">
      <c r="A88" s="98" t="s">
        <v>292</v>
      </c>
      <c r="B88" s="14">
        <v>1</v>
      </c>
      <c r="C88" s="98">
        <v>34</v>
      </c>
      <c r="D88" s="99"/>
      <c r="E88" s="14">
        <v>56</v>
      </c>
      <c r="F88" s="15">
        <f t="shared" si="28"/>
        <v>1904</v>
      </c>
      <c r="G88" s="14">
        <v>0</v>
      </c>
      <c r="H88" s="15">
        <f t="shared" si="29"/>
        <v>0</v>
      </c>
      <c r="I88" s="14">
        <v>60</v>
      </c>
      <c r="J88" s="143">
        <v>14</v>
      </c>
      <c r="K88" s="41">
        <f t="shared" si="30"/>
        <v>28560</v>
      </c>
      <c r="L88" s="41">
        <f t="shared" si="31"/>
        <v>30464</v>
      </c>
      <c r="M88" s="442"/>
      <c r="N88" s="14"/>
      <c r="O88" s="431" t="s">
        <v>283</v>
      </c>
    </row>
    <row r="89" s="583" customFormat="1" ht="18" customHeight="1" spans="1:15">
      <c r="A89" s="98" t="s">
        <v>293</v>
      </c>
      <c r="B89" s="14">
        <v>1</v>
      </c>
      <c r="C89" s="98">
        <v>34</v>
      </c>
      <c r="D89" s="99"/>
      <c r="E89" s="14">
        <v>56</v>
      </c>
      <c r="F89" s="15">
        <f t="shared" si="28"/>
        <v>1904</v>
      </c>
      <c r="G89" s="14">
        <v>0</v>
      </c>
      <c r="H89" s="15">
        <f t="shared" si="29"/>
        <v>0</v>
      </c>
      <c r="I89" s="14">
        <v>60</v>
      </c>
      <c r="J89" s="143">
        <v>14</v>
      </c>
      <c r="K89" s="41">
        <f t="shared" si="30"/>
        <v>28560</v>
      </c>
      <c r="L89" s="41">
        <f t="shared" si="31"/>
        <v>30464</v>
      </c>
      <c r="M89" s="442"/>
      <c r="N89" s="14"/>
      <c r="O89" s="431" t="s">
        <v>283</v>
      </c>
    </row>
    <row r="90" s="583" customFormat="1" ht="18" customHeight="1" spans="1:15">
      <c r="A90" s="98" t="s">
        <v>294</v>
      </c>
      <c r="B90" s="14">
        <v>1</v>
      </c>
      <c r="C90" s="98">
        <v>34</v>
      </c>
      <c r="D90" s="99"/>
      <c r="E90" s="14">
        <v>56</v>
      </c>
      <c r="F90" s="15">
        <f t="shared" si="28"/>
        <v>1904</v>
      </c>
      <c r="G90" s="14">
        <v>0</v>
      </c>
      <c r="H90" s="15">
        <f t="shared" si="29"/>
        <v>0</v>
      </c>
      <c r="I90" s="14">
        <v>60</v>
      </c>
      <c r="J90" s="143">
        <v>14</v>
      </c>
      <c r="K90" s="41">
        <f t="shared" si="30"/>
        <v>28560</v>
      </c>
      <c r="L90" s="41">
        <f t="shared" si="31"/>
        <v>30464</v>
      </c>
      <c r="M90" s="442"/>
      <c r="N90" s="14"/>
      <c r="O90" s="431" t="s">
        <v>283</v>
      </c>
    </row>
    <row r="91" s="583" customFormat="1" ht="18" customHeight="1" spans="1:15">
      <c r="A91" s="14" t="s">
        <v>295</v>
      </c>
      <c r="B91" s="14">
        <v>1</v>
      </c>
      <c r="C91" s="14">
        <v>22</v>
      </c>
      <c r="D91" s="81" t="s">
        <v>17</v>
      </c>
      <c r="E91" s="14">
        <v>56</v>
      </c>
      <c r="F91" s="41">
        <f t="shared" si="28"/>
        <v>1232</v>
      </c>
      <c r="G91" s="14">
        <v>0</v>
      </c>
      <c r="H91" s="41">
        <f t="shared" si="29"/>
        <v>0</v>
      </c>
      <c r="I91" s="143">
        <v>60</v>
      </c>
      <c r="J91" s="143">
        <v>12</v>
      </c>
      <c r="K91" s="41">
        <f t="shared" si="30"/>
        <v>15840</v>
      </c>
      <c r="L91" s="41">
        <f>K91+H91+F91</f>
        <v>17072</v>
      </c>
      <c r="M91" s="41"/>
      <c r="N91" s="14"/>
      <c r="O91" s="183"/>
    </row>
    <row r="92" s="583" customFormat="1" ht="18" customHeight="1" spans="1:15">
      <c r="A92" s="16" t="s">
        <v>23</v>
      </c>
      <c r="B92" s="16"/>
      <c r="C92" s="16"/>
      <c r="D92" s="16"/>
      <c r="E92" s="16"/>
      <c r="F92" s="18">
        <f>SUM(F79:F91)</f>
        <v>24528</v>
      </c>
      <c r="G92" s="18"/>
      <c r="H92" s="18">
        <f>SUM(H77:H78)</f>
        <v>0</v>
      </c>
      <c r="I92" s="18"/>
      <c r="J92" s="18"/>
      <c r="K92" s="18">
        <f>SUM(K79:K91)</f>
        <v>365280</v>
      </c>
      <c r="L92" s="18">
        <f>SUM(L79:L91)</f>
        <v>389808</v>
      </c>
      <c r="M92" s="442"/>
      <c r="N92" s="14"/>
      <c r="O92" s="658"/>
    </row>
    <row r="93" s="583" customFormat="1" ht="18" customHeight="1" spans="1:15">
      <c r="A93" s="12" t="s">
        <v>296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40"/>
    </row>
    <row r="94" s="583" customFormat="1" ht="18" customHeight="1" spans="1:15">
      <c r="A94" s="652" t="s">
        <v>297</v>
      </c>
      <c r="B94" s="603">
        <v>1</v>
      </c>
      <c r="C94" s="603">
        <v>22</v>
      </c>
      <c r="D94" s="603" t="s">
        <v>17</v>
      </c>
      <c r="E94" s="603">
        <v>56</v>
      </c>
      <c r="F94" s="593">
        <f t="shared" ref="F94:F106" si="32">C94*E94</f>
        <v>1232</v>
      </c>
      <c r="G94" s="603">
        <v>0</v>
      </c>
      <c r="H94" s="593">
        <f t="shared" ref="H94:H106" si="33">C94*G94</f>
        <v>0</v>
      </c>
      <c r="I94" s="603">
        <v>60</v>
      </c>
      <c r="J94" s="370">
        <v>10</v>
      </c>
      <c r="K94" s="593">
        <f t="shared" ref="K94:K106" si="34">C94*I94*J94</f>
        <v>13200</v>
      </c>
      <c r="L94" s="593">
        <f t="shared" ref="L94:L104" si="35">F94+H94+K94</f>
        <v>14432</v>
      </c>
      <c r="M94" s="114"/>
      <c r="N94" s="603"/>
      <c r="O94" s="659" t="s">
        <v>298</v>
      </c>
    </row>
    <row r="95" s="583" customFormat="1" ht="18" customHeight="1" spans="1:15">
      <c r="A95" s="121" t="s">
        <v>299</v>
      </c>
      <c r="B95" s="453">
        <v>1</v>
      </c>
      <c r="C95" s="453">
        <v>22</v>
      </c>
      <c r="D95" s="453" t="s">
        <v>17</v>
      </c>
      <c r="E95" s="453">
        <v>56</v>
      </c>
      <c r="F95" s="595">
        <f t="shared" si="32"/>
        <v>1232</v>
      </c>
      <c r="G95" s="453">
        <v>0</v>
      </c>
      <c r="H95" s="15">
        <f t="shared" si="33"/>
        <v>0</v>
      </c>
      <c r="I95" s="453">
        <v>60</v>
      </c>
      <c r="J95" s="370">
        <v>10</v>
      </c>
      <c r="K95" s="172">
        <f t="shared" si="34"/>
        <v>13200</v>
      </c>
      <c r="L95" s="516">
        <f t="shared" si="35"/>
        <v>14432</v>
      </c>
      <c r="M95" s="41"/>
      <c r="N95" s="453"/>
      <c r="O95" s="660" t="s">
        <v>298</v>
      </c>
    </row>
    <row r="96" s="583" customFormat="1" ht="18" customHeight="1" spans="1:15">
      <c r="A96" s="121" t="s">
        <v>300</v>
      </c>
      <c r="B96" s="14">
        <v>1</v>
      </c>
      <c r="C96" s="14">
        <v>22</v>
      </c>
      <c r="D96" s="14" t="s">
        <v>17</v>
      </c>
      <c r="E96" s="14">
        <v>56</v>
      </c>
      <c r="F96" s="15">
        <f t="shared" si="32"/>
        <v>1232</v>
      </c>
      <c r="G96" s="14">
        <v>0</v>
      </c>
      <c r="H96" s="15">
        <f t="shared" si="33"/>
        <v>0</v>
      </c>
      <c r="I96" s="14">
        <v>60</v>
      </c>
      <c r="J96" s="370">
        <v>10</v>
      </c>
      <c r="K96" s="41">
        <f t="shared" si="34"/>
        <v>13200</v>
      </c>
      <c r="L96" s="41">
        <f t="shared" si="35"/>
        <v>14432</v>
      </c>
      <c r="M96" s="41"/>
      <c r="N96" s="14"/>
      <c r="O96" s="660" t="s">
        <v>298</v>
      </c>
    </row>
    <row r="97" s="583" customFormat="1" ht="18" customHeight="1" spans="1:15">
      <c r="A97" s="121" t="s">
        <v>301</v>
      </c>
      <c r="B97" s="14">
        <v>1</v>
      </c>
      <c r="C97" s="14">
        <v>22</v>
      </c>
      <c r="D97" s="14" t="s">
        <v>17</v>
      </c>
      <c r="E97" s="14">
        <v>56</v>
      </c>
      <c r="F97" s="15">
        <f t="shared" si="32"/>
        <v>1232</v>
      </c>
      <c r="G97" s="14">
        <v>0</v>
      </c>
      <c r="H97" s="15">
        <f t="shared" si="33"/>
        <v>0</v>
      </c>
      <c r="I97" s="14">
        <v>60</v>
      </c>
      <c r="J97" s="370">
        <v>10</v>
      </c>
      <c r="K97" s="41">
        <f t="shared" si="34"/>
        <v>13200</v>
      </c>
      <c r="L97" s="41">
        <f t="shared" si="35"/>
        <v>14432</v>
      </c>
      <c r="M97" s="41"/>
      <c r="N97" s="14"/>
      <c r="O97" s="660" t="s">
        <v>298</v>
      </c>
    </row>
    <row r="98" s="583" customFormat="1" ht="18" customHeight="1" spans="1:15">
      <c r="A98" s="121" t="s">
        <v>302</v>
      </c>
      <c r="B98" s="14">
        <v>1</v>
      </c>
      <c r="C98" s="14">
        <v>22</v>
      </c>
      <c r="D98" s="14" t="s">
        <v>17</v>
      </c>
      <c r="E98" s="14">
        <v>56</v>
      </c>
      <c r="F98" s="15">
        <f t="shared" si="32"/>
        <v>1232</v>
      </c>
      <c r="G98" s="14">
        <v>0</v>
      </c>
      <c r="H98" s="15">
        <f t="shared" si="33"/>
        <v>0</v>
      </c>
      <c r="I98" s="14">
        <v>60</v>
      </c>
      <c r="J98" s="143">
        <v>12</v>
      </c>
      <c r="K98" s="41">
        <f t="shared" si="34"/>
        <v>15840</v>
      </c>
      <c r="L98" s="41">
        <f t="shared" si="35"/>
        <v>17072</v>
      </c>
      <c r="M98" s="41"/>
      <c r="N98" s="14"/>
      <c r="O98" s="183"/>
    </row>
    <row r="99" s="583" customFormat="1" ht="18" customHeight="1" spans="1:15">
      <c r="A99" s="121" t="s">
        <v>303</v>
      </c>
      <c r="B99" s="14">
        <v>1</v>
      </c>
      <c r="C99" s="14">
        <v>345</v>
      </c>
      <c r="D99" s="14" t="s">
        <v>17</v>
      </c>
      <c r="E99" s="14">
        <v>56</v>
      </c>
      <c r="F99" s="15">
        <f t="shared" si="32"/>
        <v>19320</v>
      </c>
      <c r="G99" s="14">
        <v>0</v>
      </c>
      <c r="H99" s="15">
        <f t="shared" si="33"/>
        <v>0</v>
      </c>
      <c r="I99" s="14">
        <v>30</v>
      </c>
      <c r="J99" s="143">
        <v>12</v>
      </c>
      <c r="K99" s="41">
        <f t="shared" si="34"/>
        <v>124200</v>
      </c>
      <c r="L99" s="41">
        <f t="shared" si="35"/>
        <v>143520</v>
      </c>
      <c r="M99" s="41"/>
      <c r="N99" s="14"/>
      <c r="O99" s="183"/>
    </row>
    <row r="100" s="583" customFormat="1" ht="18" customHeight="1" spans="1:15">
      <c r="A100" s="121" t="s">
        <v>304</v>
      </c>
      <c r="B100" s="53">
        <v>1</v>
      </c>
      <c r="C100" s="53">
        <v>22</v>
      </c>
      <c r="D100" s="53" t="s">
        <v>17</v>
      </c>
      <c r="E100" s="453">
        <v>56</v>
      </c>
      <c r="F100" s="595">
        <f t="shared" si="32"/>
        <v>1232</v>
      </c>
      <c r="G100" s="453">
        <v>0</v>
      </c>
      <c r="H100" s="15">
        <f t="shared" si="33"/>
        <v>0</v>
      </c>
      <c r="I100" s="453">
        <v>60</v>
      </c>
      <c r="J100" s="370">
        <v>12</v>
      </c>
      <c r="K100" s="172">
        <f t="shared" si="34"/>
        <v>15840</v>
      </c>
      <c r="L100" s="516">
        <f t="shared" si="35"/>
        <v>17072</v>
      </c>
      <c r="M100" s="41"/>
      <c r="N100" s="453"/>
      <c r="O100" s="374"/>
    </row>
    <row r="101" s="583" customFormat="1" ht="18" customHeight="1" spans="1:15">
      <c r="A101" s="121" t="s">
        <v>305</v>
      </c>
      <c r="B101" s="53">
        <v>2</v>
      </c>
      <c r="C101" s="53">
        <v>44</v>
      </c>
      <c r="D101" s="453" t="s">
        <v>17</v>
      </c>
      <c r="E101" s="453">
        <v>56</v>
      </c>
      <c r="F101" s="595">
        <f t="shared" si="32"/>
        <v>2464</v>
      </c>
      <c r="G101" s="453">
        <v>0</v>
      </c>
      <c r="H101" s="15">
        <f t="shared" si="33"/>
        <v>0</v>
      </c>
      <c r="I101" s="453">
        <v>60</v>
      </c>
      <c r="J101" s="370">
        <v>12</v>
      </c>
      <c r="K101" s="172">
        <f t="shared" si="34"/>
        <v>31680</v>
      </c>
      <c r="L101" s="516">
        <f t="shared" si="35"/>
        <v>34144</v>
      </c>
      <c r="M101" s="41"/>
      <c r="N101" s="453"/>
      <c r="O101" s="660"/>
    </row>
    <row r="102" s="583" customFormat="1" ht="18" customHeight="1" spans="1:15">
      <c r="A102" s="121" t="s">
        <v>306</v>
      </c>
      <c r="B102" s="53">
        <v>1</v>
      </c>
      <c r="C102" s="53">
        <v>22</v>
      </c>
      <c r="D102" s="53" t="s">
        <v>17</v>
      </c>
      <c r="E102" s="453">
        <v>56</v>
      </c>
      <c r="F102" s="595">
        <f t="shared" si="32"/>
        <v>1232</v>
      </c>
      <c r="G102" s="453">
        <v>0</v>
      </c>
      <c r="H102" s="15">
        <f t="shared" si="33"/>
        <v>0</v>
      </c>
      <c r="I102" s="453">
        <v>60</v>
      </c>
      <c r="J102" s="370">
        <v>12</v>
      </c>
      <c r="K102" s="172">
        <f t="shared" si="34"/>
        <v>15840</v>
      </c>
      <c r="L102" s="516">
        <f t="shared" si="35"/>
        <v>17072</v>
      </c>
      <c r="M102" s="41"/>
      <c r="N102" s="453"/>
      <c r="O102" s="660"/>
    </row>
    <row r="103" s="583" customFormat="1" ht="18" customHeight="1" spans="1:15">
      <c r="A103" s="142" t="s">
        <v>307</v>
      </c>
      <c r="B103" s="653">
        <v>1</v>
      </c>
      <c r="C103" s="653">
        <v>22</v>
      </c>
      <c r="D103" s="453" t="s">
        <v>17</v>
      </c>
      <c r="E103" s="453">
        <v>56</v>
      </c>
      <c r="F103" s="595">
        <f t="shared" si="32"/>
        <v>1232</v>
      </c>
      <c r="G103" s="453">
        <v>0</v>
      </c>
      <c r="H103" s="15">
        <f t="shared" si="33"/>
        <v>0</v>
      </c>
      <c r="I103" s="453">
        <v>60</v>
      </c>
      <c r="J103" s="370">
        <v>12</v>
      </c>
      <c r="K103" s="661">
        <f t="shared" si="34"/>
        <v>15840</v>
      </c>
      <c r="L103" s="516">
        <f t="shared" si="35"/>
        <v>17072</v>
      </c>
      <c r="M103" s="41"/>
      <c r="N103" s="453"/>
      <c r="O103" s="660"/>
    </row>
    <row r="104" s="583" customFormat="1" ht="18" customHeight="1" spans="1:15">
      <c r="A104" s="121" t="s">
        <v>308</v>
      </c>
      <c r="B104" s="53">
        <v>1</v>
      </c>
      <c r="C104" s="453">
        <v>42.56</v>
      </c>
      <c r="D104" s="453" t="s">
        <v>309</v>
      </c>
      <c r="E104" s="453">
        <v>56</v>
      </c>
      <c r="F104" s="595">
        <f t="shared" si="32"/>
        <v>2383.36</v>
      </c>
      <c r="G104" s="453">
        <v>0</v>
      </c>
      <c r="H104" s="15">
        <f t="shared" si="33"/>
        <v>0</v>
      </c>
      <c r="I104" s="453">
        <v>60</v>
      </c>
      <c r="J104" s="370">
        <v>12</v>
      </c>
      <c r="K104" s="172">
        <f t="shared" si="34"/>
        <v>30643.2</v>
      </c>
      <c r="L104" s="516">
        <f t="shared" si="35"/>
        <v>33026.56</v>
      </c>
      <c r="M104" s="41"/>
      <c r="N104" s="453"/>
      <c r="O104" s="660"/>
    </row>
    <row r="105" s="583" customFormat="1" ht="18" customHeight="1" spans="1:15">
      <c r="A105" s="611" t="s">
        <v>23</v>
      </c>
      <c r="B105" s="654"/>
      <c r="C105" s="654"/>
      <c r="D105" s="654"/>
      <c r="E105" s="655"/>
      <c r="F105" s="615">
        <f>SUM(F94:F104)</f>
        <v>34023.36</v>
      </c>
      <c r="G105" s="615"/>
      <c r="H105" s="615">
        <f>SUM(H94:H104)</f>
        <v>0</v>
      </c>
      <c r="I105" s="615"/>
      <c r="J105" s="615"/>
      <c r="K105" s="615">
        <f>SUM(K94:K104)</f>
        <v>302683.2</v>
      </c>
      <c r="L105" s="615">
        <f>SUM(L94:L104)</f>
        <v>336706.56</v>
      </c>
      <c r="M105" s="662"/>
      <c r="N105" s="645"/>
      <c r="O105" s="663"/>
    </row>
    <row r="106" s="583" customFormat="1" ht="18" customHeight="1" spans="1:15">
      <c r="A106" s="12" t="s">
        <v>310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40"/>
    </row>
    <row r="107" s="583" customFormat="1" ht="18" customHeight="1" spans="1:15">
      <c r="A107" s="14" t="s">
        <v>311</v>
      </c>
      <c r="B107" s="14">
        <v>1</v>
      </c>
      <c r="C107" s="14">
        <v>220</v>
      </c>
      <c r="D107" s="81" t="s">
        <v>17</v>
      </c>
      <c r="E107" s="14">
        <v>56</v>
      </c>
      <c r="F107" s="41">
        <f t="shared" ref="F107:F111" si="36">C107*E107</f>
        <v>12320</v>
      </c>
      <c r="G107" s="143">
        <v>0</v>
      </c>
      <c r="H107" s="41">
        <f t="shared" ref="H107:H111" si="37">C107*G107</f>
        <v>0</v>
      </c>
      <c r="I107" s="143">
        <v>60</v>
      </c>
      <c r="J107" s="143">
        <v>16</v>
      </c>
      <c r="K107" s="41">
        <f t="shared" ref="K107:K111" si="38">C107*I107*J107</f>
        <v>211200</v>
      </c>
      <c r="L107" s="41">
        <f>K107+H107+F107</f>
        <v>223520</v>
      </c>
      <c r="M107" s="442"/>
      <c r="N107" s="14" t="s">
        <v>312</v>
      </c>
      <c r="O107" s="664" t="s">
        <v>313</v>
      </c>
    </row>
    <row r="108" s="583" customFormat="1" ht="18" customHeight="1" spans="1:15">
      <c r="A108" s="14" t="s">
        <v>314</v>
      </c>
      <c r="B108" s="14">
        <v>1</v>
      </c>
      <c r="C108" s="14">
        <v>25</v>
      </c>
      <c r="D108" s="14"/>
      <c r="E108" s="14">
        <v>56</v>
      </c>
      <c r="F108" s="15">
        <f t="shared" si="36"/>
        <v>1400</v>
      </c>
      <c r="G108" s="14">
        <v>0</v>
      </c>
      <c r="H108" s="15">
        <v>0</v>
      </c>
      <c r="I108" s="14">
        <v>60</v>
      </c>
      <c r="J108" s="143">
        <v>12</v>
      </c>
      <c r="K108" s="41">
        <f t="shared" si="38"/>
        <v>18000</v>
      </c>
      <c r="L108" s="516">
        <f t="shared" ref="L108:L111" si="39">F108+H108+K108</f>
        <v>19400</v>
      </c>
      <c r="M108" s="47"/>
      <c r="N108" s="14" t="s">
        <v>312</v>
      </c>
      <c r="O108" s="431"/>
    </row>
    <row r="109" s="583" customFormat="1" ht="18" customHeight="1" spans="1:15">
      <c r="A109" s="14" t="s">
        <v>315</v>
      </c>
      <c r="B109" s="14">
        <v>2</v>
      </c>
      <c r="C109" s="14">
        <v>50</v>
      </c>
      <c r="D109" s="14"/>
      <c r="E109" s="14">
        <v>56</v>
      </c>
      <c r="F109" s="15">
        <f t="shared" si="36"/>
        <v>2800</v>
      </c>
      <c r="G109" s="14">
        <v>0</v>
      </c>
      <c r="H109" s="15">
        <v>0</v>
      </c>
      <c r="I109" s="14">
        <v>60</v>
      </c>
      <c r="J109" s="143">
        <v>12</v>
      </c>
      <c r="K109" s="41">
        <f t="shared" si="38"/>
        <v>36000</v>
      </c>
      <c r="L109" s="516">
        <f t="shared" si="39"/>
        <v>38800</v>
      </c>
      <c r="M109" s="47"/>
      <c r="N109" s="14" t="s">
        <v>312</v>
      </c>
      <c r="O109" s="183"/>
    </row>
    <row r="110" s="583" customFormat="1" ht="18" customHeight="1" spans="1:15">
      <c r="A110" s="14" t="s">
        <v>316</v>
      </c>
      <c r="B110" s="14">
        <v>1</v>
      </c>
      <c r="C110" s="14">
        <v>25</v>
      </c>
      <c r="D110" s="14"/>
      <c r="E110" s="14">
        <v>56</v>
      </c>
      <c r="F110" s="15">
        <f t="shared" si="36"/>
        <v>1400</v>
      </c>
      <c r="G110" s="14">
        <v>0</v>
      </c>
      <c r="H110" s="15">
        <f t="shared" si="37"/>
        <v>0</v>
      </c>
      <c r="I110" s="14">
        <v>60</v>
      </c>
      <c r="J110" s="143">
        <v>12</v>
      </c>
      <c r="K110" s="41">
        <f t="shared" si="38"/>
        <v>18000</v>
      </c>
      <c r="L110" s="41">
        <f t="shared" si="39"/>
        <v>19400</v>
      </c>
      <c r="M110" s="47"/>
      <c r="N110" s="14" t="s">
        <v>312</v>
      </c>
      <c r="O110" s="183"/>
    </row>
    <row r="111" s="583" customFormat="1" ht="18" customHeight="1" spans="1:15">
      <c r="A111" s="14" t="s">
        <v>317</v>
      </c>
      <c r="B111" s="14">
        <v>2</v>
      </c>
      <c r="C111" s="14">
        <v>50</v>
      </c>
      <c r="D111" s="14"/>
      <c r="E111" s="14">
        <v>56</v>
      </c>
      <c r="F111" s="15">
        <f t="shared" si="36"/>
        <v>2800</v>
      </c>
      <c r="G111" s="14">
        <v>0</v>
      </c>
      <c r="H111" s="15">
        <f t="shared" si="37"/>
        <v>0</v>
      </c>
      <c r="I111" s="14">
        <v>60</v>
      </c>
      <c r="J111" s="143">
        <v>12</v>
      </c>
      <c r="K111" s="41">
        <f t="shared" si="38"/>
        <v>36000</v>
      </c>
      <c r="L111" s="41">
        <f t="shared" si="39"/>
        <v>38800</v>
      </c>
      <c r="M111" s="47"/>
      <c r="N111" s="14" t="s">
        <v>312</v>
      </c>
      <c r="O111" s="431"/>
    </row>
    <row r="112" s="583" customFormat="1" ht="18" customHeight="1" spans="1:15">
      <c r="A112" s="16" t="s">
        <v>23</v>
      </c>
      <c r="B112" s="16"/>
      <c r="C112" s="16"/>
      <c r="D112" s="16"/>
      <c r="E112" s="16"/>
      <c r="F112" s="18">
        <f>SUM(F107:F111)</f>
        <v>20720</v>
      </c>
      <c r="G112" s="18"/>
      <c r="H112" s="18">
        <f>SUM(H108:H111)</f>
        <v>0</v>
      </c>
      <c r="I112" s="18"/>
      <c r="J112" s="18"/>
      <c r="K112" s="18">
        <f>SUM(K107:K111)</f>
        <v>319200</v>
      </c>
      <c r="L112" s="18">
        <f>SUM(L107:L111)</f>
        <v>339920</v>
      </c>
      <c r="M112" s="47"/>
      <c r="N112" s="14"/>
      <c r="O112" s="623"/>
    </row>
    <row r="113" s="583" customFormat="1" ht="18" customHeight="1" spans="1:15">
      <c r="A113" s="12" t="s">
        <v>318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40"/>
    </row>
    <row r="114" s="583" customFormat="1" ht="18" customHeight="1" spans="1:15">
      <c r="A114" s="14" t="s">
        <v>319</v>
      </c>
      <c r="B114" s="14">
        <v>1</v>
      </c>
      <c r="C114" s="14">
        <v>29</v>
      </c>
      <c r="D114" s="14" t="s">
        <v>34</v>
      </c>
      <c r="E114" s="14">
        <v>56</v>
      </c>
      <c r="F114" s="15">
        <f t="shared" ref="F114:F125" si="40">C114*E114</f>
        <v>1624</v>
      </c>
      <c r="G114" s="14">
        <v>0</v>
      </c>
      <c r="H114" s="15">
        <f t="shared" ref="H114:H125" si="41">C114*G114</f>
        <v>0</v>
      </c>
      <c r="I114" s="14">
        <v>60</v>
      </c>
      <c r="J114" s="143">
        <v>12</v>
      </c>
      <c r="K114" s="41">
        <f t="shared" ref="K114:K125" si="42">C114*I114*J114</f>
        <v>20880</v>
      </c>
      <c r="L114" s="41">
        <f t="shared" ref="L114:L120" si="43">K114+F114+H114</f>
        <v>22504</v>
      </c>
      <c r="M114" s="198"/>
      <c r="N114" s="19"/>
      <c r="O114" s="431"/>
    </row>
    <row r="115" s="583" customFormat="1" ht="18" customHeight="1" spans="1:15">
      <c r="A115" s="14" t="s">
        <v>320</v>
      </c>
      <c r="B115" s="14">
        <v>1</v>
      </c>
      <c r="C115" s="14">
        <v>22</v>
      </c>
      <c r="D115" s="14" t="s">
        <v>29</v>
      </c>
      <c r="E115" s="14">
        <v>56</v>
      </c>
      <c r="F115" s="15">
        <f t="shared" si="40"/>
        <v>1232</v>
      </c>
      <c r="G115" s="14">
        <v>0</v>
      </c>
      <c r="H115" s="15">
        <f t="shared" si="41"/>
        <v>0</v>
      </c>
      <c r="I115" s="14">
        <v>60</v>
      </c>
      <c r="J115" s="143">
        <v>12</v>
      </c>
      <c r="K115" s="41">
        <f t="shared" si="42"/>
        <v>15840</v>
      </c>
      <c r="L115" s="41">
        <f t="shared" si="43"/>
        <v>17072</v>
      </c>
      <c r="M115" s="198"/>
      <c r="N115" s="14"/>
      <c r="O115" s="431"/>
    </row>
    <row r="116" s="583" customFormat="1" ht="18" customHeight="1" spans="1:15">
      <c r="A116" s="392" t="s">
        <v>321</v>
      </c>
      <c r="B116" s="14">
        <v>1</v>
      </c>
      <c r="C116" s="99">
        <v>25</v>
      </c>
      <c r="D116" s="14" t="s">
        <v>29</v>
      </c>
      <c r="E116" s="14">
        <v>56</v>
      </c>
      <c r="F116" s="41">
        <f t="shared" si="40"/>
        <v>1400</v>
      </c>
      <c r="G116" s="14">
        <v>0</v>
      </c>
      <c r="H116" s="15">
        <f t="shared" si="41"/>
        <v>0</v>
      </c>
      <c r="I116" s="14">
        <v>60</v>
      </c>
      <c r="J116" s="143">
        <v>12</v>
      </c>
      <c r="K116" s="41">
        <f t="shared" si="42"/>
        <v>18000</v>
      </c>
      <c r="L116" s="41">
        <f t="shared" ref="L116:L121" si="44">F116+H116+K116</f>
        <v>19400</v>
      </c>
      <c r="M116" s="198"/>
      <c r="N116" s="14"/>
      <c r="O116" s="407"/>
    </row>
    <row r="117" s="583" customFormat="1" ht="18" customHeight="1" spans="1:15">
      <c r="A117" s="392" t="s">
        <v>322</v>
      </c>
      <c r="B117" s="14">
        <v>1</v>
      </c>
      <c r="C117" s="99">
        <v>25</v>
      </c>
      <c r="D117" s="14" t="s">
        <v>29</v>
      </c>
      <c r="E117" s="14">
        <v>56</v>
      </c>
      <c r="F117" s="41">
        <f t="shared" si="40"/>
        <v>1400</v>
      </c>
      <c r="G117" s="14">
        <v>0</v>
      </c>
      <c r="H117" s="15">
        <f t="shared" si="41"/>
        <v>0</v>
      </c>
      <c r="I117" s="14">
        <v>60</v>
      </c>
      <c r="J117" s="143">
        <v>12</v>
      </c>
      <c r="K117" s="41">
        <f t="shared" si="42"/>
        <v>18000</v>
      </c>
      <c r="L117" s="41">
        <f t="shared" si="44"/>
        <v>19400</v>
      </c>
      <c r="M117" s="198"/>
      <c r="N117" s="14"/>
      <c r="O117" s="407"/>
    </row>
    <row r="118" s="583" customFormat="1" ht="18" customHeight="1" spans="1:15">
      <c r="A118" s="19" t="s">
        <v>323</v>
      </c>
      <c r="B118" s="19">
        <v>2</v>
      </c>
      <c r="C118" s="19">
        <v>44</v>
      </c>
      <c r="D118" s="19" t="s">
        <v>29</v>
      </c>
      <c r="E118" s="14">
        <v>56</v>
      </c>
      <c r="F118" s="15">
        <f t="shared" si="40"/>
        <v>2464</v>
      </c>
      <c r="G118" s="14">
        <v>0</v>
      </c>
      <c r="H118" s="15">
        <f t="shared" si="41"/>
        <v>0</v>
      </c>
      <c r="I118" s="14">
        <v>60</v>
      </c>
      <c r="J118" s="143">
        <v>12</v>
      </c>
      <c r="K118" s="41">
        <f t="shared" si="42"/>
        <v>31680</v>
      </c>
      <c r="L118" s="41">
        <f t="shared" si="43"/>
        <v>34144</v>
      </c>
      <c r="M118" s="198"/>
      <c r="N118" s="14"/>
      <c r="O118" s="431"/>
    </row>
    <row r="119" s="583" customFormat="1" ht="18" customHeight="1" spans="1:15">
      <c r="A119" s="19" t="s">
        <v>324</v>
      </c>
      <c r="B119" s="19">
        <v>1</v>
      </c>
      <c r="C119" s="19">
        <v>22</v>
      </c>
      <c r="D119" s="19" t="s">
        <v>29</v>
      </c>
      <c r="E119" s="14">
        <v>56</v>
      </c>
      <c r="F119" s="15">
        <f t="shared" si="40"/>
        <v>1232</v>
      </c>
      <c r="G119" s="14">
        <v>0</v>
      </c>
      <c r="H119" s="15">
        <f t="shared" si="41"/>
        <v>0</v>
      </c>
      <c r="I119" s="14">
        <v>60</v>
      </c>
      <c r="J119" s="143">
        <v>12</v>
      </c>
      <c r="K119" s="41">
        <f t="shared" si="42"/>
        <v>15840</v>
      </c>
      <c r="L119" s="41">
        <f t="shared" si="43"/>
        <v>17072</v>
      </c>
      <c r="M119" s="198"/>
      <c r="N119" s="14"/>
      <c r="O119" s="431"/>
    </row>
    <row r="120" s="583" customFormat="1" ht="18" customHeight="1" spans="1:15">
      <c r="A120" s="14" t="s">
        <v>325</v>
      </c>
      <c r="B120" s="14">
        <v>2</v>
      </c>
      <c r="C120" s="14">
        <v>44</v>
      </c>
      <c r="D120" s="19" t="s">
        <v>29</v>
      </c>
      <c r="E120" s="14">
        <v>56</v>
      </c>
      <c r="F120" s="15">
        <f t="shared" si="40"/>
        <v>2464</v>
      </c>
      <c r="G120" s="14">
        <v>0</v>
      </c>
      <c r="H120" s="15">
        <f t="shared" si="41"/>
        <v>0</v>
      </c>
      <c r="I120" s="14">
        <v>60</v>
      </c>
      <c r="J120" s="143">
        <v>12</v>
      </c>
      <c r="K120" s="41">
        <f t="shared" si="42"/>
        <v>31680</v>
      </c>
      <c r="L120" s="41">
        <f t="shared" si="43"/>
        <v>34144</v>
      </c>
      <c r="M120" s="198"/>
      <c r="N120" s="14"/>
      <c r="O120" s="181"/>
    </row>
    <row r="121" s="583" customFormat="1" ht="18" customHeight="1" spans="1:15">
      <c r="A121" s="656" t="s">
        <v>326</v>
      </c>
      <c r="B121" s="14">
        <v>1</v>
      </c>
      <c r="C121" s="14">
        <v>25</v>
      </c>
      <c r="D121" s="14" t="s">
        <v>17</v>
      </c>
      <c r="E121" s="14">
        <v>56</v>
      </c>
      <c r="F121" s="595">
        <f t="shared" si="40"/>
        <v>1400</v>
      </c>
      <c r="G121" s="453">
        <v>0</v>
      </c>
      <c r="H121" s="15">
        <f t="shared" si="41"/>
        <v>0</v>
      </c>
      <c r="I121" s="453">
        <v>60</v>
      </c>
      <c r="J121" s="143">
        <v>12</v>
      </c>
      <c r="K121" s="41">
        <f t="shared" si="42"/>
        <v>18000</v>
      </c>
      <c r="L121" s="516">
        <f t="shared" si="44"/>
        <v>19400</v>
      </c>
      <c r="M121" s="41"/>
      <c r="N121" s="14"/>
      <c r="O121" s="181"/>
    </row>
    <row r="122" s="583" customFormat="1" ht="18" customHeight="1" spans="1:15">
      <c r="A122" s="392" t="s">
        <v>327</v>
      </c>
      <c r="B122" s="99">
        <v>1</v>
      </c>
      <c r="C122" s="99">
        <v>25</v>
      </c>
      <c r="D122" s="19" t="s">
        <v>29</v>
      </c>
      <c r="E122" s="99" t="s">
        <v>272</v>
      </c>
      <c r="F122" s="41">
        <f t="shared" si="40"/>
        <v>1400</v>
      </c>
      <c r="G122" s="14">
        <v>0</v>
      </c>
      <c r="H122" s="15">
        <f t="shared" si="41"/>
        <v>0</v>
      </c>
      <c r="I122" s="99" t="s">
        <v>328</v>
      </c>
      <c r="J122" s="143">
        <v>12</v>
      </c>
      <c r="K122" s="41">
        <f t="shared" si="42"/>
        <v>18000</v>
      </c>
      <c r="L122" s="41">
        <f>K122+H122+F122</f>
        <v>19400</v>
      </c>
      <c r="M122" s="198"/>
      <c r="N122" s="14"/>
      <c r="O122" s="407"/>
    </row>
    <row r="123" s="583" customFormat="1" ht="18" customHeight="1" spans="1:15">
      <c r="A123" s="392" t="s">
        <v>329</v>
      </c>
      <c r="B123" s="99">
        <v>1</v>
      </c>
      <c r="C123" s="99">
        <v>25</v>
      </c>
      <c r="D123" s="394" t="s">
        <v>17</v>
      </c>
      <c r="E123" s="99" t="s">
        <v>272</v>
      </c>
      <c r="F123" s="41">
        <f t="shared" si="40"/>
        <v>1400</v>
      </c>
      <c r="G123" s="14">
        <v>0</v>
      </c>
      <c r="H123" s="15">
        <f t="shared" si="41"/>
        <v>0</v>
      </c>
      <c r="I123" s="99" t="s">
        <v>328</v>
      </c>
      <c r="J123" s="143">
        <v>12</v>
      </c>
      <c r="K123" s="172">
        <f t="shared" si="42"/>
        <v>18000</v>
      </c>
      <c r="L123" s="172">
        <f>K123+H123+F123</f>
        <v>19400</v>
      </c>
      <c r="M123" s="198"/>
      <c r="N123" s="14"/>
      <c r="O123" s="407"/>
    </row>
    <row r="124" s="583" customFormat="1" ht="18" customHeight="1" spans="1:15">
      <c r="A124" s="392" t="s">
        <v>330</v>
      </c>
      <c r="B124" s="99" t="s">
        <v>331</v>
      </c>
      <c r="C124" s="99" t="s">
        <v>332</v>
      </c>
      <c r="D124" s="14" t="s">
        <v>34</v>
      </c>
      <c r="E124" s="14">
        <v>56</v>
      </c>
      <c r="F124" s="15">
        <f t="shared" si="40"/>
        <v>3696</v>
      </c>
      <c r="G124" s="14">
        <v>0</v>
      </c>
      <c r="H124" s="15">
        <f t="shared" si="41"/>
        <v>0</v>
      </c>
      <c r="I124" s="14">
        <v>60</v>
      </c>
      <c r="J124" s="143">
        <v>10</v>
      </c>
      <c r="K124" s="41">
        <f t="shared" si="42"/>
        <v>39600</v>
      </c>
      <c r="L124" s="41">
        <f>K124+F124+H124</f>
        <v>43296</v>
      </c>
      <c r="M124" s="198"/>
      <c r="N124" s="14" t="s">
        <v>333</v>
      </c>
      <c r="O124" s="407" t="s">
        <v>224</v>
      </c>
    </row>
    <row r="125" s="583" customFormat="1" ht="18" customHeight="1" spans="1:15">
      <c r="A125" s="392" t="s">
        <v>334</v>
      </c>
      <c r="B125" s="99" t="s">
        <v>331</v>
      </c>
      <c r="C125" s="99" t="s">
        <v>332</v>
      </c>
      <c r="D125" s="14" t="s">
        <v>34</v>
      </c>
      <c r="E125" s="14">
        <v>56</v>
      </c>
      <c r="F125" s="15">
        <f t="shared" si="40"/>
        <v>3696</v>
      </c>
      <c r="G125" s="14">
        <v>0</v>
      </c>
      <c r="H125" s="15">
        <f t="shared" si="41"/>
        <v>0</v>
      </c>
      <c r="I125" s="14">
        <v>60</v>
      </c>
      <c r="J125" s="143">
        <v>10</v>
      </c>
      <c r="K125" s="41">
        <f t="shared" si="42"/>
        <v>39600</v>
      </c>
      <c r="L125" s="41">
        <f>K125+F125+H125</f>
        <v>43296</v>
      </c>
      <c r="M125" s="198"/>
      <c r="N125" s="665" t="s">
        <v>335</v>
      </c>
      <c r="O125" s="407" t="s">
        <v>224</v>
      </c>
    </row>
    <row r="126" s="583" customFormat="1" ht="18" customHeight="1" spans="1:15">
      <c r="A126" s="16" t="s">
        <v>23</v>
      </c>
      <c r="B126" s="17"/>
      <c r="C126" s="609"/>
      <c r="D126" s="610"/>
      <c r="E126" s="17"/>
      <c r="F126" s="48">
        <f>SUM(F114:F125)</f>
        <v>23408</v>
      </c>
      <c r="G126" s="16"/>
      <c r="H126" s="18"/>
      <c r="I126" s="16"/>
      <c r="J126" s="390"/>
      <c r="K126" s="48">
        <f>SUM(K114:K125)</f>
        <v>285120</v>
      </c>
      <c r="L126" s="48">
        <f>SUM(L114:L125)</f>
        <v>308528</v>
      </c>
      <c r="M126" s="198"/>
      <c r="N126" s="392"/>
      <c r="O126" s="666"/>
    </row>
    <row r="127" s="583" customFormat="1" ht="18" customHeight="1" spans="1:15">
      <c r="A127" s="12" t="s">
        <v>336</v>
      </c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40"/>
    </row>
    <row r="128" s="583" customFormat="1" ht="18" customHeight="1" spans="1:15">
      <c r="A128" s="14" t="s">
        <v>337</v>
      </c>
      <c r="B128" s="14">
        <v>1</v>
      </c>
      <c r="C128" s="14">
        <v>22</v>
      </c>
      <c r="D128" s="81"/>
      <c r="E128" s="14">
        <v>56</v>
      </c>
      <c r="F128" s="41">
        <f t="shared" ref="F128:F135" si="45">C128*E128</f>
        <v>1232</v>
      </c>
      <c r="G128" s="143">
        <v>0</v>
      </c>
      <c r="H128" s="41">
        <f t="shared" ref="H128:H135" si="46">C128*G128</f>
        <v>0</v>
      </c>
      <c r="I128" s="143">
        <v>60</v>
      </c>
      <c r="J128" s="143">
        <v>9</v>
      </c>
      <c r="K128" s="41">
        <f t="shared" ref="K128:K135" si="47">C128*I128*J128</f>
        <v>11880</v>
      </c>
      <c r="L128" s="41">
        <f t="shared" ref="L128:L131" si="48">K128+H128+F128</f>
        <v>13112</v>
      </c>
      <c r="M128" s="47"/>
      <c r="N128" s="14" t="s">
        <v>338</v>
      </c>
      <c r="O128" s="431" t="s">
        <v>339</v>
      </c>
    </row>
    <row r="129" s="583" customFormat="1" ht="18" customHeight="1" spans="1:15">
      <c r="A129" s="28" t="s">
        <v>297</v>
      </c>
      <c r="B129" s="14">
        <v>1</v>
      </c>
      <c r="C129" s="14">
        <v>22</v>
      </c>
      <c r="D129" s="14" t="s">
        <v>17</v>
      </c>
      <c r="E129" s="14">
        <v>56</v>
      </c>
      <c r="F129" s="15">
        <f t="shared" si="45"/>
        <v>1232</v>
      </c>
      <c r="G129" s="14">
        <v>0</v>
      </c>
      <c r="H129" s="15">
        <f t="shared" si="46"/>
        <v>0</v>
      </c>
      <c r="I129" s="14">
        <v>60</v>
      </c>
      <c r="J129" s="143">
        <v>12</v>
      </c>
      <c r="K129" s="15">
        <f t="shared" si="47"/>
        <v>15840</v>
      </c>
      <c r="L129" s="15">
        <f t="shared" ref="L129:L133" si="49">F129+H129+K129</f>
        <v>17072</v>
      </c>
      <c r="M129" s="83"/>
      <c r="N129" s="14" t="s">
        <v>340</v>
      </c>
      <c r="O129" s="28"/>
    </row>
    <row r="130" s="583" customFormat="1" ht="18" customHeight="1" spans="1:15">
      <c r="A130" s="14" t="s">
        <v>341</v>
      </c>
      <c r="B130" s="14">
        <v>1</v>
      </c>
      <c r="C130" s="14">
        <v>22</v>
      </c>
      <c r="D130" s="14" t="s">
        <v>17</v>
      </c>
      <c r="E130" s="14">
        <v>56</v>
      </c>
      <c r="F130" s="15">
        <f t="shared" si="45"/>
        <v>1232</v>
      </c>
      <c r="G130" s="14">
        <v>0</v>
      </c>
      <c r="H130" s="15">
        <f t="shared" si="46"/>
        <v>0</v>
      </c>
      <c r="I130" s="14">
        <v>60</v>
      </c>
      <c r="J130" s="143">
        <v>12</v>
      </c>
      <c r="K130" s="41">
        <f t="shared" si="47"/>
        <v>15840</v>
      </c>
      <c r="L130" s="41">
        <f t="shared" si="48"/>
        <v>17072</v>
      </c>
      <c r="M130" s="47"/>
      <c r="N130" s="14" t="s">
        <v>340</v>
      </c>
      <c r="O130" s="685"/>
    </row>
    <row r="131" s="583" customFormat="1" ht="18" customHeight="1" spans="1:15">
      <c r="A131" s="14" t="s">
        <v>342</v>
      </c>
      <c r="B131" s="14">
        <v>4</v>
      </c>
      <c r="C131" s="14">
        <v>100</v>
      </c>
      <c r="D131" s="99" t="s">
        <v>77</v>
      </c>
      <c r="E131" s="14">
        <v>56</v>
      </c>
      <c r="F131" s="15">
        <f t="shared" si="45"/>
        <v>5600</v>
      </c>
      <c r="G131" s="14">
        <v>0</v>
      </c>
      <c r="H131" s="15">
        <f t="shared" si="46"/>
        <v>0</v>
      </c>
      <c r="I131" s="14">
        <v>60</v>
      </c>
      <c r="J131" s="143">
        <v>12</v>
      </c>
      <c r="K131" s="41">
        <f t="shared" si="47"/>
        <v>72000</v>
      </c>
      <c r="L131" s="41">
        <f t="shared" si="48"/>
        <v>77600</v>
      </c>
      <c r="M131" s="47"/>
      <c r="N131" s="14" t="s">
        <v>340</v>
      </c>
      <c r="O131" s="685"/>
    </row>
    <row r="132" s="583" customFormat="1" ht="18" customHeight="1" spans="1:15">
      <c r="A132" s="14" t="s">
        <v>252</v>
      </c>
      <c r="B132" s="14">
        <v>1</v>
      </c>
      <c r="C132" s="14">
        <v>7.5</v>
      </c>
      <c r="D132" s="14" t="s">
        <v>17</v>
      </c>
      <c r="E132" s="14">
        <v>56</v>
      </c>
      <c r="F132" s="15">
        <f t="shared" si="45"/>
        <v>420</v>
      </c>
      <c r="G132" s="14">
        <v>0</v>
      </c>
      <c r="H132" s="15">
        <f t="shared" si="46"/>
        <v>0</v>
      </c>
      <c r="I132" s="14">
        <v>60</v>
      </c>
      <c r="J132" s="143">
        <v>12</v>
      </c>
      <c r="K132" s="41">
        <f t="shared" si="47"/>
        <v>5400</v>
      </c>
      <c r="L132" s="41">
        <f t="shared" si="49"/>
        <v>5820</v>
      </c>
      <c r="M132" s="47"/>
      <c r="N132" s="14" t="s">
        <v>340</v>
      </c>
      <c r="O132" s="685"/>
    </row>
    <row r="133" s="583" customFormat="1" ht="18" customHeight="1" spans="1:15">
      <c r="A133" s="14" t="s">
        <v>343</v>
      </c>
      <c r="B133" s="14">
        <v>1</v>
      </c>
      <c r="C133" s="14">
        <v>22</v>
      </c>
      <c r="D133" s="14"/>
      <c r="E133" s="14">
        <v>56</v>
      </c>
      <c r="F133" s="15">
        <f t="shared" si="45"/>
        <v>1232</v>
      </c>
      <c r="G133" s="14">
        <v>0</v>
      </c>
      <c r="H133" s="15">
        <f t="shared" si="46"/>
        <v>0</v>
      </c>
      <c r="I133" s="14">
        <v>60</v>
      </c>
      <c r="J133" s="143">
        <v>10</v>
      </c>
      <c r="K133" s="41">
        <f t="shared" si="47"/>
        <v>13200</v>
      </c>
      <c r="L133" s="41">
        <f t="shared" si="49"/>
        <v>14432</v>
      </c>
      <c r="M133" s="47"/>
      <c r="N133" s="14" t="s">
        <v>340</v>
      </c>
      <c r="O133" s="685" t="s">
        <v>224</v>
      </c>
    </row>
    <row r="134" s="583" customFormat="1" ht="18" customHeight="1" spans="1:15">
      <c r="A134" s="616" t="s">
        <v>233</v>
      </c>
      <c r="B134" s="14">
        <v>1</v>
      </c>
      <c r="C134" s="14">
        <v>13.33</v>
      </c>
      <c r="D134" s="14" t="s">
        <v>17</v>
      </c>
      <c r="E134" s="14">
        <v>56</v>
      </c>
      <c r="F134" s="320">
        <f t="shared" si="45"/>
        <v>746.48</v>
      </c>
      <c r="G134" s="14">
        <v>0</v>
      </c>
      <c r="H134" s="15">
        <f t="shared" si="46"/>
        <v>0</v>
      </c>
      <c r="I134" s="14">
        <v>60</v>
      </c>
      <c r="J134" s="143">
        <v>12</v>
      </c>
      <c r="K134" s="15">
        <f t="shared" si="47"/>
        <v>9597.6</v>
      </c>
      <c r="L134" s="15">
        <f>K134+H134+F134</f>
        <v>10344.08</v>
      </c>
      <c r="M134" s="47"/>
      <c r="N134" s="14" t="s">
        <v>340</v>
      </c>
      <c r="O134" s="28"/>
    </row>
    <row r="135" s="583" customFormat="1" ht="18" customHeight="1" spans="1:15">
      <c r="A135" s="121" t="s">
        <v>344</v>
      </c>
      <c r="B135" s="14">
        <v>1</v>
      </c>
      <c r="C135" s="14">
        <v>24</v>
      </c>
      <c r="D135" s="81" t="s">
        <v>17</v>
      </c>
      <c r="E135" s="453">
        <v>56</v>
      </c>
      <c r="F135" s="41">
        <f t="shared" si="45"/>
        <v>1344</v>
      </c>
      <c r="G135" s="143">
        <v>0</v>
      </c>
      <c r="H135" s="41">
        <f t="shared" si="46"/>
        <v>0</v>
      </c>
      <c r="I135" s="143">
        <v>60</v>
      </c>
      <c r="J135" s="143">
        <v>12</v>
      </c>
      <c r="K135" s="41">
        <f t="shared" si="47"/>
        <v>17280</v>
      </c>
      <c r="L135" s="41">
        <f>K135+H135+F135</f>
        <v>18624</v>
      </c>
      <c r="M135" s="686"/>
      <c r="N135" s="14" t="s">
        <v>340</v>
      </c>
      <c r="O135" s="687"/>
    </row>
    <row r="136" s="583" customFormat="1" ht="18" customHeight="1" spans="1:15">
      <c r="A136" s="611" t="s">
        <v>23</v>
      </c>
      <c r="B136" s="654"/>
      <c r="C136" s="654"/>
      <c r="D136" s="654"/>
      <c r="E136" s="654"/>
      <c r="F136" s="667">
        <f>SUM(F128:F135)</f>
        <v>13038.48</v>
      </c>
      <c r="G136" s="667"/>
      <c r="H136" s="667">
        <f>SUM(H130:H133)</f>
        <v>0</v>
      </c>
      <c r="I136" s="667"/>
      <c r="J136" s="667"/>
      <c r="K136" s="667">
        <f>SUM(K128:K135)</f>
        <v>161037.6</v>
      </c>
      <c r="L136" s="667">
        <f>SUM(L128:L135)</f>
        <v>174076.08</v>
      </c>
      <c r="M136" s="662"/>
      <c r="N136" s="688"/>
      <c r="O136" s="689"/>
    </row>
    <row r="137" s="583" customFormat="1" ht="18" customHeight="1" spans="1:15">
      <c r="A137" s="12" t="s">
        <v>345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40"/>
    </row>
    <row r="138" s="583" customFormat="1" ht="18" customHeight="1" spans="1:15">
      <c r="A138" s="599" t="s">
        <v>346</v>
      </c>
      <c r="B138" s="599">
        <v>2.5</v>
      </c>
      <c r="C138" s="599">
        <v>55</v>
      </c>
      <c r="D138" s="599"/>
      <c r="E138" s="599">
        <v>56</v>
      </c>
      <c r="F138" s="600">
        <f>C138*E138</f>
        <v>3080</v>
      </c>
      <c r="G138" s="599">
        <v>0</v>
      </c>
      <c r="H138" s="600">
        <f>C138*G138</f>
        <v>0</v>
      </c>
      <c r="I138" s="599">
        <v>60</v>
      </c>
      <c r="J138" s="568">
        <v>12</v>
      </c>
      <c r="K138" s="548">
        <f>C138*I138*J138</f>
        <v>39600</v>
      </c>
      <c r="L138" s="548">
        <f>F138+H138+K138</f>
        <v>42680</v>
      </c>
      <c r="M138" s="690"/>
      <c r="N138" s="599"/>
      <c r="O138" s="691"/>
    </row>
    <row r="139" s="583" customFormat="1" ht="18" customHeight="1" spans="1:15">
      <c r="A139" s="14" t="s">
        <v>347</v>
      </c>
      <c r="B139" s="14">
        <v>1</v>
      </c>
      <c r="C139" s="14">
        <v>22</v>
      </c>
      <c r="D139" s="14"/>
      <c r="E139" s="14">
        <v>56</v>
      </c>
      <c r="F139" s="15">
        <f>C139*E139</f>
        <v>1232</v>
      </c>
      <c r="G139" s="14">
        <v>0</v>
      </c>
      <c r="H139" s="15">
        <f>C139*G139</f>
        <v>0</v>
      </c>
      <c r="I139" s="14">
        <v>60</v>
      </c>
      <c r="J139" s="143">
        <v>12</v>
      </c>
      <c r="K139" s="41">
        <f>C139*I139*J139</f>
        <v>15840</v>
      </c>
      <c r="L139" s="41">
        <f>F139+H139+K139</f>
        <v>17072</v>
      </c>
      <c r="M139" s="692"/>
      <c r="N139" s="14"/>
      <c r="O139" s="693"/>
    </row>
    <row r="140" s="583" customFormat="1" ht="18" customHeight="1" spans="1:15">
      <c r="A140" s="16" t="s">
        <v>23</v>
      </c>
      <c r="B140" s="16"/>
      <c r="C140" s="16"/>
      <c r="D140" s="16"/>
      <c r="E140" s="16"/>
      <c r="F140" s="18">
        <f>SUM(F138:F139)</f>
        <v>4312</v>
      </c>
      <c r="G140" s="18"/>
      <c r="H140" s="18">
        <f>SUM(H137:H138)</f>
        <v>0</v>
      </c>
      <c r="I140" s="18"/>
      <c r="J140" s="18"/>
      <c r="K140" s="18">
        <f>SUM(K138:K139)</f>
        <v>55440</v>
      </c>
      <c r="L140" s="18">
        <f>SUM(L138:L139)</f>
        <v>59752</v>
      </c>
      <c r="M140" s="692"/>
      <c r="N140" s="560"/>
      <c r="O140" s="693"/>
    </row>
    <row r="141" s="583" customFormat="1" ht="18" customHeight="1" spans="1:15">
      <c r="A141" s="12" t="s">
        <v>348</v>
      </c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40"/>
    </row>
    <row r="142" s="581" customFormat="1" ht="18" customHeight="1" spans="1:15">
      <c r="A142" s="668" t="s">
        <v>349</v>
      </c>
      <c r="B142" s="599">
        <v>1</v>
      </c>
      <c r="C142" s="599">
        <v>22</v>
      </c>
      <c r="D142" s="599" t="s">
        <v>17</v>
      </c>
      <c r="E142" s="599">
        <v>56</v>
      </c>
      <c r="F142" s="600">
        <f>C142*E142</f>
        <v>1232</v>
      </c>
      <c r="G142" s="599">
        <v>0</v>
      </c>
      <c r="H142" s="600">
        <f>C142*G142</f>
        <v>0</v>
      </c>
      <c r="I142" s="599">
        <v>60</v>
      </c>
      <c r="J142" s="568">
        <v>12</v>
      </c>
      <c r="K142" s="548">
        <f>C142*I142*J142</f>
        <v>15840</v>
      </c>
      <c r="L142" s="548">
        <f>F142+H142+K142</f>
        <v>17072</v>
      </c>
      <c r="M142" s="548"/>
      <c r="N142" s="694" t="s">
        <v>350</v>
      </c>
      <c r="O142" s="648"/>
    </row>
    <row r="143" s="581" customFormat="1" ht="18" customHeight="1" spans="1:15">
      <c r="A143" s="669" t="s">
        <v>351</v>
      </c>
      <c r="B143" s="14">
        <v>3</v>
      </c>
      <c r="C143" s="14">
        <v>66</v>
      </c>
      <c r="D143" s="14" t="s">
        <v>29</v>
      </c>
      <c r="E143" s="14">
        <v>56</v>
      </c>
      <c r="F143" s="15">
        <f>C143*E143</f>
        <v>3696</v>
      </c>
      <c r="G143" s="14">
        <v>0</v>
      </c>
      <c r="H143" s="15">
        <f>C143*G143</f>
        <v>0</v>
      </c>
      <c r="I143" s="14">
        <v>60</v>
      </c>
      <c r="J143" s="143">
        <v>12</v>
      </c>
      <c r="K143" s="41">
        <f>C143*I143*J143</f>
        <v>47520</v>
      </c>
      <c r="L143" s="41">
        <f>F143+H143+K143</f>
        <v>51216</v>
      </c>
      <c r="M143" s="41"/>
      <c r="N143" s="53"/>
      <c r="O143" s="431"/>
    </row>
    <row r="144" s="581" customFormat="1" ht="18" customHeight="1" spans="1:15">
      <c r="A144" s="14" t="s">
        <v>352</v>
      </c>
      <c r="B144" s="14">
        <v>2</v>
      </c>
      <c r="C144" s="19">
        <v>44</v>
      </c>
      <c r="D144" s="14" t="s">
        <v>29</v>
      </c>
      <c r="E144" s="14">
        <v>56</v>
      </c>
      <c r="F144" s="15">
        <f>C144*E144</f>
        <v>2464</v>
      </c>
      <c r="G144" s="14">
        <v>0</v>
      </c>
      <c r="H144" s="15">
        <f>C144*G144</f>
        <v>0</v>
      </c>
      <c r="I144" s="14">
        <v>60</v>
      </c>
      <c r="J144" s="143">
        <v>12</v>
      </c>
      <c r="K144" s="41">
        <f>C144*I144*J144</f>
        <v>31680</v>
      </c>
      <c r="L144" s="41">
        <f>F144+H144+K144</f>
        <v>34144</v>
      </c>
      <c r="M144" s="649"/>
      <c r="N144" s="53"/>
      <c r="O144" s="431"/>
    </row>
    <row r="145" s="581" customFormat="1" ht="18" customHeight="1" spans="1:15">
      <c r="A145" s="19" t="s">
        <v>353</v>
      </c>
      <c r="B145" s="19">
        <v>2</v>
      </c>
      <c r="C145" s="19">
        <v>44</v>
      </c>
      <c r="D145" s="19"/>
      <c r="E145" s="14">
        <v>56</v>
      </c>
      <c r="F145" s="15">
        <f>C145*E145</f>
        <v>2464</v>
      </c>
      <c r="G145" s="14">
        <v>0</v>
      </c>
      <c r="H145" s="15">
        <f>C145*G145</f>
        <v>0</v>
      </c>
      <c r="I145" s="14">
        <v>60</v>
      </c>
      <c r="J145" s="143">
        <v>9</v>
      </c>
      <c r="K145" s="41">
        <f>C145*I145*J145</f>
        <v>23760</v>
      </c>
      <c r="L145" s="41">
        <f>K145+H145+F145</f>
        <v>26224</v>
      </c>
      <c r="M145" s="692"/>
      <c r="N145" s="695" t="s">
        <v>354</v>
      </c>
      <c r="O145" s="431" t="s">
        <v>355</v>
      </c>
    </row>
    <row r="146" s="581" customFormat="1" ht="18" customHeight="1" spans="1:15">
      <c r="A146" s="670" t="s">
        <v>356</v>
      </c>
      <c r="B146" s="14">
        <v>0.5</v>
      </c>
      <c r="C146" s="14">
        <v>15</v>
      </c>
      <c r="D146" s="19" t="s">
        <v>357</v>
      </c>
      <c r="E146" s="14">
        <v>56</v>
      </c>
      <c r="F146" s="15">
        <f t="shared" ref="F146:F152" si="50">C146*E146</f>
        <v>840</v>
      </c>
      <c r="G146" s="14">
        <v>0</v>
      </c>
      <c r="H146" s="15">
        <f t="shared" ref="H146:H149" si="51">C146*G146</f>
        <v>0</v>
      </c>
      <c r="I146" s="14">
        <v>60</v>
      </c>
      <c r="J146" s="143">
        <v>12</v>
      </c>
      <c r="K146" s="41">
        <f t="shared" ref="K146:K152" si="52">C146*I146*J146</f>
        <v>10800</v>
      </c>
      <c r="L146" s="41">
        <f t="shared" ref="L145:L151" si="53">F146+H146+K146</f>
        <v>11640</v>
      </c>
      <c r="M146" s="41"/>
      <c r="N146" s="53"/>
      <c r="O146" s="431"/>
    </row>
    <row r="147" s="581" customFormat="1" ht="18" customHeight="1" spans="1:15">
      <c r="A147" s="669" t="s">
        <v>358</v>
      </c>
      <c r="B147" s="14">
        <v>1</v>
      </c>
      <c r="C147" s="14">
        <v>15</v>
      </c>
      <c r="D147" s="14" t="s">
        <v>17</v>
      </c>
      <c r="E147" s="14">
        <v>56</v>
      </c>
      <c r="F147" s="15">
        <f t="shared" si="50"/>
        <v>840</v>
      </c>
      <c r="G147" s="14">
        <v>0</v>
      </c>
      <c r="H147" s="15">
        <f t="shared" si="51"/>
        <v>0</v>
      </c>
      <c r="I147" s="14">
        <v>60</v>
      </c>
      <c r="J147" s="143">
        <v>12</v>
      </c>
      <c r="K147" s="41">
        <f t="shared" si="52"/>
        <v>10800</v>
      </c>
      <c r="L147" s="41">
        <f t="shared" si="53"/>
        <v>11640</v>
      </c>
      <c r="M147" s="41"/>
      <c r="N147" s="53"/>
      <c r="O147" s="431"/>
    </row>
    <row r="148" s="581" customFormat="1" ht="18" customHeight="1" spans="1:15">
      <c r="A148" s="669" t="s">
        <v>168</v>
      </c>
      <c r="B148" s="19">
        <v>2</v>
      </c>
      <c r="C148" s="19">
        <v>44</v>
      </c>
      <c r="D148" s="19"/>
      <c r="E148" s="14">
        <v>56</v>
      </c>
      <c r="F148" s="15">
        <f t="shared" si="50"/>
        <v>2464</v>
      </c>
      <c r="G148" s="14">
        <v>0</v>
      </c>
      <c r="H148" s="15">
        <f t="shared" si="51"/>
        <v>0</v>
      </c>
      <c r="I148" s="14">
        <v>60</v>
      </c>
      <c r="J148" s="143">
        <v>12</v>
      </c>
      <c r="K148" s="41">
        <f t="shared" si="52"/>
        <v>31680</v>
      </c>
      <c r="L148" s="41">
        <f t="shared" si="53"/>
        <v>34144</v>
      </c>
      <c r="M148" s="41"/>
      <c r="N148" s="53"/>
      <c r="O148" s="431"/>
    </row>
    <row r="149" s="581" customFormat="1" ht="18" customHeight="1" spans="1:15">
      <c r="A149" s="14" t="s">
        <v>359</v>
      </c>
      <c r="B149" s="14">
        <v>2</v>
      </c>
      <c r="C149" s="14">
        <v>50</v>
      </c>
      <c r="D149" s="25"/>
      <c r="E149" s="14">
        <v>56</v>
      </c>
      <c r="F149" s="15">
        <f t="shared" si="50"/>
        <v>2800</v>
      </c>
      <c r="G149" s="14">
        <v>0</v>
      </c>
      <c r="H149" s="15">
        <f t="shared" si="51"/>
        <v>0</v>
      </c>
      <c r="I149" s="14">
        <v>60</v>
      </c>
      <c r="J149" s="143">
        <v>12</v>
      </c>
      <c r="K149" s="41">
        <f t="shared" si="52"/>
        <v>36000</v>
      </c>
      <c r="L149" s="41">
        <f t="shared" si="53"/>
        <v>38800</v>
      </c>
      <c r="M149" s="41"/>
      <c r="N149" s="53"/>
      <c r="O149" s="431"/>
    </row>
    <row r="150" s="581" customFormat="1" ht="18" customHeight="1" spans="1:15">
      <c r="A150" s="671" t="s">
        <v>360</v>
      </c>
      <c r="B150" s="14">
        <v>1</v>
      </c>
      <c r="C150" s="14">
        <v>25</v>
      </c>
      <c r="D150" s="25"/>
      <c r="E150" s="14">
        <v>56</v>
      </c>
      <c r="F150" s="15">
        <f t="shared" si="50"/>
        <v>1400</v>
      </c>
      <c r="G150" s="14">
        <v>0</v>
      </c>
      <c r="H150" s="15">
        <v>0</v>
      </c>
      <c r="I150" s="14">
        <v>60</v>
      </c>
      <c r="J150" s="143">
        <v>12</v>
      </c>
      <c r="K150" s="41">
        <f t="shared" si="52"/>
        <v>18000</v>
      </c>
      <c r="L150" s="41">
        <f t="shared" si="53"/>
        <v>19400</v>
      </c>
      <c r="M150" s="41"/>
      <c r="N150" s="53"/>
      <c r="O150" s="431"/>
    </row>
    <row r="151" s="581" customFormat="1" ht="18" customHeight="1" spans="1:15">
      <c r="A151" s="672" t="s">
        <v>361</v>
      </c>
      <c r="B151" s="19">
        <v>1</v>
      </c>
      <c r="C151" s="19">
        <v>66</v>
      </c>
      <c r="D151" s="21"/>
      <c r="E151" s="14">
        <v>56</v>
      </c>
      <c r="F151" s="15">
        <f t="shared" si="50"/>
        <v>3696</v>
      </c>
      <c r="G151" s="14">
        <v>0</v>
      </c>
      <c r="H151" s="15">
        <v>0</v>
      </c>
      <c r="I151" s="14">
        <v>60</v>
      </c>
      <c r="J151" s="143">
        <v>12</v>
      </c>
      <c r="K151" s="41">
        <f t="shared" si="52"/>
        <v>47520</v>
      </c>
      <c r="L151" s="41">
        <f t="shared" si="53"/>
        <v>51216</v>
      </c>
      <c r="M151" s="41"/>
      <c r="N151" s="695" t="s">
        <v>354</v>
      </c>
      <c r="O151" s="431"/>
    </row>
    <row r="152" s="581" customFormat="1" ht="18" customHeight="1" spans="1:15">
      <c r="A152" s="121" t="s">
        <v>362</v>
      </c>
      <c r="B152" s="14">
        <v>1</v>
      </c>
      <c r="C152" s="14">
        <v>24</v>
      </c>
      <c r="D152" s="81" t="s">
        <v>17</v>
      </c>
      <c r="E152" s="453">
        <v>56</v>
      </c>
      <c r="F152" s="41">
        <f t="shared" si="50"/>
        <v>1344</v>
      </c>
      <c r="G152" s="143">
        <v>0</v>
      </c>
      <c r="H152" s="41">
        <f>C152*G152</f>
        <v>0</v>
      </c>
      <c r="I152" s="143">
        <v>60</v>
      </c>
      <c r="J152" s="143">
        <v>12</v>
      </c>
      <c r="K152" s="41">
        <f t="shared" si="52"/>
        <v>17280</v>
      </c>
      <c r="L152" s="41">
        <f>K152+H152+F152</f>
        <v>18624</v>
      </c>
      <c r="M152" s="41"/>
      <c r="N152" s="695"/>
      <c r="O152" s="431"/>
    </row>
    <row r="153" s="583" customFormat="1" ht="18" customHeight="1" spans="1:15">
      <c r="A153" s="673" t="s">
        <v>23</v>
      </c>
      <c r="B153" s="26"/>
      <c r="C153" s="26"/>
      <c r="D153" s="26"/>
      <c r="E153" s="16"/>
      <c r="F153" s="18">
        <f>SUM(F142:F152)</f>
        <v>23240</v>
      </c>
      <c r="G153" s="16"/>
      <c r="H153" s="18"/>
      <c r="I153" s="16"/>
      <c r="J153" s="390"/>
      <c r="K153" s="48">
        <f>SUM(K142:K152)</f>
        <v>290880</v>
      </c>
      <c r="L153" s="48">
        <f>SUM(L142:L152)</f>
        <v>314120</v>
      </c>
      <c r="M153" s="41"/>
      <c r="N153" s="53"/>
      <c r="O153" s="696"/>
    </row>
    <row r="154" s="583" customFormat="1" ht="18" customHeight="1" spans="1:15">
      <c r="A154" s="12" t="s">
        <v>363</v>
      </c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40"/>
    </row>
    <row r="155" s="583" customFormat="1" ht="18" customHeight="1" spans="1:15">
      <c r="A155" s="589" t="s">
        <v>364</v>
      </c>
      <c r="B155" s="603">
        <v>2</v>
      </c>
      <c r="C155" s="603">
        <v>44</v>
      </c>
      <c r="D155" s="603" t="s">
        <v>29</v>
      </c>
      <c r="E155" s="603">
        <v>56</v>
      </c>
      <c r="F155" s="593">
        <f t="shared" ref="F155:F165" si="54">C155*E155</f>
        <v>2464</v>
      </c>
      <c r="G155" s="603">
        <v>0</v>
      </c>
      <c r="H155" s="593">
        <f t="shared" ref="H155:H165" si="55">C155*G155</f>
        <v>0</v>
      </c>
      <c r="I155" s="603">
        <v>60</v>
      </c>
      <c r="J155" s="96">
        <v>12</v>
      </c>
      <c r="K155" s="95">
        <f t="shared" ref="K155:K165" si="56">C155*I155*J155</f>
        <v>31680</v>
      </c>
      <c r="L155" s="95">
        <f t="shared" ref="L155:L165" si="57">F155+H155+K155</f>
        <v>34144</v>
      </c>
      <c r="M155" s="95"/>
      <c r="N155" s="697"/>
      <c r="O155" s="643"/>
    </row>
    <row r="156" s="583" customFormat="1" ht="18" customHeight="1" spans="1:15">
      <c r="A156" s="121" t="s">
        <v>365</v>
      </c>
      <c r="B156" s="14">
        <v>2</v>
      </c>
      <c r="C156" s="14">
        <v>44</v>
      </c>
      <c r="D156" s="14" t="s">
        <v>29</v>
      </c>
      <c r="E156" s="14">
        <v>56</v>
      </c>
      <c r="F156" s="15">
        <f t="shared" si="54"/>
        <v>2464</v>
      </c>
      <c r="G156" s="14">
        <v>0</v>
      </c>
      <c r="H156" s="15">
        <f t="shared" si="55"/>
        <v>0</v>
      </c>
      <c r="I156" s="14">
        <v>60</v>
      </c>
      <c r="J156" s="143">
        <v>12</v>
      </c>
      <c r="K156" s="41">
        <f t="shared" si="56"/>
        <v>31680</v>
      </c>
      <c r="L156" s="41">
        <f t="shared" si="57"/>
        <v>34144</v>
      </c>
      <c r="M156" s="41"/>
      <c r="N156" s="635"/>
      <c r="O156" s="431"/>
    </row>
    <row r="157" s="583" customFormat="1" ht="18" customHeight="1" spans="1:15">
      <c r="A157" s="121" t="s">
        <v>366</v>
      </c>
      <c r="B157" s="14">
        <v>1</v>
      </c>
      <c r="C157" s="14">
        <v>22</v>
      </c>
      <c r="D157" s="14" t="s">
        <v>17</v>
      </c>
      <c r="E157" s="14">
        <v>56</v>
      </c>
      <c r="F157" s="15">
        <f t="shared" si="54"/>
        <v>1232</v>
      </c>
      <c r="G157" s="14">
        <v>0</v>
      </c>
      <c r="H157" s="15">
        <f t="shared" si="55"/>
        <v>0</v>
      </c>
      <c r="I157" s="14">
        <v>60</v>
      </c>
      <c r="J157" s="143">
        <v>12</v>
      </c>
      <c r="K157" s="41">
        <f t="shared" si="56"/>
        <v>15840</v>
      </c>
      <c r="L157" s="41">
        <f t="shared" si="57"/>
        <v>17072</v>
      </c>
      <c r="M157" s="41"/>
      <c r="N157" s="635"/>
      <c r="O157" s="431"/>
    </row>
    <row r="158" s="583" customFormat="1" ht="18" customHeight="1" spans="1:15">
      <c r="A158" s="121" t="s">
        <v>367</v>
      </c>
      <c r="B158" s="14">
        <v>1</v>
      </c>
      <c r="C158" s="14">
        <v>22</v>
      </c>
      <c r="D158" s="14" t="s">
        <v>17</v>
      </c>
      <c r="E158" s="14">
        <v>56</v>
      </c>
      <c r="F158" s="15">
        <f t="shared" si="54"/>
        <v>1232</v>
      </c>
      <c r="G158" s="14">
        <v>0</v>
      </c>
      <c r="H158" s="15">
        <f t="shared" si="55"/>
        <v>0</v>
      </c>
      <c r="I158" s="14">
        <v>60</v>
      </c>
      <c r="J158" s="143">
        <v>12</v>
      </c>
      <c r="K158" s="41">
        <f t="shared" si="56"/>
        <v>15840</v>
      </c>
      <c r="L158" s="41">
        <f t="shared" si="57"/>
        <v>17072</v>
      </c>
      <c r="M158" s="41"/>
      <c r="N158" s="635"/>
      <c r="O158" s="431"/>
    </row>
    <row r="159" s="583" customFormat="1" ht="18" customHeight="1" spans="1:15">
      <c r="A159" s="121" t="s">
        <v>368</v>
      </c>
      <c r="B159" s="14">
        <v>2</v>
      </c>
      <c r="C159" s="14">
        <v>44</v>
      </c>
      <c r="D159" s="14" t="s">
        <v>17</v>
      </c>
      <c r="E159" s="14">
        <v>56</v>
      </c>
      <c r="F159" s="15">
        <f t="shared" si="54"/>
        <v>2464</v>
      </c>
      <c r="G159" s="14">
        <v>0</v>
      </c>
      <c r="H159" s="15">
        <f t="shared" si="55"/>
        <v>0</v>
      </c>
      <c r="I159" s="14">
        <v>60</v>
      </c>
      <c r="J159" s="143">
        <v>12</v>
      </c>
      <c r="K159" s="41">
        <f t="shared" si="56"/>
        <v>31680</v>
      </c>
      <c r="L159" s="41">
        <f t="shared" si="57"/>
        <v>34144</v>
      </c>
      <c r="M159" s="41"/>
      <c r="N159" s="635"/>
      <c r="O159" s="431"/>
    </row>
    <row r="160" s="583" customFormat="1" ht="18" customHeight="1" spans="1:15">
      <c r="A160" s="121" t="s">
        <v>369</v>
      </c>
      <c r="B160" s="14">
        <v>1</v>
      </c>
      <c r="C160" s="14">
        <v>22</v>
      </c>
      <c r="D160" s="14" t="s">
        <v>17</v>
      </c>
      <c r="E160" s="14">
        <v>56</v>
      </c>
      <c r="F160" s="15">
        <f t="shared" si="54"/>
        <v>1232</v>
      </c>
      <c r="G160" s="14">
        <v>0</v>
      </c>
      <c r="H160" s="15">
        <f t="shared" si="55"/>
        <v>0</v>
      </c>
      <c r="I160" s="14">
        <v>60</v>
      </c>
      <c r="J160" s="143">
        <v>12</v>
      </c>
      <c r="K160" s="41">
        <f t="shared" si="56"/>
        <v>15840</v>
      </c>
      <c r="L160" s="41">
        <f t="shared" si="57"/>
        <v>17072</v>
      </c>
      <c r="M160" s="41"/>
      <c r="N160" s="635"/>
      <c r="O160" s="431"/>
    </row>
    <row r="161" s="583" customFormat="1" ht="18" customHeight="1" spans="1:15">
      <c r="A161" s="121" t="s">
        <v>370</v>
      </c>
      <c r="B161" s="453">
        <v>1</v>
      </c>
      <c r="C161" s="453">
        <v>22</v>
      </c>
      <c r="D161" s="453" t="s">
        <v>17</v>
      </c>
      <c r="E161" s="453">
        <v>56</v>
      </c>
      <c r="F161" s="595">
        <f t="shared" si="54"/>
        <v>1232</v>
      </c>
      <c r="G161" s="453">
        <v>0</v>
      </c>
      <c r="H161" s="15">
        <f t="shared" si="55"/>
        <v>0</v>
      </c>
      <c r="I161" s="453">
        <v>60</v>
      </c>
      <c r="J161" s="370">
        <v>12</v>
      </c>
      <c r="K161" s="172">
        <f t="shared" si="56"/>
        <v>15840</v>
      </c>
      <c r="L161" s="516">
        <f t="shared" si="57"/>
        <v>17072</v>
      </c>
      <c r="M161" s="41"/>
      <c r="N161" s="635"/>
      <c r="O161" s="431"/>
    </row>
    <row r="162" s="583" customFormat="1" ht="18" customHeight="1" spans="1:15">
      <c r="A162" s="121" t="s">
        <v>371</v>
      </c>
      <c r="B162" s="14">
        <v>2</v>
      </c>
      <c r="C162" s="14">
        <v>44</v>
      </c>
      <c r="D162" s="14" t="s">
        <v>17</v>
      </c>
      <c r="E162" s="14">
        <v>56</v>
      </c>
      <c r="F162" s="15">
        <f t="shared" si="54"/>
        <v>2464</v>
      </c>
      <c r="G162" s="14">
        <v>0</v>
      </c>
      <c r="H162" s="15">
        <f t="shared" si="55"/>
        <v>0</v>
      </c>
      <c r="I162" s="14">
        <v>60</v>
      </c>
      <c r="J162" s="143">
        <v>12</v>
      </c>
      <c r="K162" s="41">
        <f t="shared" si="56"/>
        <v>31680</v>
      </c>
      <c r="L162" s="41">
        <f t="shared" si="57"/>
        <v>34144</v>
      </c>
      <c r="M162" s="41"/>
      <c r="N162" s="635"/>
      <c r="O162" s="431"/>
    </row>
    <row r="163" s="583" customFormat="1" ht="18" customHeight="1" spans="1:15">
      <c r="A163" s="121" t="s">
        <v>372</v>
      </c>
      <c r="B163" s="14">
        <v>1</v>
      </c>
      <c r="C163" s="14">
        <v>22</v>
      </c>
      <c r="D163" s="14" t="s">
        <v>17</v>
      </c>
      <c r="E163" s="14">
        <v>56</v>
      </c>
      <c r="F163" s="15">
        <f t="shared" si="54"/>
        <v>1232</v>
      </c>
      <c r="G163" s="14">
        <v>0</v>
      </c>
      <c r="H163" s="15">
        <f t="shared" si="55"/>
        <v>0</v>
      </c>
      <c r="I163" s="14">
        <v>60</v>
      </c>
      <c r="J163" s="143">
        <v>12</v>
      </c>
      <c r="K163" s="41">
        <f t="shared" si="56"/>
        <v>15840</v>
      </c>
      <c r="L163" s="41">
        <f t="shared" si="57"/>
        <v>17072</v>
      </c>
      <c r="M163" s="41"/>
      <c r="N163" s="635"/>
      <c r="O163" s="431"/>
    </row>
    <row r="164" s="583" customFormat="1" ht="18" customHeight="1" spans="1:15">
      <c r="A164" s="121" t="s">
        <v>373</v>
      </c>
      <c r="B164" s="14">
        <v>1</v>
      </c>
      <c r="C164" s="14">
        <v>22</v>
      </c>
      <c r="D164" s="14" t="s">
        <v>34</v>
      </c>
      <c r="E164" s="14">
        <v>56</v>
      </c>
      <c r="F164" s="15">
        <f t="shared" si="54"/>
        <v>1232</v>
      </c>
      <c r="G164" s="14">
        <v>0</v>
      </c>
      <c r="H164" s="15">
        <f t="shared" si="55"/>
        <v>0</v>
      </c>
      <c r="I164" s="14">
        <v>60</v>
      </c>
      <c r="J164" s="143">
        <v>12</v>
      </c>
      <c r="K164" s="41">
        <f t="shared" si="56"/>
        <v>15840</v>
      </c>
      <c r="L164" s="41">
        <f t="shared" si="57"/>
        <v>17072</v>
      </c>
      <c r="M164" s="41"/>
      <c r="N164" s="635"/>
      <c r="O164" s="431"/>
    </row>
    <row r="165" s="583" customFormat="1" ht="18" customHeight="1" spans="1:15">
      <c r="A165" s="121" t="s">
        <v>374</v>
      </c>
      <c r="B165" s="14">
        <v>1</v>
      </c>
      <c r="C165" s="14">
        <v>22</v>
      </c>
      <c r="D165" s="14" t="s">
        <v>34</v>
      </c>
      <c r="E165" s="14">
        <v>56</v>
      </c>
      <c r="F165" s="15">
        <f t="shared" si="54"/>
        <v>1232</v>
      </c>
      <c r="G165" s="14">
        <v>0</v>
      </c>
      <c r="H165" s="15">
        <f t="shared" si="55"/>
        <v>0</v>
      </c>
      <c r="I165" s="14">
        <v>60</v>
      </c>
      <c r="J165" s="143">
        <v>12</v>
      </c>
      <c r="K165" s="41">
        <f t="shared" si="56"/>
        <v>15840</v>
      </c>
      <c r="L165" s="41">
        <f t="shared" si="57"/>
        <v>17072</v>
      </c>
      <c r="M165" s="41"/>
      <c r="N165" s="635"/>
      <c r="O165" s="431"/>
    </row>
    <row r="166" s="583" customFormat="1" ht="18" customHeight="1" spans="1:15">
      <c r="A166" s="596" t="s">
        <v>23</v>
      </c>
      <c r="B166" s="597"/>
      <c r="C166" s="597"/>
      <c r="D166" s="597"/>
      <c r="E166" s="597"/>
      <c r="F166" s="598">
        <f>SUM(F155:F165)</f>
        <v>18480</v>
      </c>
      <c r="G166" s="598"/>
      <c r="H166" s="598"/>
      <c r="I166" s="598"/>
      <c r="J166" s="598"/>
      <c r="K166" s="598">
        <f>SUM(K155:K165)</f>
        <v>237600</v>
      </c>
      <c r="L166" s="598">
        <f>SUM(L155:L165)</f>
        <v>256080</v>
      </c>
      <c r="M166" s="630"/>
      <c r="N166" s="698"/>
      <c r="O166" s="631"/>
    </row>
    <row r="167" s="581" customFormat="1" ht="18" customHeight="1" spans="1:15">
      <c r="A167" s="12" t="s">
        <v>375</v>
      </c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40"/>
    </row>
    <row r="168" s="581" customFormat="1" ht="18" customHeight="1" spans="1:15">
      <c r="A168" s="599" t="s">
        <v>376</v>
      </c>
      <c r="B168" s="599">
        <v>1</v>
      </c>
      <c r="C168" s="599">
        <v>22</v>
      </c>
      <c r="D168" s="599"/>
      <c r="E168" s="599">
        <v>56</v>
      </c>
      <c r="F168" s="600">
        <f>C168*E168</f>
        <v>1232</v>
      </c>
      <c r="G168" s="599">
        <v>0</v>
      </c>
      <c r="H168" s="600">
        <f>C168*G168</f>
        <v>0</v>
      </c>
      <c r="I168" s="599">
        <v>60</v>
      </c>
      <c r="J168" s="568">
        <v>12</v>
      </c>
      <c r="K168" s="548">
        <f>C168*I168*J168</f>
        <v>15840</v>
      </c>
      <c r="L168" s="548">
        <f>F168+H168+K168</f>
        <v>17072</v>
      </c>
      <c r="M168" s="690"/>
      <c r="N168" s="599"/>
      <c r="O168" s="691" t="s">
        <v>377</v>
      </c>
    </row>
    <row r="169" s="581" customFormat="1" ht="18" customHeight="1" spans="1:15">
      <c r="A169" s="14" t="s">
        <v>378</v>
      </c>
      <c r="B169" s="14">
        <v>2</v>
      </c>
      <c r="C169" s="14">
        <v>44</v>
      </c>
      <c r="D169" s="14"/>
      <c r="E169" s="14">
        <v>56</v>
      </c>
      <c r="F169" s="15">
        <f>C169*E169</f>
        <v>2464</v>
      </c>
      <c r="G169" s="14">
        <v>0</v>
      </c>
      <c r="H169" s="15">
        <f>C169*G169</f>
        <v>0</v>
      </c>
      <c r="I169" s="14">
        <v>60</v>
      </c>
      <c r="J169" s="143">
        <v>12</v>
      </c>
      <c r="K169" s="41">
        <f>C169*I169*J169</f>
        <v>31680</v>
      </c>
      <c r="L169" s="41">
        <f>F169+H169+K169</f>
        <v>34144</v>
      </c>
      <c r="M169" s="692"/>
      <c r="N169" s="14"/>
      <c r="O169" s="693" t="s">
        <v>377</v>
      </c>
    </row>
    <row r="170" s="581" customFormat="1" ht="18" customHeight="1" spans="1:15">
      <c r="A170" s="16" t="s">
        <v>23</v>
      </c>
      <c r="B170" s="16"/>
      <c r="C170" s="16"/>
      <c r="D170" s="16"/>
      <c r="E170" s="16"/>
      <c r="F170" s="18">
        <f>SUM(F168:F169)</f>
        <v>3696</v>
      </c>
      <c r="G170" s="18"/>
      <c r="H170" s="18">
        <f>SUM(H167:H168)</f>
        <v>0</v>
      </c>
      <c r="I170" s="18"/>
      <c r="J170" s="18"/>
      <c r="K170" s="18">
        <f>SUM(K168:K169)</f>
        <v>47520</v>
      </c>
      <c r="L170" s="18">
        <f>SUM(L168:L169)</f>
        <v>51216</v>
      </c>
      <c r="M170" s="692"/>
      <c r="N170" s="14"/>
      <c r="O170" s="693"/>
    </row>
    <row r="171" s="584" customFormat="1" ht="18" customHeight="1" spans="1:15">
      <c r="A171" s="674" t="s">
        <v>207</v>
      </c>
      <c r="B171" s="675"/>
      <c r="C171" s="675"/>
      <c r="D171" s="675"/>
      <c r="E171" s="675"/>
      <c r="F171" s="676">
        <f>F170+F166+F153+F140+F136+F126+F112+F105+F92+F78++F74+F52+F49+F45+F34+F26</f>
        <v>256447.52</v>
      </c>
      <c r="G171" s="676"/>
      <c r="H171" s="676"/>
      <c r="I171" s="676"/>
      <c r="J171" s="676"/>
      <c r="K171" s="676">
        <f>K170+K166+K153+K140+K136+K126+K112+K105+K92+K78+K74+K52+K49+K45+K34+K26</f>
        <v>3226862.4</v>
      </c>
      <c r="L171" s="676">
        <f>K171+F171</f>
        <v>3483309.92</v>
      </c>
      <c r="M171" s="699"/>
      <c r="N171" s="700" t="s">
        <v>379</v>
      </c>
      <c r="O171" s="701"/>
    </row>
    <row r="172" s="581" customFormat="1" ht="15.75" customHeight="1" spans="1:15">
      <c r="A172" s="677" t="s">
        <v>208</v>
      </c>
      <c r="B172" s="677"/>
      <c r="C172" s="677"/>
      <c r="D172" s="677"/>
      <c r="E172" s="677"/>
      <c r="F172" s="677"/>
      <c r="G172" s="677"/>
      <c r="H172" s="677"/>
      <c r="I172" s="677"/>
      <c r="J172" s="677"/>
      <c r="K172" s="677"/>
      <c r="L172" s="677"/>
      <c r="M172" s="677"/>
      <c r="N172" s="677"/>
      <c r="O172" s="677"/>
    </row>
    <row r="173" ht="15.75" customHeight="1" spans="1:15">
      <c r="A173" s="585" t="s">
        <v>209</v>
      </c>
      <c r="J173" s="585"/>
      <c r="O173" s="702"/>
    </row>
    <row r="174" ht="15.75" customHeight="1" spans="6:10">
      <c r="F174" s="678" t="s">
        <v>380</v>
      </c>
      <c r="H174" s="679">
        <f>F134+F76+F73+F63+F51+F46+F21</f>
        <v>6720</v>
      </c>
      <c r="J174" s="703"/>
    </row>
    <row r="175" ht="15.75" customHeight="1" spans="6:9">
      <c r="F175" s="678" t="s">
        <v>212</v>
      </c>
      <c r="H175" s="680">
        <f>F171-H174</f>
        <v>249727.52</v>
      </c>
      <c r="I175" s="680"/>
    </row>
    <row r="180" s="581" customFormat="1" customHeight="1" spans="1:15">
      <c r="A180" s="681" t="s">
        <v>233</v>
      </c>
      <c r="B180" s="682">
        <v>1</v>
      </c>
      <c r="C180" s="683">
        <v>13.33</v>
      </c>
      <c r="D180" s="682" t="s">
        <v>17</v>
      </c>
      <c r="E180" s="682">
        <v>56</v>
      </c>
      <c r="F180" s="684">
        <f t="shared" ref="F180:F185" si="58">C180*E180</f>
        <v>746.48</v>
      </c>
      <c r="G180" s="682">
        <v>0</v>
      </c>
      <c r="H180" s="683">
        <f t="shared" ref="H180:H185" si="59">C180*G180</f>
        <v>0</v>
      </c>
      <c r="I180" s="682">
        <v>60</v>
      </c>
      <c r="J180" s="704">
        <v>12</v>
      </c>
      <c r="K180" s="683">
        <f t="shared" ref="K180:K185" si="60">C180*I180*J180</f>
        <v>9597.6</v>
      </c>
      <c r="L180" s="683">
        <f t="shared" ref="L180:L185" si="61">K180+H180+F180</f>
        <v>10344.08</v>
      </c>
      <c r="M180" s="705"/>
      <c r="N180" s="706" t="s">
        <v>381</v>
      </c>
      <c r="O180" s="707"/>
    </row>
    <row r="181" s="581" customFormat="1" customHeight="1" spans="1:15">
      <c r="A181" s="681" t="s">
        <v>233</v>
      </c>
      <c r="B181" s="682">
        <v>1</v>
      </c>
      <c r="C181" s="683">
        <v>6.67</v>
      </c>
      <c r="D181" s="682" t="s">
        <v>17</v>
      </c>
      <c r="E181" s="682">
        <v>56</v>
      </c>
      <c r="F181" s="684">
        <f t="shared" si="58"/>
        <v>373.52</v>
      </c>
      <c r="G181" s="682">
        <v>0</v>
      </c>
      <c r="H181" s="683">
        <f t="shared" si="59"/>
        <v>0</v>
      </c>
      <c r="I181" s="682">
        <v>60</v>
      </c>
      <c r="J181" s="704">
        <v>12</v>
      </c>
      <c r="K181" s="683">
        <f t="shared" si="60"/>
        <v>4802.4</v>
      </c>
      <c r="L181" s="683">
        <f t="shared" si="61"/>
        <v>5175.92</v>
      </c>
      <c r="M181" s="705"/>
      <c r="N181" s="706" t="s">
        <v>254</v>
      </c>
      <c r="O181" s="707"/>
    </row>
    <row r="182" s="581" customFormat="1" customHeight="1" spans="1:15">
      <c r="A182" s="681" t="s">
        <v>233</v>
      </c>
      <c r="B182" s="682">
        <v>1</v>
      </c>
      <c r="C182" s="683">
        <v>6.67</v>
      </c>
      <c r="D182" s="682" t="s">
        <v>17</v>
      </c>
      <c r="E182" s="682">
        <v>56</v>
      </c>
      <c r="F182" s="684">
        <f t="shared" si="58"/>
        <v>373.52</v>
      </c>
      <c r="G182" s="682">
        <v>0</v>
      </c>
      <c r="H182" s="683">
        <f t="shared" si="59"/>
        <v>0</v>
      </c>
      <c r="I182" s="682">
        <v>60</v>
      </c>
      <c r="J182" s="704">
        <v>12</v>
      </c>
      <c r="K182" s="683">
        <f t="shared" si="60"/>
        <v>4802.4</v>
      </c>
      <c r="L182" s="683">
        <f t="shared" si="61"/>
        <v>5175.92</v>
      </c>
      <c r="M182" s="705"/>
      <c r="N182" s="706" t="s">
        <v>258</v>
      </c>
      <c r="O182" s="707"/>
    </row>
    <row r="183" s="581" customFormat="1" customHeight="1" spans="1:15">
      <c r="A183" s="681" t="s">
        <v>233</v>
      </c>
      <c r="B183" s="682">
        <v>1</v>
      </c>
      <c r="C183" s="683">
        <v>13.33</v>
      </c>
      <c r="D183" s="682" t="s">
        <v>17</v>
      </c>
      <c r="E183" s="682">
        <v>56</v>
      </c>
      <c r="F183" s="684">
        <f t="shared" si="58"/>
        <v>746.48</v>
      </c>
      <c r="G183" s="682">
        <v>0</v>
      </c>
      <c r="H183" s="683">
        <f t="shared" si="59"/>
        <v>0</v>
      </c>
      <c r="I183" s="682">
        <v>60</v>
      </c>
      <c r="J183" s="704">
        <v>12</v>
      </c>
      <c r="K183" s="683">
        <f t="shared" si="60"/>
        <v>9597.6</v>
      </c>
      <c r="L183" s="683">
        <f t="shared" si="61"/>
        <v>10344.08</v>
      </c>
      <c r="M183" s="705"/>
      <c r="N183" s="706" t="s">
        <v>340</v>
      </c>
      <c r="O183" s="707"/>
    </row>
    <row r="184" s="581" customFormat="1" customHeight="1" spans="1:15">
      <c r="A184" s="681" t="s">
        <v>233</v>
      </c>
      <c r="B184" s="682">
        <v>1</v>
      </c>
      <c r="C184" s="683">
        <v>13.33</v>
      </c>
      <c r="D184" s="682" t="s">
        <v>17</v>
      </c>
      <c r="E184" s="682">
        <v>56</v>
      </c>
      <c r="F184" s="684">
        <f t="shared" si="58"/>
        <v>746.48</v>
      </c>
      <c r="G184" s="682">
        <v>0</v>
      </c>
      <c r="H184" s="683">
        <f t="shared" si="59"/>
        <v>0</v>
      </c>
      <c r="I184" s="682">
        <v>60</v>
      </c>
      <c r="J184" s="704">
        <v>12</v>
      </c>
      <c r="K184" s="683">
        <f t="shared" si="60"/>
        <v>9597.6</v>
      </c>
      <c r="L184" s="683">
        <f t="shared" si="61"/>
        <v>10344.08</v>
      </c>
      <c r="M184" s="705"/>
      <c r="N184" s="706" t="s">
        <v>279</v>
      </c>
      <c r="O184" s="707"/>
    </row>
    <row r="185" s="581" customFormat="1" customHeight="1" spans="1:15">
      <c r="A185" s="681" t="s">
        <v>233</v>
      </c>
      <c r="B185" s="682">
        <v>1</v>
      </c>
      <c r="C185" s="683">
        <v>6.67</v>
      </c>
      <c r="D185" s="682" t="s">
        <v>17</v>
      </c>
      <c r="E185" s="682">
        <v>56</v>
      </c>
      <c r="F185" s="684">
        <f t="shared" si="58"/>
        <v>373.52</v>
      </c>
      <c r="G185" s="682">
        <v>0</v>
      </c>
      <c r="H185" s="683">
        <f t="shared" si="59"/>
        <v>0</v>
      </c>
      <c r="I185" s="682">
        <v>60</v>
      </c>
      <c r="J185" s="704">
        <v>12</v>
      </c>
      <c r="K185" s="683">
        <f t="shared" si="60"/>
        <v>4802.4</v>
      </c>
      <c r="L185" s="683">
        <f t="shared" si="61"/>
        <v>5175.92</v>
      </c>
      <c r="M185" s="705"/>
      <c r="N185" s="706" t="s">
        <v>277</v>
      </c>
      <c r="O185" s="707"/>
    </row>
    <row r="186" spans="3:3">
      <c r="C186" s="585">
        <f>SUM(C180:C185)</f>
        <v>60</v>
      </c>
    </row>
  </sheetData>
  <autoFilter ref="A2:O175">
    <extLst/>
  </autoFilter>
  <mergeCells count="19">
    <mergeCell ref="A1:O1"/>
    <mergeCell ref="A3:O3"/>
    <mergeCell ref="A11:O11"/>
    <mergeCell ref="A27:O27"/>
    <mergeCell ref="A35:O35"/>
    <mergeCell ref="A53:O53"/>
    <mergeCell ref="A75:O75"/>
    <mergeCell ref="A93:O93"/>
    <mergeCell ref="A106:O106"/>
    <mergeCell ref="A113:O113"/>
    <mergeCell ref="A127:O127"/>
    <mergeCell ref="A137:O137"/>
    <mergeCell ref="A141:O141"/>
    <mergeCell ref="A154:O154"/>
    <mergeCell ref="A167:O167"/>
    <mergeCell ref="N171:O171"/>
    <mergeCell ref="A172:O172"/>
    <mergeCell ref="H175:I175"/>
    <mergeCell ref="O4:O9"/>
  </mergeCells>
  <pageMargins left="0.94488188976378" right="0.15748031496063" top="0.708661417322835" bottom="0.551181102362205" header="0.393700787401575" footer="0.236220472440945"/>
  <pageSetup paperSize="9" scale="86" fitToHeight="5" orientation="landscape" horizontalDpi="12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0"/>
  <sheetViews>
    <sheetView workbookViewId="0">
      <selection activeCell="M2" sqref="M2"/>
    </sheetView>
  </sheetViews>
  <sheetFormatPr defaultColWidth="9" defaultRowHeight="13.5"/>
  <cols>
    <col min="1" max="1" width="11.25" style="338" customWidth="1"/>
    <col min="2" max="2" width="4" style="338" customWidth="1"/>
    <col min="3" max="3" width="4.75" style="338" customWidth="1"/>
    <col min="4" max="4" width="9.125" style="338" customWidth="1"/>
    <col min="5" max="5" width="5.625" style="338" customWidth="1"/>
    <col min="6" max="6" width="10.5" style="531" customWidth="1"/>
    <col min="7" max="7" width="5.875" style="338" customWidth="1"/>
    <col min="8" max="8" width="8" style="532" customWidth="1"/>
    <col min="9" max="9" width="5.75" style="338" customWidth="1"/>
    <col min="10" max="10" width="5.375" style="338" customWidth="1"/>
    <col min="11" max="11" width="12" style="532" customWidth="1"/>
    <col min="12" max="12" width="11.875" style="532" customWidth="1"/>
    <col min="13" max="13" width="11.125" style="532" customWidth="1"/>
    <col min="14" max="14" width="11" style="338" customWidth="1"/>
    <col min="15" max="15" width="10.5" style="338" customWidth="1"/>
    <col min="16" max="16" width="10" style="71" customWidth="1"/>
    <col min="17" max="16384" width="9" style="71"/>
  </cols>
  <sheetData>
    <row r="1" s="334" customFormat="1" ht="36" customHeight="1" spans="1:15">
      <c r="A1" s="533" t="s">
        <v>382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</row>
    <row r="2" s="3" customFormat="1" ht="78.75" customHeight="1" spans="1:15">
      <c r="A2" s="74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37" t="s">
        <v>13</v>
      </c>
      <c r="N2" s="38" t="s">
        <v>14</v>
      </c>
      <c r="O2" s="39" t="s">
        <v>15</v>
      </c>
    </row>
    <row r="3" s="3" customFormat="1" ht="18" customHeight="1" spans="1:15">
      <c r="A3" s="121" t="s">
        <v>383</v>
      </c>
      <c r="B3" s="14">
        <v>1</v>
      </c>
      <c r="C3" s="14">
        <v>22</v>
      </c>
      <c r="D3" s="14" t="s">
        <v>17</v>
      </c>
      <c r="E3" s="82">
        <v>56</v>
      </c>
      <c r="F3" s="534">
        <v>0</v>
      </c>
      <c r="G3" s="14">
        <v>0</v>
      </c>
      <c r="H3" s="83">
        <f>C3*G3</f>
        <v>0</v>
      </c>
      <c r="I3" s="125">
        <v>60</v>
      </c>
      <c r="J3" s="143">
        <v>0</v>
      </c>
      <c r="K3" s="41">
        <v>0</v>
      </c>
      <c r="L3" s="41">
        <f>K3+H3+F3</f>
        <v>0</v>
      </c>
      <c r="M3" s="41"/>
      <c r="N3" s="556" t="s">
        <v>22</v>
      </c>
      <c r="O3" s="557"/>
    </row>
    <row r="4" s="3" customFormat="1" ht="18" customHeight="1" spans="1:15">
      <c r="A4" s="535" t="s">
        <v>23</v>
      </c>
      <c r="B4" s="22"/>
      <c r="C4" s="22"/>
      <c r="D4" s="22"/>
      <c r="E4" s="536"/>
      <c r="F4" s="537"/>
      <c r="G4" s="22"/>
      <c r="H4" s="538"/>
      <c r="I4" s="536"/>
      <c r="J4" s="558"/>
      <c r="K4" s="559"/>
      <c r="L4" s="559"/>
      <c r="M4" s="198"/>
      <c r="N4" s="560"/>
      <c r="O4" s="561"/>
    </row>
    <row r="5" s="3" customFormat="1" ht="18" customHeight="1" spans="1:15">
      <c r="A5" s="12" t="s">
        <v>384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40"/>
    </row>
    <row r="6" s="3" customFormat="1" ht="18" customHeight="1" spans="1:15">
      <c r="A6" s="121" t="s">
        <v>385</v>
      </c>
      <c r="B6" s="14">
        <v>1</v>
      </c>
      <c r="C6" s="14">
        <v>22</v>
      </c>
      <c r="D6" s="125" t="s">
        <v>17</v>
      </c>
      <c r="E6" s="125">
        <v>0</v>
      </c>
      <c r="F6" s="41">
        <v>0</v>
      </c>
      <c r="G6" s="125">
        <v>0</v>
      </c>
      <c r="H6" s="41">
        <v>0</v>
      </c>
      <c r="I6" s="143">
        <v>60</v>
      </c>
      <c r="J6" s="370">
        <v>12</v>
      </c>
      <c r="K6" s="41">
        <f t="shared" ref="K6:K9" si="0">C6*I6*J6</f>
        <v>15840</v>
      </c>
      <c r="L6" s="41">
        <f t="shared" ref="L6:L9" si="1">F6+K6</f>
        <v>15840</v>
      </c>
      <c r="M6" s="25"/>
      <c r="N6" s="556" t="s">
        <v>386</v>
      </c>
      <c r="O6" s="562"/>
    </row>
    <row r="7" s="3" customFormat="1" ht="18" customHeight="1" spans="1:15">
      <c r="A7" s="121" t="s">
        <v>387</v>
      </c>
      <c r="B7" s="14">
        <v>1</v>
      </c>
      <c r="C7" s="14">
        <v>22</v>
      </c>
      <c r="D7" s="125" t="s">
        <v>17</v>
      </c>
      <c r="E7" s="125">
        <v>56</v>
      </c>
      <c r="F7" s="41">
        <v>1232</v>
      </c>
      <c r="G7" s="125">
        <v>0</v>
      </c>
      <c r="H7" s="41">
        <v>0</v>
      </c>
      <c r="I7" s="143">
        <v>60</v>
      </c>
      <c r="J7" s="370">
        <v>12</v>
      </c>
      <c r="K7" s="41">
        <f t="shared" si="0"/>
        <v>15840</v>
      </c>
      <c r="L7" s="41">
        <f t="shared" si="1"/>
        <v>17072</v>
      </c>
      <c r="M7" s="25"/>
      <c r="N7" s="556" t="s">
        <v>386</v>
      </c>
      <c r="O7" s="562"/>
    </row>
    <row r="8" s="3" customFormat="1" ht="18" customHeight="1" spans="1:15">
      <c r="A8" s="539" t="s">
        <v>23</v>
      </c>
      <c r="B8" s="17"/>
      <c r="C8" s="17"/>
      <c r="D8" s="391"/>
      <c r="E8" s="391"/>
      <c r="F8" s="48">
        <f>SUM(F6:F7)</f>
        <v>1232</v>
      </c>
      <c r="G8" s="424"/>
      <c r="H8" s="48"/>
      <c r="I8" s="390"/>
      <c r="J8" s="390"/>
      <c r="K8" s="48">
        <f>SUM(K6:K7)</f>
        <v>31680</v>
      </c>
      <c r="L8" s="48">
        <f>SUM(L6:L7)</f>
        <v>32912</v>
      </c>
      <c r="M8" s="25"/>
      <c r="N8" s="556"/>
      <c r="O8" s="562"/>
    </row>
    <row r="9" s="3" customFormat="1" ht="18" customHeight="1" spans="1:15">
      <c r="A9" s="121" t="s">
        <v>388</v>
      </c>
      <c r="B9" s="14">
        <v>1</v>
      </c>
      <c r="C9" s="14">
        <v>22</v>
      </c>
      <c r="D9" s="125" t="s">
        <v>17</v>
      </c>
      <c r="E9" s="125">
        <v>56</v>
      </c>
      <c r="F9" s="41">
        <v>1232</v>
      </c>
      <c r="G9" s="125">
        <v>0</v>
      </c>
      <c r="H9" s="41">
        <v>0</v>
      </c>
      <c r="I9" s="143">
        <v>60</v>
      </c>
      <c r="J9" s="370">
        <v>12</v>
      </c>
      <c r="K9" s="41">
        <f t="shared" si="0"/>
        <v>15840</v>
      </c>
      <c r="L9" s="41">
        <f t="shared" si="1"/>
        <v>17072</v>
      </c>
      <c r="M9" s="25"/>
      <c r="N9" s="556" t="s">
        <v>386</v>
      </c>
      <c r="O9" s="562"/>
    </row>
    <row r="10" s="3" customFormat="1" ht="18" customHeight="1" spans="1:15">
      <c r="A10" s="539" t="s">
        <v>23</v>
      </c>
      <c r="B10" s="17"/>
      <c r="C10" s="17"/>
      <c r="D10" s="391"/>
      <c r="E10" s="391"/>
      <c r="F10" s="48">
        <f>SUM(F9:F9)</f>
        <v>1232</v>
      </c>
      <c r="G10" s="424"/>
      <c r="H10" s="48"/>
      <c r="I10" s="390"/>
      <c r="J10" s="390"/>
      <c r="K10" s="48">
        <f>SUM(K9:K9)</f>
        <v>15840</v>
      </c>
      <c r="L10" s="48">
        <f>SUM(L9:L9)</f>
        <v>17072</v>
      </c>
      <c r="M10" s="25"/>
      <c r="N10" s="556"/>
      <c r="O10" s="562"/>
    </row>
    <row r="11" s="3" customFormat="1" ht="18" customHeight="1" spans="1:15">
      <c r="A11" s="121" t="s">
        <v>389</v>
      </c>
      <c r="B11" s="14">
        <v>1</v>
      </c>
      <c r="C11" s="14">
        <v>22</v>
      </c>
      <c r="D11" s="125" t="s">
        <v>17</v>
      </c>
      <c r="E11" s="125">
        <v>56</v>
      </c>
      <c r="F11" s="41">
        <v>1232</v>
      </c>
      <c r="G11" s="125">
        <v>0</v>
      </c>
      <c r="H11" s="41">
        <v>0</v>
      </c>
      <c r="I11" s="143">
        <v>60</v>
      </c>
      <c r="J11" s="370">
        <v>12</v>
      </c>
      <c r="K11" s="41">
        <f t="shared" ref="K11:K14" si="2">C11*I11*J11</f>
        <v>15840</v>
      </c>
      <c r="L11" s="41">
        <f t="shared" ref="L11:L14" si="3">F11+K11</f>
        <v>17072</v>
      </c>
      <c r="M11" s="25"/>
      <c r="N11" s="556" t="s">
        <v>386</v>
      </c>
      <c r="O11" s="562"/>
    </row>
    <row r="12" s="3" customFormat="1" ht="18" customHeight="1" spans="1:15">
      <c r="A12" s="121" t="s">
        <v>390</v>
      </c>
      <c r="B12" s="14">
        <v>1</v>
      </c>
      <c r="C12" s="14">
        <v>22</v>
      </c>
      <c r="D12" s="125" t="s">
        <v>17</v>
      </c>
      <c r="E12" s="125">
        <v>56</v>
      </c>
      <c r="F12" s="41">
        <v>1232</v>
      </c>
      <c r="G12" s="125">
        <v>0</v>
      </c>
      <c r="H12" s="41">
        <v>0</v>
      </c>
      <c r="I12" s="143">
        <v>60</v>
      </c>
      <c r="J12" s="370">
        <v>12</v>
      </c>
      <c r="K12" s="41">
        <f t="shared" si="2"/>
        <v>15840</v>
      </c>
      <c r="L12" s="41">
        <f t="shared" si="3"/>
        <v>17072</v>
      </c>
      <c r="M12" s="25"/>
      <c r="N12" s="556" t="s">
        <v>386</v>
      </c>
      <c r="O12" s="562"/>
    </row>
    <row r="13" s="3" customFormat="1" ht="18" customHeight="1" spans="1:15">
      <c r="A13" s="121" t="s">
        <v>391</v>
      </c>
      <c r="B13" s="14">
        <v>2.5</v>
      </c>
      <c r="C13" s="14">
        <v>55</v>
      </c>
      <c r="D13" s="125" t="s">
        <v>17</v>
      </c>
      <c r="E13" s="125">
        <v>56</v>
      </c>
      <c r="F13" s="41">
        <f t="shared" ref="F13:F19" si="4">C13*E13</f>
        <v>3080</v>
      </c>
      <c r="G13" s="125">
        <v>0</v>
      </c>
      <c r="H13" s="41">
        <v>0</v>
      </c>
      <c r="I13" s="143">
        <v>60</v>
      </c>
      <c r="J13" s="370">
        <v>12</v>
      </c>
      <c r="K13" s="41">
        <f t="shared" si="2"/>
        <v>39600</v>
      </c>
      <c r="L13" s="41">
        <f t="shared" si="3"/>
        <v>42680</v>
      </c>
      <c r="M13" s="25"/>
      <c r="N13" s="556" t="s">
        <v>386</v>
      </c>
      <c r="O13" s="562"/>
    </row>
    <row r="14" s="3" customFormat="1" ht="18" customHeight="1" spans="1:15">
      <c r="A14" s="121" t="s">
        <v>392</v>
      </c>
      <c r="B14" s="14">
        <v>1</v>
      </c>
      <c r="C14" s="14">
        <v>22</v>
      </c>
      <c r="D14" s="125" t="s">
        <v>17</v>
      </c>
      <c r="E14" s="125">
        <v>56</v>
      </c>
      <c r="F14" s="41">
        <f t="shared" si="4"/>
        <v>1232</v>
      </c>
      <c r="G14" s="125">
        <v>0</v>
      </c>
      <c r="H14" s="41">
        <v>0</v>
      </c>
      <c r="I14" s="143">
        <v>60</v>
      </c>
      <c r="J14" s="370">
        <v>12</v>
      </c>
      <c r="K14" s="41">
        <f t="shared" si="2"/>
        <v>15840</v>
      </c>
      <c r="L14" s="41">
        <f t="shared" si="3"/>
        <v>17072</v>
      </c>
      <c r="M14" s="25"/>
      <c r="N14" s="556" t="s">
        <v>386</v>
      </c>
      <c r="O14" s="562"/>
    </row>
    <row r="15" s="3" customFormat="1" ht="18" customHeight="1" spans="1:15">
      <c r="A15" s="539" t="s">
        <v>23</v>
      </c>
      <c r="B15" s="17"/>
      <c r="C15" s="17"/>
      <c r="D15" s="391"/>
      <c r="E15" s="391"/>
      <c r="F15" s="48">
        <f>SUM(F11:F14)</f>
        <v>6776</v>
      </c>
      <c r="G15" s="424"/>
      <c r="H15" s="48"/>
      <c r="I15" s="390"/>
      <c r="J15" s="390"/>
      <c r="K15" s="48">
        <f>SUM(K11:K14)</f>
        <v>87120</v>
      </c>
      <c r="L15" s="48">
        <f>SUM(L11:L14)</f>
        <v>93896</v>
      </c>
      <c r="M15" s="25"/>
      <c r="N15" s="556"/>
      <c r="O15" s="562"/>
    </row>
    <row r="16" s="3" customFormat="1" ht="18" customHeight="1" spans="1:15">
      <c r="A16" s="121" t="s">
        <v>393</v>
      </c>
      <c r="B16" s="14">
        <v>1</v>
      </c>
      <c r="C16" s="14">
        <v>33</v>
      </c>
      <c r="D16" s="125" t="s">
        <v>17</v>
      </c>
      <c r="E16" s="125">
        <v>56</v>
      </c>
      <c r="F16" s="41">
        <f t="shared" si="4"/>
        <v>1848</v>
      </c>
      <c r="G16" s="125">
        <v>0</v>
      </c>
      <c r="H16" s="41">
        <v>0</v>
      </c>
      <c r="I16" s="143">
        <v>60</v>
      </c>
      <c r="J16" s="370">
        <v>12</v>
      </c>
      <c r="K16" s="41">
        <f t="shared" ref="K16:K19" si="5">C16*I16*J16</f>
        <v>23760</v>
      </c>
      <c r="L16" s="41">
        <f t="shared" ref="L16:L19" si="6">F16+K16</f>
        <v>25608</v>
      </c>
      <c r="M16" s="25"/>
      <c r="N16" s="563" t="s">
        <v>386</v>
      </c>
      <c r="O16" s="562"/>
    </row>
    <row r="17" s="3" customFormat="1" ht="18" customHeight="1" spans="1:15">
      <c r="A17" s="121" t="s">
        <v>394</v>
      </c>
      <c r="B17" s="14">
        <v>3</v>
      </c>
      <c r="C17" s="14">
        <v>66</v>
      </c>
      <c r="D17" s="125" t="s">
        <v>29</v>
      </c>
      <c r="E17" s="125">
        <v>56</v>
      </c>
      <c r="F17" s="41">
        <f t="shared" si="4"/>
        <v>3696</v>
      </c>
      <c r="G17" s="125">
        <v>0</v>
      </c>
      <c r="H17" s="41">
        <v>0</v>
      </c>
      <c r="I17" s="143">
        <v>60</v>
      </c>
      <c r="J17" s="370">
        <v>12</v>
      </c>
      <c r="K17" s="41">
        <f t="shared" si="5"/>
        <v>47520</v>
      </c>
      <c r="L17" s="41">
        <f t="shared" si="6"/>
        <v>51216</v>
      </c>
      <c r="M17" s="25"/>
      <c r="N17" s="556" t="s">
        <v>386</v>
      </c>
      <c r="O17" s="562"/>
    </row>
    <row r="18" s="3" customFormat="1" ht="18" customHeight="1" spans="1:15">
      <c r="A18" s="121" t="s">
        <v>395</v>
      </c>
      <c r="B18" s="14">
        <v>1</v>
      </c>
      <c r="C18" s="14">
        <v>22</v>
      </c>
      <c r="D18" s="125" t="s">
        <v>17</v>
      </c>
      <c r="E18" s="125">
        <v>56</v>
      </c>
      <c r="F18" s="41">
        <f t="shared" si="4"/>
        <v>1232</v>
      </c>
      <c r="G18" s="125">
        <v>0</v>
      </c>
      <c r="H18" s="41">
        <v>0</v>
      </c>
      <c r="I18" s="143">
        <v>60</v>
      </c>
      <c r="J18" s="370">
        <v>12</v>
      </c>
      <c r="K18" s="41">
        <f t="shared" si="5"/>
        <v>15840</v>
      </c>
      <c r="L18" s="41">
        <f t="shared" si="6"/>
        <v>17072</v>
      </c>
      <c r="M18" s="25"/>
      <c r="N18" s="556" t="s">
        <v>386</v>
      </c>
      <c r="O18" s="562"/>
    </row>
    <row r="19" s="3" customFormat="1" ht="18" customHeight="1" spans="1:15">
      <c r="A19" s="121" t="s">
        <v>396</v>
      </c>
      <c r="B19" s="14">
        <v>1</v>
      </c>
      <c r="C19" s="14">
        <v>22</v>
      </c>
      <c r="D19" s="125" t="s">
        <v>17</v>
      </c>
      <c r="E19" s="125">
        <v>56</v>
      </c>
      <c r="F19" s="41">
        <f t="shared" si="4"/>
        <v>1232</v>
      </c>
      <c r="G19" s="125">
        <v>0</v>
      </c>
      <c r="H19" s="41">
        <v>0</v>
      </c>
      <c r="I19" s="143">
        <v>60</v>
      </c>
      <c r="J19" s="370">
        <v>12</v>
      </c>
      <c r="K19" s="41">
        <f t="shared" si="5"/>
        <v>15840</v>
      </c>
      <c r="L19" s="41">
        <f t="shared" si="6"/>
        <v>17072</v>
      </c>
      <c r="M19" s="25"/>
      <c r="N19" s="564" t="s">
        <v>386</v>
      </c>
      <c r="O19" s="562"/>
    </row>
    <row r="20" s="3" customFormat="1" ht="18" customHeight="1" spans="1:15">
      <c r="A20" s="540" t="s">
        <v>23</v>
      </c>
      <c r="B20" s="541"/>
      <c r="C20" s="542"/>
      <c r="D20" s="541"/>
      <c r="E20" s="541"/>
      <c r="F20" s="48">
        <f>SUM(F16:F19)</f>
        <v>8008</v>
      </c>
      <c r="G20" s="542"/>
      <c r="H20" s="543"/>
      <c r="I20" s="542"/>
      <c r="J20" s="565"/>
      <c r="K20" s="48">
        <f>SUM(K16:K19)</f>
        <v>102960</v>
      </c>
      <c r="L20" s="48">
        <f>SUM(L16:L19)</f>
        <v>110968</v>
      </c>
      <c r="M20" s="566"/>
      <c r="N20" s="564"/>
      <c r="O20" s="562"/>
    </row>
    <row r="21" s="3" customFormat="1" ht="18" customHeight="1" spans="1:15">
      <c r="A21" s="12" t="s">
        <v>397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40"/>
    </row>
    <row r="22" s="3" customFormat="1" ht="18" customHeight="1" spans="1:15">
      <c r="A22" s="544" t="s">
        <v>398</v>
      </c>
      <c r="B22" s="545">
        <v>1</v>
      </c>
      <c r="C22" s="546">
        <v>20</v>
      </c>
      <c r="D22" s="547"/>
      <c r="E22" s="545">
        <v>56</v>
      </c>
      <c r="F22" s="548">
        <f t="shared" ref="F22:F26" si="7">C22*E22</f>
        <v>1120</v>
      </c>
      <c r="G22" s="545">
        <v>0</v>
      </c>
      <c r="H22" s="549">
        <f t="shared" ref="H21:H26" si="8">C22*G22</f>
        <v>0</v>
      </c>
      <c r="I22" s="567">
        <v>60</v>
      </c>
      <c r="J22" s="568">
        <v>16</v>
      </c>
      <c r="K22" s="548">
        <f t="shared" ref="K22:K26" si="9">C22*I22*J22</f>
        <v>19200</v>
      </c>
      <c r="L22" s="548">
        <f t="shared" ref="L21:L26" si="10">K22+H22+F22</f>
        <v>20320</v>
      </c>
      <c r="M22" s="569"/>
      <c r="N22" s="570" t="s">
        <v>399</v>
      </c>
      <c r="O22" s="571" t="s">
        <v>400</v>
      </c>
    </row>
    <row r="23" s="3" customFormat="1" ht="18" customHeight="1" spans="1:15">
      <c r="A23" s="100" t="s">
        <v>401</v>
      </c>
      <c r="B23" s="82">
        <v>1</v>
      </c>
      <c r="C23" s="98">
        <v>36</v>
      </c>
      <c r="D23" s="550"/>
      <c r="E23" s="82">
        <v>56</v>
      </c>
      <c r="F23" s="41">
        <f t="shared" si="7"/>
        <v>2016</v>
      </c>
      <c r="G23" s="82">
        <v>0</v>
      </c>
      <c r="H23" s="83">
        <f t="shared" si="8"/>
        <v>0</v>
      </c>
      <c r="I23" s="125">
        <v>60</v>
      </c>
      <c r="J23" s="143">
        <v>16</v>
      </c>
      <c r="K23" s="41">
        <f t="shared" si="9"/>
        <v>34560</v>
      </c>
      <c r="L23" s="41">
        <f t="shared" si="10"/>
        <v>36576</v>
      </c>
      <c r="M23" s="25"/>
      <c r="N23" s="556" t="s">
        <v>399</v>
      </c>
      <c r="O23" s="58" t="s">
        <v>400</v>
      </c>
    </row>
    <row r="24" s="3" customFormat="1" ht="18" customHeight="1" spans="1:15">
      <c r="A24" s="100" t="s">
        <v>402</v>
      </c>
      <c r="B24" s="82">
        <v>1</v>
      </c>
      <c r="C24" s="98">
        <v>34</v>
      </c>
      <c r="D24" s="550"/>
      <c r="E24" s="82">
        <v>56</v>
      </c>
      <c r="F24" s="41">
        <f t="shared" si="7"/>
        <v>1904</v>
      </c>
      <c r="G24" s="82">
        <v>0</v>
      </c>
      <c r="H24" s="83">
        <f t="shared" si="8"/>
        <v>0</v>
      </c>
      <c r="I24" s="125">
        <v>60</v>
      </c>
      <c r="J24" s="143">
        <v>16</v>
      </c>
      <c r="K24" s="41">
        <f t="shared" si="9"/>
        <v>32640</v>
      </c>
      <c r="L24" s="41">
        <f t="shared" si="10"/>
        <v>34544</v>
      </c>
      <c r="M24" s="25"/>
      <c r="N24" s="556" t="s">
        <v>399</v>
      </c>
      <c r="O24" s="58" t="s">
        <v>400</v>
      </c>
    </row>
    <row r="25" s="3" customFormat="1" ht="18" customHeight="1" spans="1:15">
      <c r="A25" s="100" t="s">
        <v>403</v>
      </c>
      <c r="B25" s="82">
        <v>1</v>
      </c>
      <c r="C25" s="98">
        <v>36</v>
      </c>
      <c r="D25" s="550"/>
      <c r="E25" s="82">
        <v>56</v>
      </c>
      <c r="F25" s="41">
        <f t="shared" si="7"/>
        <v>2016</v>
      </c>
      <c r="G25" s="82">
        <v>0</v>
      </c>
      <c r="H25" s="83">
        <f t="shared" si="8"/>
        <v>0</v>
      </c>
      <c r="I25" s="125">
        <v>60</v>
      </c>
      <c r="J25" s="143">
        <v>16</v>
      </c>
      <c r="K25" s="41">
        <f t="shared" si="9"/>
        <v>34560</v>
      </c>
      <c r="L25" s="41">
        <f t="shared" si="10"/>
        <v>36576</v>
      </c>
      <c r="M25" s="25"/>
      <c r="N25" s="556" t="s">
        <v>399</v>
      </c>
      <c r="O25" s="58" t="s">
        <v>400</v>
      </c>
    </row>
    <row r="26" s="3" customFormat="1" ht="18" customHeight="1" spans="1:15">
      <c r="A26" s="100" t="s">
        <v>404</v>
      </c>
      <c r="B26" s="82">
        <v>1</v>
      </c>
      <c r="C26" s="98">
        <v>51</v>
      </c>
      <c r="D26" s="550"/>
      <c r="E26" s="82">
        <v>56</v>
      </c>
      <c r="F26" s="41">
        <f t="shared" si="7"/>
        <v>2856</v>
      </c>
      <c r="G26" s="82">
        <v>0</v>
      </c>
      <c r="H26" s="83">
        <f t="shared" si="8"/>
        <v>0</v>
      </c>
      <c r="I26" s="125">
        <v>60</v>
      </c>
      <c r="J26" s="143">
        <v>16</v>
      </c>
      <c r="K26" s="41">
        <f t="shared" si="9"/>
        <v>48960</v>
      </c>
      <c r="L26" s="41">
        <f t="shared" si="10"/>
        <v>51816</v>
      </c>
      <c r="M26" s="25"/>
      <c r="N26" s="556" t="s">
        <v>399</v>
      </c>
      <c r="O26" s="58" t="s">
        <v>400</v>
      </c>
    </row>
    <row r="27" s="3" customFormat="1" ht="18" customHeight="1" spans="1:15">
      <c r="A27" s="539" t="s">
        <v>23</v>
      </c>
      <c r="B27" s="17"/>
      <c r="C27" s="16"/>
      <c r="D27" s="17"/>
      <c r="E27" s="424"/>
      <c r="F27" s="48">
        <f>SUM(F22:F26)</f>
        <v>9912</v>
      </c>
      <c r="G27" s="424"/>
      <c r="H27" s="425"/>
      <c r="I27" s="424"/>
      <c r="J27" s="390"/>
      <c r="K27" s="48">
        <f>SUM(K22:K26)</f>
        <v>169920</v>
      </c>
      <c r="L27" s="48">
        <f>SUM(L22:L26)</f>
        <v>179832</v>
      </c>
      <c r="M27" s="572"/>
      <c r="N27" s="573"/>
      <c r="O27" s="574"/>
    </row>
    <row r="28" s="3" customFormat="1" ht="18" customHeight="1" spans="1:15">
      <c r="A28" s="12" t="s">
        <v>405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40"/>
    </row>
    <row r="29" ht="18" customHeight="1" spans="1:15">
      <c r="A29" s="551" t="s">
        <v>406</v>
      </c>
      <c r="B29" s="125">
        <v>2</v>
      </c>
      <c r="C29" s="125">
        <v>44</v>
      </c>
      <c r="D29" s="125" t="s">
        <v>17</v>
      </c>
      <c r="E29" s="125">
        <v>56</v>
      </c>
      <c r="F29" s="41">
        <f>C29*E29</f>
        <v>2464</v>
      </c>
      <c r="G29" s="125">
        <v>0</v>
      </c>
      <c r="H29" s="83">
        <f>C29*G29</f>
        <v>0</v>
      </c>
      <c r="I29" s="125">
        <v>60</v>
      </c>
      <c r="J29" s="370">
        <v>12</v>
      </c>
      <c r="K29" s="172">
        <f>C29*I29*J29</f>
        <v>31680</v>
      </c>
      <c r="L29" s="41">
        <f>K29+H29+F29</f>
        <v>34144</v>
      </c>
      <c r="M29" s="25"/>
      <c r="N29" s="556" t="s">
        <v>407</v>
      </c>
      <c r="O29" s="575"/>
    </row>
    <row r="30" ht="18" customHeight="1" spans="1:15">
      <c r="A30" s="551" t="s">
        <v>408</v>
      </c>
      <c r="B30" s="125">
        <v>1</v>
      </c>
      <c r="C30" s="125">
        <v>22</v>
      </c>
      <c r="D30" s="125" t="s">
        <v>17</v>
      </c>
      <c r="E30" s="125">
        <v>56</v>
      </c>
      <c r="F30" s="41">
        <f>C30*E30</f>
        <v>1232</v>
      </c>
      <c r="G30" s="125">
        <v>0</v>
      </c>
      <c r="H30" s="83">
        <f>C30*G30</f>
        <v>0</v>
      </c>
      <c r="I30" s="125">
        <v>60</v>
      </c>
      <c r="J30" s="370">
        <v>12</v>
      </c>
      <c r="K30" s="172">
        <f>C30*I30*J30</f>
        <v>15840</v>
      </c>
      <c r="L30" s="41">
        <f>K30+H30+F30</f>
        <v>17072</v>
      </c>
      <c r="M30" s="25"/>
      <c r="N30" s="556" t="s">
        <v>407</v>
      </c>
      <c r="O30" s="575"/>
    </row>
    <row r="31" ht="18" customHeight="1" spans="1:15">
      <c r="A31" s="551" t="s">
        <v>409</v>
      </c>
      <c r="B31" s="125">
        <v>1</v>
      </c>
      <c r="C31" s="125">
        <v>22</v>
      </c>
      <c r="D31" s="125" t="s">
        <v>17</v>
      </c>
      <c r="E31" s="125">
        <v>56</v>
      </c>
      <c r="F31" s="41">
        <f>C31*E31</f>
        <v>1232</v>
      </c>
      <c r="G31" s="125">
        <v>0</v>
      </c>
      <c r="H31" s="83">
        <f>C31*G31</f>
        <v>0</v>
      </c>
      <c r="I31" s="125">
        <v>60</v>
      </c>
      <c r="J31" s="370">
        <v>12</v>
      </c>
      <c r="K31" s="172">
        <f>C31*I31*J31</f>
        <v>15840</v>
      </c>
      <c r="L31" s="41">
        <f>K31+H31+F31</f>
        <v>17072</v>
      </c>
      <c r="M31" s="25"/>
      <c r="N31" s="556" t="s">
        <v>407</v>
      </c>
      <c r="O31" s="575"/>
    </row>
    <row r="32" ht="18" customHeight="1" spans="1:15">
      <c r="A32" s="551" t="s">
        <v>410</v>
      </c>
      <c r="B32" s="125">
        <v>1</v>
      </c>
      <c r="C32" s="125">
        <v>22</v>
      </c>
      <c r="D32" s="125" t="s">
        <v>17</v>
      </c>
      <c r="E32" s="125">
        <v>56</v>
      </c>
      <c r="F32" s="41">
        <f>C32*E32</f>
        <v>1232</v>
      </c>
      <c r="G32" s="125">
        <v>0</v>
      </c>
      <c r="H32" s="83">
        <f>C32*G32</f>
        <v>0</v>
      </c>
      <c r="I32" s="125">
        <v>60</v>
      </c>
      <c r="J32" s="370">
        <v>12</v>
      </c>
      <c r="K32" s="172">
        <f>C32*I32*J32</f>
        <v>15840</v>
      </c>
      <c r="L32" s="41">
        <f>K32+H32+F32</f>
        <v>17072</v>
      </c>
      <c r="M32" s="25"/>
      <c r="N32" s="556" t="s">
        <v>407</v>
      </c>
      <c r="O32" s="178"/>
    </row>
    <row r="33" s="3" customFormat="1" ht="18" customHeight="1" spans="1:15">
      <c r="A33" s="121" t="s">
        <v>411</v>
      </c>
      <c r="B33" s="14">
        <v>2</v>
      </c>
      <c r="C33" s="14">
        <v>44</v>
      </c>
      <c r="D33" s="125" t="s">
        <v>17</v>
      </c>
      <c r="E33" s="125">
        <v>56</v>
      </c>
      <c r="F33" s="41">
        <f>C33*E33</f>
        <v>2464</v>
      </c>
      <c r="G33" s="125">
        <v>0</v>
      </c>
      <c r="H33" s="83">
        <f t="shared" ref="H33" si="11">C33*G33</f>
        <v>0</v>
      </c>
      <c r="I33" s="143">
        <v>60</v>
      </c>
      <c r="J33" s="370">
        <v>12</v>
      </c>
      <c r="K33" s="41">
        <f>C33*I33*J33</f>
        <v>31680</v>
      </c>
      <c r="L33" s="41">
        <f>K33+H33+F33</f>
        <v>34144</v>
      </c>
      <c r="M33" s="25"/>
      <c r="N33" s="556" t="s">
        <v>407</v>
      </c>
      <c r="O33" s="58"/>
    </row>
    <row r="34" s="3" customFormat="1" ht="18" customHeight="1" spans="1:15">
      <c r="A34" s="539" t="s">
        <v>23</v>
      </c>
      <c r="B34" s="391"/>
      <c r="C34" s="424"/>
      <c r="D34" s="391"/>
      <c r="E34" s="424"/>
      <c r="F34" s="48">
        <f>SUM(F29:F33)</f>
        <v>8624</v>
      </c>
      <c r="G34" s="424"/>
      <c r="H34" s="425"/>
      <c r="I34" s="424"/>
      <c r="J34" s="424"/>
      <c r="K34" s="425">
        <f>SUM(K29:K33)</f>
        <v>110880</v>
      </c>
      <c r="L34" s="425">
        <f>SUM(L29:L33)</f>
        <v>119504</v>
      </c>
      <c r="M34" s="576"/>
      <c r="N34" s="556"/>
      <c r="O34" s="177"/>
    </row>
    <row r="35" s="338" customFormat="1" ht="18" customHeight="1" spans="1:15">
      <c r="A35" s="552" t="s">
        <v>207</v>
      </c>
      <c r="B35" s="513"/>
      <c r="C35" s="553"/>
      <c r="D35" s="553"/>
      <c r="E35" s="553"/>
      <c r="F35" s="146">
        <f t="shared" ref="F35:L35" si="12">F8+F10+F15+F20+F27+F34</f>
        <v>35784</v>
      </c>
      <c r="G35" s="146"/>
      <c r="H35" s="146"/>
      <c r="I35" s="146"/>
      <c r="J35" s="146"/>
      <c r="K35" s="146">
        <f t="shared" si="12"/>
        <v>518400</v>
      </c>
      <c r="L35" s="146">
        <f t="shared" si="12"/>
        <v>554184</v>
      </c>
      <c r="M35" s="577"/>
      <c r="N35" s="578"/>
      <c r="O35" s="579"/>
    </row>
    <row r="36" s="3" customFormat="1" ht="18.75" customHeight="1" spans="1:15">
      <c r="A36" s="147" t="s">
        <v>208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</row>
    <row r="37" ht="23.25" customHeight="1" spans="1:15">
      <c r="A37" s="71" t="s">
        <v>209</v>
      </c>
      <c r="B37" s="71"/>
      <c r="C37" s="71"/>
      <c r="D37" s="71"/>
      <c r="E37" s="71"/>
      <c r="F37" s="554"/>
      <c r="G37" s="71"/>
      <c r="H37" s="72"/>
      <c r="I37" s="71"/>
      <c r="J37" s="71"/>
      <c r="K37" s="72"/>
      <c r="L37" s="72"/>
      <c r="M37" s="72"/>
      <c r="N37" s="71"/>
      <c r="O37" s="71"/>
    </row>
    <row r="38" s="67" customFormat="1" ht="33.6" customHeight="1" spans="1:15">
      <c r="A38" s="555"/>
      <c r="B38" s="555"/>
      <c r="C38" s="555"/>
      <c r="D38" s="555"/>
      <c r="E38" s="555"/>
      <c r="F38" s="555"/>
      <c r="G38" s="555"/>
      <c r="H38" s="555"/>
      <c r="I38" s="555"/>
      <c r="J38" s="555"/>
      <c r="K38" s="555"/>
      <c r="L38" s="555"/>
      <c r="M38" s="555"/>
      <c r="N38" s="555"/>
      <c r="O38" s="555"/>
    </row>
    <row r="39" spans="4:4">
      <c r="D39" s="339"/>
    </row>
    <row r="40" spans="4:4">
      <c r="D40" s="339"/>
    </row>
  </sheetData>
  <autoFilter ref="A2:O37">
    <extLst/>
  </autoFilter>
  <mergeCells count="6">
    <mergeCell ref="A1:O1"/>
    <mergeCell ref="A5:O5"/>
    <mergeCell ref="A21:O21"/>
    <mergeCell ref="A28:O28"/>
    <mergeCell ref="A36:O36"/>
    <mergeCell ref="A38:O38"/>
  </mergeCells>
  <pageMargins left="0.94488188976378" right="0.15748031496063" top="0.62992125984252" bottom="0.354330708661417" header="0.354330708661417" footer="0.236220472440945"/>
  <pageSetup paperSize="9" scale="98" fitToHeight="2" orientation="landscape" horizontalDpi="1200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9"/>
  <sheetViews>
    <sheetView workbookViewId="0">
      <selection activeCell="K19" sqref="K19"/>
    </sheetView>
  </sheetViews>
  <sheetFormatPr defaultColWidth="15.125" defaultRowHeight="13.5"/>
  <cols>
    <col min="1" max="1" width="10.875" style="148" customWidth="1"/>
    <col min="2" max="2" width="3.625" style="148" customWidth="1"/>
    <col min="3" max="3" width="4.375" style="148" customWidth="1"/>
    <col min="4" max="4" width="8.625" style="148" customWidth="1"/>
    <col min="5" max="5" width="4.625" style="148" customWidth="1"/>
    <col min="6" max="6" width="10.875" style="149" customWidth="1"/>
    <col min="7" max="7" width="6.25" style="148" customWidth="1"/>
    <col min="8" max="8" width="9.5" style="149" customWidth="1"/>
    <col min="9" max="9" width="5.75" style="148" customWidth="1"/>
    <col min="10" max="10" width="6.125" style="148" customWidth="1"/>
    <col min="11" max="11" width="12.25" style="149" customWidth="1"/>
    <col min="12" max="12" width="11.75" style="149" customWidth="1"/>
    <col min="13" max="13" width="11.5" style="149" customWidth="1"/>
    <col min="14" max="14" width="10.25" style="148" customWidth="1"/>
    <col min="15" max="15" width="12.5" style="148" customWidth="1"/>
    <col min="16" max="16384" width="15.125" style="71"/>
  </cols>
  <sheetData>
    <row r="1" s="334" customFormat="1" ht="30.75" customHeight="1" spans="1:15">
      <c r="A1" s="484" t="s">
        <v>412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</row>
    <row r="2" s="3" customFormat="1" ht="68.25" customHeight="1" spans="1:15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37" t="s">
        <v>13</v>
      </c>
      <c r="N2" s="38" t="s">
        <v>14</v>
      </c>
      <c r="O2" s="39" t="s">
        <v>15</v>
      </c>
    </row>
    <row r="3" s="3" customFormat="1" ht="19" customHeight="1" spans="1:15">
      <c r="A3" s="89" t="s">
        <v>413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158"/>
    </row>
    <row r="4" s="3" customFormat="1" ht="19" customHeight="1" spans="1:15">
      <c r="A4" s="50" t="s">
        <v>414</v>
      </c>
      <c r="B4" s="485">
        <v>1</v>
      </c>
      <c r="C4" s="485">
        <v>22</v>
      </c>
      <c r="D4" s="485" t="s">
        <v>17</v>
      </c>
      <c r="E4" s="486">
        <v>56</v>
      </c>
      <c r="F4" s="487">
        <v>0</v>
      </c>
      <c r="G4" s="485">
        <v>0</v>
      </c>
      <c r="H4" s="488">
        <v>0</v>
      </c>
      <c r="I4" s="485">
        <v>0</v>
      </c>
      <c r="J4" s="370">
        <v>0</v>
      </c>
      <c r="K4" s="172">
        <f>C4*I4*J4</f>
        <v>0</v>
      </c>
      <c r="L4" s="516">
        <f>F4+H4+K4</f>
        <v>0</v>
      </c>
      <c r="M4" s="53"/>
      <c r="N4" s="82" t="s">
        <v>22</v>
      </c>
      <c r="O4" s="45"/>
    </row>
    <row r="5" s="3" customFormat="1" ht="21" customHeight="1" spans="1:15">
      <c r="A5" s="424" t="s">
        <v>23</v>
      </c>
      <c r="B5" s="489"/>
      <c r="C5" s="424"/>
      <c r="D5" s="489"/>
      <c r="E5" s="489"/>
      <c r="F5" s="425">
        <f>SUM(F2:F3)</f>
        <v>0</v>
      </c>
      <c r="G5" s="424"/>
      <c r="H5" s="425"/>
      <c r="I5" s="424"/>
      <c r="J5" s="390"/>
      <c r="K5" s="48">
        <f>SUM(K2:K3)</f>
        <v>0</v>
      </c>
      <c r="L5" s="48">
        <f>SUM(L2:L3)</f>
        <v>0</v>
      </c>
      <c r="M5" s="56"/>
      <c r="N5" s="454"/>
      <c r="O5" s="517"/>
    </row>
    <row r="6" s="3" customFormat="1" ht="18" customHeight="1" spans="1:15">
      <c r="A6" s="12" t="s">
        <v>415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40"/>
    </row>
    <row r="7" ht="18" customHeight="1" spans="1:15">
      <c r="A7" s="82" t="s">
        <v>416</v>
      </c>
      <c r="B7" s="485">
        <v>3</v>
      </c>
      <c r="C7" s="485">
        <v>66</v>
      </c>
      <c r="D7" s="485" t="s">
        <v>17</v>
      </c>
      <c r="E7" s="485">
        <v>56</v>
      </c>
      <c r="F7" s="487">
        <f>C7*E7</f>
        <v>3696</v>
      </c>
      <c r="G7" s="485">
        <v>0</v>
      </c>
      <c r="H7" s="488">
        <v>0</v>
      </c>
      <c r="I7" s="485">
        <v>60</v>
      </c>
      <c r="J7" s="370">
        <v>12</v>
      </c>
      <c r="K7" s="172">
        <f>C7*I7*J7</f>
        <v>47520</v>
      </c>
      <c r="L7" s="516">
        <f>F7+H7+K7</f>
        <v>51216</v>
      </c>
      <c r="M7" s="53"/>
      <c r="N7" s="82" t="s">
        <v>417</v>
      </c>
      <c r="O7" s="434"/>
    </row>
    <row r="8" ht="18" customHeight="1" spans="1:15">
      <c r="A8" s="82" t="s">
        <v>418</v>
      </c>
      <c r="B8" s="485">
        <v>1</v>
      </c>
      <c r="C8" s="485">
        <v>22</v>
      </c>
      <c r="D8" s="485" t="s">
        <v>17</v>
      </c>
      <c r="E8" s="486">
        <v>56</v>
      </c>
      <c r="F8" s="487">
        <f>C8*E8</f>
        <v>1232</v>
      </c>
      <c r="G8" s="485">
        <v>0</v>
      </c>
      <c r="H8" s="488">
        <v>0</v>
      </c>
      <c r="I8" s="485">
        <v>60</v>
      </c>
      <c r="J8" s="370">
        <v>12</v>
      </c>
      <c r="K8" s="172">
        <f>C8*I8*J8</f>
        <v>15840</v>
      </c>
      <c r="L8" s="516">
        <f>F8+H8+K8</f>
        <v>17072</v>
      </c>
      <c r="M8" s="53"/>
      <c r="N8" s="82" t="s">
        <v>417</v>
      </c>
      <c r="O8" s="434"/>
    </row>
    <row r="9" s="211" customFormat="1" ht="18" customHeight="1" spans="1:15">
      <c r="A9" s="424" t="s">
        <v>23</v>
      </c>
      <c r="B9" s="489"/>
      <c r="C9" s="424"/>
      <c r="D9" s="489"/>
      <c r="E9" s="489"/>
      <c r="F9" s="425">
        <f>SUM(F7:F8)</f>
        <v>4928</v>
      </c>
      <c r="G9" s="424"/>
      <c r="H9" s="425"/>
      <c r="I9" s="424"/>
      <c r="J9" s="390"/>
      <c r="K9" s="48">
        <f>SUM(K7:K8)</f>
        <v>63360</v>
      </c>
      <c r="L9" s="48">
        <f>SUM(L7:L8)</f>
        <v>68288</v>
      </c>
      <c r="M9" s="56"/>
      <c r="N9" s="454"/>
      <c r="O9" s="517"/>
    </row>
    <row r="10" ht="18" customHeight="1" spans="1:15">
      <c r="A10" s="125" t="s">
        <v>66</v>
      </c>
      <c r="B10" s="125">
        <v>2</v>
      </c>
      <c r="C10" s="125">
        <v>46</v>
      </c>
      <c r="D10" s="125"/>
      <c r="E10" s="490">
        <v>0</v>
      </c>
      <c r="F10" s="417">
        <v>0</v>
      </c>
      <c r="G10" s="485">
        <v>0</v>
      </c>
      <c r="H10" s="487">
        <v>0</v>
      </c>
      <c r="I10" s="125">
        <v>20</v>
      </c>
      <c r="J10" s="370">
        <v>12</v>
      </c>
      <c r="K10" s="172">
        <f>C10*I10*J10</f>
        <v>11040</v>
      </c>
      <c r="L10" s="516">
        <f>F10+H10+K10</f>
        <v>11040</v>
      </c>
      <c r="M10" s="53"/>
      <c r="N10" s="82" t="s">
        <v>419</v>
      </c>
      <c r="O10" s="518"/>
    </row>
    <row r="11" ht="18" customHeight="1" spans="1:15">
      <c r="A11" s="98" t="s">
        <v>420</v>
      </c>
      <c r="B11" s="486">
        <v>1</v>
      </c>
      <c r="C11" s="485">
        <v>36</v>
      </c>
      <c r="D11" s="486"/>
      <c r="E11" s="486">
        <v>56</v>
      </c>
      <c r="F11" s="487">
        <f t="shared" ref="F11:F19" si="0">C11*E11</f>
        <v>2016</v>
      </c>
      <c r="G11" s="485">
        <v>0</v>
      </c>
      <c r="H11" s="487">
        <v>0</v>
      </c>
      <c r="I11" s="485">
        <v>60</v>
      </c>
      <c r="J11" s="370">
        <v>19</v>
      </c>
      <c r="K11" s="172">
        <f t="shared" ref="K11:K19" si="1">C11*I11*J11</f>
        <v>41040</v>
      </c>
      <c r="L11" s="516">
        <f t="shared" ref="L11:L19" si="2">F11+H11+K11</f>
        <v>43056</v>
      </c>
      <c r="M11" s="53"/>
      <c r="N11" s="492" t="s">
        <v>421</v>
      </c>
      <c r="O11" s="519" t="s">
        <v>422</v>
      </c>
    </row>
    <row r="12" ht="18" customHeight="1" spans="1:15">
      <c r="A12" s="98" t="s">
        <v>423</v>
      </c>
      <c r="B12" s="486">
        <v>1</v>
      </c>
      <c r="C12" s="485">
        <v>36</v>
      </c>
      <c r="D12" s="486"/>
      <c r="E12" s="486">
        <v>56</v>
      </c>
      <c r="F12" s="487">
        <f t="shared" si="0"/>
        <v>2016</v>
      </c>
      <c r="G12" s="485">
        <v>0</v>
      </c>
      <c r="H12" s="487">
        <v>0</v>
      </c>
      <c r="I12" s="485">
        <v>60</v>
      </c>
      <c r="J12" s="370">
        <v>19</v>
      </c>
      <c r="K12" s="172">
        <f t="shared" si="1"/>
        <v>41040</v>
      </c>
      <c r="L12" s="516">
        <f t="shared" si="2"/>
        <v>43056</v>
      </c>
      <c r="M12" s="53"/>
      <c r="N12" s="492" t="s">
        <v>421</v>
      </c>
      <c r="O12" s="519"/>
    </row>
    <row r="13" ht="18" customHeight="1" spans="1:15">
      <c r="A13" s="98" t="s">
        <v>424</v>
      </c>
      <c r="B13" s="486">
        <v>1</v>
      </c>
      <c r="C13" s="485">
        <v>36</v>
      </c>
      <c r="D13" s="486"/>
      <c r="E13" s="486">
        <v>56</v>
      </c>
      <c r="F13" s="487">
        <f t="shared" si="0"/>
        <v>2016</v>
      </c>
      <c r="G13" s="485">
        <v>0</v>
      </c>
      <c r="H13" s="487">
        <v>0</v>
      </c>
      <c r="I13" s="485">
        <v>60</v>
      </c>
      <c r="J13" s="370">
        <v>19</v>
      </c>
      <c r="K13" s="172">
        <f t="shared" si="1"/>
        <v>41040</v>
      </c>
      <c r="L13" s="516">
        <f t="shared" si="2"/>
        <v>43056</v>
      </c>
      <c r="M13" s="53"/>
      <c r="N13" s="492" t="s">
        <v>421</v>
      </c>
      <c r="O13" s="519"/>
    </row>
    <row r="14" ht="18" customHeight="1" spans="1:15">
      <c r="A14" s="98" t="s">
        <v>188</v>
      </c>
      <c r="B14" s="486">
        <v>1</v>
      </c>
      <c r="C14" s="485">
        <v>17</v>
      </c>
      <c r="D14" s="486"/>
      <c r="E14" s="486">
        <v>56</v>
      </c>
      <c r="F14" s="487">
        <f t="shared" si="0"/>
        <v>952</v>
      </c>
      <c r="G14" s="485">
        <v>0</v>
      </c>
      <c r="H14" s="487">
        <v>0</v>
      </c>
      <c r="I14" s="485">
        <v>60</v>
      </c>
      <c r="J14" s="370">
        <v>19</v>
      </c>
      <c r="K14" s="172">
        <f t="shared" si="1"/>
        <v>19380</v>
      </c>
      <c r="L14" s="516">
        <f t="shared" si="2"/>
        <v>20332</v>
      </c>
      <c r="M14" s="53"/>
      <c r="N14" s="492" t="s">
        <v>421</v>
      </c>
      <c r="O14" s="519" t="s">
        <v>425</v>
      </c>
    </row>
    <row r="15" ht="18" customHeight="1" spans="1:15">
      <c r="A15" s="98" t="s">
        <v>426</v>
      </c>
      <c r="B15" s="486">
        <v>1</v>
      </c>
      <c r="C15" s="485">
        <v>34</v>
      </c>
      <c r="D15" s="486"/>
      <c r="E15" s="486">
        <v>56</v>
      </c>
      <c r="F15" s="487">
        <f t="shared" si="0"/>
        <v>1904</v>
      </c>
      <c r="G15" s="485">
        <v>0</v>
      </c>
      <c r="H15" s="487">
        <v>0</v>
      </c>
      <c r="I15" s="485">
        <v>60</v>
      </c>
      <c r="J15" s="370">
        <v>19</v>
      </c>
      <c r="K15" s="172">
        <f t="shared" si="1"/>
        <v>38760</v>
      </c>
      <c r="L15" s="516">
        <f t="shared" si="2"/>
        <v>40664</v>
      </c>
      <c r="M15" s="53"/>
      <c r="N15" s="492" t="s">
        <v>421</v>
      </c>
      <c r="O15" s="519"/>
    </row>
    <row r="16" ht="18" customHeight="1" spans="1:15">
      <c r="A16" s="98" t="s">
        <v>427</v>
      </c>
      <c r="B16" s="486">
        <v>1</v>
      </c>
      <c r="C16" s="485">
        <v>34</v>
      </c>
      <c r="D16" s="486"/>
      <c r="E16" s="486">
        <v>56</v>
      </c>
      <c r="F16" s="487">
        <f t="shared" si="0"/>
        <v>1904</v>
      </c>
      <c r="G16" s="485">
        <v>0</v>
      </c>
      <c r="H16" s="487">
        <v>0</v>
      </c>
      <c r="I16" s="485">
        <v>60</v>
      </c>
      <c r="J16" s="370">
        <v>19</v>
      </c>
      <c r="K16" s="172">
        <f t="shared" si="1"/>
        <v>38760</v>
      </c>
      <c r="L16" s="516">
        <f t="shared" si="2"/>
        <v>40664</v>
      </c>
      <c r="M16" s="53"/>
      <c r="N16" s="492" t="s">
        <v>421</v>
      </c>
      <c r="O16" s="519"/>
    </row>
    <row r="17" ht="18" customHeight="1" spans="1:15">
      <c r="A17" s="98" t="s">
        <v>428</v>
      </c>
      <c r="B17" s="486">
        <v>1</v>
      </c>
      <c r="C17" s="485">
        <v>63</v>
      </c>
      <c r="D17" s="486"/>
      <c r="E17" s="486">
        <v>56</v>
      </c>
      <c r="F17" s="487">
        <f t="shared" si="0"/>
        <v>3528</v>
      </c>
      <c r="G17" s="485">
        <v>0</v>
      </c>
      <c r="H17" s="487">
        <v>0</v>
      </c>
      <c r="I17" s="485">
        <v>60</v>
      </c>
      <c r="J17" s="370">
        <v>19</v>
      </c>
      <c r="K17" s="172">
        <f t="shared" si="1"/>
        <v>71820</v>
      </c>
      <c r="L17" s="516">
        <f t="shared" si="2"/>
        <v>75348</v>
      </c>
      <c r="M17" s="53"/>
      <c r="N17" s="492" t="s">
        <v>421</v>
      </c>
      <c r="O17" s="519"/>
    </row>
    <row r="18" ht="18" customHeight="1" spans="1:15">
      <c r="A18" s="98" t="s">
        <v>429</v>
      </c>
      <c r="B18" s="486">
        <v>1</v>
      </c>
      <c r="C18" s="485">
        <v>34</v>
      </c>
      <c r="D18" s="486"/>
      <c r="E18" s="486">
        <v>56</v>
      </c>
      <c r="F18" s="487">
        <f t="shared" si="0"/>
        <v>1904</v>
      </c>
      <c r="G18" s="485">
        <v>0</v>
      </c>
      <c r="H18" s="487">
        <v>0</v>
      </c>
      <c r="I18" s="485">
        <v>60</v>
      </c>
      <c r="J18" s="370">
        <v>19</v>
      </c>
      <c r="K18" s="172">
        <f t="shared" si="1"/>
        <v>38760</v>
      </c>
      <c r="L18" s="516">
        <f t="shared" si="2"/>
        <v>40664</v>
      </c>
      <c r="M18" s="53"/>
      <c r="N18" s="492" t="s">
        <v>421</v>
      </c>
      <c r="O18" s="519"/>
    </row>
    <row r="19" ht="18" customHeight="1" spans="1:15">
      <c r="A19" s="98" t="s">
        <v>430</v>
      </c>
      <c r="B19" s="350">
        <v>1</v>
      </c>
      <c r="C19" s="485">
        <v>34</v>
      </c>
      <c r="D19" s="350"/>
      <c r="E19" s="486">
        <v>56</v>
      </c>
      <c r="F19" s="487">
        <f t="shared" si="0"/>
        <v>1904</v>
      </c>
      <c r="G19" s="485">
        <v>0</v>
      </c>
      <c r="H19" s="487">
        <v>0</v>
      </c>
      <c r="I19" s="485">
        <v>60</v>
      </c>
      <c r="J19" s="370">
        <v>19</v>
      </c>
      <c r="K19" s="172">
        <f t="shared" si="1"/>
        <v>38760</v>
      </c>
      <c r="L19" s="516">
        <f t="shared" si="2"/>
        <v>40664</v>
      </c>
      <c r="M19" s="53"/>
      <c r="N19" s="492" t="s">
        <v>421</v>
      </c>
      <c r="O19" s="520"/>
    </row>
    <row r="20" s="211" customFormat="1" ht="18" customHeight="1" spans="1:15">
      <c r="A20" s="489" t="s">
        <v>23</v>
      </c>
      <c r="B20" s="489"/>
      <c r="C20" s="424"/>
      <c r="D20" s="489"/>
      <c r="E20" s="489"/>
      <c r="F20" s="425">
        <f>SUM(F10:F19)</f>
        <v>18144</v>
      </c>
      <c r="G20" s="424"/>
      <c r="H20" s="425"/>
      <c r="I20" s="424"/>
      <c r="J20" s="390"/>
      <c r="K20" s="48">
        <f>SUM(K10:K19)</f>
        <v>380400</v>
      </c>
      <c r="L20" s="48">
        <f>SUM(L10:L19)</f>
        <v>398544</v>
      </c>
      <c r="M20" s="56"/>
      <c r="N20" s="521"/>
      <c r="O20" s="522"/>
    </row>
    <row r="21" ht="18" customHeight="1" spans="1:15">
      <c r="A21" s="491" t="s">
        <v>431</v>
      </c>
      <c r="B21" s="125">
        <v>2</v>
      </c>
      <c r="C21" s="125">
        <v>44</v>
      </c>
      <c r="D21" s="491" t="s">
        <v>29</v>
      </c>
      <c r="E21" s="486">
        <v>56</v>
      </c>
      <c r="F21" s="487">
        <f>C21*E21</f>
        <v>2464</v>
      </c>
      <c r="G21" s="485">
        <v>0</v>
      </c>
      <c r="H21" s="487">
        <v>0</v>
      </c>
      <c r="I21" s="485">
        <v>60</v>
      </c>
      <c r="J21" s="370">
        <v>12</v>
      </c>
      <c r="K21" s="172">
        <f>C21*I21*J21</f>
        <v>31680</v>
      </c>
      <c r="L21" s="41">
        <f>K21+H21+F21</f>
        <v>34144</v>
      </c>
      <c r="M21" s="153"/>
      <c r="N21" s="14" t="s">
        <v>432</v>
      </c>
      <c r="O21" s="523"/>
    </row>
    <row r="22" ht="18" customHeight="1" spans="1:15">
      <c r="A22" s="491" t="s">
        <v>431</v>
      </c>
      <c r="B22" s="491">
        <v>3</v>
      </c>
      <c r="C22" s="491">
        <v>66</v>
      </c>
      <c r="D22" s="491" t="s">
        <v>29</v>
      </c>
      <c r="E22" s="485">
        <v>56</v>
      </c>
      <c r="F22" s="487">
        <f>C22*E22</f>
        <v>3696</v>
      </c>
      <c r="G22" s="485">
        <v>0</v>
      </c>
      <c r="H22" s="487">
        <v>0</v>
      </c>
      <c r="I22" s="485">
        <v>60</v>
      </c>
      <c r="J22" s="370">
        <v>12</v>
      </c>
      <c r="K22" s="172">
        <f>C22*I22*J22</f>
        <v>47520</v>
      </c>
      <c r="L22" s="41">
        <f>K22+H22+F22</f>
        <v>51216</v>
      </c>
      <c r="M22" s="153"/>
      <c r="N22" s="14" t="s">
        <v>432</v>
      </c>
      <c r="O22" s="524"/>
    </row>
    <row r="23" ht="18" customHeight="1" spans="1:15">
      <c r="A23" s="491" t="s">
        <v>431</v>
      </c>
      <c r="B23" s="491">
        <v>3</v>
      </c>
      <c r="C23" s="491">
        <v>66</v>
      </c>
      <c r="D23" s="491" t="s">
        <v>29</v>
      </c>
      <c r="E23" s="486">
        <v>56</v>
      </c>
      <c r="F23" s="487">
        <f>C23*E23</f>
        <v>3696</v>
      </c>
      <c r="G23" s="485">
        <v>0</v>
      </c>
      <c r="H23" s="487">
        <v>0</v>
      </c>
      <c r="I23" s="485">
        <v>60</v>
      </c>
      <c r="J23" s="370">
        <v>12</v>
      </c>
      <c r="K23" s="172">
        <f>C23*I23*J23</f>
        <v>47520</v>
      </c>
      <c r="L23" s="41">
        <f>K23+H23+F23</f>
        <v>51216</v>
      </c>
      <c r="M23" s="153"/>
      <c r="N23" s="14" t="s">
        <v>432</v>
      </c>
      <c r="O23" s="524"/>
    </row>
    <row r="24" s="3" customFormat="1" ht="18" customHeight="1" spans="1:15">
      <c r="A24" s="14" t="s">
        <v>433</v>
      </c>
      <c r="B24" s="14">
        <v>2</v>
      </c>
      <c r="C24" s="14">
        <v>70</v>
      </c>
      <c r="D24" s="14" t="s">
        <v>17</v>
      </c>
      <c r="E24" s="492">
        <v>56</v>
      </c>
      <c r="F24" s="418">
        <f>C24*E24</f>
        <v>3920</v>
      </c>
      <c r="G24" s="485">
        <v>0</v>
      </c>
      <c r="H24" s="15">
        <f>C24*G24</f>
        <v>0</v>
      </c>
      <c r="I24" s="14">
        <v>60</v>
      </c>
      <c r="J24" s="143">
        <v>12</v>
      </c>
      <c r="K24" s="41">
        <f>C24*I24*J24</f>
        <v>50400</v>
      </c>
      <c r="L24" s="41">
        <f>K24+H24+F24</f>
        <v>54320</v>
      </c>
      <c r="M24" s="153"/>
      <c r="N24" s="14" t="s">
        <v>432</v>
      </c>
      <c r="O24" s="431" t="s">
        <v>270</v>
      </c>
    </row>
    <row r="25" s="3" customFormat="1" ht="18" customHeight="1" spans="1:15">
      <c r="A25" s="424" t="s">
        <v>23</v>
      </c>
      <c r="B25" s="493"/>
      <c r="C25" s="494"/>
      <c r="D25" s="493"/>
      <c r="E25" s="494"/>
      <c r="F25" s="495">
        <f>SUM(F21:F24)</f>
        <v>13776</v>
      </c>
      <c r="G25" s="494"/>
      <c r="H25" s="495"/>
      <c r="I25" s="494"/>
      <c r="J25" s="494"/>
      <c r="K25" s="495">
        <f>SUM(K21:K24)</f>
        <v>177120</v>
      </c>
      <c r="L25" s="495">
        <f>SUM(L21:L24)</f>
        <v>190896</v>
      </c>
      <c r="M25" s="446"/>
      <c r="N25" s="50"/>
      <c r="O25" s="525"/>
    </row>
    <row r="26" s="3" customFormat="1" ht="18" customHeight="1" spans="1:15">
      <c r="A26" s="12" t="s">
        <v>434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40"/>
    </row>
    <row r="27" s="3" customFormat="1" ht="18" customHeight="1" spans="1:15">
      <c r="A27" s="82" t="s">
        <v>435</v>
      </c>
      <c r="B27" s="496">
        <v>1</v>
      </c>
      <c r="C27" s="229">
        <v>22</v>
      </c>
      <c r="D27" s="497" t="s">
        <v>17</v>
      </c>
      <c r="E27" s="498">
        <v>56</v>
      </c>
      <c r="F27" s="499">
        <f>C27*E27</f>
        <v>1232</v>
      </c>
      <c r="G27" s="500">
        <v>0</v>
      </c>
      <c r="H27" s="499">
        <v>0</v>
      </c>
      <c r="I27" s="500">
        <v>60</v>
      </c>
      <c r="J27" s="229">
        <v>5</v>
      </c>
      <c r="K27" s="354">
        <f>C27*I27*J27</f>
        <v>6600</v>
      </c>
      <c r="L27" s="41">
        <f>K27+H27+F27</f>
        <v>7832</v>
      </c>
      <c r="M27" s="138"/>
      <c r="N27" s="227" t="s">
        <v>436</v>
      </c>
      <c r="O27" s="246"/>
    </row>
    <row r="28" s="483" customFormat="1" ht="18" customHeight="1" spans="1:15">
      <c r="A28" s="501" t="s">
        <v>437</v>
      </c>
      <c r="B28" s="502">
        <v>1</v>
      </c>
      <c r="C28" s="138">
        <v>25</v>
      </c>
      <c r="D28" s="497" t="s">
        <v>17</v>
      </c>
      <c r="E28" s="498">
        <v>56</v>
      </c>
      <c r="F28" s="499">
        <f>C28*E28</f>
        <v>1400</v>
      </c>
      <c r="G28" s="500">
        <v>0</v>
      </c>
      <c r="H28" s="499">
        <v>0</v>
      </c>
      <c r="I28" s="500">
        <v>60</v>
      </c>
      <c r="J28" s="353">
        <v>12</v>
      </c>
      <c r="K28" s="354">
        <f>C28*I28*J28</f>
        <v>18000</v>
      </c>
      <c r="L28" s="41">
        <f>K28+H28+F28</f>
        <v>19400</v>
      </c>
      <c r="M28" s="138"/>
      <c r="N28" s="227" t="s">
        <v>436</v>
      </c>
      <c r="O28" s="188"/>
    </row>
    <row r="29" s="483" customFormat="1" ht="18" customHeight="1" spans="1:15">
      <c r="A29" s="502" t="s">
        <v>438</v>
      </c>
      <c r="B29" s="503">
        <v>2</v>
      </c>
      <c r="C29" s="345">
        <v>50</v>
      </c>
      <c r="D29" s="497" t="s">
        <v>17</v>
      </c>
      <c r="E29" s="498">
        <v>56</v>
      </c>
      <c r="F29" s="499">
        <f>C29*E29</f>
        <v>2800</v>
      </c>
      <c r="G29" s="500">
        <v>0</v>
      </c>
      <c r="H29" s="499">
        <v>0</v>
      </c>
      <c r="I29" s="500">
        <v>60</v>
      </c>
      <c r="J29" s="353">
        <v>12</v>
      </c>
      <c r="K29" s="354">
        <f>C29*I29*J29</f>
        <v>36000</v>
      </c>
      <c r="L29" s="41">
        <f>K29+H29+F29</f>
        <v>38800</v>
      </c>
      <c r="M29" s="138"/>
      <c r="N29" s="227" t="s">
        <v>436</v>
      </c>
      <c r="O29" s="188"/>
    </row>
    <row r="30" s="483" customFormat="1" ht="18" customHeight="1" spans="1:15">
      <c r="A30" s="345" t="s">
        <v>439</v>
      </c>
      <c r="B30" s="504">
        <v>5</v>
      </c>
      <c r="C30" s="345">
        <f>B30*25</f>
        <v>125</v>
      </c>
      <c r="D30" s="497" t="s">
        <v>17</v>
      </c>
      <c r="E30" s="498">
        <v>56</v>
      </c>
      <c r="F30" s="499">
        <f>C30*E30</f>
        <v>7000</v>
      </c>
      <c r="G30" s="500">
        <v>0</v>
      </c>
      <c r="H30" s="499">
        <v>0</v>
      </c>
      <c r="I30" s="500">
        <v>60</v>
      </c>
      <c r="J30" s="353">
        <v>12</v>
      </c>
      <c r="K30" s="354">
        <f>C30*I30*J30</f>
        <v>90000</v>
      </c>
      <c r="L30" s="41">
        <f>K30+H30+F30</f>
        <v>97000</v>
      </c>
      <c r="M30" s="138"/>
      <c r="N30" s="227" t="s">
        <v>436</v>
      </c>
      <c r="O30" s="188"/>
    </row>
    <row r="31" s="483" customFormat="1" ht="18" customHeight="1" spans="1:15">
      <c r="A31" s="345" t="s">
        <v>440</v>
      </c>
      <c r="B31" s="504">
        <v>2</v>
      </c>
      <c r="C31" s="345">
        <v>50</v>
      </c>
      <c r="D31" s="497" t="s">
        <v>17</v>
      </c>
      <c r="E31" s="498">
        <v>56</v>
      </c>
      <c r="F31" s="499">
        <f>C31*E31</f>
        <v>2800</v>
      </c>
      <c r="G31" s="500">
        <v>0</v>
      </c>
      <c r="H31" s="499">
        <v>0</v>
      </c>
      <c r="I31" s="500">
        <v>60</v>
      </c>
      <c r="J31" s="353">
        <v>12</v>
      </c>
      <c r="K31" s="354">
        <f>C31*I31*J31</f>
        <v>36000</v>
      </c>
      <c r="L31" s="41">
        <f>K31+H31+F31</f>
        <v>38800</v>
      </c>
      <c r="M31" s="138"/>
      <c r="N31" s="227" t="s">
        <v>436</v>
      </c>
      <c r="O31" s="188"/>
    </row>
    <row r="32" s="483" customFormat="1" ht="18" customHeight="1" spans="1:15">
      <c r="A32" s="424" t="s">
        <v>23</v>
      </c>
      <c r="B32" s="505"/>
      <c r="C32" s="506"/>
      <c r="D32" s="507"/>
      <c r="E32" s="493"/>
      <c r="F32" s="495">
        <f>SUM(F27:F31)</f>
        <v>15232</v>
      </c>
      <c r="G32" s="508"/>
      <c r="H32" s="495"/>
      <c r="I32" s="508"/>
      <c r="J32" s="232"/>
      <c r="K32" s="228">
        <f>SUM(K27:K31)</f>
        <v>186600</v>
      </c>
      <c r="L32" s="48">
        <f>SUM(L27:L31)</f>
        <v>201832</v>
      </c>
      <c r="M32" s="376"/>
      <c r="N32" s="526"/>
      <c r="O32" s="306"/>
    </row>
    <row r="33" s="218" customFormat="1" ht="18" customHeight="1" spans="1:15">
      <c r="A33" s="509" t="s">
        <v>441</v>
      </c>
      <c r="B33" s="227">
        <v>1</v>
      </c>
      <c r="C33" s="227">
        <v>33</v>
      </c>
      <c r="D33" s="227" t="s">
        <v>17</v>
      </c>
      <c r="E33" s="229">
        <v>56</v>
      </c>
      <c r="F33" s="131">
        <f>C33*E33</f>
        <v>1848</v>
      </c>
      <c r="G33" s="185">
        <v>0</v>
      </c>
      <c r="H33" s="186">
        <f>C33*G33</f>
        <v>0</v>
      </c>
      <c r="I33" s="229">
        <v>60</v>
      </c>
      <c r="J33" s="185">
        <v>12</v>
      </c>
      <c r="K33" s="186">
        <f>C33*I33*J33</f>
        <v>23760</v>
      </c>
      <c r="L33" s="186">
        <f>K33+G33+H33+F33</f>
        <v>25608</v>
      </c>
      <c r="M33" s="227"/>
      <c r="N33" s="227" t="s">
        <v>442</v>
      </c>
      <c r="O33" s="326"/>
    </row>
    <row r="34" s="315" customFormat="1" ht="18" customHeight="1" spans="1:15">
      <c r="A34" s="424" t="s">
        <v>23</v>
      </c>
      <c r="B34" s="234"/>
      <c r="C34" s="234"/>
      <c r="D34" s="510"/>
      <c r="E34" s="510"/>
      <c r="F34" s="511">
        <f>SUM(F33)</f>
        <v>1848</v>
      </c>
      <c r="G34" s="512"/>
      <c r="H34" s="511"/>
      <c r="I34" s="512"/>
      <c r="J34" s="512"/>
      <c r="K34" s="511">
        <f>SUM(K33)</f>
        <v>23760</v>
      </c>
      <c r="L34" s="511">
        <f>SUM(L33)</f>
        <v>25608</v>
      </c>
      <c r="M34" s="526"/>
      <c r="N34" s="526"/>
      <c r="O34" s="527"/>
    </row>
    <row r="35" s="338" customFormat="1" ht="18" customHeight="1" spans="1:15">
      <c r="A35" s="513" t="s">
        <v>207</v>
      </c>
      <c r="B35" s="514"/>
      <c r="C35" s="468"/>
      <c r="D35" s="468"/>
      <c r="E35" s="468"/>
      <c r="F35" s="146">
        <f>F9+F20+F25+F32+F34</f>
        <v>53928</v>
      </c>
      <c r="G35" s="146"/>
      <c r="H35" s="146">
        <f>H9+H20+H25+H32+H34</f>
        <v>0</v>
      </c>
      <c r="I35" s="146"/>
      <c r="J35" s="146"/>
      <c r="K35" s="146">
        <f>K9+K20+K25+K32+K34</f>
        <v>831240</v>
      </c>
      <c r="L35" s="146">
        <f>L9+L20+L25+L32+L34</f>
        <v>885168</v>
      </c>
      <c r="M35" s="528"/>
      <c r="N35" s="529"/>
      <c r="O35" s="530"/>
    </row>
    <row r="36" s="3" customFormat="1" ht="18.75" customHeight="1" spans="1:16">
      <c r="A36" s="36" t="s">
        <v>208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67"/>
    </row>
    <row r="37" ht="23.25" customHeight="1" spans="1:1">
      <c r="A37" s="71" t="s">
        <v>209</v>
      </c>
    </row>
    <row r="38" spans="6:8">
      <c r="F38" s="515" t="s">
        <v>443</v>
      </c>
      <c r="H38" s="149">
        <f>F24</f>
        <v>3920</v>
      </c>
    </row>
    <row r="39" ht="30" customHeight="1" spans="6:8">
      <c r="F39" s="515" t="s">
        <v>212</v>
      </c>
      <c r="H39" s="149">
        <f>F35-H38</f>
        <v>50008</v>
      </c>
    </row>
  </sheetData>
  <autoFilter ref="A2:O39">
    <extLst/>
  </autoFilter>
  <mergeCells count="5">
    <mergeCell ref="A1:O1"/>
    <mergeCell ref="A3:O3"/>
    <mergeCell ref="A6:O6"/>
    <mergeCell ref="A26:O26"/>
    <mergeCell ref="A36:O36"/>
  </mergeCells>
  <pageMargins left="0.94488188976378" right="0.15748031496063" top="0.62992125984252" bottom="0.47244094488189" header="0.511811023622047" footer="0.511811023622047"/>
  <pageSetup paperSize="9" scale="88" fitToHeight="2" orientation="landscape" horizontalDpi="1200" verticalDpi="12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14"/>
  <sheetViews>
    <sheetView workbookViewId="0">
      <selection activeCell="I211" sqref="I211:J211"/>
    </sheetView>
  </sheetViews>
  <sheetFormatPr defaultColWidth="9.75" defaultRowHeight="13.5"/>
  <cols>
    <col min="1" max="1" width="11.5" style="3" customWidth="1"/>
    <col min="2" max="2" width="4.875" style="3" customWidth="1"/>
    <col min="3" max="3" width="5.25" style="3" customWidth="1"/>
    <col min="4" max="4" width="8.25" style="3" customWidth="1"/>
    <col min="5" max="5" width="5.875" style="384" customWidth="1"/>
    <col min="6" max="6" width="12.5" style="4" customWidth="1"/>
    <col min="7" max="7" width="6.125" style="384" customWidth="1"/>
    <col min="8" max="8" width="10.375" style="4" customWidth="1"/>
    <col min="9" max="9" width="6.625" style="384" customWidth="1"/>
    <col min="10" max="10" width="5.625" style="384" customWidth="1"/>
    <col min="11" max="12" width="13.75" style="4" customWidth="1"/>
    <col min="13" max="13" width="12.375" style="4" customWidth="1"/>
    <col min="14" max="14" width="11.75" style="3" customWidth="1"/>
    <col min="15" max="15" width="16.25" style="385" customWidth="1"/>
    <col min="16" max="16384" width="9.75" style="3"/>
  </cols>
  <sheetData>
    <row r="1" s="1" customFormat="1" ht="21" customHeight="1" spans="1:15">
      <c r="A1" s="7" t="s">
        <v>444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57.75" customHeight="1" spans="1:15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37" t="s">
        <v>13</v>
      </c>
      <c r="N2" s="38" t="s">
        <v>14</v>
      </c>
      <c r="O2" s="39" t="s">
        <v>15</v>
      </c>
    </row>
    <row r="3" ht="18" customHeight="1" spans="1:15">
      <c r="A3" s="81" t="s">
        <v>445</v>
      </c>
      <c r="B3" s="81">
        <v>1</v>
      </c>
      <c r="C3" s="81">
        <v>22</v>
      </c>
      <c r="D3" s="81" t="s">
        <v>17</v>
      </c>
      <c r="E3" s="143">
        <v>0</v>
      </c>
      <c r="F3" s="41">
        <v>0</v>
      </c>
      <c r="G3" s="143">
        <v>0</v>
      </c>
      <c r="H3" s="41">
        <v>0</v>
      </c>
      <c r="I3" s="143">
        <v>0</v>
      </c>
      <c r="J3" s="143">
        <v>0</v>
      </c>
      <c r="K3" s="41">
        <v>0</v>
      </c>
      <c r="L3" s="41">
        <v>0</v>
      </c>
      <c r="M3" s="41"/>
      <c r="N3" s="81" t="s">
        <v>18</v>
      </c>
      <c r="O3" s="395" t="s">
        <v>19</v>
      </c>
    </row>
    <row r="4" ht="18" customHeight="1" spans="1:15">
      <c r="A4" s="81" t="s">
        <v>446</v>
      </c>
      <c r="B4" s="81">
        <v>1</v>
      </c>
      <c r="C4" s="81">
        <v>22</v>
      </c>
      <c r="D4" s="81" t="s">
        <v>17</v>
      </c>
      <c r="E4" s="143">
        <v>0</v>
      </c>
      <c r="F4" s="41">
        <v>0</v>
      </c>
      <c r="G4" s="143">
        <v>0</v>
      </c>
      <c r="H4" s="41">
        <v>0</v>
      </c>
      <c r="I4" s="143">
        <v>0</v>
      </c>
      <c r="J4" s="143">
        <v>0</v>
      </c>
      <c r="K4" s="41">
        <v>0</v>
      </c>
      <c r="L4" s="41">
        <v>0</v>
      </c>
      <c r="M4" s="41"/>
      <c r="N4" s="81" t="s">
        <v>18</v>
      </c>
      <c r="O4" s="396"/>
    </row>
    <row r="5" ht="18" customHeight="1" spans="1:17">
      <c r="A5" s="81" t="s">
        <v>447</v>
      </c>
      <c r="B5" s="81">
        <v>1</v>
      </c>
      <c r="C5" s="81">
        <v>22</v>
      </c>
      <c r="D5" s="81" t="s">
        <v>17</v>
      </c>
      <c r="E5" s="143">
        <v>0</v>
      </c>
      <c r="F5" s="41">
        <f>C5*E5</f>
        <v>0</v>
      </c>
      <c r="G5" s="143">
        <v>0</v>
      </c>
      <c r="H5" s="41">
        <f>C5*G5</f>
        <v>0</v>
      </c>
      <c r="I5" s="143">
        <v>0</v>
      </c>
      <c r="J5" s="143">
        <v>0</v>
      </c>
      <c r="K5" s="41">
        <f>C5*I5*J5</f>
        <v>0</v>
      </c>
      <c r="L5" s="41">
        <f>K5+H5+F5</f>
        <v>0</v>
      </c>
      <c r="M5" s="41"/>
      <c r="N5" s="81" t="s">
        <v>22</v>
      </c>
      <c r="O5" s="397"/>
      <c r="Q5" s="204"/>
    </row>
    <row r="6" ht="18" customHeight="1" spans="1:15">
      <c r="A6" s="386" t="s">
        <v>23</v>
      </c>
      <c r="B6" s="387"/>
      <c r="C6" s="386">
        <f>SUM(C3:C5)</f>
        <v>66</v>
      </c>
      <c r="D6" s="387"/>
      <c r="E6" s="388"/>
      <c r="F6" s="389"/>
      <c r="G6" s="388"/>
      <c r="H6" s="389"/>
      <c r="I6" s="388"/>
      <c r="J6" s="390">
        <f t="shared" ref="J6:L6" si="0">SUM(J3:J4)</f>
        <v>0</v>
      </c>
      <c r="K6" s="48">
        <f t="shared" si="0"/>
        <v>0</v>
      </c>
      <c r="L6" s="48">
        <f t="shared" si="0"/>
        <v>0</v>
      </c>
      <c r="M6" s="398"/>
      <c r="N6" s="399"/>
      <c r="O6" s="400"/>
    </row>
    <row r="7" ht="18" customHeight="1" spans="1:15">
      <c r="A7" s="12" t="s">
        <v>448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40"/>
    </row>
    <row r="8" ht="18" customHeight="1" spans="1:16">
      <c r="A8" s="81" t="s">
        <v>449</v>
      </c>
      <c r="B8" s="81">
        <v>1</v>
      </c>
      <c r="C8" s="81">
        <v>22</v>
      </c>
      <c r="D8" s="81" t="s">
        <v>34</v>
      </c>
      <c r="E8" s="143">
        <v>56</v>
      </c>
      <c r="F8" s="41">
        <f t="shared" ref="F8:F21" si="1">C8*E8</f>
        <v>1232</v>
      </c>
      <c r="G8" s="143">
        <v>0</v>
      </c>
      <c r="H8" s="41">
        <f t="shared" ref="H8:H21" si="2">C8*G8</f>
        <v>0</v>
      </c>
      <c r="I8" s="143">
        <v>60</v>
      </c>
      <c r="J8" s="143">
        <v>12</v>
      </c>
      <c r="K8" s="41">
        <f t="shared" ref="K8:K23" si="3">C8*I8*J8</f>
        <v>15840</v>
      </c>
      <c r="L8" s="41">
        <f t="shared" ref="L8:L24" si="4">K8+H8+F8</f>
        <v>17072</v>
      </c>
      <c r="M8" s="14"/>
      <c r="N8" s="81"/>
      <c r="O8" s="181"/>
      <c r="P8" s="184"/>
    </row>
    <row r="9" ht="18" customHeight="1" spans="1:17">
      <c r="A9" s="81" t="s">
        <v>450</v>
      </c>
      <c r="B9" s="81">
        <v>2</v>
      </c>
      <c r="C9" s="81">
        <v>44</v>
      </c>
      <c r="D9" s="81" t="s">
        <v>34</v>
      </c>
      <c r="E9" s="143">
        <v>56</v>
      </c>
      <c r="F9" s="41">
        <f t="shared" si="1"/>
        <v>2464</v>
      </c>
      <c r="G9" s="143">
        <v>0</v>
      </c>
      <c r="H9" s="41">
        <f t="shared" si="2"/>
        <v>0</v>
      </c>
      <c r="I9" s="143">
        <v>60</v>
      </c>
      <c r="J9" s="143">
        <v>12</v>
      </c>
      <c r="K9" s="41">
        <f t="shared" si="3"/>
        <v>31680</v>
      </c>
      <c r="L9" s="41">
        <f t="shared" si="4"/>
        <v>34144</v>
      </c>
      <c r="M9" s="14"/>
      <c r="N9" s="81"/>
      <c r="O9" s="181"/>
      <c r="P9" s="184"/>
      <c r="Q9" s="204"/>
    </row>
    <row r="10" s="2" customFormat="1" ht="18" customHeight="1" spans="1:22">
      <c r="A10" s="81" t="s">
        <v>451</v>
      </c>
      <c r="B10" s="81">
        <v>1</v>
      </c>
      <c r="C10" s="81">
        <v>22</v>
      </c>
      <c r="D10" s="81" t="s">
        <v>17</v>
      </c>
      <c r="E10" s="143">
        <v>56</v>
      </c>
      <c r="F10" s="41">
        <f t="shared" si="1"/>
        <v>1232</v>
      </c>
      <c r="G10" s="143">
        <v>0</v>
      </c>
      <c r="H10" s="41">
        <f t="shared" si="2"/>
        <v>0</v>
      </c>
      <c r="I10" s="143">
        <v>60</v>
      </c>
      <c r="J10" s="143">
        <v>12</v>
      </c>
      <c r="K10" s="41">
        <f t="shared" si="3"/>
        <v>15840</v>
      </c>
      <c r="L10" s="41">
        <f t="shared" si="4"/>
        <v>17072</v>
      </c>
      <c r="M10" s="14"/>
      <c r="N10" s="81"/>
      <c r="O10" s="181"/>
      <c r="P10" s="184"/>
      <c r="Q10" s="204"/>
      <c r="R10" s="3"/>
      <c r="S10" s="3"/>
      <c r="T10" s="3"/>
      <c r="U10" s="3"/>
      <c r="V10" s="3"/>
    </row>
    <row r="11" ht="18" customHeight="1" spans="1:16">
      <c r="A11" s="81" t="s">
        <v>452</v>
      </c>
      <c r="B11" s="81">
        <v>1</v>
      </c>
      <c r="C11" s="81">
        <v>22</v>
      </c>
      <c r="D11" s="81" t="s">
        <v>17</v>
      </c>
      <c r="E11" s="143">
        <v>56</v>
      </c>
      <c r="F11" s="41">
        <f t="shared" si="1"/>
        <v>1232</v>
      </c>
      <c r="G11" s="143">
        <v>0</v>
      </c>
      <c r="H11" s="41">
        <f t="shared" si="2"/>
        <v>0</v>
      </c>
      <c r="I11" s="143">
        <v>60</v>
      </c>
      <c r="J11" s="143">
        <v>12</v>
      </c>
      <c r="K11" s="41">
        <f t="shared" si="3"/>
        <v>15840</v>
      </c>
      <c r="L11" s="41">
        <f t="shared" si="4"/>
        <v>17072</v>
      </c>
      <c r="M11" s="14"/>
      <c r="N11" s="81"/>
      <c r="O11" s="181"/>
      <c r="P11" s="184"/>
    </row>
    <row r="12" ht="18" customHeight="1" spans="1:16">
      <c r="A12" s="81" t="s">
        <v>453</v>
      </c>
      <c r="B12" s="81">
        <v>2</v>
      </c>
      <c r="C12" s="81">
        <v>44</v>
      </c>
      <c r="D12" s="81" t="s">
        <v>34</v>
      </c>
      <c r="E12" s="143">
        <v>56</v>
      </c>
      <c r="F12" s="41">
        <f t="shared" si="1"/>
        <v>2464</v>
      </c>
      <c r="G12" s="143">
        <v>0</v>
      </c>
      <c r="H12" s="41">
        <f t="shared" si="2"/>
        <v>0</v>
      </c>
      <c r="I12" s="143">
        <v>60</v>
      </c>
      <c r="J12" s="143">
        <v>12</v>
      </c>
      <c r="K12" s="41">
        <f t="shared" si="3"/>
        <v>31680</v>
      </c>
      <c r="L12" s="41">
        <f t="shared" si="4"/>
        <v>34144</v>
      </c>
      <c r="M12" s="14"/>
      <c r="N12" s="81"/>
      <c r="O12" s="181"/>
      <c r="P12" s="184"/>
    </row>
    <row r="13" ht="18" customHeight="1" spans="1:16">
      <c r="A13" s="81" t="s">
        <v>454</v>
      </c>
      <c r="B13" s="81">
        <v>1.67</v>
      </c>
      <c r="C13" s="81">
        <v>36.67</v>
      </c>
      <c r="D13" s="81" t="s">
        <v>77</v>
      </c>
      <c r="E13" s="143">
        <v>56</v>
      </c>
      <c r="F13" s="41">
        <f t="shared" si="1"/>
        <v>2053.52</v>
      </c>
      <c r="G13" s="143">
        <v>0</v>
      </c>
      <c r="H13" s="41">
        <f t="shared" si="2"/>
        <v>0</v>
      </c>
      <c r="I13" s="143">
        <v>60</v>
      </c>
      <c r="J13" s="143">
        <v>12</v>
      </c>
      <c r="K13" s="41">
        <f t="shared" si="3"/>
        <v>26402.4</v>
      </c>
      <c r="L13" s="41">
        <f t="shared" si="4"/>
        <v>28455.92</v>
      </c>
      <c r="M13" s="14"/>
      <c r="N13" s="81"/>
      <c r="O13" s="181"/>
      <c r="P13" s="184"/>
    </row>
    <row r="14" ht="18" customHeight="1" spans="1:16">
      <c r="A14" s="81" t="s">
        <v>455</v>
      </c>
      <c r="B14" s="81">
        <v>2</v>
      </c>
      <c r="C14" s="81">
        <v>44</v>
      </c>
      <c r="D14" s="81" t="s">
        <v>77</v>
      </c>
      <c r="E14" s="143">
        <v>56</v>
      </c>
      <c r="F14" s="41">
        <f t="shared" si="1"/>
        <v>2464</v>
      </c>
      <c r="G14" s="143">
        <v>0</v>
      </c>
      <c r="H14" s="41">
        <f t="shared" si="2"/>
        <v>0</v>
      </c>
      <c r="I14" s="143">
        <v>60</v>
      </c>
      <c r="J14" s="143">
        <v>12</v>
      </c>
      <c r="K14" s="41">
        <f t="shared" si="3"/>
        <v>31680</v>
      </c>
      <c r="L14" s="41">
        <f t="shared" si="4"/>
        <v>34144</v>
      </c>
      <c r="M14" s="14"/>
      <c r="N14" s="81"/>
      <c r="O14" s="181"/>
      <c r="P14" s="184"/>
    </row>
    <row r="15" ht="18" customHeight="1" spans="1:16">
      <c r="A15" s="81" t="s">
        <v>456</v>
      </c>
      <c r="B15" s="81">
        <v>2</v>
      </c>
      <c r="C15" s="81">
        <v>44</v>
      </c>
      <c r="D15" s="81" t="s">
        <v>34</v>
      </c>
      <c r="E15" s="143">
        <v>56</v>
      </c>
      <c r="F15" s="41">
        <f t="shared" ref="F15:F23" si="5">C15*E15</f>
        <v>2464</v>
      </c>
      <c r="G15" s="143">
        <v>0</v>
      </c>
      <c r="H15" s="41">
        <f t="shared" ref="H15:H23" si="6">C15*G15</f>
        <v>0</v>
      </c>
      <c r="I15" s="143">
        <v>60</v>
      </c>
      <c r="J15" s="143">
        <v>12</v>
      </c>
      <c r="K15" s="41">
        <f t="shared" ref="K15:K23" si="7">C15*I15*J15</f>
        <v>31680</v>
      </c>
      <c r="L15" s="41">
        <f t="shared" ref="L15:L23" si="8">K15+H15+F15</f>
        <v>34144</v>
      </c>
      <c r="M15" s="14"/>
      <c r="N15" s="82"/>
      <c r="O15" s="181"/>
      <c r="P15" s="184"/>
    </row>
    <row r="16" ht="18" customHeight="1" spans="1:16">
      <c r="A16" s="81" t="s">
        <v>457</v>
      </c>
      <c r="B16" s="81">
        <v>3</v>
      </c>
      <c r="C16" s="81">
        <v>66</v>
      </c>
      <c r="D16" s="81" t="s">
        <v>34</v>
      </c>
      <c r="E16" s="143">
        <v>56</v>
      </c>
      <c r="F16" s="41">
        <f t="shared" si="5"/>
        <v>3696</v>
      </c>
      <c r="G16" s="143">
        <v>0</v>
      </c>
      <c r="H16" s="41">
        <f t="shared" si="6"/>
        <v>0</v>
      </c>
      <c r="I16" s="143">
        <v>60</v>
      </c>
      <c r="J16" s="143">
        <v>12</v>
      </c>
      <c r="K16" s="41">
        <f t="shared" si="7"/>
        <v>47520</v>
      </c>
      <c r="L16" s="41">
        <f t="shared" si="8"/>
        <v>51216</v>
      </c>
      <c r="M16" s="14"/>
      <c r="N16" s="81"/>
      <c r="O16" s="181"/>
      <c r="P16" s="184"/>
    </row>
    <row r="17" s="2" customFormat="1" ht="18" customHeight="1" spans="1:16">
      <c r="A17" s="81" t="s">
        <v>458</v>
      </c>
      <c r="B17" s="81">
        <v>1</v>
      </c>
      <c r="C17" s="81">
        <v>22</v>
      </c>
      <c r="D17" s="81" t="s">
        <v>17</v>
      </c>
      <c r="E17" s="143">
        <v>56</v>
      </c>
      <c r="F17" s="41">
        <f t="shared" si="5"/>
        <v>1232</v>
      </c>
      <c r="G17" s="143">
        <v>0</v>
      </c>
      <c r="H17" s="41">
        <f t="shared" si="6"/>
        <v>0</v>
      </c>
      <c r="I17" s="143">
        <v>60</v>
      </c>
      <c r="J17" s="143">
        <v>12</v>
      </c>
      <c r="K17" s="41">
        <f t="shared" si="7"/>
        <v>15840</v>
      </c>
      <c r="L17" s="41">
        <f t="shared" si="8"/>
        <v>17072</v>
      </c>
      <c r="M17" s="14"/>
      <c r="N17" s="81"/>
      <c r="O17" s="181"/>
      <c r="P17" s="184"/>
    </row>
    <row r="18" ht="18" customHeight="1" spans="1:17">
      <c r="A18" s="81" t="s">
        <v>459</v>
      </c>
      <c r="B18" s="81">
        <v>1</v>
      </c>
      <c r="C18" s="81">
        <v>22</v>
      </c>
      <c r="D18" s="81" t="s">
        <v>17</v>
      </c>
      <c r="E18" s="143">
        <v>56</v>
      </c>
      <c r="F18" s="41">
        <f t="shared" si="5"/>
        <v>1232</v>
      </c>
      <c r="G18" s="143">
        <v>0</v>
      </c>
      <c r="H18" s="41">
        <f t="shared" si="6"/>
        <v>0</v>
      </c>
      <c r="I18" s="143">
        <v>60</v>
      </c>
      <c r="J18" s="143">
        <v>12</v>
      </c>
      <c r="K18" s="41">
        <f t="shared" si="7"/>
        <v>15840</v>
      </c>
      <c r="L18" s="41">
        <f t="shared" si="8"/>
        <v>17072</v>
      </c>
      <c r="M18" s="14"/>
      <c r="N18" s="81"/>
      <c r="O18" s="181"/>
      <c r="P18" s="184"/>
      <c r="Q18" s="204"/>
    </row>
    <row r="19" ht="18" customHeight="1" spans="1:16">
      <c r="A19" s="82" t="s">
        <v>460</v>
      </c>
      <c r="B19" s="82">
        <v>2</v>
      </c>
      <c r="C19" s="82">
        <v>44</v>
      </c>
      <c r="D19" s="82" t="s">
        <v>17</v>
      </c>
      <c r="E19" s="143">
        <v>56</v>
      </c>
      <c r="F19" s="41">
        <f t="shared" si="5"/>
        <v>2464</v>
      </c>
      <c r="G19" s="143">
        <v>0</v>
      </c>
      <c r="H19" s="41">
        <f t="shared" si="6"/>
        <v>0</v>
      </c>
      <c r="I19" s="143">
        <v>60</v>
      </c>
      <c r="J19" s="143">
        <v>12</v>
      </c>
      <c r="K19" s="41">
        <f t="shared" si="7"/>
        <v>31680</v>
      </c>
      <c r="L19" s="41">
        <f t="shared" si="8"/>
        <v>34144</v>
      </c>
      <c r="M19" s="14"/>
      <c r="N19" s="82"/>
      <c r="O19" s="181"/>
      <c r="P19" s="184"/>
    </row>
    <row r="20" s="71" customFormat="1" ht="18" customHeight="1" spans="1:16">
      <c r="A20" s="81" t="s">
        <v>461</v>
      </c>
      <c r="B20" s="81">
        <v>1.5</v>
      </c>
      <c r="C20" s="81">
        <v>33</v>
      </c>
      <c r="D20" s="81" t="s">
        <v>17</v>
      </c>
      <c r="E20" s="143">
        <v>56</v>
      </c>
      <c r="F20" s="41">
        <f t="shared" si="5"/>
        <v>1848</v>
      </c>
      <c r="G20" s="143">
        <v>0</v>
      </c>
      <c r="H20" s="41">
        <f t="shared" si="6"/>
        <v>0</v>
      </c>
      <c r="I20" s="143">
        <v>60</v>
      </c>
      <c r="J20" s="143">
        <v>12</v>
      </c>
      <c r="K20" s="41">
        <f t="shared" si="7"/>
        <v>23760</v>
      </c>
      <c r="L20" s="41">
        <f t="shared" si="8"/>
        <v>25608</v>
      </c>
      <c r="M20" s="14"/>
      <c r="N20" s="81"/>
      <c r="O20" s="181"/>
      <c r="P20" s="184"/>
    </row>
    <row r="21" ht="18" customHeight="1" spans="1:16">
      <c r="A21" s="81" t="s">
        <v>462</v>
      </c>
      <c r="B21" s="81">
        <v>1</v>
      </c>
      <c r="C21" s="81">
        <v>22</v>
      </c>
      <c r="D21" s="81" t="s">
        <v>17</v>
      </c>
      <c r="E21" s="143">
        <v>56</v>
      </c>
      <c r="F21" s="41">
        <f t="shared" si="5"/>
        <v>1232</v>
      </c>
      <c r="G21" s="143">
        <v>0</v>
      </c>
      <c r="H21" s="41">
        <f t="shared" si="6"/>
        <v>0</v>
      </c>
      <c r="I21" s="143">
        <v>60</v>
      </c>
      <c r="J21" s="143">
        <v>12</v>
      </c>
      <c r="K21" s="41">
        <f t="shared" si="7"/>
        <v>15840</v>
      </c>
      <c r="L21" s="41">
        <f t="shared" si="8"/>
        <v>17072</v>
      </c>
      <c r="M21" s="14"/>
      <c r="N21" s="81"/>
      <c r="O21" s="181"/>
      <c r="P21" s="184"/>
    </row>
    <row r="22" ht="18" customHeight="1" spans="1:16">
      <c r="A22" s="82" t="s">
        <v>463</v>
      </c>
      <c r="B22" s="82">
        <v>1</v>
      </c>
      <c r="C22" s="82">
        <v>22</v>
      </c>
      <c r="D22" s="82" t="s">
        <v>29</v>
      </c>
      <c r="E22" s="143">
        <v>56</v>
      </c>
      <c r="F22" s="41">
        <f t="shared" si="5"/>
        <v>1232</v>
      </c>
      <c r="G22" s="143">
        <v>0</v>
      </c>
      <c r="H22" s="41">
        <f t="shared" si="6"/>
        <v>0</v>
      </c>
      <c r="I22" s="143">
        <v>60</v>
      </c>
      <c r="J22" s="143">
        <v>12</v>
      </c>
      <c r="K22" s="41">
        <f t="shared" si="7"/>
        <v>15840</v>
      </c>
      <c r="L22" s="41">
        <f t="shared" si="8"/>
        <v>17072</v>
      </c>
      <c r="M22" s="99"/>
      <c r="N22" s="14"/>
      <c r="O22" s="181"/>
      <c r="P22" s="71"/>
    </row>
    <row r="23" ht="18" customHeight="1" spans="1:15">
      <c r="A23" s="81" t="s">
        <v>464</v>
      </c>
      <c r="B23" s="81">
        <v>2</v>
      </c>
      <c r="C23" s="81">
        <v>44</v>
      </c>
      <c r="D23" s="82" t="s">
        <v>29</v>
      </c>
      <c r="E23" s="143">
        <v>56</v>
      </c>
      <c r="F23" s="41">
        <f t="shared" si="5"/>
        <v>2464</v>
      </c>
      <c r="G23" s="143">
        <v>0</v>
      </c>
      <c r="H23" s="41">
        <f t="shared" si="6"/>
        <v>0</v>
      </c>
      <c r="I23" s="143">
        <v>60</v>
      </c>
      <c r="J23" s="143">
        <v>12</v>
      </c>
      <c r="K23" s="41">
        <f t="shared" si="7"/>
        <v>31680</v>
      </c>
      <c r="L23" s="41">
        <f t="shared" si="8"/>
        <v>34144</v>
      </c>
      <c r="M23" s="99"/>
      <c r="N23" s="14"/>
      <c r="O23" s="181"/>
    </row>
    <row r="24" ht="18" customHeight="1" spans="1:15">
      <c r="A24" s="16" t="s">
        <v>23</v>
      </c>
      <c r="B24" s="16"/>
      <c r="C24" s="16"/>
      <c r="D24" s="16"/>
      <c r="E24" s="390"/>
      <c r="F24" s="48">
        <f>SUM(F8:F23)</f>
        <v>31005.52</v>
      </c>
      <c r="G24" s="390"/>
      <c r="H24" s="48">
        <f>SUM(H8:H23)</f>
        <v>0</v>
      </c>
      <c r="I24" s="390"/>
      <c r="J24" s="390"/>
      <c r="K24" s="48">
        <f>SUM(K8:K23)</f>
        <v>398642.4</v>
      </c>
      <c r="L24" s="48">
        <f>SUM(L8:L23)</f>
        <v>429647.92</v>
      </c>
      <c r="M24" s="50"/>
      <c r="N24" s="399"/>
      <c r="O24" s="401"/>
    </row>
    <row r="25" ht="18" customHeight="1" spans="1:15">
      <c r="A25" s="14" t="s">
        <v>465</v>
      </c>
      <c r="B25" s="14">
        <v>2</v>
      </c>
      <c r="C25" s="14">
        <v>44</v>
      </c>
      <c r="D25" s="14" t="s">
        <v>29</v>
      </c>
      <c r="E25" s="143">
        <v>56</v>
      </c>
      <c r="F25" s="41">
        <f t="shared" ref="F25:F30" si="9">C25*E25</f>
        <v>2464</v>
      </c>
      <c r="G25" s="143">
        <v>0</v>
      </c>
      <c r="H25" s="41">
        <f t="shared" ref="H25:H30" si="10">C25*G25</f>
        <v>0</v>
      </c>
      <c r="I25" s="143">
        <v>60</v>
      </c>
      <c r="J25" s="143">
        <v>12</v>
      </c>
      <c r="K25" s="41">
        <f t="shared" ref="K25:K30" si="11">C25*I25*J25</f>
        <v>31680</v>
      </c>
      <c r="L25" s="41">
        <f t="shared" ref="L25:L30" si="12">K25+H25+F25</f>
        <v>34144</v>
      </c>
      <c r="M25" s="99"/>
      <c r="N25" s="81" t="s">
        <v>466</v>
      </c>
      <c r="O25" s="181"/>
    </row>
    <row r="26" ht="18" customHeight="1" spans="1:15">
      <c r="A26" s="82" t="s">
        <v>467</v>
      </c>
      <c r="B26" s="82">
        <v>1</v>
      </c>
      <c r="C26" s="82">
        <v>22</v>
      </c>
      <c r="D26" s="82" t="s">
        <v>29</v>
      </c>
      <c r="E26" s="143">
        <v>56</v>
      </c>
      <c r="F26" s="41">
        <f t="shared" si="9"/>
        <v>1232</v>
      </c>
      <c r="G26" s="143">
        <v>0</v>
      </c>
      <c r="H26" s="41">
        <f t="shared" si="10"/>
        <v>0</v>
      </c>
      <c r="I26" s="143">
        <v>60</v>
      </c>
      <c r="J26" s="143">
        <v>12</v>
      </c>
      <c r="K26" s="41">
        <f t="shared" si="11"/>
        <v>15840</v>
      </c>
      <c r="L26" s="41">
        <f t="shared" si="12"/>
        <v>17072</v>
      </c>
      <c r="M26" s="99"/>
      <c r="N26" s="81" t="s">
        <v>466</v>
      </c>
      <c r="O26" s="181"/>
    </row>
    <row r="27" ht="18" customHeight="1" spans="1:15">
      <c r="A27" s="82" t="s">
        <v>468</v>
      </c>
      <c r="B27" s="82">
        <v>1</v>
      </c>
      <c r="C27" s="82">
        <v>22</v>
      </c>
      <c r="D27" s="82" t="s">
        <v>29</v>
      </c>
      <c r="E27" s="143">
        <v>56</v>
      </c>
      <c r="F27" s="41">
        <f t="shared" si="9"/>
        <v>1232</v>
      </c>
      <c r="G27" s="143">
        <v>0</v>
      </c>
      <c r="H27" s="41">
        <f t="shared" si="10"/>
        <v>0</v>
      </c>
      <c r="I27" s="143">
        <v>60</v>
      </c>
      <c r="J27" s="143">
        <v>12</v>
      </c>
      <c r="K27" s="41">
        <f t="shared" si="11"/>
        <v>15840</v>
      </c>
      <c r="L27" s="41">
        <f t="shared" si="12"/>
        <v>17072</v>
      </c>
      <c r="M27" s="99"/>
      <c r="N27" s="81" t="s">
        <v>466</v>
      </c>
      <c r="O27" s="181"/>
    </row>
    <row r="28" ht="18" customHeight="1" spans="1:15">
      <c r="A28" s="81" t="s">
        <v>454</v>
      </c>
      <c r="B28" s="81">
        <v>0.33</v>
      </c>
      <c r="C28" s="81">
        <v>7.33</v>
      </c>
      <c r="D28" s="81" t="s">
        <v>77</v>
      </c>
      <c r="E28" s="143">
        <v>56</v>
      </c>
      <c r="F28" s="41">
        <f t="shared" si="9"/>
        <v>410.48</v>
      </c>
      <c r="G28" s="143">
        <v>0</v>
      </c>
      <c r="H28" s="41">
        <f t="shared" si="10"/>
        <v>0</v>
      </c>
      <c r="I28" s="143">
        <v>60</v>
      </c>
      <c r="J28" s="143">
        <v>12</v>
      </c>
      <c r="K28" s="41">
        <f t="shared" si="11"/>
        <v>5277.6</v>
      </c>
      <c r="L28" s="41">
        <f t="shared" si="12"/>
        <v>5688.08</v>
      </c>
      <c r="M28" s="99"/>
      <c r="N28" s="81" t="s">
        <v>466</v>
      </c>
      <c r="O28" s="181"/>
    </row>
    <row r="29" ht="18" customHeight="1" spans="1:15">
      <c r="A29" s="82" t="s">
        <v>469</v>
      </c>
      <c r="B29" s="82">
        <v>3</v>
      </c>
      <c r="C29" s="82">
        <v>66</v>
      </c>
      <c r="D29" s="82" t="s">
        <v>17</v>
      </c>
      <c r="E29" s="143">
        <v>56</v>
      </c>
      <c r="F29" s="41">
        <f t="shared" si="9"/>
        <v>3696</v>
      </c>
      <c r="G29" s="143">
        <v>0</v>
      </c>
      <c r="H29" s="41">
        <f t="shared" si="10"/>
        <v>0</v>
      </c>
      <c r="I29" s="143">
        <v>60</v>
      </c>
      <c r="J29" s="143">
        <v>3</v>
      </c>
      <c r="K29" s="41">
        <f t="shared" si="11"/>
        <v>11880</v>
      </c>
      <c r="L29" s="41">
        <f t="shared" si="12"/>
        <v>15576</v>
      </c>
      <c r="M29" s="99"/>
      <c r="N29" s="14" t="s">
        <v>466</v>
      </c>
      <c r="O29" s="181"/>
    </row>
    <row r="30" ht="18" customHeight="1" spans="1:15">
      <c r="A30" s="81" t="s">
        <v>337</v>
      </c>
      <c r="B30" s="81">
        <v>1</v>
      </c>
      <c r="C30" s="81">
        <v>22</v>
      </c>
      <c r="D30" s="81" t="s">
        <v>17</v>
      </c>
      <c r="E30" s="143">
        <v>56</v>
      </c>
      <c r="F30" s="41">
        <f t="shared" si="9"/>
        <v>1232</v>
      </c>
      <c r="G30" s="143">
        <v>0</v>
      </c>
      <c r="H30" s="41">
        <f t="shared" si="10"/>
        <v>0</v>
      </c>
      <c r="I30" s="143">
        <v>60</v>
      </c>
      <c r="J30" s="143">
        <v>3</v>
      </c>
      <c r="K30" s="41">
        <f t="shared" si="11"/>
        <v>3960</v>
      </c>
      <c r="L30" s="41">
        <f t="shared" si="12"/>
        <v>5192</v>
      </c>
      <c r="M30" s="99"/>
      <c r="N30" s="81" t="s">
        <v>466</v>
      </c>
      <c r="O30" s="181" t="s">
        <v>470</v>
      </c>
    </row>
    <row r="31" ht="18" customHeight="1" spans="1:15">
      <c r="A31" s="16" t="s">
        <v>23</v>
      </c>
      <c r="B31" s="391"/>
      <c r="C31" s="391"/>
      <c r="D31" s="391"/>
      <c r="E31" s="388"/>
      <c r="F31" s="48">
        <f>SUM(F25:F30)</f>
        <v>10266.48</v>
      </c>
      <c r="G31" s="390"/>
      <c r="H31" s="48"/>
      <c r="I31" s="390"/>
      <c r="J31" s="390"/>
      <c r="K31" s="48">
        <f>SUM(K25:K30)</f>
        <v>84477.6</v>
      </c>
      <c r="L31" s="48">
        <f>SUM(L25:L30)</f>
        <v>94744.08</v>
      </c>
      <c r="M31" s="402"/>
      <c r="N31" s="50"/>
      <c r="O31" s="403"/>
    </row>
    <row r="32" ht="18" customHeight="1" spans="1:15">
      <c r="A32" s="81" t="s">
        <v>471</v>
      </c>
      <c r="B32" s="81">
        <v>1</v>
      </c>
      <c r="C32" s="81">
        <v>22</v>
      </c>
      <c r="D32" s="81" t="s">
        <v>29</v>
      </c>
      <c r="E32" s="143">
        <v>56</v>
      </c>
      <c r="F32" s="41">
        <f t="shared" ref="F32:F35" si="13">C32*E32</f>
        <v>1232</v>
      </c>
      <c r="G32" s="143">
        <v>0</v>
      </c>
      <c r="H32" s="41">
        <f t="shared" ref="H32:H35" si="14">C32*G32</f>
        <v>0</v>
      </c>
      <c r="I32" s="143">
        <v>60</v>
      </c>
      <c r="J32" s="143">
        <v>12</v>
      </c>
      <c r="K32" s="41">
        <f t="shared" ref="K32:K35" si="15">C32*I32*J32</f>
        <v>15840</v>
      </c>
      <c r="L32" s="41">
        <f t="shared" ref="L32:L35" si="16">K32+H32+F32</f>
        <v>17072</v>
      </c>
      <c r="M32" s="99"/>
      <c r="N32" s="81" t="s">
        <v>466</v>
      </c>
      <c r="O32" s="404"/>
    </row>
    <row r="33" ht="18" customHeight="1" spans="1:15">
      <c r="A33" s="81" t="s">
        <v>472</v>
      </c>
      <c r="B33" s="81">
        <v>2</v>
      </c>
      <c r="C33" s="81">
        <v>44</v>
      </c>
      <c r="D33" s="81" t="s">
        <v>29</v>
      </c>
      <c r="E33" s="143">
        <v>56</v>
      </c>
      <c r="F33" s="41">
        <f t="shared" si="13"/>
        <v>2464</v>
      </c>
      <c r="G33" s="143">
        <v>0</v>
      </c>
      <c r="H33" s="41">
        <f t="shared" si="14"/>
        <v>0</v>
      </c>
      <c r="I33" s="143">
        <v>60</v>
      </c>
      <c r="J33" s="143">
        <v>12</v>
      </c>
      <c r="K33" s="41">
        <f t="shared" si="15"/>
        <v>31680</v>
      </c>
      <c r="L33" s="41">
        <f t="shared" si="16"/>
        <v>34144</v>
      </c>
      <c r="M33" s="99"/>
      <c r="N33" s="81" t="s">
        <v>466</v>
      </c>
      <c r="O33" s="404"/>
    </row>
    <row r="34" ht="18" customHeight="1" spans="1:15">
      <c r="A34" s="16" t="s">
        <v>23</v>
      </c>
      <c r="B34" s="387"/>
      <c r="C34" s="387"/>
      <c r="D34" s="387"/>
      <c r="E34" s="388"/>
      <c r="F34" s="48">
        <f>SUM(F32:F33)</f>
        <v>3696</v>
      </c>
      <c r="G34" s="390"/>
      <c r="H34" s="48"/>
      <c r="I34" s="390"/>
      <c r="J34" s="390"/>
      <c r="K34" s="48">
        <f>SUM(K32:K33)</f>
        <v>47520</v>
      </c>
      <c r="L34" s="48">
        <f>SUM(L32:L33)</f>
        <v>51216</v>
      </c>
      <c r="M34" s="402"/>
      <c r="N34" s="399"/>
      <c r="O34" s="405"/>
    </row>
    <row r="35" ht="18" customHeight="1" spans="1:15">
      <c r="A35" s="81" t="s">
        <v>473</v>
      </c>
      <c r="B35" s="81">
        <v>1</v>
      </c>
      <c r="C35" s="81">
        <v>22</v>
      </c>
      <c r="D35" s="81" t="s">
        <v>29</v>
      </c>
      <c r="E35" s="143">
        <v>56</v>
      </c>
      <c r="F35" s="41">
        <f t="shared" si="13"/>
        <v>1232</v>
      </c>
      <c r="G35" s="143">
        <v>0</v>
      </c>
      <c r="H35" s="41">
        <f t="shared" si="14"/>
        <v>0</v>
      </c>
      <c r="I35" s="143">
        <v>60</v>
      </c>
      <c r="J35" s="143">
        <v>12</v>
      </c>
      <c r="K35" s="41">
        <f t="shared" si="15"/>
        <v>15840</v>
      </c>
      <c r="L35" s="41">
        <f t="shared" si="16"/>
        <v>17072</v>
      </c>
      <c r="M35" s="99"/>
      <c r="N35" s="81" t="s">
        <v>466</v>
      </c>
      <c r="O35" s="404"/>
    </row>
    <row r="36" ht="18" customHeight="1" spans="1:15">
      <c r="A36" s="16" t="s">
        <v>23</v>
      </c>
      <c r="B36" s="387"/>
      <c r="C36" s="387"/>
      <c r="D36" s="387"/>
      <c r="E36" s="388"/>
      <c r="F36" s="48">
        <f>SUM(F35:F35)</f>
        <v>1232</v>
      </c>
      <c r="G36" s="390"/>
      <c r="H36" s="48"/>
      <c r="I36" s="390"/>
      <c r="J36" s="390"/>
      <c r="K36" s="48">
        <f>SUM(K35:K35)</f>
        <v>15840</v>
      </c>
      <c r="L36" s="48">
        <f>SUM(L35:L35)</f>
        <v>17072</v>
      </c>
      <c r="M36" s="402"/>
      <c r="N36" s="399"/>
      <c r="O36" s="405"/>
    </row>
    <row r="37" ht="18" customHeight="1" spans="1:15">
      <c r="A37" s="81" t="s">
        <v>474</v>
      </c>
      <c r="B37" s="81">
        <v>2</v>
      </c>
      <c r="C37" s="81">
        <v>44</v>
      </c>
      <c r="D37" s="81" t="s">
        <v>29</v>
      </c>
      <c r="E37" s="143">
        <v>56</v>
      </c>
      <c r="F37" s="41">
        <f t="shared" ref="F37:F51" si="17">C37*E37</f>
        <v>2464</v>
      </c>
      <c r="G37" s="143">
        <v>0</v>
      </c>
      <c r="H37" s="41">
        <f t="shared" ref="H37:H51" si="18">C37*G37</f>
        <v>0</v>
      </c>
      <c r="I37" s="143">
        <v>60</v>
      </c>
      <c r="J37" s="143">
        <v>12</v>
      </c>
      <c r="K37" s="41">
        <f t="shared" ref="K37:K51" si="19">C37*I37*J37</f>
        <v>31680</v>
      </c>
      <c r="L37" s="41">
        <f t="shared" ref="L37:L51" si="20">K37+H37+F37</f>
        <v>34144</v>
      </c>
      <c r="M37" s="99"/>
      <c r="N37" s="81" t="s">
        <v>466</v>
      </c>
      <c r="O37" s="404"/>
    </row>
    <row r="38" ht="18" customHeight="1" spans="1:15">
      <c r="A38" s="81" t="s">
        <v>475</v>
      </c>
      <c r="B38" s="81">
        <v>3</v>
      </c>
      <c r="C38" s="81">
        <v>66</v>
      </c>
      <c r="D38" s="81" t="s">
        <v>77</v>
      </c>
      <c r="E38" s="143">
        <v>56</v>
      </c>
      <c r="F38" s="41">
        <f t="shared" si="17"/>
        <v>3696</v>
      </c>
      <c r="G38" s="143">
        <v>0</v>
      </c>
      <c r="H38" s="41">
        <f t="shared" si="18"/>
        <v>0</v>
      </c>
      <c r="I38" s="143">
        <v>60</v>
      </c>
      <c r="J38" s="143">
        <v>12</v>
      </c>
      <c r="K38" s="41">
        <f t="shared" si="19"/>
        <v>47520</v>
      </c>
      <c r="L38" s="41">
        <f t="shared" si="20"/>
        <v>51216</v>
      </c>
      <c r="M38" s="99"/>
      <c r="N38" s="81" t="s">
        <v>466</v>
      </c>
      <c r="O38" s="404"/>
    </row>
    <row r="39" ht="18" customHeight="1" spans="1:15">
      <c r="A39" s="81" t="s">
        <v>476</v>
      </c>
      <c r="B39" s="81">
        <v>2</v>
      </c>
      <c r="C39" s="81">
        <v>44</v>
      </c>
      <c r="D39" s="81" t="s">
        <v>29</v>
      </c>
      <c r="E39" s="143">
        <v>56</v>
      </c>
      <c r="F39" s="41">
        <f t="shared" si="17"/>
        <v>2464</v>
      </c>
      <c r="G39" s="143">
        <v>0</v>
      </c>
      <c r="H39" s="41">
        <f t="shared" si="18"/>
        <v>0</v>
      </c>
      <c r="I39" s="143">
        <v>60</v>
      </c>
      <c r="J39" s="143">
        <v>12</v>
      </c>
      <c r="K39" s="41">
        <f t="shared" si="19"/>
        <v>31680</v>
      </c>
      <c r="L39" s="41">
        <f t="shared" si="20"/>
        <v>34144</v>
      </c>
      <c r="M39" s="99"/>
      <c r="N39" s="81" t="s">
        <v>466</v>
      </c>
      <c r="O39" s="404"/>
    </row>
    <row r="40" ht="18" customHeight="1" spans="1:15">
      <c r="A40" s="81" t="s">
        <v>477</v>
      </c>
      <c r="B40" s="81">
        <v>2.5</v>
      </c>
      <c r="C40" s="81">
        <v>55</v>
      </c>
      <c r="D40" s="81" t="s">
        <v>77</v>
      </c>
      <c r="E40" s="143">
        <v>56</v>
      </c>
      <c r="F40" s="41">
        <f t="shared" si="17"/>
        <v>3080</v>
      </c>
      <c r="G40" s="143">
        <v>0</v>
      </c>
      <c r="H40" s="41">
        <f t="shared" si="18"/>
        <v>0</v>
      </c>
      <c r="I40" s="143">
        <v>60</v>
      </c>
      <c r="J40" s="143">
        <v>12</v>
      </c>
      <c r="K40" s="41">
        <f t="shared" si="19"/>
        <v>39600</v>
      </c>
      <c r="L40" s="41">
        <f t="shared" si="20"/>
        <v>42680</v>
      </c>
      <c r="M40" s="99"/>
      <c r="N40" s="81" t="s">
        <v>466</v>
      </c>
      <c r="O40" s="404"/>
    </row>
    <row r="41" ht="18" customHeight="1" spans="1:15">
      <c r="A41" s="81" t="s">
        <v>478</v>
      </c>
      <c r="B41" s="81">
        <v>2</v>
      </c>
      <c r="C41" s="81">
        <v>44</v>
      </c>
      <c r="D41" s="81" t="s">
        <v>29</v>
      </c>
      <c r="E41" s="143">
        <v>56</v>
      </c>
      <c r="F41" s="41">
        <f t="shared" si="17"/>
        <v>2464</v>
      </c>
      <c r="G41" s="143">
        <v>0</v>
      </c>
      <c r="H41" s="41">
        <f t="shared" si="18"/>
        <v>0</v>
      </c>
      <c r="I41" s="143">
        <v>60</v>
      </c>
      <c r="J41" s="143">
        <v>3</v>
      </c>
      <c r="K41" s="41">
        <f t="shared" si="19"/>
        <v>7920</v>
      </c>
      <c r="L41" s="41">
        <f t="shared" si="20"/>
        <v>10384</v>
      </c>
      <c r="M41" s="99"/>
      <c r="N41" s="81" t="s">
        <v>466</v>
      </c>
      <c r="O41" s="404" t="s">
        <v>470</v>
      </c>
    </row>
    <row r="42" ht="18" customHeight="1" spans="1:15">
      <c r="A42" s="81" t="s">
        <v>479</v>
      </c>
      <c r="B42" s="81">
        <v>2</v>
      </c>
      <c r="C42" s="81">
        <v>44</v>
      </c>
      <c r="D42" s="81" t="s">
        <v>138</v>
      </c>
      <c r="E42" s="143">
        <v>56</v>
      </c>
      <c r="F42" s="41">
        <f t="shared" si="17"/>
        <v>2464</v>
      </c>
      <c r="G42" s="143">
        <v>0</v>
      </c>
      <c r="H42" s="41">
        <f t="shared" si="18"/>
        <v>0</v>
      </c>
      <c r="I42" s="143">
        <v>60</v>
      </c>
      <c r="J42" s="143">
        <v>3</v>
      </c>
      <c r="K42" s="41">
        <f t="shared" si="19"/>
        <v>7920</v>
      </c>
      <c r="L42" s="41">
        <f t="shared" si="20"/>
        <v>10384</v>
      </c>
      <c r="M42" s="99"/>
      <c r="N42" s="81" t="s">
        <v>466</v>
      </c>
      <c r="O42" s="404" t="s">
        <v>470</v>
      </c>
    </row>
    <row r="43" ht="18" customHeight="1" spans="1:15">
      <c r="A43" s="81" t="s">
        <v>480</v>
      </c>
      <c r="B43" s="81">
        <v>1</v>
      </c>
      <c r="C43" s="81">
        <v>22</v>
      </c>
      <c r="D43" s="81" t="s">
        <v>29</v>
      </c>
      <c r="E43" s="143">
        <v>56</v>
      </c>
      <c r="F43" s="41">
        <f t="shared" si="17"/>
        <v>1232</v>
      </c>
      <c r="G43" s="143">
        <v>0</v>
      </c>
      <c r="H43" s="41">
        <f t="shared" si="18"/>
        <v>0</v>
      </c>
      <c r="I43" s="143">
        <v>60</v>
      </c>
      <c r="J43" s="143">
        <v>12</v>
      </c>
      <c r="K43" s="41">
        <f t="shared" si="19"/>
        <v>15840</v>
      </c>
      <c r="L43" s="41">
        <f t="shared" si="20"/>
        <v>17072</v>
      </c>
      <c r="M43" s="99"/>
      <c r="N43" s="81" t="s">
        <v>466</v>
      </c>
      <c r="O43" s="404"/>
    </row>
    <row r="44" ht="18" customHeight="1" spans="1:15">
      <c r="A44" s="81" t="s">
        <v>481</v>
      </c>
      <c r="B44" s="81">
        <v>1</v>
      </c>
      <c r="C44" s="81">
        <v>22</v>
      </c>
      <c r="D44" s="81" t="s">
        <v>29</v>
      </c>
      <c r="E44" s="143">
        <v>56</v>
      </c>
      <c r="F44" s="41">
        <f t="shared" si="17"/>
        <v>1232</v>
      </c>
      <c r="G44" s="143">
        <v>0</v>
      </c>
      <c r="H44" s="41">
        <f t="shared" si="18"/>
        <v>0</v>
      </c>
      <c r="I44" s="143">
        <v>60</v>
      </c>
      <c r="J44" s="143">
        <v>3</v>
      </c>
      <c r="K44" s="41">
        <f t="shared" si="19"/>
        <v>3960</v>
      </c>
      <c r="L44" s="41">
        <f t="shared" si="20"/>
        <v>5192</v>
      </c>
      <c r="M44" s="99"/>
      <c r="N44" s="81" t="s">
        <v>466</v>
      </c>
      <c r="O44" s="404" t="s">
        <v>470</v>
      </c>
    </row>
    <row r="45" ht="18" customHeight="1" spans="1:15">
      <c r="A45" s="81" t="s">
        <v>482</v>
      </c>
      <c r="B45" s="81">
        <v>1</v>
      </c>
      <c r="C45" s="81">
        <v>22</v>
      </c>
      <c r="D45" s="81" t="s">
        <v>29</v>
      </c>
      <c r="E45" s="143">
        <v>56</v>
      </c>
      <c r="F45" s="41">
        <f t="shared" si="17"/>
        <v>1232</v>
      </c>
      <c r="G45" s="143">
        <v>0</v>
      </c>
      <c r="H45" s="41">
        <f t="shared" si="18"/>
        <v>0</v>
      </c>
      <c r="I45" s="143">
        <v>60</v>
      </c>
      <c r="J45" s="143">
        <v>12</v>
      </c>
      <c r="K45" s="41">
        <f t="shared" si="19"/>
        <v>15840</v>
      </c>
      <c r="L45" s="41">
        <f t="shared" si="20"/>
        <v>17072</v>
      </c>
      <c r="M45" s="99"/>
      <c r="N45" s="81" t="s">
        <v>466</v>
      </c>
      <c r="O45" s="404"/>
    </row>
    <row r="46" ht="18" customHeight="1" spans="1:15">
      <c r="A46" s="81" t="s">
        <v>483</v>
      </c>
      <c r="B46" s="81">
        <v>3</v>
      </c>
      <c r="C46" s="81">
        <v>66</v>
      </c>
      <c r="D46" s="81" t="s">
        <v>29</v>
      </c>
      <c r="E46" s="143">
        <v>56</v>
      </c>
      <c r="F46" s="41">
        <f t="shared" si="17"/>
        <v>3696</v>
      </c>
      <c r="G46" s="143">
        <v>0</v>
      </c>
      <c r="H46" s="41">
        <f t="shared" si="18"/>
        <v>0</v>
      </c>
      <c r="I46" s="143">
        <v>60</v>
      </c>
      <c r="J46" s="143">
        <v>3</v>
      </c>
      <c r="K46" s="41">
        <f t="shared" si="19"/>
        <v>11880</v>
      </c>
      <c r="L46" s="41">
        <f t="shared" si="20"/>
        <v>15576</v>
      </c>
      <c r="M46" s="99"/>
      <c r="N46" s="81" t="s">
        <v>466</v>
      </c>
      <c r="O46" s="404" t="s">
        <v>470</v>
      </c>
    </row>
    <row r="47" ht="18" customHeight="1" spans="1:15">
      <c r="A47" s="81" t="s">
        <v>484</v>
      </c>
      <c r="B47" s="81">
        <v>2</v>
      </c>
      <c r="C47" s="81">
        <v>44</v>
      </c>
      <c r="D47" s="81" t="s">
        <v>29</v>
      </c>
      <c r="E47" s="143">
        <v>56</v>
      </c>
      <c r="F47" s="41">
        <f t="shared" si="17"/>
        <v>2464</v>
      </c>
      <c r="G47" s="143">
        <v>0</v>
      </c>
      <c r="H47" s="41">
        <f t="shared" si="18"/>
        <v>0</v>
      </c>
      <c r="I47" s="143">
        <v>60</v>
      </c>
      <c r="J47" s="143">
        <v>12</v>
      </c>
      <c r="K47" s="41">
        <f t="shared" si="19"/>
        <v>31680</v>
      </c>
      <c r="L47" s="41">
        <f t="shared" si="20"/>
        <v>34144</v>
      </c>
      <c r="M47" s="99"/>
      <c r="N47" s="81" t="s">
        <v>466</v>
      </c>
      <c r="O47" s="404"/>
    </row>
    <row r="48" ht="18" customHeight="1" spans="1:15">
      <c r="A48" s="81" t="s">
        <v>485</v>
      </c>
      <c r="B48" s="81">
        <v>1</v>
      </c>
      <c r="C48" s="81">
        <v>22</v>
      </c>
      <c r="D48" s="81" t="s">
        <v>29</v>
      </c>
      <c r="E48" s="143">
        <v>56</v>
      </c>
      <c r="F48" s="41">
        <f t="shared" si="17"/>
        <v>1232</v>
      </c>
      <c r="G48" s="143">
        <v>0</v>
      </c>
      <c r="H48" s="41">
        <f t="shared" si="18"/>
        <v>0</v>
      </c>
      <c r="I48" s="143">
        <v>60</v>
      </c>
      <c r="J48" s="143">
        <v>4</v>
      </c>
      <c r="K48" s="41">
        <f t="shared" si="19"/>
        <v>5280</v>
      </c>
      <c r="L48" s="41">
        <f t="shared" si="20"/>
        <v>6512</v>
      </c>
      <c r="M48" s="99"/>
      <c r="N48" s="81" t="s">
        <v>466</v>
      </c>
      <c r="O48" s="404" t="s">
        <v>486</v>
      </c>
    </row>
    <row r="49" ht="18" customHeight="1" spans="1:15">
      <c r="A49" s="81" t="s">
        <v>487</v>
      </c>
      <c r="B49" s="81">
        <v>2</v>
      </c>
      <c r="C49" s="81">
        <v>44</v>
      </c>
      <c r="D49" s="81" t="s">
        <v>29</v>
      </c>
      <c r="E49" s="143">
        <v>56</v>
      </c>
      <c r="F49" s="41">
        <f t="shared" si="17"/>
        <v>2464</v>
      </c>
      <c r="G49" s="143">
        <v>0</v>
      </c>
      <c r="H49" s="41">
        <f t="shared" si="18"/>
        <v>0</v>
      </c>
      <c r="I49" s="143">
        <v>60</v>
      </c>
      <c r="J49" s="143">
        <v>12</v>
      </c>
      <c r="K49" s="41">
        <f t="shared" si="19"/>
        <v>31680</v>
      </c>
      <c r="L49" s="41">
        <f t="shared" si="20"/>
        <v>34144</v>
      </c>
      <c r="M49" s="99"/>
      <c r="N49" s="81" t="s">
        <v>466</v>
      </c>
      <c r="O49" s="404"/>
    </row>
    <row r="50" ht="18" customHeight="1" spans="1:15">
      <c r="A50" s="81" t="s">
        <v>488</v>
      </c>
      <c r="B50" s="81">
        <v>1</v>
      </c>
      <c r="C50" s="81">
        <v>22</v>
      </c>
      <c r="D50" s="81" t="s">
        <v>29</v>
      </c>
      <c r="E50" s="143">
        <v>56</v>
      </c>
      <c r="F50" s="41">
        <f t="shared" si="17"/>
        <v>1232</v>
      </c>
      <c r="G50" s="143">
        <v>0</v>
      </c>
      <c r="H50" s="41">
        <f t="shared" si="18"/>
        <v>0</v>
      </c>
      <c r="I50" s="143">
        <v>60</v>
      </c>
      <c r="J50" s="143">
        <v>12</v>
      </c>
      <c r="K50" s="41">
        <f t="shared" si="19"/>
        <v>15840</v>
      </c>
      <c r="L50" s="41">
        <f t="shared" si="20"/>
        <v>17072</v>
      </c>
      <c r="M50" s="99"/>
      <c r="N50" s="81" t="s">
        <v>466</v>
      </c>
      <c r="O50" s="404"/>
    </row>
    <row r="51" ht="18" customHeight="1" spans="1:15">
      <c r="A51" s="81" t="s">
        <v>489</v>
      </c>
      <c r="B51" s="81">
        <v>3</v>
      </c>
      <c r="C51" s="81">
        <v>66</v>
      </c>
      <c r="D51" s="81" t="s">
        <v>29</v>
      </c>
      <c r="E51" s="143">
        <v>56</v>
      </c>
      <c r="F51" s="41">
        <f t="shared" si="17"/>
        <v>3696</v>
      </c>
      <c r="G51" s="143">
        <v>0</v>
      </c>
      <c r="H51" s="41">
        <f t="shared" si="18"/>
        <v>0</v>
      </c>
      <c r="I51" s="143">
        <v>60</v>
      </c>
      <c r="J51" s="143">
        <v>12</v>
      </c>
      <c r="K51" s="41">
        <f t="shared" si="19"/>
        <v>47520</v>
      </c>
      <c r="L51" s="41">
        <f t="shared" si="20"/>
        <v>51216</v>
      </c>
      <c r="M51" s="99"/>
      <c r="N51" s="81" t="s">
        <v>466</v>
      </c>
      <c r="O51" s="404"/>
    </row>
    <row r="52" ht="18" customHeight="1" spans="1:15">
      <c r="A52" s="16" t="s">
        <v>23</v>
      </c>
      <c r="B52" s="386"/>
      <c r="C52" s="386"/>
      <c r="D52" s="386"/>
      <c r="E52" s="390"/>
      <c r="F52" s="48">
        <f>SUM(F37:F51)</f>
        <v>35112</v>
      </c>
      <c r="G52" s="390"/>
      <c r="H52" s="48">
        <f>SUM(H32:H51)</f>
        <v>0</v>
      </c>
      <c r="I52" s="390"/>
      <c r="J52" s="390"/>
      <c r="K52" s="48">
        <f>SUM(K37:K51)</f>
        <v>345840</v>
      </c>
      <c r="L52" s="48">
        <f>SUM(L37:L51)</f>
        <v>380952</v>
      </c>
      <c r="M52" s="402"/>
      <c r="N52" s="399"/>
      <c r="O52" s="406"/>
    </row>
    <row r="53" ht="18" customHeight="1" spans="1:15">
      <c r="A53" s="12" t="s">
        <v>490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40"/>
    </row>
    <row r="54" ht="18" customHeight="1" spans="1:16">
      <c r="A54" s="392" t="s">
        <v>491</v>
      </c>
      <c r="B54" s="99">
        <v>1</v>
      </c>
      <c r="C54" s="99">
        <v>22</v>
      </c>
      <c r="D54" s="99" t="s">
        <v>34</v>
      </c>
      <c r="E54" s="99">
        <v>56</v>
      </c>
      <c r="F54" s="41">
        <f t="shared" ref="F54:F67" si="21">C54*E54</f>
        <v>1232</v>
      </c>
      <c r="G54" s="99">
        <v>0</v>
      </c>
      <c r="H54" s="41">
        <f t="shared" ref="H54:H64" si="22">C54*G54</f>
        <v>0</v>
      </c>
      <c r="I54" s="99" t="s">
        <v>328</v>
      </c>
      <c r="J54" s="99">
        <v>12</v>
      </c>
      <c r="K54" s="41">
        <f t="shared" ref="K54:K71" si="23">C54*I54*J54</f>
        <v>15840</v>
      </c>
      <c r="L54" s="41">
        <f t="shared" ref="L54:L71" si="24">K54+H54+F54</f>
        <v>17072</v>
      </c>
      <c r="M54" s="41"/>
      <c r="N54" s="392" t="s">
        <v>492</v>
      </c>
      <c r="O54" s="407"/>
      <c r="P54" s="381"/>
    </row>
    <row r="55" s="2" customFormat="1" ht="18" customHeight="1" spans="1:22">
      <c r="A55" s="393" t="s">
        <v>493</v>
      </c>
      <c r="B55" s="394">
        <v>1</v>
      </c>
      <c r="C55" s="394">
        <v>22</v>
      </c>
      <c r="D55" s="394" t="s">
        <v>29</v>
      </c>
      <c r="E55" s="99">
        <v>56</v>
      </c>
      <c r="F55" s="41">
        <f t="shared" si="21"/>
        <v>1232</v>
      </c>
      <c r="G55" s="99">
        <v>0</v>
      </c>
      <c r="H55" s="41">
        <f t="shared" si="22"/>
        <v>0</v>
      </c>
      <c r="I55" s="99" t="s">
        <v>328</v>
      </c>
      <c r="J55" s="99">
        <v>12</v>
      </c>
      <c r="K55" s="41">
        <f t="shared" si="23"/>
        <v>15840</v>
      </c>
      <c r="L55" s="41">
        <f t="shared" si="24"/>
        <v>17072</v>
      </c>
      <c r="M55" s="41"/>
      <c r="N55" s="392" t="s">
        <v>492</v>
      </c>
      <c r="O55" s="407"/>
      <c r="P55" s="381"/>
      <c r="Q55" s="3"/>
      <c r="R55" s="3"/>
      <c r="S55" s="3"/>
      <c r="T55" s="3"/>
      <c r="U55" s="3"/>
      <c r="V55" s="3"/>
    </row>
    <row r="56" ht="18" customHeight="1" spans="1:22">
      <c r="A56" s="392" t="s">
        <v>494</v>
      </c>
      <c r="B56" s="99">
        <v>1</v>
      </c>
      <c r="C56" s="99">
        <v>22</v>
      </c>
      <c r="D56" s="99" t="s">
        <v>17</v>
      </c>
      <c r="E56" s="99">
        <v>56</v>
      </c>
      <c r="F56" s="41">
        <f t="shared" si="21"/>
        <v>1232</v>
      </c>
      <c r="G56" s="99">
        <v>0</v>
      </c>
      <c r="H56" s="41">
        <f t="shared" si="22"/>
        <v>0</v>
      </c>
      <c r="I56" s="99" t="s">
        <v>328</v>
      </c>
      <c r="J56" s="99">
        <v>12</v>
      </c>
      <c r="K56" s="41">
        <f t="shared" si="23"/>
        <v>15840</v>
      </c>
      <c r="L56" s="41">
        <f t="shared" si="24"/>
        <v>17072</v>
      </c>
      <c r="M56" s="41"/>
      <c r="N56" s="392" t="s">
        <v>492</v>
      </c>
      <c r="O56" s="407"/>
      <c r="P56" s="381"/>
      <c r="Q56" s="2"/>
      <c r="R56" s="2"/>
      <c r="S56" s="2"/>
      <c r="T56" s="2"/>
      <c r="U56" s="2"/>
      <c r="V56" s="2"/>
    </row>
    <row r="57" ht="18" customHeight="1" spans="1:16">
      <c r="A57" s="392" t="s">
        <v>495</v>
      </c>
      <c r="B57" s="99">
        <v>2</v>
      </c>
      <c r="C57" s="99">
        <v>44</v>
      </c>
      <c r="D57" s="99" t="s">
        <v>17</v>
      </c>
      <c r="E57" s="99">
        <v>56</v>
      </c>
      <c r="F57" s="41">
        <f t="shared" si="21"/>
        <v>2464</v>
      </c>
      <c r="G57" s="99">
        <v>0</v>
      </c>
      <c r="H57" s="41">
        <f t="shared" si="22"/>
        <v>0</v>
      </c>
      <c r="I57" s="99" t="s">
        <v>328</v>
      </c>
      <c r="J57" s="99">
        <v>12</v>
      </c>
      <c r="K57" s="41">
        <f t="shared" si="23"/>
        <v>31680</v>
      </c>
      <c r="L57" s="41">
        <f t="shared" si="24"/>
        <v>34144</v>
      </c>
      <c r="M57" s="41"/>
      <c r="N57" s="392" t="s">
        <v>492</v>
      </c>
      <c r="O57" s="407"/>
      <c r="P57" s="381"/>
    </row>
    <row r="58" ht="18" customHeight="1" spans="1:16">
      <c r="A58" s="392" t="s">
        <v>496</v>
      </c>
      <c r="B58" s="99" t="s">
        <v>60</v>
      </c>
      <c r="C58" s="99" t="s">
        <v>274</v>
      </c>
      <c r="D58" s="99" t="s">
        <v>17</v>
      </c>
      <c r="E58" s="99">
        <v>56</v>
      </c>
      <c r="F58" s="41">
        <f t="shared" si="21"/>
        <v>1232</v>
      </c>
      <c r="G58" s="99">
        <v>0</v>
      </c>
      <c r="H58" s="41">
        <f t="shared" si="22"/>
        <v>0</v>
      </c>
      <c r="I58" s="99" t="s">
        <v>328</v>
      </c>
      <c r="J58" s="99">
        <v>12</v>
      </c>
      <c r="K58" s="41">
        <f t="shared" si="23"/>
        <v>15840</v>
      </c>
      <c r="L58" s="41">
        <f t="shared" si="24"/>
        <v>17072</v>
      </c>
      <c r="M58" s="41"/>
      <c r="N58" s="392" t="s">
        <v>492</v>
      </c>
      <c r="O58" s="407"/>
      <c r="P58" s="381"/>
    </row>
    <row r="59" ht="18" customHeight="1" spans="1:16">
      <c r="A59" s="392" t="s">
        <v>497</v>
      </c>
      <c r="B59" s="99">
        <v>1</v>
      </c>
      <c r="C59" s="99">
        <v>22</v>
      </c>
      <c r="D59" s="99" t="s">
        <v>17</v>
      </c>
      <c r="E59" s="99">
        <v>56</v>
      </c>
      <c r="F59" s="41">
        <f t="shared" si="21"/>
        <v>1232</v>
      </c>
      <c r="G59" s="99">
        <v>0</v>
      </c>
      <c r="H59" s="41">
        <f t="shared" si="22"/>
        <v>0</v>
      </c>
      <c r="I59" s="99" t="s">
        <v>328</v>
      </c>
      <c r="J59" s="99">
        <v>12</v>
      </c>
      <c r="K59" s="41">
        <f t="shared" si="23"/>
        <v>15840</v>
      </c>
      <c r="L59" s="41">
        <f t="shared" si="24"/>
        <v>17072</v>
      </c>
      <c r="M59" s="41"/>
      <c r="N59" s="392" t="s">
        <v>492</v>
      </c>
      <c r="O59" s="407"/>
      <c r="P59" s="381"/>
    </row>
    <row r="60" ht="18" customHeight="1" spans="1:16">
      <c r="A60" s="392" t="s">
        <v>498</v>
      </c>
      <c r="B60" s="99">
        <v>2</v>
      </c>
      <c r="C60" s="99">
        <v>44</v>
      </c>
      <c r="D60" s="99" t="s">
        <v>34</v>
      </c>
      <c r="E60" s="99">
        <v>56</v>
      </c>
      <c r="F60" s="41">
        <f t="shared" si="21"/>
        <v>2464</v>
      </c>
      <c r="G60" s="99">
        <v>0</v>
      </c>
      <c r="H60" s="41">
        <f t="shared" si="22"/>
        <v>0</v>
      </c>
      <c r="I60" s="99" t="s">
        <v>328</v>
      </c>
      <c r="J60" s="99">
        <v>12</v>
      </c>
      <c r="K60" s="41">
        <f t="shared" si="23"/>
        <v>31680</v>
      </c>
      <c r="L60" s="41">
        <f t="shared" si="24"/>
        <v>34144</v>
      </c>
      <c r="M60" s="41"/>
      <c r="N60" s="392" t="s">
        <v>492</v>
      </c>
      <c r="O60" s="407"/>
      <c r="P60" s="381"/>
    </row>
    <row r="61" ht="18" customHeight="1" spans="1:16">
      <c r="A61" s="392" t="s">
        <v>499</v>
      </c>
      <c r="B61" s="99">
        <v>1</v>
      </c>
      <c r="C61" s="99">
        <v>22</v>
      </c>
      <c r="D61" s="99" t="s">
        <v>17</v>
      </c>
      <c r="E61" s="99">
        <v>56</v>
      </c>
      <c r="F61" s="41">
        <f t="shared" si="21"/>
        <v>1232</v>
      </c>
      <c r="G61" s="99">
        <v>0</v>
      </c>
      <c r="H61" s="41">
        <f t="shared" si="22"/>
        <v>0</v>
      </c>
      <c r="I61" s="99" t="s">
        <v>328</v>
      </c>
      <c r="J61" s="99">
        <v>12</v>
      </c>
      <c r="K61" s="41">
        <f t="shared" si="23"/>
        <v>15840</v>
      </c>
      <c r="L61" s="41">
        <f t="shared" si="24"/>
        <v>17072</v>
      </c>
      <c r="M61" s="41"/>
      <c r="N61" s="392" t="s">
        <v>492</v>
      </c>
      <c r="O61" s="407"/>
      <c r="P61" s="381"/>
    </row>
    <row r="62" ht="18" customHeight="1" spans="1:16">
      <c r="A62" s="392" t="s">
        <v>500</v>
      </c>
      <c r="B62" s="99" t="s">
        <v>501</v>
      </c>
      <c r="C62" s="99" t="s">
        <v>502</v>
      </c>
      <c r="D62" s="99" t="s">
        <v>29</v>
      </c>
      <c r="E62" s="99">
        <v>56</v>
      </c>
      <c r="F62" s="41">
        <f t="shared" si="21"/>
        <v>3080</v>
      </c>
      <c r="G62" s="99">
        <v>0</v>
      </c>
      <c r="H62" s="41">
        <f t="shared" si="22"/>
        <v>0</v>
      </c>
      <c r="I62" s="99" t="s">
        <v>328</v>
      </c>
      <c r="J62" s="99">
        <v>12</v>
      </c>
      <c r="K62" s="41">
        <f t="shared" si="23"/>
        <v>39600</v>
      </c>
      <c r="L62" s="41">
        <f t="shared" si="24"/>
        <v>42680</v>
      </c>
      <c r="M62" s="41"/>
      <c r="N62" s="392" t="s">
        <v>492</v>
      </c>
      <c r="O62" s="407"/>
      <c r="P62" s="381"/>
    </row>
    <row r="63" ht="18" customHeight="1" spans="1:16">
      <c r="A63" s="392" t="s">
        <v>503</v>
      </c>
      <c r="B63" s="99">
        <v>1</v>
      </c>
      <c r="C63" s="99">
        <v>22</v>
      </c>
      <c r="D63" s="99" t="s">
        <v>17</v>
      </c>
      <c r="E63" s="99">
        <v>56</v>
      </c>
      <c r="F63" s="41">
        <f t="shared" si="21"/>
        <v>1232</v>
      </c>
      <c r="G63" s="99">
        <v>0</v>
      </c>
      <c r="H63" s="41">
        <f t="shared" si="22"/>
        <v>0</v>
      </c>
      <c r="I63" s="99" t="s">
        <v>328</v>
      </c>
      <c r="J63" s="99">
        <v>12</v>
      </c>
      <c r="K63" s="41">
        <f t="shared" si="23"/>
        <v>15840</v>
      </c>
      <c r="L63" s="41">
        <f t="shared" si="24"/>
        <v>17072</v>
      </c>
      <c r="M63" s="41"/>
      <c r="N63" s="392" t="s">
        <v>492</v>
      </c>
      <c r="O63" s="407"/>
      <c r="P63" s="381"/>
    </row>
    <row r="64" ht="18" customHeight="1" spans="1:16">
      <c r="A64" s="392" t="s">
        <v>504</v>
      </c>
      <c r="B64" s="99">
        <v>1.5</v>
      </c>
      <c r="C64" s="99">
        <v>33</v>
      </c>
      <c r="D64" s="99" t="s">
        <v>29</v>
      </c>
      <c r="E64" s="99">
        <v>56</v>
      </c>
      <c r="F64" s="41">
        <f t="shared" si="21"/>
        <v>1848</v>
      </c>
      <c r="G64" s="99">
        <v>0</v>
      </c>
      <c r="H64" s="41">
        <f t="shared" si="22"/>
        <v>0</v>
      </c>
      <c r="I64" s="99" t="s">
        <v>328</v>
      </c>
      <c r="J64" s="99">
        <v>12</v>
      </c>
      <c r="K64" s="41">
        <f t="shared" si="23"/>
        <v>23760</v>
      </c>
      <c r="L64" s="41">
        <f t="shared" si="24"/>
        <v>25608</v>
      </c>
      <c r="M64" s="41"/>
      <c r="N64" s="392" t="s">
        <v>492</v>
      </c>
      <c r="O64" s="407"/>
      <c r="P64" s="381"/>
    </row>
    <row r="65" ht="18" customHeight="1" spans="1:16">
      <c r="A65" s="392" t="s">
        <v>505</v>
      </c>
      <c r="B65" s="394">
        <v>1</v>
      </c>
      <c r="C65" s="394">
        <v>22</v>
      </c>
      <c r="D65" s="99" t="s">
        <v>17</v>
      </c>
      <c r="E65" s="99">
        <v>56</v>
      </c>
      <c r="F65" s="41">
        <f t="shared" si="21"/>
        <v>1232</v>
      </c>
      <c r="G65" s="99">
        <v>0</v>
      </c>
      <c r="H65" s="41">
        <v>0</v>
      </c>
      <c r="I65" s="99" t="s">
        <v>328</v>
      </c>
      <c r="J65" s="99">
        <v>12</v>
      </c>
      <c r="K65" s="41">
        <f t="shared" si="23"/>
        <v>15840</v>
      </c>
      <c r="L65" s="41">
        <f t="shared" si="24"/>
        <v>17072</v>
      </c>
      <c r="M65" s="41"/>
      <c r="N65" s="392" t="s">
        <v>492</v>
      </c>
      <c r="O65" s="407"/>
      <c r="P65" s="381"/>
    </row>
    <row r="66" ht="18" customHeight="1" spans="1:16">
      <c r="A66" s="392" t="s">
        <v>506</v>
      </c>
      <c r="B66" s="99">
        <v>4.5</v>
      </c>
      <c r="C66" s="99">
        <v>110</v>
      </c>
      <c r="D66" s="99" t="s">
        <v>17</v>
      </c>
      <c r="E66" s="99">
        <v>56</v>
      </c>
      <c r="F66" s="41">
        <f t="shared" si="21"/>
        <v>6160</v>
      </c>
      <c r="G66" s="99">
        <v>0</v>
      </c>
      <c r="H66" s="41">
        <f>C66*G66</f>
        <v>0</v>
      </c>
      <c r="I66" s="99" t="s">
        <v>328</v>
      </c>
      <c r="J66" s="99">
        <v>12</v>
      </c>
      <c r="K66" s="41">
        <f t="shared" si="23"/>
        <v>79200</v>
      </c>
      <c r="L66" s="41">
        <f t="shared" si="24"/>
        <v>85360</v>
      </c>
      <c r="M66" s="41"/>
      <c r="N66" s="392" t="s">
        <v>492</v>
      </c>
      <c r="O66" s="407"/>
      <c r="P66" s="381"/>
    </row>
    <row r="67" s="2" customFormat="1" ht="18" customHeight="1" spans="1:16">
      <c r="A67" s="392" t="s">
        <v>507</v>
      </c>
      <c r="B67" s="99">
        <v>1</v>
      </c>
      <c r="C67" s="99">
        <v>25</v>
      </c>
      <c r="D67" s="99" t="s">
        <v>17</v>
      </c>
      <c r="E67" s="99">
        <v>56</v>
      </c>
      <c r="F67" s="41">
        <f t="shared" ref="F67:F69" si="25">C67*E67</f>
        <v>1400</v>
      </c>
      <c r="G67" s="99">
        <v>0</v>
      </c>
      <c r="H67" s="41">
        <f>C67*G67</f>
        <v>0</v>
      </c>
      <c r="I67" s="99" t="s">
        <v>328</v>
      </c>
      <c r="J67" s="99">
        <v>12</v>
      </c>
      <c r="K67" s="41">
        <f t="shared" si="23"/>
        <v>18000</v>
      </c>
      <c r="L67" s="41">
        <f t="shared" si="24"/>
        <v>19400</v>
      </c>
      <c r="M67" s="41"/>
      <c r="N67" s="392" t="s">
        <v>492</v>
      </c>
      <c r="O67" s="407"/>
      <c r="P67" s="381"/>
    </row>
    <row r="68" ht="18" customHeight="1" spans="1:16">
      <c r="A68" s="392" t="s">
        <v>167</v>
      </c>
      <c r="B68" s="99">
        <v>1</v>
      </c>
      <c r="C68" s="99">
        <v>25</v>
      </c>
      <c r="D68" s="99" t="s">
        <v>17</v>
      </c>
      <c r="E68" s="99">
        <v>56</v>
      </c>
      <c r="F68" s="41">
        <f t="shared" si="25"/>
        <v>1400</v>
      </c>
      <c r="G68" s="99">
        <v>0</v>
      </c>
      <c r="H68" s="41">
        <f>C68*G68</f>
        <v>0</v>
      </c>
      <c r="I68" s="99" t="s">
        <v>328</v>
      </c>
      <c r="J68" s="99">
        <v>12</v>
      </c>
      <c r="K68" s="41">
        <f t="shared" si="23"/>
        <v>18000</v>
      </c>
      <c r="L68" s="41">
        <f t="shared" si="24"/>
        <v>19400</v>
      </c>
      <c r="M68" s="41"/>
      <c r="N68" s="392" t="s">
        <v>492</v>
      </c>
      <c r="O68" s="407"/>
      <c r="P68" s="381"/>
    </row>
    <row r="69" ht="18" customHeight="1" spans="1:16">
      <c r="A69" s="392" t="s">
        <v>165</v>
      </c>
      <c r="B69" s="99">
        <v>2</v>
      </c>
      <c r="C69" s="99">
        <v>50</v>
      </c>
      <c r="D69" s="99" t="s">
        <v>17</v>
      </c>
      <c r="E69" s="99">
        <v>56</v>
      </c>
      <c r="F69" s="41">
        <f t="shared" si="25"/>
        <v>2800</v>
      </c>
      <c r="G69" s="99">
        <v>0</v>
      </c>
      <c r="H69" s="41">
        <f>C69*G69</f>
        <v>0</v>
      </c>
      <c r="I69" s="99" t="s">
        <v>328</v>
      </c>
      <c r="J69" s="99">
        <v>12</v>
      </c>
      <c r="K69" s="41">
        <f t="shared" si="23"/>
        <v>36000</v>
      </c>
      <c r="L69" s="41">
        <f t="shared" si="24"/>
        <v>38800</v>
      </c>
      <c r="M69" s="41"/>
      <c r="N69" s="392" t="s">
        <v>492</v>
      </c>
      <c r="O69" s="407"/>
      <c r="P69" s="381"/>
    </row>
    <row r="70" ht="18" customHeight="1" spans="1:16">
      <c r="A70" s="392" t="s">
        <v>66</v>
      </c>
      <c r="B70" s="99" t="s">
        <v>331</v>
      </c>
      <c r="C70" s="99" t="s">
        <v>508</v>
      </c>
      <c r="D70" s="99"/>
      <c r="E70" s="99"/>
      <c r="F70" s="41">
        <v>0</v>
      </c>
      <c r="G70" s="99">
        <v>0</v>
      </c>
      <c r="H70" s="41">
        <f>C70*G70</f>
        <v>0</v>
      </c>
      <c r="I70" s="99" t="s">
        <v>509</v>
      </c>
      <c r="J70" s="99">
        <v>12</v>
      </c>
      <c r="K70" s="41">
        <f t="shared" si="23"/>
        <v>16560</v>
      </c>
      <c r="L70" s="41">
        <f t="shared" si="24"/>
        <v>16560</v>
      </c>
      <c r="M70" s="41"/>
      <c r="N70" s="392" t="s">
        <v>492</v>
      </c>
      <c r="O70" s="407"/>
      <c r="P70" s="381"/>
    </row>
    <row r="71" ht="18" customHeight="1" spans="1:16">
      <c r="A71" s="16" t="s">
        <v>23</v>
      </c>
      <c r="B71" s="408"/>
      <c r="C71" s="408"/>
      <c r="D71" s="408"/>
      <c r="E71" s="408"/>
      <c r="F71" s="48">
        <f>SUM(F54:F70)</f>
        <v>31472</v>
      </c>
      <c r="G71" s="408"/>
      <c r="H71" s="48">
        <f>SUM(H67:H69)</f>
        <v>0</v>
      </c>
      <c r="I71" s="408"/>
      <c r="J71" s="408"/>
      <c r="K71" s="48">
        <f>SUM(K54:K70)</f>
        <v>421200</v>
      </c>
      <c r="L71" s="48">
        <f>SUM(L54:L70)</f>
        <v>452672</v>
      </c>
      <c r="M71" s="398"/>
      <c r="N71" s="427"/>
      <c r="O71" s="428"/>
      <c r="P71" s="381"/>
    </row>
    <row r="72" ht="18" customHeight="1" spans="1:16">
      <c r="A72" s="12" t="s">
        <v>510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40"/>
      <c r="P72" s="381"/>
    </row>
    <row r="73" ht="18" customHeight="1" spans="1:15">
      <c r="A73" s="81" t="s">
        <v>511</v>
      </c>
      <c r="B73" s="81">
        <v>2</v>
      </c>
      <c r="C73" s="81">
        <v>44</v>
      </c>
      <c r="D73" s="81" t="s">
        <v>34</v>
      </c>
      <c r="E73" s="143">
        <v>56</v>
      </c>
      <c r="F73" s="41">
        <f t="shared" ref="F73:F78" si="26">C73*E73</f>
        <v>2464</v>
      </c>
      <c r="G73" s="143">
        <v>0</v>
      </c>
      <c r="H73" s="41">
        <f t="shared" ref="H73:H78" si="27">C73*G73</f>
        <v>0</v>
      </c>
      <c r="I73" s="143">
        <v>60</v>
      </c>
      <c r="J73" s="143">
        <v>12</v>
      </c>
      <c r="K73" s="41">
        <f t="shared" ref="K73:K78" si="28">C73*I73*J73</f>
        <v>31680</v>
      </c>
      <c r="L73" s="41">
        <f t="shared" ref="L73:L78" si="29">K73+H73+F73</f>
        <v>34144</v>
      </c>
      <c r="M73" s="41"/>
      <c r="N73" s="81" t="s">
        <v>512</v>
      </c>
      <c r="O73" s="181"/>
    </row>
    <row r="74" ht="18" customHeight="1" spans="1:15">
      <c r="A74" s="81" t="s">
        <v>513</v>
      </c>
      <c r="B74" s="81">
        <v>1</v>
      </c>
      <c r="C74" s="81">
        <v>22</v>
      </c>
      <c r="D74" s="81" t="s">
        <v>29</v>
      </c>
      <c r="E74" s="143">
        <v>56</v>
      </c>
      <c r="F74" s="41">
        <f t="shared" si="26"/>
        <v>1232</v>
      </c>
      <c r="G74" s="143">
        <v>0</v>
      </c>
      <c r="H74" s="41">
        <f t="shared" si="27"/>
        <v>0</v>
      </c>
      <c r="I74" s="143">
        <v>60</v>
      </c>
      <c r="J74" s="143">
        <v>12</v>
      </c>
      <c r="K74" s="41">
        <f t="shared" si="28"/>
        <v>15840</v>
      </c>
      <c r="L74" s="41">
        <f t="shared" si="29"/>
        <v>17072</v>
      </c>
      <c r="M74" s="41"/>
      <c r="N74" s="81" t="s">
        <v>514</v>
      </c>
      <c r="O74" s="181"/>
    </row>
    <row r="75" ht="18" customHeight="1" spans="1:16">
      <c r="A75" s="409" t="s">
        <v>515</v>
      </c>
      <c r="B75" s="81">
        <v>2</v>
      </c>
      <c r="C75" s="81">
        <v>44</v>
      </c>
      <c r="D75" s="81" t="s">
        <v>34</v>
      </c>
      <c r="E75" s="14">
        <v>56</v>
      </c>
      <c r="F75" s="15">
        <f t="shared" si="26"/>
        <v>2464</v>
      </c>
      <c r="G75" s="14">
        <v>0</v>
      </c>
      <c r="H75" s="15">
        <f t="shared" si="27"/>
        <v>0</v>
      </c>
      <c r="I75" s="14">
        <v>60</v>
      </c>
      <c r="J75" s="14">
        <v>12</v>
      </c>
      <c r="K75" s="15">
        <f t="shared" si="28"/>
        <v>31680</v>
      </c>
      <c r="L75" s="15">
        <f>F75+H75+K75</f>
        <v>34144</v>
      </c>
      <c r="M75" s="41"/>
      <c r="N75" s="81" t="s">
        <v>516</v>
      </c>
      <c r="O75" s="429"/>
      <c r="P75" s="430"/>
    </row>
    <row r="76" ht="18" customHeight="1" spans="1:15">
      <c r="A76" s="81" t="s">
        <v>517</v>
      </c>
      <c r="B76" s="81">
        <v>1</v>
      </c>
      <c r="C76" s="81">
        <v>22</v>
      </c>
      <c r="D76" s="81" t="s">
        <v>34</v>
      </c>
      <c r="E76" s="143">
        <v>56</v>
      </c>
      <c r="F76" s="41">
        <f t="shared" si="26"/>
        <v>1232</v>
      </c>
      <c r="G76" s="143">
        <v>0</v>
      </c>
      <c r="H76" s="41">
        <f t="shared" si="27"/>
        <v>0</v>
      </c>
      <c r="I76" s="143">
        <v>60</v>
      </c>
      <c r="J76" s="143">
        <v>12</v>
      </c>
      <c r="K76" s="41">
        <f t="shared" si="28"/>
        <v>15840</v>
      </c>
      <c r="L76" s="41">
        <f t="shared" si="29"/>
        <v>17072</v>
      </c>
      <c r="M76" s="41"/>
      <c r="N76" s="81" t="s">
        <v>516</v>
      </c>
      <c r="O76" s="181"/>
    </row>
    <row r="77" ht="18" customHeight="1" spans="1:15">
      <c r="A77" s="81" t="s">
        <v>518</v>
      </c>
      <c r="B77" s="81">
        <v>2</v>
      </c>
      <c r="C77" s="81">
        <v>44</v>
      </c>
      <c r="D77" s="81" t="s">
        <v>34</v>
      </c>
      <c r="E77" s="143">
        <v>56</v>
      </c>
      <c r="F77" s="41">
        <f t="shared" si="26"/>
        <v>2464</v>
      </c>
      <c r="G77" s="143">
        <v>0</v>
      </c>
      <c r="H77" s="41">
        <f t="shared" si="27"/>
        <v>0</v>
      </c>
      <c r="I77" s="143">
        <v>60</v>
      </c>
      <c r="J77" s="143">
        <v>12</v>
      </c>
      <c r="K77" s="41">
        <f t="shared" si="28"/>
        <v>31680</v>
      </c>
      <c r="L77" s="41">
        <f t="shared" si="29"/>
        <v>34144</v>
      </c>
      <c r="M77" s="41"/>
      <c r="N77" s="81" t="s">
        <v>516</v>
      </c>
      <c r="O77" s="181"/>
    </row>
    <row r="78" ht="18" customHeight="1" spans="1:15">
      <c r="A78" s="14" t="s">
        <v>519</v>
      </c>
      <c r="B78" s="14">
        <v>1</v>
      </c>
      <c r="C78" s="14">
        <v>48</v>
      </c>
      <c r="D78" s="14" t="s">
        <v>17</v>
      </c>
      <c r="E78" s="143">
        <v>56</v>
      </c>
      <c r="F78" s="410">
        <f t="shared" si="26"/>
        <v>2688</v>
      </c>
      <c r="G78" s="14">
        <v>0</v>
      </c>
      <c r="H78" s="320">
        <f t="shared" si="27"/>
        <v>0</v>
      </c>
      <c r="I78" s="143">
        <v>60</v>
      </c>
      <c r="J78" s="143">
        <v>12</v>
      </c>
      <c r="K78" s="41">
        <f t="shared" si="28"/>
        <v>34560</v>
      </c>
      <c r="L78" s="41">
        <f t="shared" si="29"/>
        <v>37248</v>
      </c>
      <c r="M78" s="41"/>
      <c r="N78" s="81" t="s">
        <v>516</v>
      </c>
      <c r="O78" s="431" t="s">
        <v>270</v>
      </c>
    </row>
    <row r="79" ht="18" customHeight="1" spans="1:15">
      <c r="A79" s="16" t="s">
        <v>23</v>
      </c>
      <c r="B79" s="387"/>
      <c r="C79" s="387"/>
      <c r="D79" s="387"/>
      <c r="E79" s="388"/>
      <c r="F79" s="48">
        <f t="shared" ref="F79:L79" si="30">SUM(F73:F78)</f>
        <v>12544</v>
      </c>
      <c r="G79" s="390"/>
      <c r="H79" s="48">
        <f t="shared" si="30"/>
        <v>0</v>
      </c>
      <c r="I79" s="390"/>
      <c r="J79" s="390"/>
      <c r="K79" s="48">
        <f t="shared" si="30"/>
        <v>161280</v>
      </c>
      <c r="L79" s="48">
        <f t="shared" si="30"/>
        <v>173824</v>
      </c>
      <c r="M79" s="398"/>
      <c r="N79" s="399"/>
      <c r="O79" s="403"/>
    </row>
    <row r="80" s="2" customFormat="1" ht="18" customHeight="1" spans="1:16">
      <c r="A80" s="12" t="s">
        <v>520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40"/>
      <c r="P80" s="3"/>
    </row>
    <row r="81" ht="18" customHeight="1" spans="1:16">
      <c r="A81" s="394" t="s">
        <v>521</v>
      </c>
      <c r="B81" s="394" t="s">
        <v>60</v>
      </c>
      <c r="C81" s="411">
        <v>187</v>
      </c>
      <c r="D81" s="394"/>
      <c r="E81" s="412">
        <v>56</v>
      </c>
      <c r="F81" s="102">
        <f>C81*E81</f>
        <v>10472</v>
      </c>
      <c r="G81" s="413">
        <v>75.33</v>
      </c>
      <c r="H81" s="102">
        <f>G81*C81</f>
        <v>14086.71</v>
      </c>
      <c r="I81" s="99" t="s">
        <v>328</v>
      </c>
      <c r="J81" s="99" t="s">
        <v>522</v>
      </c>
      <c r="K81" s="41">
        <f>C81*I81*J81</f>
        <v>134640</v>
      </c>
      <c r="L81" s="41">
        <f>K81+H81+F81</f>
        <v>159198.71</v>
      </c>
      <c r="M81" s="41"/>
      <c r="N81" s="432" t="s">
        <v>523</v>
      </c>
      <c r="O81" s="433"/>
      <c r="P81" s="380"/>
    </row>
    <row r="82" ht="18" customHeight="1" spans="1:16">
      <c r="A82" s="414" t="s">
        <v>524</v>
      </c>
      <c r="B82" s="29">
        <v>1</v>
      </c>
      <c r="C82" s="29">
        <v>33</v>
      </c>
      <c r="D82" s="394" t="s">
        <v>17</v>
      </c>
      <c r="E82" s="412">
        <v>56</v>
      </c>
      <c r="F82" s="41">
        <f>C82*E82</f>
        <v>1848</v>
      </c>
      <c r="G82" s="99">
        <v>0</v>
      </c>
      <c r="H82" s="41">
        <v>0</v>
      </c>
      <c r="I82" s="99" t="s">
        <v>328</v>
      </c>
      <c r="J82" s="99" t="s">
        <v>522</v>
      </c>
      <c r="K82" s="41">
        <f>C82*I82*J82</f>
        <v>23760</v>
      </c>
      <c r="L82" s="41">
        <f>K82+H82+F82</f>
        <v>25608</v>
      </c>
      <c r="M82" s="41"/>
      <c r="N82" s="432" t="s">
        <v>523</v>
      </c>
      <c r="O82" s="59"/>
      <c r="P82" s="380"/>
    </row>
    <row r="83" s="2" customFormat="1" ht="18" customHeight="1" spans="1:16">
      <c r="A83" s="28" t="s">
        <v>525</v>
      </c>
      <c r="B83" s="415">
        <v>1</v>
      </c>
      <c r="C83" s="53">
        <v>27</v>
      </c>
      <c r="D83" s="416" t="s">
        <v>17</v>
      </c>
      <c r="E83" s="412">
        <v>56</v>
      </c>
      <c r="F83" s="417">
        <f>C83*E83</f>
        <v>1512</v>
      </c>
      <c r="G83" s="99">
        <v>0</v>
      </c>
      <c r="H83" s="417">
        <v>0</v>
      </c>
      <c r="I83" s="99" t="s">
        <v>328</v>
      </c>
      <c r="J83" s="99" t="s">
        <v>522</v>
      </c>
      <c r="K83" s="41">
        <f>C83*I83*J83</f>
        <v>19440</v>
      </c>
      <c r="L83" s="41">
        <f>K83+H83+F83</f>
        <v>20952</v>
      </c>
      <c r="M83" s="41"/>
      <c r="N83" s="53" t="s">
        <v>523</v>
      </c>
      <c r="O83" s="374"/>
      <c r="P83" s="380"/>
    </row>
    <row r="84" ht="18" customHeight="1" spans="1:16">
      <c r="A84" s="28" t="s">
        <v>526</v>
      </c>
      <c r="B84" s="28">
        <v>1</v>
      </c>
      <c r="C84" s="14">
        <v>33</v>
      </c>
      <c r="D84" s="275" t="s">
        <v>17</v>
      </c>
      <c r="E84" s="412">
        <v>56</v>
      </c>
      <c r="F84" s="418">
        <f>C84*E84</f>
        <v>1848</v>
      </c>
      <c r="G84" s="99">
        <v>0</v>
      </c>
      <c r="H84" s="418">
        <v>0</v>
      </c>
      <c r="I84" s="99" t="s">
        <v>328</v>
      </c>
      <c r="J84" s="99" t="s">
        <v>522</v>
      </c>
      <c r="K84" s="41">
        <f>C84*I84*J84</f>
        <v>23760</v>
      </c>
      <c r="L84" s="41">
        <f>K84+H84+F84</f>
        <v>25608</v>
      </c>
      <c r="M84" s="41"/>
      <c r="N84" s="53" t="s">
        <v>523</v>
      </c>
      <c r="O84" s="183"/>
      <c r="P84" s="380"/>
    </row>
    <row r="85" ht="18" customHeight="1" spans="1:16">
      <c r="A85" s="419" t="s">
        <v>527</v>
      </c>
      <c r="B85" s="53">
        <v>1</v>
      </c>
      <c r="C85" s="53">
        <v>44.4</v>
      </c>
      <c r="D85" s="420"/>
      <c r="E85" s="412">
        <v>56</v>
      </c>
      <c r="F85" s="421">
        <f>C85*E85</f>
        <v>2486.4</v>
      </c>
      <c r="G85" s="14">
        <v>75.53</v>
      </c>
      <c r="H85" s="102">
        <f>G85*C85</f>
        <v>3353.532</v>
      </c>
      <c r="I85" s="99" t="s">
        <v>328</v>
      </c>
      <c r="J85" s="99" t="s">
        <v>522</v>
      </c>
      <c r="K85" s="41">
        <f>C85*I85*J85</f>
        <v>31968</v>
      </c>
      <c r="L85" s="41">
        <f>K85+H85+F85</f>
        <v>37807.932</v>
      </c>
      <c r="M85" s="420"/>
      <c r="N85" s="53" t="s">
        <v>523</v>
      </c>
      <c r="O85" s="434"/>
      <c r="P85" s="380"/>
    </row>
    <row r="86" ht="18" customHeight="1" spans="1:16">
      <c r="A86" s="16" t="s">
        <v>23</v>
      </c>
      <c r="B86" s="422"/>
      <c r="C86" s="16"/>
      <c r="D86" s="423"/>
      <c r="E86" s="424"/>
      <c r="F86" s="425">
        <f>SUM(F81:F85)</f>
        <v>18166.4</v>
      </c>
      <c r="G86" s="426"/>
      <c r="H86" s="425">
        <f>SUM(H81:H85)</f>
        <v>17440.242</v>
      </c>
      <c r="I86" s="426"/>
      <c r="J86" s="390"/>
      <c r="K86" s="48">
        <f>SUM(K81:K85)</f>
        <v>233568</v>
      </c>
      <c r="L86" s="48">
        <f>SUM(L81:L85)</f>
        <v>269174.642</v>
      </c>
      <c r="M86" s="398"/>
      <c r="N86" s="56"/>
      <c r="O86" s="435"/>
      <c r="P86" s="380"/>
    </row>
    <row r="87" s="3" customFormat="1" ht="18" customHeight="1" spans="1:16">
      <c r="A87" s="12" t="s">
        <v>528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40"/>
      <c r="P87" s="380"/>
    </row>
    <row r="88" s="2" customFormat="1" ht="18" customHeight="1" spans="1:22">
      <c r="A88" s="14" t="s">
        <v>529</v>
      </c>
      <c r="B88" s="14">
        <v>1</v>
      </c>
      <c r="C88" s="14">
        <v>22</v>
      </c>
      <c r="D88" s="14" t="s">
        <v>29</v>
      </c>
      <c r="E88" s="143">
        <v>56</v>
      </c>
      <c r="F88" s="41">
        <f t="shared" ref="F88:F94" si="31">C88*E88</f>
        <v>1232</v>
      </c>
      <c r="G88" s="143">
        <v>0</v>
      </c>
      <c r="H88" s="41">
        <f t="shared" ref="H88:H94" si="32">C88*G88</f>
        <v>0</v>
      </c>
      <c r="I88" s="143">
        <v>60</v>
      </c>
      <c r="J88" s="143">
        <v>12</v>
      </c>
      <c r="K88" s="41">
        <f t="shared" ref="K88:K94" si="33">C88*I88*J88</f>
        <v>15840</v>
      </c>
      <c r="L88" s="41">
        <f t="shared" ref="L88:L93" si="34">K88+H88+F88</f>
        <v>17072</v>
      </c>
      <c r="M88" s="99"/>
      <c r="N88" s="275" t="s">
        <v>530</v>
      </c>
      <c r="O88" s="183"/>
      <c r="P88" s="3"/>
      <c r="Q88" s="3"/>
      <c r="R88" s="3"/>
      <c r="S88" s="3"/>
      <c r="T88" s="3"/>
      <c r="U88" s="3"/>
      <c r="V88" s="3"/>
    </row>
    <row r="89" s="2" customFormat="1" ht="18" customHeight="1" spans="1:22">
      <c r="A89" s="82" t="s">
        <v>531</v>
      </c>
      <c r="B89" s="82">
        <v>1</v>
      </c>
      <c r="C89" s="82">
        <v>22</v>
      </c>
      <c r="D89" s="82" t="s">
        <v>34</v>
      </c>
      <c r="E89" s="143">
        <v>56</v>
      </c>
      <c r="F89" s="41">
        <f t="shared" si="31"/>
        <v>1232</v>
      </c>
      <c r="G89" s="143">
        <v>0</v>
      </c>
      <c r="H89" s="41">
        <f t="shared" si="32"/>
        <v>0</v>
      </c>
      <c r="I89" s="143">
        <v>60</v>
      </c>
      <c r="J89" s="143">
        <v>12</v>
      </c>
      <c r="K89" s="41">
        <f t="shared" si="33"/>
        <v>15840</v>
      </c>
      <c r="L89" s="41">
        <f t="shared" si="34"/>
        <v>17072</v>
      </c>
      <c r="M89" s="99"/>
      <c r="N89" s="14" t="s">
        <v>530</v>
      </c>
      <c r="O89" s="181"/>
      <c r="P89" s="3"/>
      <c r="Q89" s="3"/>
      <c r="R89" s="3"/>
      <c r="S89" s="3"/>
      <c r="T89" s="3"/>
      <c r="U89" s="3"/>
      <c r="V89" s="3"/>
    </row>
    <row r="90" s="3" customFormat="1" ht="18" customHeight="1" spans="1:15">
      <c r="A90" s="82" t="s">
        <v>532</v>
      </c>
      <c r="B90" s="82">
        <v>1</v>
      </c>
      <c r="C90" s="82">
        <v>22</v>
      </c>
      <c r="D90" s="82" t="s">
        <v>34</v>
      </c>
      <c r="E90" s="143">
        <v>56</v>
      </c>
      <c r="F90" s="41">
        <f t="shared" si="31"/>
        <v>1232</v>
      </c>
      <c r="G90" s="143">
        <v>0</v>
      </c>
      <c r="H90" s="41">
        <f t="shared" si="32"/>
        <v>0</v>
      </c>
      <c r="I90" s="143">
        <v>60</v>
      </c>
      <c r="J90" s="143">
        <v>12</v>
      </c>
      <c r="K90" s="41">
        <f t="shared" si="33"/>
        <v>15840</v>
      </c>
      <c r="L90" s="41">
        <f t="shared" si="34"/>
        <v>17072</v>
      </c>
      <c r="M90" s="99"/>
      <c r="N90" s="14" t="s">
        <v>530</v>
      </c>
      <c r="O90" s="181"/>
    </row>
    <row r="91" s="3" customFormat="1" ht="18" customHeight="1" spans="1:15">
      <c r="A91" s="82" t="s">
        <v>533</v>
      </c>
      <c r="B91" s="82">
        <v>1</v>
      </c>
      <c r="C91" s="82">
        <v>22</v>
      </c>
      <c r="D91" s="82" t="s">
        <v>17</v>
      </c>
      <c r="E91" s="143">
        <v>56</v>
      </c>
      <c r="F91" s="41">
        <f t="shared" si="31"/>
        <v>1232</v>
      </c>
      <c r="G91" s="143">
        <v>0</v>
      </c>
      <c r="H91" s="41">
        <f t="shared" si="32"/>
        <v>0</v>
      </c>
      <c r="I91" s="143">
        <v>60</v>
      </c>
      <c r="J91" s="143">
        <v>12</v>
      </c>
      <c r="K91" s="41">
        <f t="shared" si="33"/>
        <v>15840</v>
      </c>
      <c r="L91" s="41">
        <f t="shared" si="34"/>
        <v>17072</v>
      </c>
      <c r="M91" s="99"/>
      <c r="N91" s="14" t="s">
        <v>530</v>
      </c>
      <c r="O91" s="181"/>
    </row>
    <row r="92" s="3" customFormat="1" ht="18" customHeight="1" spans="1:15">
      <c r="A92" s="81" t="s">
        <v>534</v>
      </c>
      <c r="B92" s="81">
        <v>1</v>
      </c>
      <c r="C92" s="81">
        <v>22</v>
      </c>
      <c r="D92" s="82" t="s">
        <v>17</v>
      </c>
      <c r="E92" s="143">
        <v>56</v>
      </c>
      <c r="F92" s="41">
        <f t="shared" si="31"/>
        <v>1232</v>
      </c>
      <c r="G92" s="143">
        <v>0</v>
      </c>
      <c r="H92" s="41">
        <f t="shared" si="32"/>
        <v>0</v>
      </c>
      <c r="I92" s="143">
        <v>60</v>
      </c>
      <c r="J92" s="143">
        <v>12</v>
      </c>
      <c r="K92" s="41">
        <f t="shared" si="33"/>
        <v>15840</v>
      </c>
      <c r="L92" s="41">
        <f t="shared" si="34"/>
        <v>17072</v>
      </c>
      <c r="M92" s="99"/>
      <c r="N92" s="14" t="s">
        <v>530</v>
      </c>
      <c r="O92" s="181"/>
    </row>
    <row r="93" ht="18" customHeight="1" spans="1:15">
      <c r="A93" s="82" t="s">
        <v>535</v>
      </c>
      <c r="B93" s="82">
        <v>2</v>
      </c>
      <c r="C93" s="82">
        <v>44</v>
      </c>
      <c r="D93" s="82" t="s">
        <v>17</v>
      </c>
      <c r="E93" s="143">
        <v>56</v>
      </c>
      <c r="F93" s="41">
        <f t="shared" si="31"/>
        <v>2464</v>
      </c>
      <c r="G93" s="143">
        <v>0</v>
      </c>
      <c r="H93" s="41">
        <f t="shared" si="32"/>
        <v>0</v>
      </c>
      <c r="I93" s="143">
        <v>60</v>
      </c>
      <c r="J93" s="143">
        <v>12</v>
      </c>
      <c r="K93" s="41">
        <f t="shared" si="33"/>
        <v>31680</v>
      </c>
      <c r="L93" s="41">
        <f t="shared" si="34"/>
        <v>34144</v>
      </c>
      <c r="M93" s="99"/>
      <c r="N93" s="14" t="s">
        <v>530</v>
      </c>
      <c r="O93" s="181"/>
    </row>
    <row r="94" ht="18" customHeight="1" spans="1:15">
      <c r="A94" s="14" t="s">
        <v>536</v>
      </c>
      <c r="B94" s="14">
        <v>1</v>
      </c>
      <c r="C94" s="14">
        <v>24</v>
      </c>
      <c r="D94" s="14" t="s">
        <v>17</v>
      </c>
      <c r="E94" s="143">
        <v>56</v>
      </c>
      <c r="F94" s="15">
        <f t="shared" si="31"/>
        <v>1344</v>
      </c>
      <c r="G94" s="14">
        <v>0</v>
      </c>
      <c r="H94" s="15">
        <f t="shared" si="32"/>
        <v>0</v>
      </c>
      <c r="I94" s="143">
        <v>60</v>
      </c>
      <c r="J94" s="14">
        <v>12</v>
      </c>
      <c r="K94" s="15">
        <f t="shared" si="33"/>
        <v>17280</v>
      </c>
      <c r="L94" s="15">
        <f>F94+H94+K94</f>
        <v>18624</v>
      </c>
      <c r="M94" s="99"/>
      <c r="N94" s="14" t="s">
        <v>530</v>
      </c>
      <c r="O94" s="436"/>
    </row>
    <row r="95" ht="18" customHeight="1" spans="1:15">
      <c r="A95" s="16" t="s">
        <v>23</v>
      </c>
      <c r="B95" s="424"/>
      <c r="C95" s="424"/>
      <c r="D95" s="424"/>
      <c r="E95" s="390"/>
      <c r="F95" s="48">
        <f>SUM(F88:F94)</f>
        <v>9968</v>
      </c>
      <c r="G95" s="390"/>
      <c r="H95" s="48">
        <f>SUM(H89:H94)</f>
        <v>0</v>
      </c>
      <c r="I95" s="390"/>
      <c r="J95" s="390"/>
      <c r="K95" s="48">
        <f>SUM(K88:K94)</f>
        <v>128160</v>
      </c>
      <c r="L95" s="48">
        <f>SUM(L88:L94)</f>
        <v>138128</v>
      </c>
      <c r="M95" s="402"/>
      <c r="N95" s="50"/>
      <c r="O95" s="406"/>
    </row>
    <row r="96" ht="18" customHeight="1" spans="1:15">
      <c r="A96" s="81" t="s">
        <v>537</v>
      </c>
      <c r="B96" s="81">
        <v>1</v>
      </c>
      <c r="C96" s="81">
        <v>22</v>
      </c>
      <c r="D96" s="81" t="s">
        <v>17</v>
      </c>
      <c r="E96" s="143">
        <v>56</v>
      </c>
      <c r="F96" s="41">
        <f t="shared" ref="F96:F104" si="35">C96*E96</f>
        <v>1232</v>
      </c>
      <c r="G96" s="143">
        <v>0</v>
      </c>
      <c r="H96" s="41">
        <f t="shared" ref="H96:H104" si="36">C96*G96</f>
        <v>0</v>
      </c>
      <c r="I96" s="143">
        <v>60</v>
      </c>
      <c r="J96" s="143">
        <v>12</v>
      </c>
      <c r="K96" s="41">
        <f t="shared" ref="K96:K104" si="37">C96*I96*J96</f>
        <v>15840</v>
      </c>
      <c r="L96" s="41">
        <f t="shared" ref="L96:L104" si="38">K96+H96+F96</f>
        <v>17072</v>
      </c>
      <c r="M96" s="437"/>
      <c r="N96" s="14" t="s">
        <v>530</v>
      </c>
      <c r="O96" s="404"/>
    </row>
    <row r="97" ht="18" customHeight="1" spans="1:15">
      <c r="A97" s="81" t="s">
        <v>538</v>
      </c>
      <c r="B97" s="81">
        <v>1</v>
      </c>
      <c r="C97" s="81">
        <v>22</v>
      </c>
      <c r="D97" s="81" t="s">
        <v>539</v>
      </c>
      <c r="E97" s="143">
        <v>56</v>
      </c>
      <c r="F97" s="41">
        <f t="shared" si="35"/>
        <v>1232</v>
      </c>
      <c r="G97" s="143">
        <v>0</v>
      </c>
      <c r="H97" s="41">
        <f t="shared" si="36"/>
        <v>0</v>
      </c>
      <c r="I97" s="143">
        <v>60</v>
      </c>
      <c r="J97" s="143">
        <v>12</v>
      </c>
      <c r="K97" s="41">
        <f t="shared" si="37"/>
        <v>15840</v>
      </c>
      <c r="L97" s="41">
        <f t="shared" si="38"/>
        <v>17072</v>
      </c>
      <c r="M97" s="437"/>
      <c r="N97" s="14" t="s">
        <v>530</v>
      </c>
      <c r="O97" s="438"/>
    </row>
    <row r="98" ht="18" customHeight="1" spans="1:15">
      <c r="A98" s="81" t="s">
        <v>540</v>
      </c>
      <c r="B98" s="81">
        <v>1</v>
      </c>
      <c r="C98" s="81">
        <v>22</v>
      </c>
      <c r="D98" s="81" t="s">
        <v>17</v>
      </c>
      <c r="E98" s="143">
        <v>56</v>
      </c>
      <c r="F98" s="41">
        <f t="shared" si="35"/>
        <v>1232</v>
      </c>
      <c r="G98" s="143">
        <v>0</v>
      </c>
      <c r="H98" s="41">
        <f t="shared" si="36"/>
        <v>0</v>
      </c>
      <c r="I98" s="143">
        <v>60</v>
      </c>
      <c r="J98" s="143">
        <v>12</v>
      </c>
      <c r="K98" s="41">
        <f t="shared" si="37"/>
        <v>15840</v>
      </c>
      <c r="L98" s="41">
        <f t="shared" si="38"/>
        <v>17072</v>
      </c>
      <c r="M98" s="437"/>
      <c r="N98" s="14" t="s">
        <v>530</v>
      </c>
      <c r="O98" s="438"/>
    </row>
    <row r="99" s="71" customFormat="1" ht="18" customHeight="1" spans="1:18">
      <c r="A99" s="81" t="s">
        <v>541</v>
      </c>
      <c r="B99" s="81">
        <v>1</v>
      </c>
      <c r="C99" s="81">
        <v>22</v>
      </c>
      <c r="D99" s="81" t="s">
        <v>539</v>
      </c>
      <c r="E99" s="143">
        <v>56</v>
      </c>
      <c r="F99" s="41">
        <f t="shared" si="35"/>
        <v>1232</v>
      </c>
      <c r="G99" s="143">
        <v>0</v>
      </c>
      <c r="H99" s="41">
        <f t="shared" si="36"/>
        <v>0</v>
      </c>
      <c r="I99" s="143">
        <v>60</v>
      </c>
      <c r="J99" s="143">
        <v>12</v>
      </c>
      <c r="K99" s="41">
        <f t="shared" si="37"/>
        <v>15840</v>
      </c>
      <c r="L99" s="41">
        <f t="shared" si="38"/>
        <v>17072</v>
      </c>
      <c r="M99" s="437"/>
      <c r="N99" s="14" t="s">
        <v>530</v>
      </c>
      <c r="O99" s="404"/>
      <c r="P99" s="3"/>
      <c r="Q99" s="447"/>
      <c r="R99" s="204"/>
    </row>
    <row r="100" s="71" customFormat="1" ht="18" customHeight="1" spans="1:18">
      <c r="A100" s="81" t="s">
        <v>542</v>
      </c>
      <c r="B100" s="81">
        <v>1</v>
      </c>
      <c r="C100" s="81">
        <v>22</v>
      </c>
      <c r="D100" s="81" t="s">
        <v>539</v>
      </c>
      <c r="E100" s="143">
        <v>56</v>
      </c>
      <c r="F100" s="41">
        <f t="shared" si="35"/>
        <v>1232</v>
      </c>
      <c r="G100" s="143">
        <v>0</v>
      </c>
      <c r="H100" s="41">
        <f t="shared" si="36"/>
        <v>0</v>
      </c>
      <c r="I100" s="143">
        <v>60</v>
      </c>
      <c r="J100" s="143">
        <v>12</v>
      </c>
      <c r="K100" s="41">
        <f t="shared" si="37"/>
        <v>15840</v>
      </c>
      <c r="L100" s="41">
        <f t="shared" si="38"/>
        <v>17072</v>
      </c>
      <c r="M100" s="437"/>
      <c r="N100" s="14" t="s">
        <v>530</v>
      </c>
      <c r="O100" s="183"/>
      <c r="P100" s="3"/>
      <c r="Q100" s="447"/>
      <c r="R100" s="204"/>
    </row>
    <row r="101" ht="18" customHeight="1" spans="1:15">
      <c r="A101" s="81" t="s">
        <v>543</v>
      </c>
      <c r="B101" s="81">
        <v>2</v>
      </c>
      <c r="C101" s="81">
        <v>44</v>
      </c>
      <c r="D101" s="81" t="s">
        <v>539</v>
      </c>
      <c r="E101" s="143">
        <v>56</v>
      </c>
      <c r="F101" s="41">
        <f t="shared" si="35"/>
        <v>2464</v>
      </c>
      <c r="G101" s="143">
        <v>0</v>
      </c>
      <c r="H101" s="41">
        <f t="shared" si="36"/>
        <v>0</v>
      </c>
      <c r="I101" s="143">
        <v>60</v>
      </c>
      <c r="J101" s="143">
        <v>12</v>
      </c>
      <c r="K101" s="41">
        <f t="shared" si="37"/>
        <v>31680</v>
      </c>
      <c r="L101" s="41">
        <f t="shared" si="38"/>
        <v>34144</v>
      </c>
      <c r="M101" s="437"/>
      <c r="N101" s="14" t="s">
        <v>530</v>
      </c>
      <c r="O101" s="404"/>
    </row>
    <row r="102" s="3" customFormat="1" ht="18" customHeight="1" spans="1:15">
      <c r="A102" s="14" t="s">
        <v>544</v>
      </c>
      <c r="B102" s="29">
        <v>1</v>
      </c>
      <c r="C102" s="14">
        <v>22</v>
      </c>
      <c r="D102" s="14" t="s">
        <v>17</v>
      </c>
      <c r="E102" s="143">
        <v>56</v>
      </c>
      <c r="F102" s="41">
        <f t="shared" si="35"/>
        <v>1232</v>
      </c>
      <c r="G102" s="143">
        <v>0</v>
      </c>
      <c r="H102" s="41">
        <f t="shared" si="36"/>
        <v>0</v>
      </c>
      <c r="I102" s="143">
        <v>60</v>
      </c>
      <c r="J102" s="143">
        <v>102</v>
      </c>
      <c r="K102" s="41">
        <f t="shared" si="37"/>
        <v>134640</v>
      </c>
      <c r="L102" s="41">
        <f t="shared" si="38"/>
        <v>135872</v>
      </c>
      <c r="M102" s="437"/>
      <c r="N102" s="14" t="s">
        <v>530</v>
      </c>
      <c r="O102" s="439" t="s">
        <v>545</v>
      </c>
    </row>
    <row r="103" s="71" customFormat="1" ht="18" customHeight="1" spans="1:18">
      <c r="A103" s="81" t="s">
        <v>546</v>
      </c>
      <c r="B103" s="81">
        <v>1</v>
      </c>
      <c r="C103" s="81">
        <v>22</v>
      </c>
      <c r="D103" s="81" t="s">
        <v>17</v>
      </c>
      <c r="E103" s="143">
        <v>56</v>
      </c>
      <c r="F103" s="41">
        <f t="shared" si="35"/>
        <v>1232</v>
      </c>
      <c r="G103" s="143">
        <v>0</v>
      </c>
      <c r="H103" s="41">
        <f t="shared" si="36"/>
        <v>0</v>
      </c>
      <c r="I103" s="143">
        <v>60</v>
      </c>
      <c r="J103" s="143">
        <v>12</v>
      </c>
      <c r="K103" s="41">
        <f t="shared" si="37"/>
        <v>15840</v>
      </c>
      <c r="L103" s="41">
        <f t="shared" si="38"/>
        <v>17072</v>
      </c>
      <c r="M103" s="437"/>
      <c r="N103" s="14" t="s">
        <v>530</v>
      </c>
      <c r="O103" s="404"/>
      <c r="P103" s="3"/>
      <c r="Q103" s="447"/>
      <c r="R103" s="204"/>
    </row>
    <row r="104" ht="18" customHeight="1" spans="1:15">
      <c r="A104" s="81" t="s">
        <v>547</v>
      </c>
      <c r="B104" s="81">
        <v>1</v>
      </c>
      <c r="C104" s="81">
        <v>22</v>
      </c>
      <c r="D104" s="81" t="s">
        <v>539</v>
      </c>
      <c r="E104" s="143">
        <v>56</v>
      </c>
      <c r="F104" s="41">
        <f t="shared" si="35"/>
        <v>1232</v>
      </c>
      <c r="G104" s="143">
        <v>0</v>
      </c>
      <c r="H104" s="41">
        <f t="shared" si="36"/>
        <v>0</v>
      </c>
      <c r="I104" s="143">
        <v>60</v>
      </c>
      <c r="J104" s="143">
        <v>12</v>
      </c>
      <c r="K104" s="41">
        <f t="shared" si="37"/>
        <v>15840</v>
      </c>
      <c r="L104" s="41">
        <f t="shared" si="38"/>
        <v>17072</v>
      </c>
      <c r="M104" s="437"/>
      <c r="N104" s="14" t="s">
        <v>530</v>
      </c>
      <c r="O104" s="404"/>
    </row>
    <row r="105" ht="18" customHeight="1" spans="1:15">
      <c r="A105" s="16" t="s">
        <v>23</v>
      </c>
      <c r="B105" s="386"/>
      <c r="C105" s="386"/>
      <c r="D105" s="386"/>
      <c r="E105" s="390"/>
      <c r="F105" s="48">
        <f>SUM(F96:F104)</f>
        <v>12320</v>
      </c>
      <c r="G105" s="390"/>
      <c r="H105" s="48">
        <f>SUM(H100:H104)</f>
        <v>0</v>
      </c>
      <c r="I105" s="390"/>
      <c r="J105" s="390"/>
      <c r="K105" s="48">
        <f>SUM(K96:K104)</f>
        <v>277200</v>
      </c>
      <c r="L105" s="48">
        <f>SUM(L96:L104)</f>
        <v>289520</v>
      </c>
      <c r="M105" s="440"/>
      <c r="N105" s="50"/>
      <c r="O105" s="441"/>
    </row>
    <row r="106" ht="18" customHeight="1" spans="1:15">
      <c r="A106" s="12" t="s">
        <v>548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40"/>
    </row>
    <row r="107" ht="18" customHeight="1" spans="1:15">
      <c r="A107" s="81" t="s">
        <v>549</v>
      </c>
      <c r="B107" s="81">
        <v>2</v>
      </c>
      <c r="C107" s="81">
        <v>44</v>
      </c>
      <c r="D107" s="81" t="s">
        <v>34</v>
      </c>
      <c r="E107" s="143">
        <v>56</v>
      </c>
      <c r="F107" s="41">
        <f t="shared" ref="F107:F111" si="39">C107*E107</f>
        <v>2464</v>
      </c>
      <c r="G107" s="143">
        <v>0</v>
      </c>
      <c r="H107" s="41">
        <f t="shared" ref="H107:H111" si="40">C107*G107</f>
        <v>0</v>
      </c>
      <c r="I107" s="143">
        <v>60</v>
      </c>
      <c r="J107" s="143">
        <v>12</v>
      </c>
      <c r="K107" s="41">
        <f t="shared" ref="K107:K111" si="41">C107*I107*J107</f>
        <v>31680</v>
      </c>
      <c r="L107" s="41">
        <f t="shared" ref="L107:L111" si="42">K107+H107+F107</f>
        <v>34144</v>
      </c>
      <c r="M107" s="442"/>
      <c r="N107" s="81" t="s">
        <v>550</v>
      </c>
      <c r="O107" s="181"/>
    </row>
    <row r="108" ht="18" customHeight="1" spans="1:15">
      <c r="A108" s="81" t="s">
        <v>551</v>
      </c>
      <c r="B108" s="81">
        <v>1</v>
      </c>
      <c r="C108" s="81">
        <v>44</v>
      </c>
      <c r="D108" s="81" t="s">
        <v>34</v>
      </c>
      <c r="E108" s="143">
        <v>56</v>
      </c>
      <c r="F108" s="41">
        <f t="shared" si="39"/>
        <v>2464</v>
      </c>
      <c r="G108" s="143">
        <v>0</v>
      </c>
      <c r="H108" s="41">
        <f t="shared" si="40"/>
        <v>0</v>
      </c>
      <c r="I108" s="143">
        <v>60</v>
      </c>
      <c r="J108" s="143">
        <v>12</v>
      </c>
      <c r="K108" s="41">
        <f t="shared" si="41"/>
        <v>31680</v>
      </c>
      <c r="L108" s="41">
        <f t="shared" si="42"/>
        <v>34144</v>
      </c>
      <c r="M108" s="442"/>
      <c r="N108" s="81" t="s">
        <v>550</v>
      </c>
      <c r="O108" s="181"/>
    </row>
    <row r="109" ht="18" customHeight="1" spans="1:15">
      <c r="A109" s="16" t="s">
        <v>23</v>
      </c>
      <c r="B109" s="387"/>
      <c r="C109" s="387"/>
      <c r="D109" s="387"/>
      <c r="E109" s="388"/>
      <c r="F109" s="48">
        <f>SUM(F107:F108)</f>
        <v>4928</v>
      </c>
      <c r="G109" s="390"/>
      <c r="H109" s="48"/>
      <c r="I109" s="390"/>
      <c r="J109" s="390"/>
      <c r="K109" s="48">
        <f>SUM(K107:K108)</f>
        <v>63360</v>
      </c>
      <c r="L109" s="48">
        <f>SUM(L107:L108)</f>
        <v>68288</v>
      </c>
      <c r="M109" s="443"/>
      <c r="N109" s="399"/>
      <c r="O109" s="403"/>
    </row>
    <row r="110" ht="18" customHeight="1" spans="1:15">
      <c r="A110" s="81" t="s">
        <v>552</v>
      </c>
      <c r="B110" s="81">
        <v>4</v>
      </c>
      <c r="C110" s="81">
        <v>88</v>
      </c>
      <c r="D110" s="81" t="s">
        <v>29</v>
      </c>
      <c r="E110" s="143">
        <v>56</v>
      </c>
      <c r="F110" s="41">
        <f t="shared" si="39"/>
        <v>4928</v>
      </c>
      <c r="G110" s="143">
        <v>0</v>
      </c>
      <c r="H110" s="41">
        <f t="shared" si="40"/>
        <v>0</v>
      </c>
      <c r="I110" s="143">
        <v>60</v>
      </c>
      <c r="J110" s="143">
        <v>12</v>
      </c>
      <c r="K110" s="41">
        <f t="shared" si="41"/>
        <v>63360</v>
      </c>
      <c r="L110" s="41">
        <f t="shared" si="42"/>
        <v>68288</v>
      </c>
      <c r="M110" s="442"/>
      <c r="N110" s="81" t="s">
        <v>550</v>
      </c>
      <c r="O110" s="181"/>
    </row>
    <row r="111" ht="18" customHeight="1" spans="1:15">
      <c r="A111" s="81" t="s">
        <v>553</v>
      </c>
      <c r="B111" s="81">
        <v>1</v>
      </c>
      <c r="C111" s="81">
        <v>22</v>
      </c>
      <c r="D111" s="81" t="s">
        <v>34</v>
      </c>
      <c r="E111" s="143">
        <v>56</v>
      </c>
      <c r="F111" s="41">
        <f t="shared" si="39"/>
        <v>1232</v>
      </c>
      <c r="G111" s="143">
        <v>0</v>
      </c>
      <c r="H111" s="41">
        <f t="shared" si="40"/>
        <v>0</v>
      </c>
      <c r="I111" s="143">
        <v>60</v>
      </c>
      <c r="J111" s="143">
        <v>12</v>
      </c>
      <c r="K111" s="41">
        <f t="shared" si="41"/>
        <v>15840</v>
      </c>
      <c r="L111" s="41">
        <f t="shared" si="42"/>
        <v>17072</v>
      </c>
      <c r="M111" s="442"/>
      <c r="N111" s="81" t="s">
        <v>550</v>
      </c>
      <c r="O111" s="181"/>
    </row>
    <row r="112" ht="18" customHeight="1" spans="1:15">
      <c r="A112" s="16" t="s">
        <v>23</v>
      </c>
      <c r="B112" s="387"/>
      <c r="C112" s="387"/>
      <c r="D112" s="387"/>
      <c r="E112" s="388"/>
      <c r="F112" s="48">
        <f>SUM(F110:F111)</f>
        <v>6160</v>
      </c>
      <c r="G112" s="390"/>
      <c r="H112" s="48"/>
      <c r="I112" s="390"/>
      <c r="J112" s="390"/>
      <c r="K112" s="48">
        <f>SUM(K110:K111)</f>
        <v>79200</v>
      </c>
      <c r="L112" s="48">
        <f>SUM(L110:L111)</f>
        <v>85360</v>
      </c>
      <c r="M112" s="443"/>
      <c r="N112" s="399"/>
      <c r="O112" s="403"/>
    </row>
    <row r="113" ht="18" customHeight="1" spans="1:15">
      <c r="A113" s="81" t="s">
        <v>554</v>
      </c>
      <c r="B113" s="81">
        <v>2</v>
      </c>
      <c r="C113" s="81">
        <v>44</v>
      </c>
      <c r="D113" s="81" t="s">
        <v>29</v>
      </c>
      <c r="E113" s="143">
        <v>56</v>
      </c>
      <c r="F113" s="41">
        <f t="shared" ref="F113:F115" si="43">C113*E113</f>
        <v>2464</v>
      </c>
      <c r="G113" s="143">
        <v>0</v>
      </c>
      <c r="H113" s="41">
        <f t="shared" ref="H113:H115" si="44">C113*G113</f>
        <v>0</v>
      </c>
      <c r="I113" s="143">
        <v>60</v>
      </c>
      <c r="J113" s="143">
        <v>12</v>
      </c>
      <c r="K113" s="41">
        <f t="shared" ref="K113:K115" si="45">C113*I113*J113</f>
        <v>31680</v>
      </c>
      <c r="L113" s="41">
        <f t="shared" ref="L113:L115" si="46">K113+H113+F113</f>
        <v>34144</v>
      </c>
      <c r="M113" s="442"/>
      <c r="N113" s="81" t="s">
        <v>550</v>
      </c>
      <c r="O113" s="181"/>
    </row>
    <row r="114" ht="18" customHeight="1" spans="1:15">
      <c r="A114" s="81" t="s">
        <v>555</v>
      </c>
      <c r="B114" s="81">
        <v>1</v>
      </c>
      <c r="C114" s="81">
        <v>22</v>
      </c>
      <c r="D114" s="81" t="s">
        <v>34</v>
      </c>
      <c r="E114" s="143">
        <v>56</v>
      </c>
      <c r="F114" s="41">
        <f t="shared" si="43"/>
        <v>1232</v>
      </c>
      <c r="G114" s="143">
        <v>0</v>
      </c>
      <c r="H114" s="41">
        <f t="shared" si="44"/>
        <v>0</v>
      </c>
      <c r="I114" s="143">
        <v>60</v>
      </c>
      <c r="J114" s="143">
        <v>12</v>
      </c>
      <c r="K114" s="41">
        <f t="shared" si="45"/>
        <v>15840</v>
      </c>
      <c r="L114" s="41">
        <f t="shared" si="46"/>
        <v>17072</v>
      </c>
      <c r="M114" s="442"/>
      <c r="N114" s="81" t="s">
        <v>550</v>
      </c>
      <c r="O114" s="181"/>
    </row>
    <row r="115" s="2" customFormat="1" ht="18" customHeight="1" spans="1:16">
      <c r="A115" s="81" t="s">
        <v>106</v>
      </c>
      <c r="B115" s="99" t="s">
        <v>81</v>
      </c>
      <c r="C115" s="81">
        <v>7.3</v>
      </c>
      <c r="D115" s="81" t="s">
        <v>34</v>
      </c>
      <c r="E115" s="143">
        <v>56</v>
      </c>
      <c r="F115" s="41">
        <f t="shared" si="43"/>
        <v>408.8</v>
      </c>
      <c r="G115" s="143">
        <v>0</v>
      </c>
      <c r="H115" s="41">
        <f t="shared" si="44"/>
        <v>0</v>
      </c>
      <c r="I115" s="143">
        <v>60</v>
      </c>
      <c r="J115" s="143">
        <v>12</v>
      </c>
      <c r="K115" s="41">
        <f t="shared" si="45"/>
        <v>5256</v>
      </c>
      <c r="L115" s="41">
        <f t="shared" si="46"/>
        <v>5664.8</v>
      </c>
      <c r="M115" s="442"/>
      <c r="N115" s="81" t="s">
        <v>550</v>
      </c>
      <c r="O115" s="181"/>
      <c r="P115" s="3"/>
    </row>
    <row r="116" ht="18" customHeight="1" spans="1:15">
      <c r="A116" s="16" t="s">
        <v>23</v>
      </c>
      <c r="B116" s="387"/>
      <c r="C116" s="387"/>
      <c r="D116" s="387"/>
      <c r="E116" s="388"/>
      <c r="F116" s="48">
        <f>SUM(F113:F115)</f>
        <v>4104.8</v>
      </c>
      <c r="G116" s="390"/>
      <c r="H116" s="48"/>
      <c r="I116" s="390"/>
      <c r="J116" s="390"/>
      <c r="K116" s="48">
        <f>SUM(K113:K115)</f>
        <v>52776</v>
      </c>
      <c r="L116" s="48">
        <f>SUM(L113:L115)</f>
        <v>56880.8</v>
      </c>
      <c r="M116" s="443"/>
      <c r="N116" s="399"/>
      <c r="O116" s="403"/>
    </row>
    <row r="117" ht="18" customHeight="1" spans="1:15">
      <c r="A117" s="81" t="s">
        <v>556</v>
      </c>
      <c r="B117" s="81">
        <v>1</v>
      </c>
      <c r="C117" s="81">
        <v>22</v>
      </c>
      <c r="D117" s="81" t="s">
        <v>17</v>
      </c>
      <c r="E117" s="143">
        <v>56</v>
      </c>
      <c r="F117" s="41">
        <f t="shared" ref="F117:F121" si="47">C117*E117</f>
        <v>1232</v>
      </c>
      <c r="G117" s="143">
        <v>0</v>
      </c>
      <c r="H117" s="41">
        <f t="shared" ref="H117:H121" si="48">C117*G117</f>
        <v>0</v>
      </c>
      <c r="I117" s="143">
        <v>60</v>
      </c>
      <c r="J117" s="143">
        <v>12</v>
      </c>
      <c r="K117" s="41">
        <f t="shared" ref="K117:K121" si="49">C117*I117*J117</f>
        <v>15840</v>
      </c>
      <c r="L117" s="41">
        <f t="shared" ref="L117:L121" si="50">K117+H117+F117</f>
        <v>17072</v>
      </c>
      <c r="M117" s="442"/>
      <c r="N117" s="81" t="s">
        <v>550</v>
      </c>
      <c r="O117" s="444"/>
    </row>
    <row r="118" ht="18" customHeight="1" spans="1:15">
      <c r="A118" s="81" t="s">
        <v>447</v>
      </c>
      <c r="B118" s="81">
        <v>2</v>
      </c>
      <c r="C118" s="81">
        <v>44</v>
      </c>
      <c r="D118" s="81" t="s">
        <v>17</v>
      </c>
      <c r="E118" s="143">
        <v>56</v>
      </c>
      <c r="F118" s="41">
        <f t="shared" si="47"/>
        <v>2464</v>
      </c>
      <c r="G118" s="143">
        <v>0</v>
      </c>
      <c r="H118" s="41">
        <f t="shared" si="48"/>
        <v>0</v>
      </c>
      <c r="I118" s="143">
        <v>60</v>
      </c>
      <c r="J118" s="143">
        <v>12</v>
      </c>
      <c r="K118" s="41">
        <f t="shared" si="49"/>
        <v>31680</v>
      </c>
      <c r="L118" s="41">
        <f t="shared" si="50"/>
        <v>34144</v>
      </c>
      <c r="M118" s="442"/>
      <c r="N118" s="81" t="s">
        <v>550</v>
      </c>
      <c r="O118" s="181"/>
    </row>
    <row r="119" ht="18" customHeight="1" spans="1:15">
      <c r="A119" s="81" t="s">
        <v>557</v>
      </c>
      <c r="B119" s="81">
        <v>2</v>
      </c>
      <c r="C119" s="81">
        <v>44</v>
      </c>
      <c r="D119" s="81" t="s">
        <v>34</v>
      </c>
      <c r="E119" s="143">
        <v>56</v>
      </c>
      <c r="F119" s="41">
        <f t="shared" si="47"/>
        <v>2464</v>
      </c>
      <c r="G119" s="143">
        <v>0</v>
      </c>
      <c r="H119" s="41">
        <f t="shared" si="48"/>
        <v>0</v>
      </c>
      <c r="I119" s="143">
        <v>60</v>
      </c>
      <c r="J119" s="143">
        <v>12</v>
      </c>
      <c r="K119" s="41">
        <f t="shared" si="49"/>
        <v>31680</v>
      </c>
      <c r="L119" s="41">
        <f t="shared" si="50"/>
        <v>34144</v>
      </c>
      <c r="M119" s="442"/>
      <c r="N119" s="81" t="s">
        <v>550</v>
      </c>
      <c r="O119" s="181"/>
    </row>
    <row r="120" ht="18" customHeight="1" spans="1:15">
      <c r="A120" s="81" t="s">
        <v>558</v>
      </c>
      <c r="B120" s="81">
        <v>1</v>
      </c>
      <c r="C120" s="81">
        <v>22</v>
      </c>
      <c r="D120" s="81" t="s">
        <v>17</v>
      </c>
      <c r="E120" s="143">
        <v>56</v>
      </c>
      <c r="F120" s="41">
        <f t="shared" si="47"/>
        <v>1232</v>
      </c>
      <c r="G120" s="143">
        <v>0</v>
      </c>
      <c r="H120" s="41">
        <f t="shared" si="48"/>
        <v>0</v>
      </c>
      <c r="I120" s="143">
        <v>60</v>
      </c>
      <c r="J120" s="143">
        <v>12</v>
      </c>
      <c r="K120" s="41">
        <f t="shared" si="49"/>
        <v>15840</v>
      </c>
      <c r="L120" s="41">
        <f t="shared" si="50"/>
        <v>17072</v>
      </c>
      <c r="M120" s="442"/>
      <c r="N120" s="81" t="s">
        <v>550</v>
      </c>
      <c r="O120" s="181"/>
    </row>
    <row r="121" ht="18" customHeight="1" spans="1:15">
      <c r="A121" s="81" t="s">
        <v>559</v>
      </c>
      <c r="B121" s="81">
        <v>1</v>
      </c>
      <c r="C121" s="81">
        <v>22</v>
      </c>
      <c r="D121" s="81" t="s">
        <v>17</v>
      </c>
      <c r="E121" s="143">
        <v>56</v>
      </c>
      <c r="F121" s="41">
        <f t="shared" si="47"/>
        <v>1232</v>
      </c>
      <c r="G121" s="143">
        <v>0</v>
      </c>
      <c r="H121" s="41">
        <f t="shared" si="48"/>
        <v>0</v>
      </c>
      <c r="I121" s="143">
        <v>60</v>
      </c>
      <c r="J121" s="143">
        <v>12</v>
      </c>
      <c r="K121" s="41">
        <f t="shared" si="49"/>
        <v>15840</v>
      </c>
      <c r="L121" s="41">
        <f t="shared" si="50"/>
        <v>17072</v>
      </c>
      <c r="M121" s="442"/>
      <c r="N121" s="81" t="s">
        <v>550</v>
      </c>
      <c r="O121" s="181"/>
    </row>
    <row r="122" ht="18" customHeight="1" spans="1:15">
      <c r="A122" s="16" t="s">
        <v>23</v>
      </c>
      <c r="B122" s="386"/>
      <c r="C122" s="386"/>
      <c r="D122" s="386"/>
      <c r="E122" s="386"/>
      <c r="F122" s="48">
        <f>SUM(F117:F121)</f>
        <v>8624</v>
      </c>
      <c r="G122" s="48"/>
      <c r="H122" s="48">
        <f>SUM(H114:H121)</f>
        <v>0</v>
      </c>
      <c r="I122" s="48"/>
      <c r="J122" s="48"/>
      <c r="K122" s="48">
        <f>SUM(K117:K121)</f>
        <v>110880</v>
      </c>
      <c r="L122" s="48">
        <f>SUM(L117:L121)</f>
        <v>119504</v>
      </c>
      <c r="M122" s="443"/>
      <c r="N122" s="399"/>
      <c r="O122" s="406"/>
    </row>
    <row r="123" ht="18" customHeight="1" spans="1:15">
      <c r="A123" s="12" t="s">
        <v>560</v>
      </c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40"/>
    </row>
    <row r="124" ht="18" customHeight="1" spans="1:15">
      <c r="A124" s="81" t="s">
        <v>561</v>
      </c>
      <c r="B124" s="81">
        <v>2</v>
      </c>
      <c r="C124" s="81">
        <v>44</v>
      </c>
      <c r="D124" s="81" t="s">
        <v>34</v>
      </c>
      <c r="E124" s="143">
        <v>56</v>
      </c>
      <c r="F124" s="41">
        <f t="shared" ref="F124:F126" si="51">C124*E124</f>
        <v>2464</v>
      </c>
      <c r="G124" s="143">
        <v>0</v>
      </c>
      <c r="H124" s="41">
        <f t="shared" ref="H124:H126" si="52">C124*G124</f>
        <v>0</v>
      </c>
      <c r="I124" s="143">
        <v>60</v>
      </c>
      <c r="J124" s="143">
        <v>12</v>
      </c>
      <c r="K124" s="41">
        <f t="shared" ref="K124:K126" si="53">C124*I124*J124</f>
        <v>31680</v>
      </c>
      <c r="L124" s="41">
        <f t="shared" ref="L124:L126" si="54">K124+H124+F124</f>
        <v>34144</v>
      </c>
      <c r="M124" s="28"/>
      <c r="N124" s="125" t="s">
        <v>562</v>
      </c>
      <c r="O124" s="403"/>
    </row>
    <row r="125" s="2" customFormat="1" ht="18" customHeight="1" spans="1:16">
      <c r="A125" s="82" t="s">
        <v>563</v>
      </c>
      <c r="B125" s="82">
        <v>2</v>
      </c>
      <c r="C125" s="82">
        <v>44</v>
      </c>
      <c r="D125" s="82" t="s">
        <v>34</v>
      </c>
      <c r="E125" s="143">
        <v>56</v>
      </c>
      <c r="F125" s="41">
        <f t="shared" si="51"/>
        <v>2464</v>
      </c>
      <c r="G125" s="143">
        <v>0</v>
      </c>
      <c r="H125" s="41">
        <f t="shared" si="52"/>
        <v>0</v>
      </c>
      <c r="I125" s="143">
        <v>60</v>
      </c>
      <c r="J125" s="143">
        <v>12</v>
      </c>
      <c r="K125" s="41">
        <f t="shared" si="53"/>
        <v>31680</v>
      </c>
      <c r="L125" s="41">
        <f t="shared" si="54"/>
        <v>34144</v>
      </c>
      <c r="M125" s="28"/>
      <c r="N125" s="125" t="s">
        <v>562</v>
      </c>
      <c r="O125" s="403"/>
      <c r="P125" s="3"/>
    </row>
    <row r="126" ht="18" customHeight="1" spans="1:15">
      <c r="A126" s="82" t="s">
        <v>564</v>
      </c>
      <c r="B126" s="82">
        <v>1</v>
      </c>
      <c r="C126" s="82">
        <v>22</v>
      </c>
      <c r="D126" s="82" t="s">
        <v>17</v>
      </c>
      <c r="E126" s="143">
        <v>56</v>
      </c>
      <c r="F126" s="41">
        <f t="shared" si="51"/>
        <v>1232</v>
      </c>
      <c r="G126" s="143">
        <v>0</v>
      </c>
      <c r="H126" s="41">
        <f t="shared" si="52"/>
        <v>0</v>
      </c>
      <c r="I126" s="143">
        <v>60</v>
      </c>
      <c r="J126" s="143">
        <v>12</v>
      </c>
      <c r="K126" s="41">
        <f t="shared" si="53"/>
        <v>15840</v>
      </c>
      <c r="L126" s="41">
        <f t="shared" si="54"/>
        <v>17072</v>
      </c>
      <c r="M126" s="28"/>
      <c r="N126" s="153" t="s">
        <v>562</v>
      </c>
      <c r="O126" s="403"/>
    </row>
    <row r="127" ht="18" customHeight="1" spans="1:15">
      <c r="A127" s="16" t="s">
        <v>23</v>
      </c>
      <c r="B127" s="424"/>
      <c r="C127" s="424"/>
      <c r="D127" s="424"/>
      <c r="E127" s="390"/>
      <c r="F127" s="48">
        <f>SUM(F124:F126)</f>
        <v>6160</v>
      </c>
      <c r="G127" s="390"/>
      <c r="H127" s="48"/>
      <c r="I127" s="390"/>
      <c r="J127" s="390"/>
      <c r="K127" s="48">
        <f>SUM(K124:K126)</f>
        <v>79200</v>
      </c>
      <c r="L127" s="48">
        <f>SUM(L124:L126)</f>
        <v>85360</v>
      </c>
      <c r="M127" s="445"/>
      <c r="N127" s="446"/>
      <c r="O127" s="406"/>
    </row>
    <row r="128" ht="18" customHeight="1" spans="1:15">
      <c r="A128" s="82" t="s">
        <v>565</v>
      </c>
      <c r="B128" s="82">
        <v>1</v>
      </c>
      <c r="C128" s="82">
        <v>22</v>
      </c>
      <c r="D128" s="82" t="s">
        <v>17</v>
      </c>
      <c r="E128" s="143">
        <v>56</v>
      </c>
      <c r="F128" s="41">
        <f t="shared" ref="F128:F132" si="55">C128*E128</f>
        <v>1232</v>
      </c>
      <c r="G128" s="143">
        <v>0</v>
      </c>
      <c r="H128" s="41">
        <f t="shared" ref="H128:H132" si="56">C128*G128</f>
        <v>0</v>
      </c>
      <c r="I128" s="143">
        <v>60</v>
      </c>
      <c r="J128" s="143">
        <v>12</v>
      </c>
      <c r="K128" s="41">
        <f t="shared" ref="K128:K132" si="57">C128*I128*J128</f>
        <v>15840</v>
      </c>
      <c r="L128" s="41">
        <f t="shared" ref="L128:L132" si="58">K128+H128+F128</f>
        <v>17072</v>
      </c>
      <c r="M128" s="28"/>
      <c r="N128" s="125" t="s">
        <v>562</v>
      </c>
      <c r="O128" s="403"/>
    </row>
    <row r="129" ht="18" customHeight="1" spans="1:15">
      <c r="A129" s="82" t="s">
        <v>566</v>
      </c>
      <c r="B129" s="82">
        <v>1</v>
      </c>
      <c r="C129" s="82">
        <v>22</v>
      </c>
      <c r="D129" s="82" t="s">
        <v>34</v>
      </c>
      <c r="E129" s="143">
        <v>56</v>
      </c>
      <c r="F129" s="41">
        <f t="shared" si="55"/>
        <v>1232</v>
      </c>
      <c r="G129" s="143">
        <v>0</v>
      </c>
      <c r="H129" s="41">
        <f t="shared" si="56"/>
        <v>0</v>
      </c>
      <c r="I129" s="143">
        <v>60</v>
      </c>
      <c r="J129" s="143">
        <v>12</v>
      </c>
      <c r="K129" s="41">
        <f t="shared" si="57"/>
        <v>15840</v>
      </c>
      <c r="L129" s="41">
        <f t="shared" si="58"/>
        <v>17072</v>
      </c>
      <c r="M129" s="28"/>
      <c r="N129" s="125" t="s">
        <v>562</v>
      </c>
      <c r="O129" s="403"/>
    </row>
    <row r="130" ht="18" customHeight="1" spans="1:15">
      <c r="A130" s="14" t="s">
        <v>567</v>
      </c>
      <c r="B130" s="14">
        <v>2</v>
      </c>
      <c r="C130" s="14">
        <v>44</v>
      </c>
      <c r="D130" s="14" t="s">
        <v>34</v>
      </c>
      <c r="E130" s="143">
        <v>56</v>
      </c>
      <c r="F130" s="41">
        <f t="shared" si="55"/>
        <v>2464</v>
      </c>
      <c r="G130" s="143">
        <v>0</v>
      </c>
      <c r="H130" s="41">
        <f t="shared" si="56"/>
        <v>0</v>
      </c>
      <c r="I130" s="143">
        <v>60</v>
      </c>
      <c r="J130" s="143">
        <v>12</v>
      </c>
      <c r="K130" s="41">
        <f t="shared" si="57"/>
        <v>31680</v>
      </c>
      <c r="L130" s="41">
        <f t="shared" si="58"/>
        <v>34144</v>
      </c>
      <c r="M130" s="28"/>
      <c r="N130" s="125" t="s">
        <v>562</v>
      </c>
      <c r="O130" s="403"/>
    </row>
    <row r="131" ht="18" customHeight="1" spans="1:15">
      <c r="A131" s="82" t="s">
        <v>568</v>
      </c>
      <c r="B131" s="82">
        <v>3</v>
      </c>
      <c r="C131" s="82">
        <v>66</v>
      </c>
      <c r="D131" s="82" t="s">
        <v>34</v>
      </c>
      <c r="E131" s="143">
        <v>56</v>
      </c>
      <c r="F131" s="41">
        <f t="shared" si="55"/>
        <v>3696</v>
      </c>
      <c r="G131" s="143">
        <v>0</v>
      </c>
      <c r="H131" s="41">
        <f t="shared" si="56"/>
        <v>0</v>
      </c>
      <c r="I131" s="143">
        <v>60</v>
      </c>
      <c r="J131" s="143">
        <v>12</v>
      </c>
      <c r="K131" s="41">
        <f t="shared" si="57"/>
        <v>47520</v>
      </c>
      <c r="L131" s="41">
        <f t="shared" si="58"/>
        <v>51216</v>
      </c>
      <c r="M131" s="28"/>
      <c r="N131" s="125" t="s">
        <v>562</v>
      </c>
      <c r="O131" s="403"/>
    </row>
    <row r="132" ht="18" customHeight="1" spans="1:15">
      <c r="A132" s="81" t="s">
        <v>569</v>
      </c>
      <c r="B132" s="81">
        <v>2</v>
      </c>
      <c r="C132" s="81">
        <v>44</v>
      </c>
      <c r="D132" s="81" t="s">
        <v>34</v>
      </c>
      <c r="E132" s="143">
        <v>56</v>
      </c>
      <c r="F132" s="41">
        <f t="shared" si="55"/>
        <v>2464</v>
      </c>
      <c r="G132" s="143">
        <v>0</v>
      </c>
      <c r="H132" s="41">
        <f t="shared" si="56"/>
        <v>0</v>
      </c>
      <c r="I132" s="143">
        <v>60</v>
      </c>
      <c r="J132" s="143">
        <v>12</v>
      </c>
      <c r="K132" s="41">
        <f t="shared" si="57"/>
        <v>31680</v>
      </c>
      <c r="L132" s="41">
        <f t="shared" si="58"/>
        <v>34144</v>
      </c>
      <c r="M132" s="28"/>
      <c r="N132" s="125" t="s">
        <v>562</v>
      </c>
      <c r="O132" s="403"/>
    </row>
    <row r="133" ht="18" customHeight="1" spans="1:15">
      <c r="A133" s="16" t="s">
        <v>23</v>
      </c>
      <c r="B133" s="448"/>
      <c r="C133" s="448"/>
      <c r="D133" s="448"/>
      <c r="E133" s="448"/>
      <c r="F133" s="48">
        <f>SUM(F128:F132)</f>
        <v>11088</v>
      </c>
      <c r="G133" s="48"/>
      <c r="H133" s="48"/>
      <c r="I133" s="48"/>
      <c r="J133" s="48"/>
      <c r="K133" s="48">
        <f>SUM(K128:K132)</f>
        <v>142560</v>
      </c>
      <c r="L133" s="48">
        <f>SUM(L128:L132)</f>
        <v>153648</v>
      </c>
      <c r="M133" s="445"/>
      <c r="N133" s="451"/>
      <c r="O133" s="452"/>
    </row>
    <row r="134" ht="18" customHeight="1" spans="1:15">
      <c r="A134" s="14" t="s">
        <v>570</v>
      </c>
      <c r="B134" s="14">
        <v>1</v>
      </c>
      <c r="C134" s="14">
        <v>22</v>
      </c>
      <c r="D134" s="14" t="s">
        <v>17</v>
      </c>
      <c r="E134" s="14">
        <v>56</v>
      </c>
      <c r="F134" s="15">
        <f t="shared" ref="F134:F141" si="59">C134*E134</f>
        <v>1232</v>
      </c>
      <c r="G134" s="14">
        <v>0</v>
      </c>
      <c r="H134" s="15">
        <f t="shared" ref="H134:H141" si="60">C134*G134</f>
        <v>0</v>
      </c>
      <c r="I134" s="143">
        <v>60</v>
      </c>
      <c r="J134" s="143">
        <v>12</v>
      </c>
      <c r="K134" s="15">
        <f t="shared" ref="K134:K141" si="61">C134*I134*J134</f>
        <v>15840</v>
      </c>
      <c r="L134" s="15">
        <f>F134+H134+K134</f>
        <v>17072</v>
      </c>
      <c r="M134" s="41"/>
      <c r="N134" s="82" t="s">
        <v>562</v>
      </c>
      <c r="O134" s="403"/>
    </row>
    <row r="135" ht="18" customHeight="1" spans="1:15">
      <c r="A135" s="81" t="s">
        <v>571</v>
      </c>
      <c r="B135" s="81">
        <v>1</v>
      </c>
      <c r="C135" s="81">
        <v>22</v>
      </c>
      <c r="D135" s="81" t="s">
        <v>17</v>
      </c>
      <c r="E135" s="143">
        <v>56</v>
      </c>
      <c r="F135" s="41">
        <f t="shared" si="59"/>
        <v>1232</v>
      </c>
      <c r="G135" s="143">
        <v>0</v>
      </c>
      <c r="H135" s="41">
        <f t="shared" si="60"/>
        <v>0</v>
      </c>
      <c r="I135" s="143">
        <v>60</v>
      </c>
      <c r="J135" s="143">
        <v>12</v>
      </c>
      <c r="K135" s="41">
        <f t="shared" si="61"/>
        <v>15840</v>
      </c>
      <c r="L135" s="41">
        <f t="shared" ref="L135:L140" si="62">K135+H135+F135</f>
        <v>17072</v>
      </c>
      <c r="M135" s="41"/>
      <c r="N135" s="82" t="s">
        <v>562</v>
      </c>
      <c r="O135" s="403"/>
    </row>
    <row r="136" ht="18" customHeight="1" spans="1:15">
      <c r="A136" s="82" t="s">
        <v>572</v>
      </c>
      <c r="B136" s="82">
        <v>1</v>
      </c>
      <c r="C136" s="82">
        <v>22</v>
      </c>
      <c r="D136" s="82" t="s">
        <v>34</v>
      </c>
      <c r="E136" s="143">
        <v>56</v>
      </c>
      <c r="F136" s="41">
        <f t="shared" si="59"/>
        <v>1232</v>
      </c>
      <c r="G136" s="143">
        <v>0</v>
      </c>
      <c r="H136" s="41">
        <f t="shared" si="60"/>
        <v>0</v>
      </c>
      <c r="I136" s="143">
        <v>60</v>
      </c>
      <c r="J136" s="143">
        <v>12</v>
      </c>
      <c r="K136" s="41">
        <f t="shared" si="61"/>
        <v>15840</v>
      </c>
      <c r="L136" s="41">
        <f t="shared" si="62"/>
        <v>17072</v>
      </c>
      <c r="M136" s="41"/>
      <c r="N136" s="82" t="s">
        <v>562</v>
      </c>
      <c r="O136" s="403"/>
    </row>
    <row r="137" ht="18" customHeight="1" spans="1:15">
      <c r="A137" s="14" t="s">
        <v>573</v>
      </c>
      <c r="B137" s="14">
        <v>1</v>
      </c>
      <c r="C137" s="14">
        <v>22</v>
      </c>
      <c r="D137" s="82" t="s">
        <v>34</v>
      </c>
      <c r="E137" s="143">
        <v>56</v>
      </c>
      <c r="F137" s="41">
        <f t="shared" si="59"/>
        <v>1232</v>
      </c>
      <c r="G137" s="143">
        <v>0</v>
      </c>
      <c r="H137" s="41">
        <f t="shared" si="60"/>
        <v>0</v>
      </c>
      <c r="I137" s="143">
        <v>60</v>
      </c>
      <c r="J137" s="143">
        <v>12</v>
      </c>
      <c r="K137" s="41">
        <f t="shared" si="61"/>
        <v>15840</v>
      </c>
      <c r="L137" s="41">
        <f t="shared" si="62"/>
        <v>17072</v>
      </c>
      <c r="M137" s="41"/>
      <c r="N137" s="82" t="s">
        <v>562</v>
      </c>
      <c r="O137" s="435"/>
    </row>
    <row r="138" ht="18" customHeight="1" spans="1:15">
      <c r="A138" s="14" t="s">
        <v>574</v>
      </c>
      <c r="B138" s="14">
        <v>1</v>
      </c>
      <c r="C138" s="14">
        <v>22</v>
      </c>
      <c r="D138" s="14" t="s">
        <v>29</v>
      </c>
      <c r="E138" s="143">
        <v>56</v>
      </c>
      <c r="F138" s="41">
        <f t="shared" si="59"/>
        <v>1232</v>
      </c>
      <c r="G138" s="143">
        <v>0</v>
      </c>
      <c r="H138" s="15">
        <f t="shared" si="60"/>
        <v>0</v>
      </c>
      <c r="I138" s="453">
        <v>60</v>
      </c>
      <c r="J138" s="143">
        <v>12</v>
      </c>
      <c r="K138" s="41">
        <f t="shared" si="61"/>
        <v>15840</v>
      </c>
      <c r="L138" s="41">
        <f t="shared" si="62"/>
        <v>17072</v>
      </c>
      <c r="M138" s="41"/>
      <c r="N138" s="82" t="s">
        <v>562</v>
      </c>
      <c r="O138" s="403"/>
    </row>
    <row r="139" ht="18" customHeight="1" spans="1:15">
      <c r="A139" s="14" t="s">
        <v>575</v>
      </c>
      <c r="B139" s="14">
        <v>1</v>
      </c>
      <c r="C139" s="14">
        <v>22</v>
      </c>
      <c r="D139" s="14" t="s">
        <v>29</v>
      </c>
      <c r="E139" s="143">
        <v>56</v>
      </c>
      <c r="F139" s="41">
        <f t="shared" si="59"/>
        <v>1232</v>
      </c>
      <c r="G139" s="143">
        <v>0</v>
      </c>
      <c r="H139" s="15">
        <f t="shared" si="60"/>
        <v>0</v>
      </c>
      <c r="I139" s="453">
        <v>60</v>
      </c>
      <c r="J139" s="143">
        <v>12</v>
      </c>
      <c r="K139" s="41">
        <f t="shared" si="61"/>
        <v>15840</v>
      </c>
      <c r="L139" s="41">
        <f t="shared" si="62"/>
        <v>17072</v>
      </c>
      <c r="M139" s="41"/>
      <c r="N139" s="82" t="s">
        <v>562</v>
      </c>
      <c r="O139" s="403"/>
    </row>
    <row r="140" ht="18" customHeight="1" spans="1:15">
      <c r="A140" s="81" t="s">
        <v>576</v>
      </c>
      <c r="B140" s="81">
        <v>2</v>
      </c>
      <c r="C140" s="81">
        <v>44</v>
      </c>
      <c r="D140" s="82" t="s">
        <v>34</v>
      </c>
      <c r="E140" s="143">
        <v>56</v>
      </c>
      <c r="F140" s="41">
        <f t="shared" si="59"/>
        <v>2464</v>
      </c>
      <c r="G140" s="143">
        <v>0</v>
      </c>
      <c r="H140" s="41">
        <f t="shared" si="60"/>
        <v>0</v>
      </c>
      <c r="I140" s="143">
        <v>60</v>
      </c>
      <c r="J140" s="143">
        <v>12</v>
      </c>
      <c r="K140" s="41">
        <f t="shared" si="61"/>
        <v>31680</v>
      </c>
      <c r="L140" s="41">
        <f t="shared" si="62"/>
        <v>34144</v>
      </c>
      <c r="M140" s="41"/>
      <c r="N140" s="82" t="s">
        <v>562</v>
      </c>
      <c r="O140" s="403"/>
    </row>
    <row r="141" s="2" customFormat="1" ht="18" customHeight="1" spans="1:16">
      <c r="A141" s="16" t="s">
        <v>23</v>
      </c>
      <c r="B141" s="386"/>
      <c r="C141" s="386"/>
      <c r="D141" s="386"/>
      <c r="E141" s="386"/>
      <c r="F141" s="48">
        <f>SUM(F134:F140)</f>
        <v>9856</v>
      </c>
      <c r="G141" s="390"/>
      <c r="H141" s="48">
        <f>SUM(H137:H140)</f>
        <v>0</v>
      </c>
      <c r="I141" s="390"/>
      <c r="J141" s="390"/>
      <c r="K141" s="48">
        <f>SUM(K134:K140)</f>
        <v>126720</v>
      </c>
      <c r="L141" s="48">
        <f>SUM(L134:L140)</f>
        <v>136576</v>
      </c>
      <c r="M141" s="398"/>
      <c r="N141" s="454"/>
      <c r="O141" s="406"/>
      <c r="P141" s="3"/>
    </row>
    <row r="142" ht="18" customHeight="1" spans="1:15">
      <c r="A142" s="12" t="s">
        <v>577</v>
      </c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40"/>
    </row>
    <row r="143" ht="18" customHeight="1" spans="1:15">
      <c r="A143" s="81" t="s">
        <v>578</v>
      </c>
      <c r="B143" s="81">
        <v>3</v>
      </c>
      <c r="C143" s="81">
        <v>66</v>
      </c>
      <c r="D143" s="81" t="s">
        <v>17</v>
      </c>
      <c r="E143" s="143">
        <v>56</v>
      </c>
      <c r="F143" s="41">
        <f t="shared" ref="F143:F145" si="63">C143*E143</f>
        <v>3696</v>
      </c>
      <c r="G143" s="143">
        <v>0</v>
      </c>
      <c r="H143" s="41">
        <f t="shared" ref="H143:H145" si="64">C143*G143</f>
        <v>0</v>
      </c>
      <c r="I143" s="143">
        <v>60</v>
      </c>
      <c r="J143" s="143">
        <v>12</v>
      </c>
      <c r="K143" s="41">
        <f t="shared" ref="K143:K145" si="65">C143*I143*J143</f>
        <v>47520</v>
      </c>
      <c r="L143" s="41">
        <f t="shared" ref="L143:L145" si="66">K143+H143+F143</f>
        <v>51216</v>
      </c>
      <c r="M143" s="455"/>
      <c r="N143" s="153" t="s">
        <v>579</v>
      </c>
      <c r="O143" s="181"/>
    </row>
    <row r="144" ht="18" customHeight="1" spans="1:15">
      <c r="A144" s="81" t="s">
        <v>580</v>
      </c>
      <c r="B144" s="81"/>
      <c r="C144" s="81">
        <v>160</v>
      </c>
      <c r="D144" s="81" t="s">
        <v>166</v>
      </c>
      <c r="E144" s="143"/>
      <c r="F144" s="41">
        <f t="shared" si="63"/>
        <v>0</v>
      </c>
      <c r="G144" s="143">
        <v>0</v>
      </c>
      <c r="H144" s="41">
        <f t="shared" si="64"/>
        <v>0</v>
      </c>
      <c r="I144" s="143">
        <v>60</v>
      </c>
      <c r="J144" s="143">
        <v>12</v>
      </c>
      <c r="K144" s="41">
        <f t="shared" si="65"/>
        <v>115200</v>
      </c>
      <c r="L144" s="41">
        <f t="shared" si="66"/>
        <v>115200</v>
      </c>
      <c r="M144" s="456"/>
      <c r="N144" s="153" t="s">
        <v>579</v>
      </c>
      <c r="O144" s="181" t="s">
        <v>43</v>
      </c>
    </row>
    <row r="145" s="2" customFormat="1" ht="18" customHeight="1" spans="1:16">
      <c r="A145" s="81" t="s">
        <v>580</v>
      </c>
      <c r="B145" s="81"/>
      <c r="C145" s="81">
        <v>45</v>
      </c>
      <c r="D145" s="81" t="s">
        <v>166</v>
      </c>
      <c r="E145" s="143"/>
      <c r="F145" s="41">
        <f t="shared" si="63"/>
        <v>0</v>
      </c>
      <c r="G145" s="143">
        <v>0</v>
      </c>
      <c r="H145" s="41">
        <f t="shared" si="64"/>
        <v>0</v>
      </c>
      <c r="I145" s="143">
        <v>60</v>
      </c>
      <c r="J145" s="143">
        <v>12</v>
      </c>
      <c r="K145" s="41">
        <f t="shared" si="65"/>
        <v>32400</v>
      </c>
      <c r="L145" s="41">
        <f t="shared" si="66"/>
        <v>32400</v>
      </c>
      <c r="M145" s="457"/>
      <c r="N145" s="153" t="s">
        <v>579</v>
      </c>
      <c r="O145" s="431" t="s">
        <v>43</v>
      </c>
      <c r="P145" s="3"/>
    </row>
    <row r="146" ht="18" customHeight="1" spans="1:15">
      <c r="A146" s="16" t="s">
        <v>23</v>
      </c>
      <c r="B146" s="386"/>
      <c r="C146" s="386"/>
      <c r="D146" s="386"/>
      <c r="E146" s="386"/>
      <c r="F146" s="48">
        <f t="shared" ref="F146:L146" si="67">SUM(F143:F145)</f>
        <v>3696</v>
      </c>
      <c r="G146" s="390"/>
      <c r="H146" s="48">
        <f t="shared" si="67"/>
        <v>0</v>
      </c>
      <c r="I146" s="390"/>
      <c r="J146" s="390"/>
      <c r="K146" s="48">
        <f t="shared" si="67"/>
        <v>195120</v>
      </c>
      <c r="L146" s="48">
        <f t="shared" si="67"/>
        <v>198816</v>
      </c>
      <c r="M146" s="458"/>
      <c r="N146" s="446"/>
      <c r="O146" s="459"/>
    </row>
    <row r="147" ht="18" customHeight="1" spans="1:15">
      <c r="A147" s="12" t="s">
        <v>581</v>
      </c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40"/>
    </row>
    <row r="148" ht="18" customHeight="1" spans="1:17">
      <c r="A148" s="419" t="s">
        <v>527</v>
      </c>
      <c r="B148" s="153">
        <v>1</v>
      </c>
      <c r="C148" s="153">
        <v>54.87</v>
      </c>
      <c r="D148" s="81" t="s">
        <v>29</v>
      </c>
      <c r="E148" s="143">
        <v>56</v>
      </c>
      <c r="F148" s="102">
        <f>C148*E148</f>
        <v>3072.72</v>
      </c>
      <c r="G148" s="14">
        <v>75.53</v>
      </c>
      <c r="H148" s="102">
        <f>C148*G148</f>
        <v>4144.3311</v>
      </c>
      <c r="I148" s="153">
        <v>60</v>
      </c>
      <c r="J148" s="153">
        <v>12</v>
      </c>
      <c r="K148" s="41">
        <f>C148*I148*J148</f>
        <v>39506.4</v>
      </c>
      <c r="L148" s="41">
        <f>K148+H148+F148</f>
        <v>46723.4511</v>
      </c>
      <c r="M148" s="41"/>
      <c r="N148" s="81" t="s">
        <v>582</v>
      </c>
      <c r="O148" s="460"/>
      <c r="P148" s="339"/>
      <c r="Q148" s="204"/>
    </row>
    <row r="149" ht="18" customHeight="1" spans="1:16">
      <c r="A149" s="81" t="s">
        <v>583</v>
      </c>
      <c r="B149" s="81">
        <v>1</v>
      </c>
      <c r="C149" s="81">
        <v>22</v>
      </c>
      <c r="D149" s="81" t="s">
        <v>29</v>
      </c>
      <c r="E149" s="143">
        <v>56</v>
      </c>
      <c r="F149" s="41">
        <f>C149*E149</f>
        <v>1232</v>
      </c>
      <c r="G149" s="143">
        <v>0</v>
      </c>
      <c r="H149" s="41">
        <f>C149*G149</f>
        <v>0</v>
      </c>
      <c r="I149" s="143">
        <v>60</v>
      </c>
      <c r="J149" s="143">
        <v>12</v>
      </c>
      <c r="K149" s="41">
        <f>C149*I149*J149</f>
        <v>15840</v>
      </c>
      <c r="L149" s="41">
        <f>K149+H149+F149</f>
        <v>17072</v>
      </c>
      <c r="M149" s="41"/>
      <c r="N149" s="81" t="s">
        <v>582</v>
      </c>
      <c r="O149" s="404"/>
      <c r="P149" s="339"/>
    </row>
    <row r="150" ht="18" customHeight="1" spans="1:16">
      <c r="A150" s="16" t="s">
        <v>23</v>
      </c>
      <c r="B150" s="386"/>
      <c r="C150" s="386"/>
      <c r="D150" s="386"/>
      <c r="E150" s="386"/>
      <c r="F150" s="48">
        <f t="shared" ref="F150:L150" si="68">SUM(F148:F149)</f>
        <v>4304.72</v>
      </c>
      <c r="G150" s="388"/>
      <c r="H150" s="48">
        <f t="shared" si="68"/>
        <v>4144.3311</v>
      </c>
      <c r="I150" s="386"/>
      <c r="J150" s="386"/>
      <c r="K150" s="48">
        <f t="shared" si="68"/>
        <v>55346.4</v>
      </c>
      <c r="L150" s="48">
        <f t="shared" si="68"/>
        <v>63795.4511</v>
      </c>
      <c r="M150" s="398"/>
      <c r="N150" s="399"/>
      <c r="O150" s="459"/>
      <c r="P150" s="339"/>
    </row>
    <row r="151" ht="18" customHeight="1" spans="1:15">
      <c r="A151" s="82" t="s">
        <v>584</v>
      </c>
      <c r="B151" s="82">
        <v>1</v>
      </c>
      <c r="C151" s="82">
        <v>22</v>
      </c>
      <c r="D151" s="82" t="s">
        <v>34</v>
      </c>
      <c r="E151" s="143">
        <v>56</v>
      </c>
      <c r="F151" s="41">
        <f>C151*E151</f>
        <v>1232</v>
      </c>
      <c r="G151" s="143">
        <v>0</v>
      </c>
      <c r="H151" s="41">
        <f>C151*G151</f>
        <v>0</v>
      </c>
      <c r="I151" s="143">
        <v>60</v>
      </c>
      <c r="J151" s="143">
        <v>12</v>
      </c>
      <c r="K151" s="41">
        <f>C151*I151*J151</f>
        <v>15840</v>
      </c>
      <c r="L151" s="41">
        <f>K151+H151+F151</f>
        <v>17072</v>
      </c>
      <c r="M151" s="99"/>
      <c r="N151" s="41" t="s">
        <v>585</v>
      </c>
      <c r="O151" s="181"/>
    </row>
    <row r="152" ht="18" customHeight="1" spans="1:15">
      <c r="A152" s="82" t="s">
        <v>586</v>
      </c>
      <c r="B152" s="82">
        <v>1</v>
      </c>
      <c r="C152" s="82">
        <v>22</v>
      </c>
      <c r="D152" s="82" t="s">
        <v>17</v>
      </c>
      <c r="E152" s="143">
        <v>56</v>
      </c>
      <c r="F152" s="41">
        <f>C152*E152</f>
        <v>1232</v>
      </c>
      <c r="G152" s="143">
        <v>0</v>
      </c>
      <c r="H152" s="41">
        <f>C152*G152</f>
        <v>0</v>
      </c>
      <c r="I152" s="143">
        <v>60</v>
      </c>
      <c r="J152" s="143">
        <v>12</v>
      </c>
      <c r="K152" s="41">
        <f t="shared" ref="K152:K157" si="69">C152*I152*J152</f>
        <v>15840</v>
      </c>
      <c r="L152" s="41">
        <f>K152+H152+F152</f>
        <v>17072</v>
      </c>
      <c r="M152" s="99"/>
      <c r="N152" s="41" t="s">
        <v>585</v>
      </c>
      <c r="O152" s="181"/>
    </row>
    <row r="153" ht="18" customHeight="1" spans="1:15">
      <c r="A153" s="16" t="s">
        <v>23</v>
      </c>
      <c r="B153" s="391"/>
      <c r="C153" s="391"/>
      <c r="D153" s="391"/>
      <c r="E153" s="388"/>
      <c r="F153" s="48">
        <f>SUM(F151:F152)</f>
        <v>2464</v>
      </c>
      <c r="G153" s="390"/>
      <c r="H153" s="48"/>
      <c r="I153" s="390"/>
      <c r="J153" s="390"/>
      <c r="K153" s="48">
        <f>SUM(K151:K152)</f>
        <v>31680</v>
      </c>
      <c r="L153" s="48">
        <f>SUM(L151:L152)</f>
        <v>34144</v>
      </c>
      <c r="M153" s="402"/>
      <c r="N153" s="398"/>
      <c r="O153" s="403"/>
    </row>
    <row r="154" ht="18" customHeight="1" spans="1:15">
      <c r="A154" s="14" t="s">
        <v>587</v>
      </c>
      <c r="B154" s="14">
        <v>1</v>
      </c>
      <c r="C154" s="14">
        <v>22</v>
      </c>
      <c r="D154" s="81" t="s">
        <v>29</v>
      </c>
      <c r="E154" s="143">
        <v>112</v>
      </c>
      <c r="F154" s="41">
        <f t="shared" ref="F154:F157" si="70">C154*E154</f>
        <v>2464</v>
      </c>
      <c r="G154" s="143">
        <v>0</v>
      </c>
      <c r="H154" s="41">
        <f t="shared" ref="H154:H157" si="71">C154*G154</f>
        <v>0</v>
      </c>
      <c r="I154" s="143">
        <v>60</v>
      </c>
      <c r="J154" s="143">
        <v>12</v>
      </c>
      <c r="K154" s="41">
        <f t="shared" si="69"/>
        <v>15840</v>
      </c>
      <c r="L154" s="41">
        <f t="shared" ref="L154:L157" si="72">K154+H154+F154</f>
        <v>18304</v>
      </c>
      <c r="M154" s="47"/>
      <c r="N154" s="81" t="s">
        <v>588</v>
      </c>
      <c r="O154" s="183" t="s">
        <v>589</v>
      </c>
    </row>
    <row r="155" ht="18" customHeight="1" spans="1:15">
      <c r="A155" s="81" t="s">
        <v>590</v>
      </c>
      <c r="B155" s="14">
        <v>1</v>
      </c>
      <c r="C155" s="14">
        <v>22</v>
      </c>
      <c r="D155" s="81" t="s">
        <v>34</v>
      </c>
      <c r="E155" s="143">
        <v>56</v>
      </c>
      <c r="F155" s="41">
        <f t="shared" si="70"/>
        <v>1232</v>
      </c>
      <c r="G155" s="143">
        <v>0</v>
      </c>
      <c r="H155" s="41">
        <f t="shared" si="71"/>
        <v>0</v>
      </c>
      <c r="I155" s="143">
        <v>60</v>
      </c>
      <c r="J155" s="143">
        <v>12</v>
      </c>
      <c r="K155" s="41">
        <f t="shared" si="69"/>
        <v>15840</v>
      </c>
      <c r="L155" s="41">
        <f t="shared" si="72"/>
        <v>17072</v>
      </c>
      <c r="M155" s="47"/>
      <c r="N155" s="53" t="s">
        <v>588</v>
      </c>
      <c r="O155" s="181"/>
    </row>
    <row r="156" ht="18" customHeight="1" spans="1:15">
      <c r="A156" s="81" t="s">
        <v>591</v>
      </c>
      <c r="B156" s="81">
        <v>1</v>
      </c>
      <c r="C156" s="81">
        <v>22</v>
      </c>
      <c r="D156" s="81" t="s">
        <v>34</v>
      </c>
      <c r="E156" s="143">
        <v>56</v>
      </c>
      <c r="F156" s="41">
        <f t="shared" si="70"/>
        <v>1232</v>
      </c>
      <c r="G156" s="143">
        <v>0</v>
      </c>
      <c r="H156" s="41">
        <f t="shared" si="71"/>
        <v>0</v>
      </c>
      <c r="I156" s="143">
        <v>60</v>
      </c>
      <c r="J156" s="143">
        <v>12</v>
      </c>
      <c r="K156" s="41">
        <f t="shared" si="69"/>
        <v>15840</v>
      </c>
      <c r="L156" s="41">
        <f t="shared" si="72"/>
        <v>17072</v>
      </c>
      <c r="M156" s="47"/>
      <c r="N156" s="153" t="s">
        <v>588</v>
      </c>
      <c r="O156" s="181"/>
    </row>
    <row r="157" ht="18" customHeight="1" spans="1:15">
      <c r="A157" s="81" t="s">
        <v>592</v>
      </c>
      <c r="B157" s="81">
        <v>1</v>
      </c>
      <c r="C157" s="81">
        <v>22</v>
      </c>
      <c r="D157" s="81" t="s">
        <v>17</v>
      </c>
      <c r="E157" s="143">
        <v>56</v>
      </c>
      <c r="F157" s="41">
        <f t="shared" si="70"/>
        <v>1232</v>
      </c>
      <c r="G157" s="143">
        <v>0</v>
      </c>
      <c r="H157" s="41">
        <f t="shared" si="71"/>
        <v>0</v>
      </c>
      <c r="I157" s="143">
        <v>60</v>
      </c>
      <c r="J157" s="143">
        <v>12</v>
      </c>
      <c r="K157" s="41">
        <f t="shared" si="69"/>
        <v>15840</v>
      </c>
      <c r="L157" s="41">
        <f t="shared" si="72"/>
        <v>17072</v>
      </c>
      <c r="M157" s="47"/>
      <c r="N157" s="153" t="s">
        <v>588</v>
      </c>
      <c r="O157" s="181"/>
    </row>
    <row r="158" ht="18" customHeight="1" spans="1:15">
      <c r="A158" s="16" t="s">
        <v>23</v>
      </c>
      <c r="B158" s="386"/>
      <c r="C158" s="386"/>
      <c r="D158" s="386"/>
      <c r="E158" s="390"/>
      <c r="F158" s="48">
        <f t="shared" ref="F158:L158" si="73">SUM(F154:F157)</f>
        <v>6160</v>
      </c>
      <c r="G158" s="390"/>
      <c r="H158" s="48">
        <f t="shared" si="73"/>
        <v>0</v>
      </c>
      <c r="I158" s="390"/>
      <c r="J158" s="390"/>
      <c r="K158" s="48">
        <f t="shared" si="73"/>
        <v>63360</v>
      </c>
      <c r="L158" s="48">
        <f t="shared" si="73"/>
        <v>69520</v>
      </c>
      <c r="M158" s="49"/>
      <c r="N158" s="446"/>
      <c r="O158" s="403"/>
    </row>
    <row r="159" s="2" customFormat="1" ht="18" customHeight="1" spans="1:16">
      <c r="A159" s="82" t="s">
        <v>593</v>
      </c>
      <c r="B159" s="82">
        <v>1</v>
      </c>
      <c r="C159" s="82">
        <v>22</v>
      </c>
      <c r="D159" s="82" t="s">
        <v>34</v>
      </c>
      <c r="E159" s="143">
        <v>56</v>
      </c>
      <c r="F159" s="41">
        <f t="shared" ref="F159:F161" si="74">C159*E159</f>
        <v>1232</v>
      </c>
      <c r="G159" s="143">
        <v>0</v>
      </c>
      <c r="H159" s="41">
        <f t="shared" ref="H159:H161" si="75">C159*G159</f>
        <v>0</v>
      </c>
      <c r="I159" s="143">
        <v>60</v>
      </c>
      <c r="J159" s="143">
        <v>12</v>
      </c>
      <c r="K159" s="41">
        <f t="shared" ref="K159:K161" si="76">C159*I159*J159</f>
        <v>15840</v>
      </c>
      <c r="L159" s="41">
        <f t="shared" ref="L159:L161" si="77">K159+H159+F159</f>
        <v>17072</v>
      </c>
      <c r="M159" s="41"/>
      <c r="N159" s="82" t="s">
        <v>594</v>
      </c>
      <c r="O159" s="181"/>
      <c r="P159" s="3"/>
    </row>
    <row r="160" ht="18" customHeight="1" spans="1:15">
      <c r="A160" s="82" t="s">
        <v>595</v>
      </c>
      <c r="B160" s="82">
        <v>1</v>
      </c>
      <c r="C160" s="82">
        <v>22</v>
      </c>
      <c r="D160" s="82" t="s">
        <v>34</v>
      </c>
      <c r="E160" s="143">
        <v>56</v>
      </c>
      <c r="F160" s="41">
        <f t="shared" si="74"/>
        <v>1232</v>
      </c>
      <c r="G160" s="143">
        <v>0</v>
      </c>
      <c r="H160" s="41">
        <f t="shared" si="75"/>
        <v>0</v>
      </c>
      <c r="I160" s="143">
        <v>60</v>
      </c>
      <c r="J160" s="143">
        <v>12</v>
      </c>
      <c r="K160" s="41">
        <f t="shared" si="76"/>
        <v>15840</v>
      </c>
      <c r="L160" s="41">
        <f t="shared" si="77"/>
        <v>17072</v>
      </c>
      <c r="M160" s="41"/>
      <c r="N160" s="82" t="s">
        <v>594</v>
      </c>
      <c r="O160" s="181"/>
    </row>
    <row r="161" ht="18" customHeight="1" spans="1:15">
      <c r="A161" s="82" t="s">
        <v>596</v>
      </c>
      <c r="B161" s="82">
        <v>1</v>
      </c>
      <c r="C161" s="82">
        <v>22</v>
      </c>
      <c r="D161" s="82" t="s">
        <v>34</v>
      </c>
      <c r="E161" s="143">
        <v>56</v>
      </c>
      <c r="F161" s="41">
        <f t="shared" si="74"/>
        <v>1232</v>
      </c>
      <c r="G161" s="143">
        <v>0</v>
      </c>
      <c r="H161" s="41">
        <f t="shared" si="75"/>
        <v>0</v>
      </c>
      <c r="I161" s="143">
        <v>60</v>
      </c>
      <c r="J161" s="143">
        <v>12</v>
      </c>
      <c r="K161" s="41">
        <f t="shared" si="76"/>
        <v>15840</v>
      </c>
      <c r="L161" s="41">
        <f t="shared" si="77"/>
        <v>17072</v>
      </c>
      <c r="M161" s="41"/>
      <c r="N161" s="82" t="s">
        <v>594</v>
      </c>
      <c r="O161" s="181"/>
    </row>
    <row r="162" ht="18" customHeight="1" spans="1:15">
      <c r="A162" s="16" t="s">
        <v>23</v>
      </c>
      <c r="B162" s="424"/>
      <c r="C162" s="424"/>
      <c r="D162" s="424"/>
      <c r="E162" s="390"/>
      <c r="F162" s="48">
        <f t="shared" ref="F162:L162" si="78">SUM(F159:F161)</f>
        <v>3696</v>
      </c>
      <c r="G162" s="390"/>
      <c r="H162" s="48">
        <f t="shared" si="78"/>
        <v>0</v>
      </c>
      <c r="I162" s="390"/>
      <c r="J162" s="390"/>
      <c r="K162" s="48">
        <f t="shared" si="78"/>
        <v>47520</v>
      </c>
      <c r="L162" s="48">
        <f t="shared" si="78"/>
        <v>51216</v>
      </c>
      <c r="M162" s="398"/>
      <c r="N162" s="454"/>
      <c r="O162" s="406"/>
    </row>
    <row r="163" s="2" customFormat="1" ht="18" customHeight="1" spans="1:16">
      <c r="A163" s="12" t="s">
        <v>597</v>
      </c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40"/>
      <c r="P163" s="3"/>
    </row>
    <row r="164" s="339" customFormat="1" ht="18" customHeight="1" spans="1:15">
      <c r="A164" s="82" t="s">
        <v>598</v>
      </c>
      <c r="B164" s="82">
        <v>0.5</v>
      </c>
      <c r="C164" s="82">
        <v>11</v>
      </c>
      <c r="D164" s="82" t="s">
        <v>17</v>
      </c>
      <c r="E164" s="143">
        <v>56</v>
      </c>
      <c r="F164" s="41">
        <f t="shared" ref="F164:F169" si="79">C164*E164</f>
        <v>616</v>
      </c>
      <c r="G164" s="143">
        <v>0</v>
      </c>
      <c r="H164" s="41">
        <f t="shared" ref="H164:H169" si="80">C164*G164</f>
        <v>0</v>
      </c>
      <c r="I164" s="143">
        <v>60</v>
      </c>
      <c r="J164" s="143">
        <v>12</v>
      </c>
      <c r="K164" s="41">
        <f t="shared" ref="K164:K169" si="81">C164*I164*J164</f>
        <v>7920</v>
      </c>
      <c r="L164" s="41">
        <f t="shared" ref="L164:L169" si="82">K164+H164+F164</f>
        <v>8536</v>
      </c>
      <c r="M164" s="41"/>
      <c r="N164" s="82" t="s">
        <v>599</v>
      </c>
      <c r="O164" s="181"/>
    </row>
    <row r="165" s="2" customFormat="1" ht="18" customHeight="1" spans="1:22">
      <c r="A165" s="82" t="s">
        <v>600</v>
      </c>
      <c r="B165" s="82">
        <v>2</v>
      </c>
      <c r="C165" s="82">
        <v>44</v>
      </c>
      <c r="D165" s="82" t="s">
        <v>17</v>
      </c>
      <c r="E165" s="143">
        <v>56</v>
      </c>
      <c r="F165" s="41">
        <f t="shared" si="79"/>
        <v>2464</v>
      </c>
      <c r="G165" s="143">
        <v>0</v>
      </c>
      <c r="H165" s="41">
        <f t="shared" si="80"/>
        <v>0</v>
      </c>
      <c r="I165" s="143">
        <v>60</v>
      </c>
      <c r="J165" s="143">
        <v>12</v>
      </c>
      <c r="K165" s="41">
        <f t="shared" si="81"/>
        <v>31680</v>
      </c>
      <c r="L165" s="41">
        <f t="shared" si="82"/>
        <v>34144</v>
      </c>
      <c r="M165" s="41"/>
      <c r="N165" s="82" t="s">
        <v>599</v>
      </c>
      <c r="O165" s="181"/>
      <c r="P165" s="339"/>
      <c r="Q165" s="3"/>
      <c r="R165" s="3"/>
      <c r="S165" s="3"/>
      <c r="T165" s="3"/>
      <c r="U165" s="3"/>
      <c r="V165" s="3"/>
    </row>
    <row r="166" s="339" customFormat="1" ht="18" customHeight="1" spans="1:15">
      <c r="A166" s="82" t="s">
        <v>601</v>
      </c>
      <c r="B166" s="82">
        <v>1</v>
      </c>
      <c r="C166" s="82">
        <v>22</v>
      </c>
      <c r="D166" s="82" t="s">
        <v>17</v>
      </c>
      <c r="E166" s="143">
        <v>56</v>
      </c>
      <c r="F166" s="41">
        <f t="shared" si="79"/>
        <v>1232</v>
      </c>
      <c r="G166" s="143">
        <v>0</v>
      </c>
      <c r="H166" s="41">
        <f t="shared" si="80"/>
        <v>0</v>
      </c>
      <c r="I166" s="143">
        <v>60</v>
      </c>
      <c r="J166" s="143">
        <v>12</v>
      </c>
      <c r="K166" s="41">
        <f t="shared" si="81"/>
        <v>15840</v>
      </c>
      <c r="L166" s="41">
        <f t="shared" si="82"/>
        <v>17072</v>
      </c>
      <c r="M166" s="41"/>
      <c r="N166" s="82" t="s">
        <v>599</v>
      </c>
      <c r="O166" s="181"/>
    </row>
    <row r="167" ht="18" customHeight="1" spans="1:17">
      <c r="A167" s="82" t="s">
        <v>602</v>
      </c>
      <c r="B167" s="82">
        <v>1</v>
      </c>
      <c r="C167" s="82">
        <v>22</v>
      </c>
      <c r="D167" s="82" t="s">
        <v>29</v>
      </c>
      <c r="E167" s="143">
        <v>56</v>
      </c>
      <c r="F167" s="41">
        <f t="shared" si="79"/>
        <v>1232</v>
      </c>
      <c r="G167" s="143">
        <v>0</v>
      </c>
      <c r="H167" s="41">
        <f t="shared" si="80"/>
        <v>0</v>
      </c>
      <c r="I167" s="143">
        <v>60</v>
      </c>
      <c r="J167" s="143">
        <v>12</v>
      </c>
      <c r="K167" s="41">
        <f t="shared" si="81"/>
        <v>15840</v>
      </c>
      <c r="L167" s="41">
        <f t="shared" si="82"/>
        <v>17072</v>
      </c>
      <c r="M167" s="41"/>
      <c r="N167" s="82" t="s">
        <v>599</v>
      </c>
      <c r="O167" s="181"/>
      <c r="P167" s="339"/>
      <c r="Q167" s="204"/>
    </row>
    <row r="168" ht="18" customHeight="1" spans="1:16">
      <c r="A168" s="82" t="s">
        <v>603</v>
      </c>
      <c r="B168" s="82">
        <v>1</v>
      </c>
      <c r="C168" s="82">
        <v>22</v>
      </c>
      <c r="D168" s="82" t="s">
        <v>34</v>
      </c>
      <c r="E168" s="143">
        <v>56</v>
      </c>
      <c r="F168" s="41">
        <f t="shared" si="79"/>
        <v>1232</v>
      </c>
      <c r="G168" s="143">
        <v>0</v>
      </c>
      <c r="H168" s="41">
        <f t="shared" si="80"/>
        <v>0</v>
      </c>
      <c r="I168" s="143">
        <v>60</v>
      </c>
      <c r="J168" s="143">
        <v>12</v>
      </c>
      <c r="K168" s="41">
        <f t="shared" si="81"/>
        <v>15840</v>
      </c>
      <c r="L168" s="41">
        <f t="shared" si="82"/>
        <v>17072</v>
      </c>
      <c r="M168" s="41"/>
      <c r="N168" s="82" t="s">
        <v>599</v>
      </c>
      <c r="O168" s="181"/>
      <c r="P168" s="339"/>
    </row>
    <row r="169" ht="18" customHeight="1" spans="1:16">
      <c r="A169" s="81" t="s">
        <v>604</v>
      </c>
      <c r="B169" s="81">
        <v>2.5</v>
      </c>
      <c r="C169" s="81">
        <v>55</v>
      </c>
      <c r="D169" s="82" t="s">
        <v>34</v>
      </c>
      <c r="E169" s="143">
        <v>56</v>
      </c>
      <c r="F169" s="41">
        <f t="shared" si="79"/>
        <v>3080</v>
      </c>
      <c r="G169" s="143">
        <v>0</v>
      </c>
      <c r="H169" s="41">
        <f t="shared" si="80"/>
        <v>0</v>
      </c>
      <c r="I169" s="143">
        <v>60</v>
      </c>
      <c r="J169" s="143">
        <v>12</v>
      </c>
      <c r="K169" s="41">
        <f t="shared" si="81"/>
        <v>39600</v>
      </c>
      <c r="L169" s="41">
        <f t="shared" si="82"/>
        <v>42680</v>
      </c>
      <c r="M169" s="41"/>
      <c r="N169" s="82" t="s">
        <v>599</v>
      </c>
      <c r="O169" s="181"/>
      <c r="P169" s="339"/>
    </row>
    <row r="170" ht="18" customHeight="1" spans="1:16">
      <c r="A170" s="16" t="s">
        <v>23</v>
      </c>
      <c r="B170" s="386"/>
      <c r="C170" s="386"/>
      <c r="D170" s="386"/>
      <c r="E170" s="386"/>
      <c r="F170" s="48">
        <f t="shared" ref="F170:L170" si="83">SUM(F164:F169)</f>
        <v>9856</v>
      </c>
      <c r="G170" s="390"/>
      <c r="H170" s="48">
        <f t="shared" si="83"/>
        <v>0</v>
      </c>
      <c r="I170" s="390"/>
      <c r="J170" s="390"/>
      <c r="K170" s="48">
        <f t="shared" si="83"/>
        <v>126720</v>
      </c>
      <c r="L170" s="48">
        <f t="shared" si="83"/>
        <v>136576</v>
      </c>
      <c r="M170" s="398"/>
      <c r="N170" s="454"/>
      <c r="O170" s="406"/>
      <c r="P170" s="339"/>
    </row>
    <row r="171" ht="18" customHeight="1" spans="1:16">
      <c r="A171" s="12" t="s">
        <v>605</v>
      </c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40"/>
      <c r="P171" s="339"/>
    </row>
    <row r="172" ht="18" customHeight="1" spans="1:16">
      <c r="A172" s="449" t="s">
        <v>606</v>
      </c>
      <c r="B172" s="82">
        <v>2</v>
      </c>
      <c r="C172" s="82">
        <v>44</v>
      </c>
      <c r="D172" s="82"/>
      <c r="E172" s="143">
        <v>56</v>
      </c>
      <c r="F172" s="41">
        <f t="shared" ref="F172:F175" si="84">C172*E172</f>
        <v>2464</v>
      </c>
      <c r="G172" s="143">
        <v>0</v>
      </c>
      <c r="H172" s="41">
        <f t="shared" ref="H172:H175" si="85">C172*G172</f>
        <v>0</v>
      </c>
      <c r="I172" s="143">
        <v>60</v>
      </c>
      <c r="J172" s="143">
        <v>13</v>
      </c>
      <c r="K172" s="41">
        <f t="shared" ref="K172:K175" si="86">C172*I172*J172</f>
        <v>34320</v>
      </c>
      <c r="L172" s="41">
        <f t="shared" ref="L172:L175" si="87">K172+H172+F172</f>
        <v>36784</v>
      </c>
      <c r="M172" s="41"/>
      <c r="N172" s="14" t="s">
        <v>607</v>
      </c>
      <c r="O172" s="181" t="s">
        <v>608</v>
      </c>
      <c r="P172" s="204"/>
    </row>
    <row r="173" s="2" customFormat="1" ht="18" customHeight="1" spans="1:16">
      <c r="A173" s="449" t="s">
        <v>609</v>
      </c>
      <c r="B173" s="81">
        <v>2</v>
      </c>
      <c r="C173" s="81">
        <v>44</v>
      </c>
      <c r="D173" s="81"/>
      <c r="E173" s="143">
        <v>56</v>
      </c>
      <c r="F173" s="41">
        <f t="shared" si="84"/>
        <v>2464</v>
      </c>
      <c r="G173" s="143">
        <v>0</v>
      </c>
      <c r="H173" s="41">
        <f t="shared" si="85"/>
        <v>0</v>
      </c>
      <c r="I173" s="143">
        <v>60</v>
      </c>
      <c r="J173" s="143">
        <v>13</v>
      </c>
      <c r="K173" s="41">
        <f t="shared" si="86"/>
        <v>34320</v>
      </c>
      <c r="L173" s="41">
        <f t="shared" si="87"/>
        <v>36784</v>
      </c>
      <c r="M173" s="41"/>
      <c r="N173" s="14" t="s">
        <v>607</v>
      </c>
      <c r="O173" s="181" t="s">
        <v>608</v>
      </c>
      <c r="P173" s="204"/>
    </row>
    <row r="174" s="2" customFormat="1" ht="18" customHeight="1" spans="1:16">
      <c r="A174" s="449" t="s">
        <v>610</v>
      </c>
      <c r="B174" s="81">
        <v>1</v>
      </c>
      <c r="C174" s="81">
        <v>22</v>
      </c>
      <c r="D174" s="82"/>
      <c r="E174" s="143">
        <v>56</v>
      </c>
      <c r="F174" s="41">
        <f t="shared" si="84"/>
        <v>1232</v>
      </c>
      <c r="G174" s="450"/>
      <c r="H174" s="41">
        <f t="shared" si="85"/>
        <v>0</v>
      </c>
      <c r="I174" s="143">
        <v>60</v>
      </c>
      <c r="J174" s="143">
        <v>13</v>
      </c>
      <c r="K174" s="41">
        <f t="shared" si="86"/>
        <v>17160</v>
      </c>
      <c r="L174" s="41">
        <f t="shared" si="87"/>
        <v>18392</v>
      </c>
      <c r="M174" s="41"/>
      <c r="N174" s="14" t="s">
        <v>607</v>
      </c>
      <c r="O174" s="181" t="s">
        <v>608</v>
      </c>
      <c r="P174" s="204"/>
    </row>
    <row r="175" s="2" customFormat="1" ht="18" customHeight="1" spans="1:16">
      <c r="A175" s="449" t="s">
        <v>611</v>
      </c>
      <c r="B175" s="81">
        <v>3</v>
      </c>
      <c r="C175" s="81">
        <v>66</v>
      </c>
      <c r="D175" s="81"/>
      <c r="E175" s="143">
        <v>56</v>
      </c>
      <c r="F175" s="41">
        <f t="shared" si="84"/>
        <v>3696</v>
      </c>
      <c r="G175" s="143">
        <v>0</v>
      </c>
      <c r="H175" s="41">
        <f t="shared" si="85"/>
        <v>0</v>
      </c>
      <c r="I175" s="143">
        <v>60</v>
      </c>
      <c r="J175" s="143">
        <v>13</v>
      </c>
      <c r="K175" s="41">
        <f t="shared" si="86"/>
        <v>51480</v>
      </c>
      <c r="L175" s="41">
        <f t="shared" si="87"/>
        <v>55176</v>
      </c>
      <c r="M175" s="41"/>
      <c r="N175" s="14" t="s">
        <v>607</v>
      </c>
      <c r="O175" s="181" t="s">
        <v>608</v>
      </c>
      <c r="P175" s="204"/>
    </row>
    <row r="176" s="2" customFormat="1" ht="18" customHeight="1" spans="1:16">
      <c r="A176" s="16" t="s">
        <v>23</v>
      </c>
      <c r="B176" s="386"/>
      <c r="C176" s="386"/>
      <c r="D176" s="386"/>
      <c r="E176" s="386"/>
      <c r="F176" s="48">
        <f t="shared" ref="F176:L176" si="88">SUM(F172:F175)</f>
        <v>9856</v>
      </c>
      <c r="G176" s="390"/>
      <c r="H176" s="48">
        <f t="shared" si="88"/>
        <v>0</v>
      </c>
      <c r="I176" s="390"/>
      <c r="J176" s="390"/>
      <c r="K176" s="48">
        <f t="shared" si="88"/>
        <v>137280</v>
      </c>
      <c r="L176" s="48">
        <f t="shared" si="88"/>
        <v>147136</v>
      </c>
      <c r="M176" s="398"/>
      <c r="N176" s="399"/>
      <c r="O176" s="461"/>
      <c r="P176" s="204"/>
    </row>
    <row r="177" s="2" customFormat="1" ht="18" customHeight="1" spans="1:16">
      <c r="A177" s="12" t="s">
        <v>612</v>
      </c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40"/>
      <c r="P177" s="204"/>
    </row>
    <row r="178" s="2" customFormat="1" ht="18" customHeight="1" spans="1:16">
      <c r="A178" s="82" t="s">
        <v>613</v>
      </c>
      <c r="B178" s="82">
        <v>1</v>
      </c>
      <c r="C178" s="82">
        <v>22</v>
      </c>
      <c r="D178" s="82" t="s">
        <v>17</v>
      </c>
      <c r="E178" s="81">
        <v>56</v>
      </c>
      <c r="F178" s="41">
        <f>C178*E178</f>
        <v>1232</v>
      </c>
      <c r="G178" s="143">
        <v>0</v>
      </c>
      <c r="H178" s="41">
        <f>C178*G178</f>
        <v>0</v>
      </c>
      <c r="I178" s="143">
        <v>60</v>
      </c>
      <c r="J178" s="143">
        <v>0</v>
      </c>
      <c r="K178" s="41">
        <f>C178*I178*J178</f>
        <v>0</v>
      </c>
      <c r="L178" s="41">
        <f>K178+H178+F178</f>
        <v>1232</v>
      </c>
      <c r="M178" s="41"/>
      <c r="N178" s="14" t="s">
        <v>614</v>
      </c>
      <c r="O178" s="181"/>
      <c r="P178" s="462"/>
    </row>
    <row r="179" s="2" customFormat="1" ht="18" customHeight="1" spans="1:16">
      <c r="A179" s="14" t="s">
        <v>615</v>
      </c>
      <c r="B179" s="81">
        <v>1</v>
      </c>
      <c r="C179" s="81">
        <v>22</v>
      </c>
      <c r="D179" s="82" t="s">
        <v>17</v>
      </c>
      <c r="E179" s="81">
        <v>56</v>
      </c>
      <c r="F179" s="41">
        <f>C179*E179</f>
        <v>1232</v>
      </c>
      <c r="G179" s="143">
        <v>0</v>
      </c>
      <c r="H179" s="41">
        <f>C179*G179</f>
        <v>0</v>
      </c>
      <c r="I179" s="143">
        <v>60</v>
      </c>
      <c r="J179" s="143">
        <v>0</v>
      </c>
      <c r="K179" s="41">
        <f>C179*I179*J179</f>
        <v>0</v>
      </c>
      <c r="L179" s="41">
        <f>K179+H179+F179</f>
        <v>1232</v>
      </c>
      <c r="M179" s="41"/>
      <c r="N179" s="81" t="s">
        <v>614</v>
      </c>
      <c r="O179" s="463"/>
      <c r="P179" s="462"/>
    </row>
    <row r="180" ht="18" customHeight="1" spans="1:16">
      <c r="A180" s="14" t="s">
        <v>616</v>
      </c>
      <c r="B180" s="81">
        <v>1</v>
      </c>
      <c r="C180" s="81">
        <v>34</v>
      </c>
      <c r="D180" s="82"/>
      <c r="E180" s="81">
        <v>56</v>
      </c>
      <c r="F180" s="41">
        <v>1904</v>
      </c>
      <c r="G180" s="143">
        <v>0</v>
      </c>
      <c r="H180" s="41">
        <v>0</v>
      </c>
      <c r="I180" s="143">
        <v>60</v>
      </c>
      <c r="J180" s="143">
        <v>12</v>
      </c>
      <c r="K180" s="41">
        <v>8160</v>
      </c>
      <c r="L180" s="41">
        <v>10064</v>
      </c>
      <c r="M180" s="41"/>
      <c r="N180" s="81" t="s">
        <v>614</v>
      </c>
      <c r="O180" s="463"/>
      <c r="P180" s="204"/>
    </row>
    <row r="181" s="2" customFormat="1" ht="18" customHeight="1" spans="1:16">
      <c r="A181" s="14" t="s">
        <v>617</v>
      </c>
      <c r="B181" s="81">
        <v>1</v>
      </c>
      <c r="C181" s="81">
        <v>34</v>
      </c>
      <c r="D181" s="82"/>
      <c r="E181" s="81">
        <v>56</v>
      </c>
      <c r="F181" s="41">
        <v>1904</v>
      </c>
      <c r="G181" s="143">
        <v>0</v>
      </c>
      <c r="H181" s="41">
        <v>0</v>
      </c>
      <c r="I181" s="143">
        <v>60</v>
      </c>
      <c r="J181" s="143">
        <v>15</v>
      </c>
      <c r="K181" s="41">
        <v>8160</v>
      </c>
      <c r="L181" s="41">
        <v>10064</v>
      </c>
      <c r="M181" s="41"/>
      <c r="N181" s="81" t="s">
        <v>614</v>
      </c>
      <c r="O181" s="181" t="s">
        <v>400</v>
      </c>
      <c r="P181" s="204"/>
    </row>
    <row r="182" s="2" customFormat="1" ht="18" customHeight="1" spans="1:16">
      <c r="A182" s="14" t="s">
        <v>618</v>
      </c>
      <c r="B182" s="81">
        <v>1</v>
      </c>
      <c r="C182" s="81">
        <v>34</v>
      </c>
      <c r="D182" s="82"/>
      <c r="E182" s="81">
        <v>56</v>
      </c>
      <c r="F182" s="41">
        <v>1904</v>
      </c>
      <c r="G182" s="143">
        <v>0</v>
      </c>
      <c r="H182" s="41">
        <v>0</v>
      </c>
      <c r="I182" s="143">
        <v>60</v>
      </c>
      <c r="J182" s="143">
        <v>15</v>
      </c>
      <c r="K182" s="41">
        <v>8160</v>
      </c>
      <c r="L182" s="41">
        <v>10064</v>
      </c>
      <c r="M182" s="41"/>
      <c r="N182" s="81" t="s">
        <v>614</v>
      </c>
      <c r="O182" s="181" t="s">
        <v>400</v>
      </c>
      <c r="P182" s="204"/>
    </row>
    <row r="183" s="2" customFormat="1" ht="18" customHeight="1" spans="1:16">
      <c r="A183" s="14" t="s">
        <v>619</v>
      </c>
      <c r="B183" s="81">
        <v>1</v>
      </c>
      <c r="C183" s="81">
        <v>36</v>
      </c>
      <c r="D183" s="82"/>
      <c r="E183" s="81">
        <v>56</v>
      </c>
      <c r="F183" s="41">
        <v>2016</v>
      </c>
      <c r="G183" s="143">
        <v>0</v>
      </c>
      <c r="H183" s="41">
        <v>0</v>
      </c>
      <c r="I183" s="143">
        <v>60</v>
      </c>
      <c r="J183" s="143">
        <v>15</v>
      </c>
      <c r="K183" s="41">
        <v>8640</v>
      </c>
      <c r="L183" s="41">
        <v>10656</v>
      </c>
      <c r="M183" s="41"/>
      <c r="N183" s="81" t="s">
        <v>614</v>
      </c>
      <c r="O183" s="181" t="s">
        <v>400</v>
      </c>
      <c r="P183" s="204"/>
    </row>
    <row r="184" s="2" customFormat="1" ht="18" customHeight="1" spans="1:16">
      <c r="A184" s="14" t="s">
        <v>620</v>
      </c>
      <c r="B184" s="81">
        <v>1</v>
      </c>
      <c r="C184" s="81">
        <v>36</v>
      </c>
      <c r="D184" s="82"/>
      <c r="E184" s="81">
        <v>56</v>
      </c>
      <c r="F184" s="41">
        <v>2016</v>
      </c>
      <c r="G184" s="143">
        <v>0</v>
      </c>
      <c r="H184" s="41">
        <v>0</v>
      </c>
      <c r="I184" s="143">
        <v>60</v>
      </c>
      <c r="J184" s="143">
        <v>15</v>
      </c>
      <c r="K184" s="41">
        <v>8640</v>
      </c>
      <c r="L184" s="41">
        <v>10656</v>
      </c>
      <c r="M184" s="41"/>
      <c r="N184" s="81" t="s">
        <v>614</v>
      </c>
      <c r="O184" s="181" t="s">
        <v>400</v>
      </c>
      <c r="P184" s="204"/>
    </row>
    <row r="185" s="380" customFormat="1" ht="18" customHeight="1" spans="1:16">
      <c r="A185" s="14" t="s">
        <v>621</v>
      </c>
      <c r="B185" s="81">
        <v>1</v>
      </c>
      <c r="C185" s="81">
        <v>36</v>
      </c>
      <c r="D185" s="82"/>
      <c r="E185" s="81">
        <v>56</v>
      </c>
      <c r="F185" s="41">
        <v>2016</v>
      </c>
      <c r="G185" s="143">
        <v>0</v>
      </c>
      <c r="H185" s="41">
        <v>0</v>
      </c>
      <c r="I185" s="143">
        <v>60</v>
      </c>
      <c r="J185" s="143">
        <v>15</v>
      </c>
      <c r="K185" s="41">
        <v>8640</v>
      </c>
      <c r="L185" s="41">
        <v>10656</v>
      </c>
      <c r="M185" s="41"/>
      <c r="N185" s="81" t="s">
        <v>614</v>
      </c>
      <c r="O185" s="181" t="s">
        <v>400</v>
      </c>
      <c r="P185" s="204"/>
    </row>
    <row r="186" s="380" customFormat="1" ht="18" customHeight="1" spans="1:16">
      <c r="A186" s="16" t="s">
        <v>23</v>
      </c>
      <c r="B186" s="386"/>
      <c r="C186" s="386"/>
      <c r="D186" s="386"/>
      <c r="E186" s="386"/>
      <c r="F186" s="48">
        <f>SUM(F178:F185)</f>
        <v>14224</v>
      </c>
      <c r="G186" s="390"/>
      <c r="H186" s="48">
        <f>SUM(H178:H179)</f>
        <v>0</v>
      </c>
      <c r="I186" s="390"/>
      <c r="J186" s="390"/>
      <c r="K186" s="48">
        <f>SUM(K178:K185)</f>
        <v>50400</v>
      </c>
      <c r="L186" s="48">
        <f>SUM(L178:L185)</f>
        <v>64624</v>
      </c>
      <c r="M186" s="398"/>
      <c r="N186" s="399"/>
      <c r="O186" s="461"/>
      <c r="P186" s="204"/>
    </row>
    <row r="187" s="381" customFormat="1" ht="18" customHeight="1" spans="1:16">
      <c r="A187" s="12" t="s">
        <v>622</v>
      </c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40"/>
      <c r="P187" s="204"/>
    </row>
    <row r="188" s="382" customFormat="1" ht="18" customHeight="1" spans="1:16">
      <c r="A188" s="14" t="s">
        <v>623</v>
      </c>
      <c r="B188" s="14">
        <v>2</v>
      </c>
      <c r="C188" s="14">
        <v>44</v>
      </c>
      <c r="D188" s="14" t="s">
        <v>34</v>
      </c>
      <c r="E188" s="143">
        <v>56</v>
      </c>
      <c r="F188" s="41">
        <f>C188*E188</f>
        <v>2464</v>
      </c>
      <c r="G188" s="143">
        <v>0</v>
      </c>
      <c r="H188" s="41">
        <f>C188*G188</f>
        <v>0</v>
      </c>
      <c r="I188" s="143">
        <v>60</v>
      </c>
      <c r="J188" s="143">
        <v>12</v>
      </c>
      <c r="K188" s="41">
        <f>C188*I188*J188</f>
        <v>31680</v>
      </c>
      <c r="L188" s="41">
        <f>K188+H188+F188</f>
        <v>34144</v>
      </c>
      <c r="M188" s="41"/>
      <c r="N188" s="125" t="s">
        <v>624</v>
      </c>
      <c r="O188" s="403"/>
      <c r="P188" s="204"/>
    </row>
    <row r="189" s="71" customFormat="1" ht="18" customHeight="1" spans="1:16">
      <c r="A189" s="82" t="s">
        <v>625</v>
      </c>
      <c r="B189" s="82">
        <v>2</v>
      </c>
      <c r="C189" s="82">
        <v>44</v>
      </c>
      <c r="D189" s="82" t="s">
        <v>17</v>
      </c>
      <c r="E189" s="143">
        <v>56</v>
      </c>
      <c r="F189" s="41">
        <f>C189*E189</f>
        <v>2464</v>
      </c>
      <c r="G189" s="143">
        <v>0</v>
      </c>
      <c r="H189" s="41">
        <f>C189*G189</f>
        <v>0</v>
      </c>
      <c r="I189" s="143">
        <v>60</v>
      </c>
      <c r="J189" s="143">
        <v>12</v>
      </c>
      <c r="K189" s="41">
        <f>C189*I189*J189</f>
        <v>31680</v>
      </c>
      <c r="L189" s="41">
        <f>K189+H189+F189</f>
        <v>34144</v>
      </c>
      <c r="M189" s="41"/>
      <c r="N189" s="125" t="s">
        <v>624</v>
      </c>
      <c r="O189" s="403"/>
      <c r="P189" s="204"/>
    </row>
    <row r="190" s="382" customFormat="1" ht="18" customHeight="1" spans="1:16">
      <c r="A190" s="82" t="s">
        <v>626</v>
      </c>
      <c r="B190" s="82">
        <v>1</v>
      </c>
      <c r="C190" s="82">
        <v>22</v>
      </c>
      <c r="D190" s="82" t="s">
        <v>34</v>
      </c>
      <c r="E190" s="143">
        <v>56</v>
      </c>
      <c r="F190" s="41">
        <f>C190*E190</f>
        <v>1232</v>
      </c>
      <c r="G190" s="143">
        <v>0</v>
      </c>
      <c r="H190" s="41">
        <f>C190*G190</f>
        <v>0</v>
      </c>
      <c r="I190" s="143">
        <v>60</v>
      </c>
      <c r="J190" s="143">
        <v>12</v>
      </c>
      <c r="K190" s="41">
        <f>C190*I190*J190</f>
        <v>15840</v>
      </c>
      <c r="L190" s="41">
        <f>K190+H190+F190</f>
        <v>17072</v>
      </c>
      <c r="M190" s="41"/>
      <c r="N190" s="125" t="s">
        <v>624</v>
      </c>
      <c r="O190" s="403"/>
      <c r="P190" s="204"/>
    </row>
    <row r="191" s="383" customFormat="1" ht="18" customHeight="1" spans="1:16">
      <c r="A191" s="14" t="s">
        <v>627</v>
      </c>
      <c r="B191" s="14">
        <v>1</v>
      </c>
      <c r="C191" s="14">
        <v>22</v>
      </c>
      <c r="D191" s="14"/>
      <c r="E191" s="143">
        <v>56</v>
      </c>
      <c r="F191" s="41">
        <f>C191*E191</f>
        <v>1232</v>
      </c>
      <c r="G191" s="143">
        <v>0</v>
      </c>
      <c r="H191" s="41">
        <f>C191*G191</f>
        <v>0</v>
      </c>
      <c r="I191" s="143">
        <v>60</v>
      </c>
      <c r="J191" s="143">
        <v>12</v>
      </c>
      <c r="K191" s="41">
        <f>C191*I191*J191</f>
        <v>15840</v>
      </c>
      <c r="L191" s="41">
        <f>K191+H191+F191</f>
        <v>17072</v>
      </c>
      <c r="M191" s="41"/>
      <c r="N191" s="125" t="s">
        <v>624</v>
      </c>
      <c r="O191" s="464"/>
      <c r="P191" s="204"/>
    </row>
    <row r="192" s="381" customFormat="1" ht="18" customHeight="1" spans="1:16">
      <c r="A192" s="16" t="s">
        <v>23</v>
      </c>
      <c r="B192" s="16"/>
      <c r="C192" s="16"/>
      <c r="D192" s="16"/>
      <c r="E192" s="390"/>
      <c r="F192" s="48">
        <f t="shared" ref="F192:L192" si="89">SUM(F188:F191)</f>
        <v>7392</v>
      </c>
      <c r="G192" s="390"/>
      <c r="H192" s="48">
        <f t="shared" si="89"/>
        <v>0</v>
      </c>
      <c r="I192" s="390"/>
      <c r="J192" s="390"/>
      <c r="K192" s="48">
        <f t="shared" si="89"/>
        <v>95040</v>
      </c>
      <c r="L192" s="48">
        <f t="shared" si="89"/>
        <v>102432</v>
      </c>
      <c r="M192" s="398"/>
      <c r="N192" s="451"/>
      <c r="O192" s="401"/>
      <c r="P192" s="204"/>
    </row>
    <row r="193" s="381" customFormat="1" ht="18" customHeight="1" spans="1:16">
      <c r="A193" s="12" t="s">
        <v>628</v>
      </c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40"/>
      <c r="P193" s="3"/>
    </row>
    <row r="194" s="381" customFormat="1" ht="18" customHeight="1" spans="1:16">
      <c r="A194" s="81" t="s">
        <v>629</v>
      </c>
      <c r="B194" s="81">
        <v>2</v>
      </c>
      <c r="C194" s="81">
        <v>44</v>
      </c>
      <c r="D194" s="81" t="s">
        <v>34</v>
      </c>
      <c r="E194" s="143">
        <v>56</v>
      </c>
      <c r="F194" s="41">
        <f>C194*E194</f>
        <v>2464</v>
      </c>
      <c r="G194" s="143">
        <v>0</v>
      </c>
      <c r="H194" s="41">
        <f>C194*G194</f>
        <v>0</v>
      </c>
      <c r="I194" s="143">
        <v>60</v>
      </c>
      <c r="J194" s="143">
        <v>12</v>
      </c>
      <c r="K194" s="41">
        <f>C194*I194*J194</f>
        <v>31680</v>
      </c>
      <c r="L194" s="41">
        <f>K194+H194+F194</f>
        <v>34144</v>
      </c>
      <c r="M194" s="41"/>
      <c r="N194" s="81" t="s">
        <v>630</v>
      </c>
      <c r="O194" s="181"/>
      <c r="P194" s="3"/>
    </row>
    <row r="195" s="381" customFormat="1" ht="18" customHeight="1" spans="1:16">
      <c r="A195" s="81" t="s">
        <v>631</v>
      </c>
      <c r="B195" s="81">
        <v>1</v>
      </c>
      <c r="C195" s="81">
        <v>22</v>
      </c>
      <c r="D195" s="81" t="s">
        <v>17</v>
      </c>
      <c r="E195" s="143">
        <v>56</v>
      </c>
      <c r="F195" s="41">
        <f>C195*E195</f>
        <v>1232</v>
      </c>
      <c r="G195" s="143">
        <v>0</v>
      </c>
      <c r="H195" s="41">
        <f>C195*G195</f>
        <v>0</v>
      </c>
      <c r="I195" s="143">
        <v>60</v>
      </c>
      <c r="J195" s="143">
        <v>12</v>
      </c>
      <c r="K195" s="41">
        <f>C195*I195*J195</f>
        <v>15840</v>
      </c>
      <c r="L195" s="41">
        <f>K195+H195+F195</f>
        <v>17072</v>
      </c>
      <c r="M195" s="41"/>
      <c r="N195" s="81" t="s">
        <v>630</v>
      </c>
      <c r="O195" s="181"/>
      <c r="P195" s="3"/>
    </row>
    <row r="196" s="381" customFormat="1" ht="18" customHeight="1" spans="1:16">
      <c r="A196" s="81" t="s">
        <v>632</v>
      </c>
      <c r="B196" s="81">
        <v>3</v>
      </c>
      <c r="C196" s="81">
        <v>66</v>
      </c>
      <c r="D196" s="81" t="s">
        <v>17</v>
      </c>
      <c r="E196" s="143">
        <v>56</v>
      </c>
      <c r="F196" s="41">
        <f>C196*E196</f>
        <v>3696</v>
      </c>
      <c r="G196" s="143">
        <v>0</v>
      </c>
      <c r="H196" s="41">
        <f>C196*G196</f>
        <v>0</v>
      </c>
      <c r="I196" s="143">
        <v>60</v>
      </c>
      <c r="J196" s="143">
        <v>12</v>
      </c>
      <c r="K196" s="41">
        <f>C196*I196*J196</f>
        <v>47520</v>
      </c>
      <c r="L196" s="41">
        <f>K196+H196+F196</f>
        <v>51216</v>
      </c>
      <c r="M196" s="41"/>
      <c r="N196" s="81" t="s">
        <v>630</v>
      </c>
      <c r="O196" s="181"/>
      <c r="P196" s="3"/>
    </row>
    <row r="197" s="381" customFormat="1" ht="18" customHeight="1" spans="1:16">
      <c r="A197" s="81" t="s">
        <v>633</v>
      </c>
      <c r="B197" s="81">
        <v>1</v>
      </c>
      <c r="C197" s="81">
        <v>22</v>
      </c>
      <c r="D197" s="81" t="s">
        <v>17</v>
      </c>
      <c r="E197" s="143">
        <v>56</v>
      </c>
      <c r="F197" s="41">
        <f>C197*E197</f>
        <v>1232</v>
      </c>
      <c r="G197" s="143">
        <v>0</v>
      </c>
      <c r="H197" s="41">
        <f>C197*G197</f>
        <v>0</v>
      </c>
      <c r="I197" s="143">
        <v>60</v>
      </c>
      <c r="J197" s="143">
        <v>12</v>
      </c>
      <c r="K197" s="41">
        <f>C197*I197*J197</f>
        <v>15840</v>
      </c>
      <c r="L197" s="41">
        <f>K197+H197+F197</f>
        <v>17072</v>
      </c>
      <c r="M197" s="41"/>
      <c r="N197" s="81" t="s">
        <v>630</v>
      </c>
      <c r="O197" s="181"/>
      <c r="P197" s="3"/>
    </row>
    <row r="198" s="381" customFormat="1" ht="18" customHeight="1" spans="1:16">
      <c r="A198" s="14" t="s">
        <v>634</v>
      </c>
      <c r="B198" s="14">
        <v>1</v>
      </c>
      <c r="C198" s="14">
        <v>48</v>
      </c>
      <c r="D198" s="14" t="s">
        <v>17</v>
      </c>
      <c r="E198" s="143">
        <v>56</v>
      </c>
      <c r="F198" s="410">
        <f>C198*E198</f>
        <v>2688</v>
      </c>
      <c r="G198" s="14">
        <v>0</v>
      </c>
      <c r="H198" s="102">
        <f>C198*G198</f>
        <v>0</v>
      </c>
      <c r="I198" s="143">
        <v>60</v>
      </c>
      <c r="J198" s="143">
        <v>12</v>
      </c>
      <c r="K198" s="15">
        <f>C198*I198*J198</f>
        <v>34560</v>
      </c>
      <c r="L198" s="41">
        <f>K198+H198+F198</f>
        <v>37248</v>
      </c>
      <c r="M198" s="41"/>
      <c r="N198" s="81" t="s">
        <v>630</v>
      </c>
      <c r="O198" s="181" t="s">
        <v>270</v>
      </c>
      <c r="P198" s="3"/>
    </row>
    <row r="199" s="381" customFormat="1" ht="18" customHeight="1" spans="1:16">
      <c r="A199" s="16" t="s">
        <v>23</v>
      </c>
      <c r="B199" s="387"/>
      <c r="C199" s="465"/>
      <c r="D199" s="387"/>
      <c r="E199" s="17"/>
      <c r="F199" s="18">
        <f>SUM(F194:F198)</f>
        <v>11312</v>
      </c>
      <c r="G199" s="16"/>
      <c r="H199" s="18">
        <f>SUM(H194:H198)</f>
        <v>0</v>
      </c>
      <c r="I199" s="16"/>
      <c r="J199" s="16"/>
      <c r="K199" s="18">
        <f>SUM(K194:K198)</f>
        <v>145440</v>
      </c>
      <c r="L199" s="18">
        <f>SUM(L194:L198)</f>
        <v>156752</v>
      </c>
      <c r="M199" s="398"/>
      <c r="N199" s="399"/>
      <c r="O199" s="471"/>
      <c r="P199" s="3"/>
    </row>
    <row r="200" s="381" customFormat="1" ht="18" customHeight="1" spans="1:16">
      <c r="A200" s="12" t="s">
        <v>635</v>
      </c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40"/>
      <c r="P200" s="3"/>
    </row>
    <row r="201" s="381" customFormat="1" ht="18" customHeight="1" spans="1:16">
      <c r="A201" s="81" t="s">
        <v>513</v>
      </c>
      <c r="B201" s="81">
        <v>1</v>
      </c>
      <c r="C201" s="81">
        <v>22</v>
      </c>
      <c r="D201" s="81" t="s">
        <v>29</v>
      </c>
      <c r="E201" s="143">
        <v>56</v>
      </c>
      <c r="F201" s="41">
        <f>C201*E201</f>
        <v>1232</v>
      </c>
      <c r="G201" s="143">
        <v>0</v>
      </c>
      <c r="H201" s="41">
        <f>C201*G201</f>
        <v>0</v>
      </c>
      <c r="I201" s="143">
        <v>60</v>
      </c>
      <c r="J201" s="143">
        <v>12</v>
      </c>
      <c r="K201" s="41">
        <f>C201*I201*J201</f>
        <v>15840</v>
      </c>
      <c r="L201" s="41">
        <f>K201+H201+F201</f>
        <v>17072</v>
      </c>
      <c r="M201" s="41"/>
      <c r="N201" s="81" t="s">
        <v>636</v>
      </c>
      <c r="O201" s="181"/>
      <c r="P201" s="3"/>
    </row>
    <row r="202" s="381" customFormat="1" ht="18" customHeight="1" spans="1:16">
      <c r="A202" s="81" t="s">
        <v>637</v>
      </c>
      <c r="B202" s="81">
        <v>1</v>
      </c>
      <c r="C202" s="81">
        <v>22</v>
      </c>
      <c r="D202" s="81" t="s">
        <v>17</v>
      </c>
      <c r="E202" s="143">
        <v>56</v>
      </c>
      <c r="F202" s="41">
        <f>C202*E202</f>
        <v>1232</v>
      </c>
      <c r="G202" s="143">
        <v>0</v>
      </c>
      <c r="H202" s="41">
        <f>C202*G202</f>
        <v>0</v>
      </c>
      <c r="I202" s="143">
        <v>60</v>
      </c>
      <c r="J202" s="143">
        <v>12</v>
      </c>
      <c r="K202" s="41">
        <f>C202*I202*J202</f>
        <v>15840</v>
      </c>
      <c r="L202" s="41">
        <f>K202+H202+F202</f>
        <v>17072</v>
      </c>
      <c r="M202" s="41"/>
      <c r="N202" s="81" t="s">
        <v>636</v>
      </c>
      <c r="O202" s="181"/>
      <c r="P202" s="3"/>
    </row>
    <row r="203" s="381" customFormat="1" ht="18" customHeight="1" spans="1:16">
      <c r="A203" s="81" t="s">
        <v>638</v>
      </c>
      <c r="B203" s="81">
        <v>1</v>
      </c>
      <c r="C203" s="81">
        <v>22</v>
      </c>
      <c r="D203" s="81" t="s">
        <v>34</v>
      </c>
      <c r="E203" s="143">
        <v>56</v>
      </c>
      <c r="F203" s="41">
        <f>C203*E203</f>
        <v>1232</v>
      </c>
      <c r="G203" s="143">
        <v>0</v>
      </c>
      <c r="H203" s="41">
        <f>C203*G203</f>
        <v>0</v>
      </c>
      <c r="I203" s="143">
        <v>60</v>
      </c>
      <c r="J203" s="143">
        <v>12</v>
      </c>
      <c r="K203" s="41">
        <f>C203*I203*J203</f>
        <v>15840</v>
      </c>
      <c r="L203" s="41">
        <f>K203+H203+F203</f>
        <v>17072</v>
      </c>
      <c r="M203" s="41"/>
      <c r="N203" s="81" t="s">
        <v>636</v>
      </c>
      <c r="O203" s="181"/>
      <c r="P203" s="3"/>
    </row>
    <row r="204" s="381" customFormat="1" ht="18" customHeight="1" spans="1:16">
      <c r="A204" s="81" t="s">
        <v>639</v>
      </c>
      <c r="B204" s="81">
        <v>1</v>
      </c>
      <c r="C204" s="81">
        <v>22</v>
      </c>
      <c r="D204" s="81" t="s">
        <v>34</v>
      </c>
      <c r="E204" s="143">
        <v>56</v>
      </c>
      <c r="F204" s="41">
        <f>C204*E204</f>
        <v>1232</v>
      </c>
      <c r="G204" s="143">
        <v>0</v>
      </c>
      <c r="H204" s="41">
        <f>C204*G204</f>
        <v>0</v>
      </c>
      <c r="I204" s="143">
        <v>60</v>
      </c>
      <c r="J204" s="143">
        <v>12</v>
      </c>
      <c r="K204" s="41">
        <f>C204*I204*J204</f>
        <v>15840</v>
      </c>
      <c r="L204" s="41">
        <f>K204+H204+F204</f>
        <v>17072</v>
      </c>
      <c r="M204" s="41"/>
      <c r="N204" s="81" t="s">
        <v>636</v>
      </c>
      <c r="O204" s="181"/>
      <c r="P204" s="3"/>
    </row>
    <row r="205" s="381" customFormat="1" ht="18" customHeight="1" spans="1:16">
      <c r="A205" s="14" t="s">
        <v>640</v>
      </c>
      <c r="B205" s="14">
        <v>1</v>
      </c>
      <c r="C205" s="14">
        <v>48</v>
      </c>
      <c r="D205" s="14" t="s">
        <v>17</v>
      </c>
      <c r="E205" s="14">
        <v>56</v>
      </c>
      <c r="F205" s="122">
        <f>C205*E205</f>
        <v>2688</v>
      </c>
      <c r="G205" s="14">
        <v>0</v>
      </c>
      <c r="H205" s="320">
        <f>C205*G205</f>
        <v>0</v>
      </c>
      <c r="I205" s="143">
        <v>60</v>
      </c>
      <c r="J205" s="143">
        <v>12</v>
      </c>
      <c r="K205" s="41">
        <f>C205*I205*J205</f>
        <v>34560</v>
      </c>
      <c r="L205" s="41">
        <f>K205+H205+F205</f>
        <v>37248</v>
      </c>
      <c r="M205" s="41"/>
      <c r="N205" s="81" t="s">
        <v>636</v>
      </c>
      <c r="O205" s="431" t="s">
        <v>270</v>
      </c>
      <c r="P205" s="3"/>
    </row>
    <row r="206" s="381" customFormat="1" ht="18" customHeight="1" spans="1:16">
      <c r="A206" s="16" t="s">
        <v>23</v>
      </c>
      <c r="B206" s="17"/>
      <c r="C206" s="17"/>
      <c r="D206" s="17"/>
      <c r="E206" s="17"/>
      <c r="F206" s="18">
        <f>SUM(F201:F205)</f>
        <v>7616</v>
      </c>
      <c r="G206" s="16"/>
      <c r="H206" s="18">
        <f>SUM(H201:H205)</f>
        <v>0</v>
      </c>
      <c r="I206" s="390"/>
      <c r="J206" s="390"/>
      <c r="K206" s="48">
        <f>SUM(K201:K205)</f>
        <v>97920</v>
      </c>
      <c r="L206" s="48">
        <f>SUM(L201:L205)</f>
        <v>105536</v>
      </c>
      <c r="M206" s="398"/>
      <c r="N206" s="399"/>
      <c r="O206" s="464"/>
      <c r="P206" s="3"/>
    </row>
    <row r="207" ht="18" customHeight="1" spans="1:15">
      <c r="A207" s="466" t="s">
        <v>207</v>
      </c>
      <c r="B207" s="467"/>
      <c r="C207" s="466"/>
      <c r="D207" s="467"/>
      <c r="E207" s="468"/>
      <c r="F207" s="146">
        <f>F206+F199+F192+F186+F176+F170+F162+F158+F153+F150+F146+F141+F133+F127+F122+F116+F112+F109+F105+F95+F86+F79+F71+F52+F36+F34+F31+F24</f>
        <v>297279.92</v>
      </c>
      <c r="G207" s="146"/>
      <c r="H207" s="146">
        <f>H206+H150+H86+H79</f>
        <v>21584.5731</v>
      </c>
      <c r="I207" s="146"/>
      <c r="J207" s="146"/>
      <c r="K207" s="146">
        <f>K206+K199+K192+K186+K176+K170+K162+K158+K153+K150+K146+K141+K133+K127+K122+K116+K112+K109+K105+K95+K86+K79+K71+K52+K36+K34+K31+K24</f>
        <v>3814250.4</v>
      </c>
      <c r="L207" s="146">
        <f>SUM(F207:K207)</f>
        <v>4133114.8931</v>
      </c>
      <c r="M207" s="173"/>
      <c r="N207" s="472"/>
      <c r="O207" s="175"/>
    </row>
    <row r="208" ht="18" customHeight="1" spans="1:23">
      <c r="A208" s="36" t="s">
        <v>208</v>
      </c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67"/>
      <c r="Q208" s="71"/>
      <c r="R208" s="71"/>
      <c r="S208" s="71"/>
      <c r="T208" s="71"/>
      <c r="U208" s="71"/>
      <c r="V208" s="71"/>
      <c r="W208" s="71"/>
    </row>
    <row r="209" ht="18" customHeight="1" spans="1:17">
      <c r="A209" s="71" t="s">
        <v>209</v>
      </c>
      <c r="B209" s="148"/>
      <c r="C209" s="148"/>
      <c r="D209" s="148"/>
      <c r="E209" s="148"/>
      <c r="F209" s="149"/>
      <c r="G209" s="148"/>
      <c r="H209" s="149"/>
      <c r="I209" s="148"/>
      <c r="J209" s="148"/>
      <c r="K209" s="149"/>
      <c r="L209" s="149"/>
      <c r="M209" s="149"/>
      <c r="N209" s="148"/>
      <c r="O209" s="473"/>
      <c r="P209" s="71"/>
      <c r="Q209" s="71"/>
    </row>
    <row r="210" ht="18" customHeight="1" spans="1:23">
      <c r="A210" s="71"/>
      <c r="B210" s="71"/>
      <c r="Q210" s="2"/>
      <c r="R210" s="2"/>
      <c r="S210" s="2"/>
      <c r="T210" s="2"/>
      <c r="U210" s="2"/>
      <c r="V210" s="2"/>
      <c r="W210" s="2"/>
    </row>
    <row r="211" ht="18" customHeight="1" spans="1:23">
      <c r="A211" s="71"/>
      <c r="B211" s="71"/>
      <c r="D211" s="321" t="s">
        <v>380</v>
      </c>
      <c r="E211" s="321"/>
      <c r="F211" s="4">
        <f>F205+F198+F78</f>
        <v>8064</v>
      </c>
      <c r="H211" s="469" t="s">
        <v>641</v>
      </c>
      <c r="I211" s="474">
        <f>H205+H78+H198</f>
        <v>0</v>
      </c>
      <c r="J211" s="474"/>
      <c r="Q211" s="2"/>
      <c r="R211" s="2"/>
      <c r="S211" s="2"/>
      <c r="T211" s="2"/>
      <c r="U211" s="2"/>
      <c r="V211" s="2"/>
      <c r="W211" s="2"/>
    </row>
    <row r="212" ht="18" customHeight="1" spans="1:23">
      <c r="A212" s="71"/>
      <c r="B212" s="71"/>
      <c r="D212" s="470" t="s">
        <v>212</v>
      </c>
      <c r="E212" s="470"/>
      <c r="F212" s="4">
        <f>F207-F211-F213</f>
        <v>273184.8</v>
      </c>
      <c r="H212" s="469" t="s">
        <v>211</v>
      </c>
      <c r="J212" s="475">
        <f>H207-I211</f>
        <v>21584.5731</v>
      </c>
      <c r="K212" s="475"/>
      <c r="Q212" s="2"/>
      <c r="R212" s="2"/>
      <c r="S212" s="2"/>
      <c r="T212" s="2"/>
      <c r="U212" s="2"/>
      <c r="V212" s="2"/>
      <c r="W212" s="2"/>
    </row>
    <row r="213" ht="18" customHeight="1" spans="1:23">
      <c r="A213" s="71"/>
      <c r="B213" s="71"/>
      <c r="D213" s="2" t="s">
        <v>642</v>
      </c>
      <c r="F213" s="4">
        <f>F148+F81+F85</f>
        <v>16031.12</v>
      </c>
      <c r="H213" s="469"/>
      <c r="I213" s="384" t="s">
        <v>643</v>
      </c>
      <c r="Q213" s="2"/>
      <c r="R213" s="2"/>
      <c r="S213" s="2"/>
      <c r="T213" s="2"/>
      <c r="U213" s="2"/>
      <c r="V213" s="2"/>
      <c r="W213" s="2"/>
    </row>
    <row r="214" ht="18" customHeight="1" spans="1:23">
      <c r="A214" s="71"/>
      <c r="B214" s="71"/>
      <c r="Q214" s="2"/>
      <c r="R214" s="2"/>
      <c r="S214" s="2"/>
      <c r="T214" s="2"/>
      <c r="U214" s="2"/>
      <c r="V214" s="2"/>
      <c r="W214" s="2"/>
    </row>
    <row r="215" ht="18" customHeight="1" spans="17:23">
      <c r="Q215" s="2"/>
      <c r="R215" s="2"/>
      <c r="S215" s="2"/>
      <c r="T215" s="2"/>
      <c r="U215" s="2"/>
      <c r="V215" s="2"/>
      <c r="W215" s="2"/>
    </row>
    <row r="216" ht="18" customHeight="1" spans="17:23">
      <c r="Q216" s="2"/>
      <c r="R216" s="2"/>
      <c r="S216" s="2"/>
      <c r="T216" s="2"/>
      <c r="U216" s="2"/>
      <c r="V216" s="2"/>
      <c r="W216" s="2"/>
    </row>
    <row r="217" ht="18" customHeight="1" spans="17:23">
      <c r="Q217" s="2"/>
      <c r="R217" s="2"/>
      <c r="S217" s="2"/>
      <c r="T217" s="2"/>
      <c r="U217" s="2"/>
      <c r="V217" s="2"/>
      <c r="W217" s="2"/>
    </row>
    <row r="218" ht="18" customHeight="1" spans="17:23">
      <c r="Q218" s="2"/>
      <c r="R218" s="2"/>
      <c r="S218" s="2"/>
      <c r="T218" s="2"/>
      <c r="U218" s="2"/>
      <c r="V218" s="2"/>
      <c r="W218" s="2"/>
    </row>
    <row r="219" ht="18" customHeight="1" spans="17:23">
      <c r="Q219" s="2"/>
      <c r="R219" s="2"/>
      <c r="S219" s="2"/>
      <c r="T219" s="2"/>
      <c r="U219" s="2"/>
      <c r="V219" s="2"/>
      <c r="W219" s="2"/>
    </row>
    <row r="220" ht="18" customHeight="1" spans="17:23">
      <c r="Q220" s="381"/>
      <c r="R220" s="381"/>
      <c r="S220" s="381"/>
      <c r="T220" s="381"/>
      <c r="U220" s="381"/>
      <c r="V220" s="381"/>
      <c r="W220" s="381"/>
    </row>
    <row r="221" ht="18" customHeight="1" spans="17:23">
      <c r="Q221" s="381"/>
      <c r="R221" s="381"/>
      <c r="S221" s="381"/>
      <c r="T221" s="381"/>
      <c r="U221" s="381"/>
      <c r="V221" s="381"/>
      <c r="W221" s="381"/>
    </row>
    <row r="222" ht="18" customHeight="1" spans="17:23">
      <c r="Q222" s="381"/>
      <c r="R222" s="381"/>
      <c r="S222" s="381"/>
      <c r="T222" s="381"/>
      <c r="U222" s="381"/>
      <c r="V222" s="381"/>
      <c r="W222" s="381"/>
    </row>
    <row r="223" ht="18" customHeight="1" spans="17:23">
      <c r="Q223" s="381"/>
      <c r="R223" s="381"/>
      <c r="S223" s="476"/>
      <c r="T223" s="381"/>
      <c r="U223" s="381"/>
      <c r="V223" s="381"/>
      <c r="W223" s="381"/>
    </row>
    <row r="224" ht="18" customHeight="1" spans="17:23">
      <c r="Q224" s="381"/>
      <c r="R224" s="381"/>
      <c r="S224" s="381"/>
      <c r="T224" s="381"/>
      <c r="U224" s="381"/>
      <c r="V224" s="381"/>
      <c r="W224" s="381"/>
    </row>
    <row r="225" ht="18" customHeight="1" spans="17:23">
      <c r="Q225" s="381"/>
      <c r="R225" s="381"/>
      <c r="S225" s="381"/>
      <c r="T225" s="381"/>
      <c r="U225" s="381"/>
      <c r="V225" s="381"/>
      <c r="W225" s="381"/>
    </row>
    <row r="226" ht="18" customHeight="1" spans="17:23">
      <c r="Q226" s="381"/>
      <c r="R226" s="381"/>
      <c r="S226" s="381"/>
      <c r="T226" s="381"/>
      <c r="U226" s="381"/>
      <c r="V226" s="381"/>
      <c r="W226" s="381"/>
    </row>
    <row r="227" ht="18" customHeight="1" spans="17:23">
      <c r="Q227" s="381"/>
      <c r="R227" s="381"/>
      <c r="S227" s="381"/>
      <c r="T227" s="381"/>
      <c r="U227" s="381"/>
      <c r="V227" s="381"/>
      <c r="W227" s="381"/>
    </row>
    <row r="228" ht="18" customHeight="1" spans="17:23">
      <c r="Q228" s="381"/>
      <c r="R228" s="381"/>
      <c r="S228" s="381"/>
      <c r="T228" s="381"/>
      <c r="U228" s="381"/>
      <c r="V228" s="381"/>
      <c r="W228" s="381"/>
    </row>
    <row r="229" ht="18" customHeight="1" spans="17:23">
      <c r="Q229" s="381"/>
      <c r="R229" s="381"/>
      <c r="S229" s="381"/>
      <c r="T229" s="381"/>
      <c r="U229" s="381"/>
      <c r="V229" s="381"/>
      <c r="W229" s="381"/>
    </row>
    <row r="230" ht="18" customHeight="1" spans="17:23">
      <c r="Q230" s="477"/>
      <c r="R230" s="477"/>
      <c r="S230" s="381"/>
      <c r="T230" s="381"/>
      <c r="U230" s="381"/>
      <c r="V230" s="381"/>
      <c r="W230" s="381"/>
    </row>
    <row r="231" ht="18" customHeight="1" spans="17:23">
      <c r="Q231" s="477"/>
      <c r="R231" s="477"/>
      <c r="S231" s="381"/>
      <c r="T231" s="381"/>
      <c r="U231" s="381"/>
      <c r="V231" s="381"/>
      <c r="W231" s="381"/>
    </row>
    <row r="232" ht="18" customHeight="1" spans="17:23">
      <c r="Q232" s="478"/>
      <c r="R232" s="477"/>
      <c r="S232" s="381"/>
      <c r="T232" s="381"/>
      <c r="U232" s="381"/>
      <c r="V232" s="381"/>
      <c r="W232" s="381"/>
    </row>
    <row r="233" ht="18" customHeight="1" spans="17:23">
      <c r="Q233" s="478"/>
      <c r="R233" s="477"/>
      <c r="S233" s="381"/>
      <c r="T233" s="381"/>
      <c r="U233" s="381"/>
      <c r="V233" s="381"/>
      <c r="W233" s="381"/>
    </row>
    <row r="234" ht="18" customHeight="1" spans="17:23">
      <c r="Q234" s="478"/>
      <c r="R234" s="477"/>
      <c r="S234" s="381"/>
      <c r="T234" s="381"/>
      <c r="U234" s="381"/>
      <c r="V234" s="381"/>
      <c r="W234" s="381"/>
    </row>
    <row r="235" ht="18" customHeight="1" spans="17:23">
      <c r="Q235" s="478"/>
      <c r="R235" s="477"/>
      <c r="S235" s="381"/>
      <c r="T235" s="381"/>
      <c r="U235" s="381"/>
      <c r="V235" s="381"/>
      <c r="W235" s="381"/>
    </row>
    <row r="236" ht="18" customHeight="1" spans="17:23">
      <c r="Q236" s="478"/>
      <c r="R236" s="477"/>
      <c r="S236" s="381"/>
      <c r="T236" s="381"/>
      <c r="U236" s="381"/>
      <c r="V236" s="381"/>
      <c r="W236" s="381"/>
    </row>
    <row r="237" ht="18" customHeight="1" spans="17:23">
      <c r="Q237" s="479"/>
      <c r="R237" s="480"/>
      <c r="S237" s="480"/>
      <c r="T237" s="480"/>
      <c r="U237" s="480"/>
      <c r="V237" s="480"/>
      <c r="W237" s="480"/>
    </row>
    <row r="238" ht="18" customHeight="1" spans="17:23">
      <c r="Q238" s="479"/>
      <c r="R238" s="480"/>
      <c r="S238" s="480"/>
      <c r="T238" s="480"/>
      <c r="U238" s="480"/>
      <c r="V238" s="480"/>
      <c r="W238" s="480"/>
    </row>
    <row r="239" ht="18" customHeight="1"/>
    <row r="240" ht="18" customHeight="1"/>
    <row r="241" ht="18" customHeight="1" spans="17:23">
      <c r="Q241" s="447"/>
      <c r="R241" s="204"/>
      <c r="S241" s="71"/>
      <c r="T241" s="71"/>
      <c r="U241" s="71"/>
      <c r="V241" s="71"/>
      <c r="W241" s="71"/>
    </row>
    <row r="242" ht="18" customHeight="1"/>
    <row r="243" ht="18" customHeight="1"/>
    <row r="244" ht="18" customHeight="1"/>
    <row r="245" ht="18" customHeight="1"/>
    <row r="246" ht="18" customHeight="1"/>
    <row r="247" ht="18" customHeight="1" spans="17:23">
      <c r="Q247" s="380"/>
      <c r="R247" s="380"/>
      <c r="S247" s="380"/>
      <c r="T247" s="380"/>
      <c r="U247" s="380"/>
      <c r="V247" s="380"/>
      <c r="W247" s="380"/>
    </row>
    <row r="248" ht="18" customHeight="1" spans="17:23">
      <c r="Q248" s="380"/>
      <c r="R248" s="380"/>
      <c r="S248" s="380"/>
      <c r="T248" s="380"/>
      <c r="U248" s="380"/>
      <c r="V248" s="380"/>
      <c r="W248" s="380"/>
    </row>
    <row r="249" ht="18" customHeight="1" spans="17:23">
      <c r="Q249" s="380"/>
      <c r="R249" s="380"/>
      <c r="S249" s="380"/>
      <c r="T249" s="380"/>
      <c r="U249" s="380"/>
      <c r="V249" s="380"/>
      <c r="W249" s="380"/>
    </row>
    <row r="250" ht="18" customHeight="1" spans="17:23">
      <c r="Q250" s="381"/>
      <c r="R250" s="381"/>
      <c r="S250" s="381"/>
      <c r="T250" s="381"/>
      <c r="U250" s="381"/>
      <c r="V250" s="381"/>
      <c r="W250" s="381"/>
    </row>
    <row r="251" ht="18" customHeight="1" spans="17:23">
      <c r="Q251" s="382"/>
      <c r="R251" s="382"/>
      <c r="S251" s="382"/>
      <c r="T251" s="382"/>
      <c r="U251" s="382"/>
      <c r="V251" s="382"/>
      <c r="W251" s="382"/>
    </row>
    <row r="252" ht="18" customHeight="1" spans="17:23">
      <c r="Q252" s="382"/>
      <c r="R252" s="382"/>
      <c r="S252" s="382"/>
      <c r="T252" s="382"/>
      <c r="U252" s="382"/>
      <c r="V252" s="382"/>
      <c r="W252" s="382"/>
    </row>
    <row r="253" ht="18" customHeight="1" spans="17:23">
      <c r="Q253" s="382"/>
      <c r="R253" s="382"/>
      <c r="S253" s="382"/>
      <c r="T253" s="382"/>
      <c r="U253" s="382"/>
      <c r="V253" s="382"/>
      <c r="W253" s="382"/>
    </row>
    <row r="254" ht="18" customHeight="1" spans="17:23">
      <c r="Q254" s="383"/>
      <c r="R254" s="383"/>
      <c r="S254" s="383"/>
      <c r="T254" s="383"/>
      <c r="U254" s="383"/>
      <c r="V254" s="383"/>
      <c r="W254" s="383"/>
    </row>
    <row r="255" ht="18" customHeight="1" spans="17:23">
      <c r="Q255" s="383"/>
      <c r="R255" s="383"/>
      <c r="S255" s="383"/>
      <c r="T255" s="383"/>
      <c r="U255" s="383"/>
      <c r="V255" s="383"/>
      <c r="W255" s="383"/>
    </row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 spans="17:23">
      <c r="Q263" s="2"/>
      <c r="R263" s="2"/>
      <c r="S263" s="2"/>
      <c r="T263" s="2"/>
      <c r="U263" s="2"/>
      <c r="V263" s="2"/>
      <c r="W263" s="2"/>
    </row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 spans="17:17">
      <c r="Q270" s="481"/>
    </row>
    <row r="271" ht="18" customHeight="1"/>
    <row r="272" ht="18" customHeight="1"/>
    <row r="273" ht="18" customHeight="1" spans="17:23">
      <c r="Q273" s="2"/>
      <c r="R273" s="2"/>
      <c r="S273" s="2"/>
      <c r="T273" s="2"/>
      <c r="U273" s="2"/>
      <c r="V273" s="2"/>
      <c r="W273" s="2"/>
    </row>
    <row r="274" ht="18" customHeight="1" spans="17:23">
      <c r="Q274" s="2"/>
      <c r="R274" s="2"/>
      <c r="S274" s="2"/>
      <c r="T274" s="2"/>
      <c r="U274" s="2"/>
      <c r="V274" s="2"/>
      <c r="W274" s="2"/>
    </row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 spans="17:23">
      <c r="Q290" s="2"/>
      <c r="R290" s="2"/>
      <c r="S290" s="2"/>
      <c r="T290" s="2"/>
      <c r="U290" s="2"/>
      <c r="V290" s="2"/>
      <c r="W290" s="2"/>
    </row>
    <row r="291" ht="23" customHeight="1" spans="17:23">
      <c r="Q291" s="2"/>
      <c r="R291" s="2"/>
      <c r="S291" s="2"/>
      <c r="T291" s="2"/>
      <c r="U291" s="2"/>
      <c r="V291" s="2"/>
      <c r="W291" s="2"/>
    </row>
    <row r="292" ht="18" customHeight="1"/>
    <row r="293" ht="18" customHeight="1"/>
    <row r="294" ht="18" customHeight="1"/>
    <row r="295" ht="18" customHeight="1" spans="17:23">
      <c r="Q295" s="2"/>
      <c r="R295" s="2"/>
      <c r="S295" s="2"/>
      <c r="T295" s="2"/>
      <c r="U295" s="2"/>
      <c r="V295" s="2"/>
      <c r="W295" s="2"/>
    </row>
    <row r="296" ht="18" customHeight="1"/>
    <row r="297" ht="18" customHeight="1"/>
    <row r="298" ht="18" customHeight="1" spans="17:17">
      <c r="Q298" s="204"/>
    </row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 spans="17:23">
      <c r="Q309" s="2"/>
      <c r="R309" s="2"/>
      <c r="S309" s="2"/>
      <c r="T309" s="2"/>
      <c r="U309" s="2"/>
      <c r="V309" s="2"/>
      <c r="W309" s="2"/>
    </row>
    <row r="310" ht="18" customHeight="1" spans="17:23">
      <c r="Q310" s="2"/>
      <c r="R310" s="2"/>
      <c r="S310" s="2"/>
      <c r="T310" s="2"/>
      <c r="U310" s="2"/>
      <c r="V310" s="2"/>
      <c r="W310" s="2"/>
    </row>
    <row r="311" ht="18" customHeight="1"/>
    <row r="312" ht="18" customHeight="1"/>
    <row r="313" ht="18" customHeight="1"/>
    <row r="314" ht="18" customHeight="1" spans="17:23">
      <c r="Q314" s="2"/>
      <c r="R314" s="2"/>
      <c r="S314" s="2"/>
      <c r="T314" s="2"/>
      <c r="U314" s="2"/>
      <c r="V314" s="2"/>
      <c r="W314" s="2"/>
    </row>
    <row r="315" ht="18" customHeight="1" spans="17:23">
      <c r="Q315" s="2"/>
      <c r="R315" s="2"/>
      <c r="S315" s="2"/>
      <c r="T315" s="2"/>
      <c r="U315" s="2"/>
      <c r="V315" s="2"/>
      <c r="W315" s="2"/>
    </row>
    <row r="316" ht="18" customHeight="1" spans="17:23">
      <c r="Q316" s="339"/>
      <c r="R316" s="339"/>
      <c r="S316" s="339"/>
      <c r="T316" s="339"/>
      <c r="U316" s="339"/>
      <c r="V316" s="339"/>
      <c r="W316" s="339"/>
    </row>
    <row r="317" ht="18" customHeight="1" spans="23:23">
      <c r="W317" s="2"/>
    </row>
    <row r="318" ht="18" customHeight="1" spans="17:23">
      <c r="Q318" s="339"/>
      <c r="R318" s="339"/>
      <c r="S318" s="339"/>
      <c r="T318" s="339"/>
      <c r="U318" s="339"/>
      <c r="V318" s="339"/>
      <c r="W318" s="339"/>
    </row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 spans="17:23">
      <c r="Q331" s="2"/>
      <c r="R331" s="2"/>
      <c r="S331" s="2"/>
      <c r="T331" s="2"/>
      <c r="U331" s="2"/>
      <c r="V331" s="2"/>
      <c r="W331" s="2"/>
    </row>
    <row r="332" ht="18" customHeight="1" spans="17:23">
      <c r="Q332" s="2"/>
      <c r="R332" s="2"/>
      <c r="S332" s="2"/>
      <c r="T332" s="2"/>
      <c r="U332" s="2"/>
      <c r="V332" s="2"/>
      <c r="W332" s="2"/>
    </row>
    <row r="333" ht="18" customHeight="1" spans="17:17">
      <c r="Q333" s="204"/>
    </row>
    <row r="334" ht="18" customHeight="1"/>
    <row r="335" ht="18" customHeight="1"/>
    <row r="336" ht="18" customHeight="1"/>
    <row r="337" ht="18" customHeight="1"/>
    <row r="338" ht="18" customHeight="1"/>
    <row r="339" ht="18" customHeight="1" spans="17:23">
      <c r="Q339" s="2"/>
      <c r="R339" s="2"/>
      <c r="S339" s="2"/>
      <c r="T339" s="2"/>
      <c r="U339" s="2"/>
      <c r="V339" s="2"/>
      <c r="W339" s="2"/>
    </row>
    <row r="340" ht="18" customHeight="1" spans="17:23">
      <c r="Q340" s="2"/>
      <c r="R340" s="2"/>
      <c r="S340" s="2"/>
      <c r="T340" s="2"/>
      <c r="U340" s="2"/>
      <c r="V340" s="2"/>
      <c r="W340" s="2"/>
    </row>
    <row r="341" ht="18" customHeight="1" spans="17:23">
      <c r="Q341" s="2"/>
      <c r="R341" s="2"/>
      <c r="S341" s="2"/>
      <c r="T341" s="2"/>
      <c r="U341" s="2"/>
      <c r="V341" s="2"/>
      <c r="W341" s="2"/>
    </row>
    <row r="342" ht="18" customHeight="1" spans="17:23">
      <c r="Q342" s="2"/>
      <c r="R342" s="2"/>
      <c r="S342" s="2"/>
      <c r="T342" s="2"/>
      <c r="U342" s="2"/>
      <c r="V342" s="2"/>
      <c r="W342" s="2"/>
    </row>
    <row r="343" ht="18" customHeight="1" spans="17:23">
      <c r="Q343" s="2"/>
      <c r="R343" s="2"/>
      <c r="S343" s="2"/>
      <c r="T343" s="2"/>
      <c r="U343" s="2"/>
      <c r="V343" s="2"/>
      <c r="W343" s="2"/>
    </row>
    <row r="344" ht="18" customHeight="1" spans="17:23">
      <c r="Q344" s="2"/>
      <c r="R344" s="2"/>
      <c r="S344" s="2"/>
      <c r="T344" s="2"/>
      <c r="U344" s="2"/>
      <c r="V344" s="2"/>
      <c r="W344" s="2"/>
    </row>
    <row r="345" ht="18" customHeight="1" spans="17:23">
      <c r="Q345" s="2"/>
      <c r="R345" s="2"/>
      <c r="S345" s="2"/>
      <c r="T345" s="2"/>
      <c r="U345" s="2"/>
      <c r="V345" s="2"/>
      <c r="W345" s="2"/>
    </row>
    <row r="346" ht="18" customHeight="1"/>
    <row r="347" ht="18" customHeight="1"/>
    <row r="348" ht="18" customHeight="1" spans="18:23">
      <c r="R348" s="2"/>
      <c r="S348" s="2"/>
      <c r="T348" s="2"/>
      <c r="U348" s="2"/>
      <c r="V348" s="2"/>
      <c r="W348" s="2"/>
    </row>
    <row r="349" ht="18" customHeight="1"/>
    <row r="350" ht="18" customHeight="1" spans="18:23">
      <c r="R350" s="2"/>
      <c r="S350" s="2"/>
      <c r="T350" s="2"/>
      <c r="U350" s="2"/>
      <c r="V350" s="2"/>
      <c r="W350" s="2"/>
    </row>
    <row r="351" ht="18" customHeight="1" spans="17:23">
      <c r="Q351" s="2"/>
      <c r="R351" s="2"/>
      <c r="S351" s="2"/>
      <c r="T351" s="2"/>
      <c r="U351" s="2"/>
      <c r="V351" s="2"/>
      <c r="W351" s="2"/>
    </row>
    <row r="352" ht="18" customHeight="1" spans="17:23">
      <c r="Q352" s="2"/>
      <c r="R352" s="2"/>
      <c r="S352" s="2"/>
      <c r="T352" s="2"/>
      <c r="U352" s="2"/>
      <c r="V352" s="2"/>
      <c r="W352" s="2"/>
    </row>
    <row r="353" ht="18" customHeight="1" spans="17:23">
      <c r="Q353" s="2"/>
      <c r="R353" s="2"/>
      <c r="S353" s="2"/>
      <c r="T353" s="2"/>
      <c r="U353" s="2"/>
      <c r="V353" s="2"/>
      <c r="W353" s="2"/>
    </row>
    <row r="354" ht="18" customHeight="1" spans="17:23">
      <c r="Q354" s="2"/>
      <c r="R354" s="2"/>
      <c r="S354" s="2"/>
      <c r="T354" s="2"/>
      <c r="U354" s="2"/>
      <c r="V354" s="2"/>
      <c r="W354" s="2"/>
    </row>
    <row r="355" ht="18" customHeight="1" spans="17:23">
      <c r="Q355" s="2"/>
      <c r="R355" s="2"/>
      <c r="S355" s="2"/>
      <c r="T355" s="2"/>
      <c r="U355" s="2"/>
      <c r="V355" s="2"/>
      <c r="W355" s="2"/>
    </row>
    <row r="356" ht="18" customHeight="1" spans="17:23">
      <c r="Q356" s="2"/>
      <c r="R356" s="2"/>
      <c r="S356" s="2"/>
      <c r="T356" s="2"/>
      <c r="U356" s="2"/>
      <c r="V356" s="2"/>
      <c r="W356" s="2"/>
    </row>
    <row r="357" ht="18" customHeight="1" spans="18:23">
      <c r="R357" s="2"/>
      <c r="S357" s="2"/>
      <c r="T357" s="2"/>
      <c r="U357" s="2"/>
      <c r="V357" s="2"/>
      <c r="W357" s="2"/>
    </row>
    <row r="358" ht="18" customHeight="1" spans="17:23">
      <c r="Q358" s="2"/>
      <c r="R358" s="2"/>
      <c r="S358" s="2"/>
      <c r="T358" s="2"/>
      <c r="U358" s="2"/>
      <c r="V358" s="2"/>
      <c r="W358" s="2"/>
    </row>
    <row r="359" ht="18" customHeight="1" spans="17:23">
      <c r="Q359" s="2"/>
      <c r="R359" s="2"/>
      <c r="S359" s="2"/>
      <c r="T359" s="2"/>
      <c r="U359" s="2"/>
      <c r="V359" s="2"/>
      <c r="W359" s="2"/>
    </row>
    <row r="360" ht="18" customHeight="1"/>
    <row r="361" ht="18" customHeight="1"/>
    <row r="362" ht="18" customHeight="1" spans="23:23">
      <c r="W362" s="2"/>
    </row>
    <row r="363" ht="18" customHeight="1"/>
    <row r="364" ht="18" customHeight="1" spans="17:23">
      <c r="Q364" s="2"/>
      <c r="R364" s="2"/>
      <c r="S364" s="2"/>
      <c r="T364" s="2"/>
      <c r="U364" s="2"/>
      <c r="V364" s="2"/>
      <c r="W364" s="2"/>
    </row>
    <row r="365" ht="18" customHeight="1" spans="17:23">
      <c r="Q365" s="2"/>
      <c r="R365" s="2"/>
      <c r="S365" s="2"/>
      <c r="T365" s="2"/>
      <c r="U365" s="2"/>
      <c r="V365" s="2"/>
      <c r="W365" s="2"/>
    </row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 spans="17:23">
      <c r="Q372" s="447"/>
      <c r="R372" s="204"/>
      <c r="S372" s="71"/>
      <c r="T372" s="71"/>
      <c r="U372" s="71"/>
      <c r="V372" s="71"/>
      <c r="W372" s="71"/>
    </row>
    <row r="373" ht="18" customHeight="1" spans="17:23">
      <c r="Q373" s="482"/>
      <c r="S373" s="71"/>
      <c r="T373" s="71"/>
      <c r="U373" s="71"/>
      <c r="V373" s="71"/>
      <c r="W373" s="71"/>
    </row>
    <row r="374" ht="18" customHeight="1"/>
    <row r="375" ht="18" customHeight="1"/>
    <row r="376" ht="18" customHeight="1"/>
    <row r="377" ht="18" customHeight="1" spans="23:23">
      <c r="W377" s="2"/>
    </row>
    <row r="378" ht="18" customHeight="1"/>
    <row r="379" ht="18" customHeight="1"/>
    <row r="380" ht="18" customHeight="1"/>
    <row r="381" ht="18" customHeight="1"/>
    <row r="382" ht="18" customHeight="1" spans="17:17">
      <c r="Q382" s="204"/>
    </row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 spans="23:23">
      <c r="W398" s="2"/>
    </row>
    <row r="399" ht="18" customHeight="1" spans="18:22">
      <c r="R399" s="2"/>
      <c r="S399" s="2"/>
      <c r="T399" s="2"/>
      <c r="U399" s="2"/>
      <c r="V399" s="2"/>
    </row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 spans="17:23">
      <c r="Q410" s="2"/>
      <c r="R410" s="2"/>
      <c r="S410" s="2"/>
      <c r="T410" s="2"/>
      <c r="U410" s="2"/>
      <c r="V410" s="2"/>
      <c r="W410" s="2"/>
    </row>
    <row r="411" ht="18" customHeight="1" spans="17:23">
      <c r="Q411" s="2"/>
      <c r="R411" s="2"/>
      <c r="S411" s="2"/>
      <c r="T411" s="2"/>
      <c r="U411" s="2"/>
      <c r="V411" s="2"/>
      <c r="W411" s="2"/>
    </row>
    <row r="412" ht="18" customHeight="1" spans="17:17">
      <c r="Q412" s="204"/>
    </row>
    <row r="414" spans="17:23">
      <c r="Q414" s="71"/>
      <c r="R414" s="71"/>
      <c r="S414" s="71"/>
      <c r="T414" s="71"/>
      <c r="U414" s="71"/>
      <c r="V414" s="71"/>
      <c r="W414" s="71"/>
    </row>
  </sheetData>
  <autoFilter ref="A2:V209">
    <extLst/>
  </autoFilter>
  <mergeCells count="22">
    <mergeCell ref="A1:O1"/>
    <mergeCell ref="A7:O7"/>
    <mergeCell ref="A53:O53"/>
    <mergeCell ref="A72:O72"/>
    <mergeCell ref="A80:O80"/>
    <mergeCell ref="A87:O87"/>
    <mergeCell ref="A106:O106"/>
    <mergeCell ref="A123:O123"/>
    <mergeCell ref="A142:O142"/>
    <mergeCell ref="A147:O147"/>
    <mergeCell ref="A163:O163"/>
    <mergeCell ref="A171:O171"/>
    <mergeCell ref="A177:O177"/>
    <mergeCell ref="A187:O187"/>
    <mergeCell ref="A193:O193"/>
    <mergeCell ref="A200:O200"/>
    <mergeCell ref="A208:O208"/>
    <mergeCell ref="D211:E211"/>
    <mergeCell ref="I211:J211"/>
    <mergeCell ref="D212:E212"/>
    <mergeCell ref="J212:K212"/>
    <mergeCell ref="O3:O5"/>
  </mergeCells>
  <pageMargins left="0.748031496062992" right="0.15748031496063" top="0.748031496062992" bottom="0.393700787401575" header="0.433070866141732" footer="0.511811023622047"/>
  <pageSetup paperSize="9" scale="89" fitToHeight="6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0"/>
  <sheetViews>
    <sheetView workbookViewId="0">
      <selection activeCell="G24" sqref="G24"/>
    </sheetView>
  </sheetViews>
  <sheetFormatPr defaultColWidth="10.25" defaultRowHeight="13.5"/>
  <cols>
    <col min="1" max="1" width="9.375" style="307" customWidth="1"/>
    <col min="2" max="3" width="3.875" style="307" customWidth="1"/>
    <col min="4" max="4" width="8.625" style="307" customWidth="1"/>
    <col min="5" max="5" width="6.25" style="307" customWidth="1"/>
    <col min="6" max="6" width="11.125" style="340" customWidth="1"/>
    <col min="7" max="7" width="10" style="307" customWidth="1"/>
    <col min="8" max="8" width="12" style="340" customWidth="1"/>
    <col min="9" max="9" width="6.5" style="307" customWidth="1"/>
    <col min="10" max="10" width="5.875" style="307" customWidth="1"/>
    <col min="11" max="11" width="13.25" style="340" customWidth="1"/>
    <col min="12" max="12" width="12.75" style="340" customWidth="1"/>
    <col min="13" max="13" width="11.5" style="340" customWidth="1"/>
    <col min="14" max="14" width="7" style="307" customWidth="1"/>
    <col min="15" max="15" width="10.625" style="307" customWidth="1"/>
    <col min="16" max="16384" width="10.25" style="71"/>
  </cols>
  <sheetData>
    <row r="1" s="334" customFormat="1" ht="36" customHeight="1" spans="1:15">
      <c r="A1" s="341" t="s">
        <v>644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</row>
    <row r="2" s="3" customFormat="1" ht="61.5" customHeight="1" spans="1:15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37" t="s">
        <v>13</v>
      </c>
      <c r="N2" s="38" t="s">
        <v>14</v>
      </c>
      <c r="O2" s="39" t="s">
        <v>15</v>
      </c>
    </row>
    <row r="3" s="335" customFormat="1" ht="18" customHeight="1" spans="1:16">
      <c r="A3" s="138" t="s">
        <v>645</v>
      </c>
      <c r="B3" s="138">
        <v>1</v>
      </c>
      <c r="C3" s="138">
        <v>22</v>
      </c>
      <c r="D3" s="138" t="s">
        <v>17</v>
      </c>
      <c r="E3" s="138">
        <v>0</v>
      </c>
      <c r="F3" s="193">
        <f>C3*E3</f>
        <v>0</v>
      </c>
      <c r="G3" s="138">
        <v>0</v>
      </c>
      <c r="H3" s="193">
        <f>G3*C3</f>
        <v>0</v>
      </c>
      <c r="I3" s="138">
        <v>0</v>
      </c>
      <c r="J3" s="353">
        <v>12</v>
      </c>
      <c r="K3" s="354">
        <f>C3*I3*J3</f>
        <v>0</v>
      </c>
      <c r="L3" s="354">
        <f>K3+H3+F3</f>
        <v>0</v>
      </c>
      <c r="M3" s="354"/>
      <c r="N3" s="138" t="s">
        <v>22</v>
      </c>
      <c r="O3" s="188"/>
      <c r="P3" s="338"/>
    </row>
    <row r="4" s="336" customFormat="1" ht="18" customHeight="1" spans="1:15">
      <c r="A4" s="342" t="s">
        <v>23</v>
      </c>
      <c r="B4" s="342"/>
      <c r="C4" s="342"/>
      <c r="D4" s="342"/>
      <c r="E4" s="342"/>
      <c r="F4" s="343">
        <v>0</v>
      </c>
      <c r="G4" s="344"/>
      <c r="H4" s="343"/>
      <c r="I4" s="344"/>
      <c r="J4" s="355"/>
      <c r="K4" s="356">
        <v>0</v>
      </c>
      <c r="L4" s="356">
        <v>0</v>
      </c>
      <c r="M4" s="357"/>
      <c r="N4" s="358"/>
      <c r="O4" s="359"/>
    </row>
    <row r="5" s="336" customFormat="1" ht="18" customHeight="1" spans="1:15">
      <c r="A5" s="12" t="s">
        <v>646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40"/>
    </row>
    <row r="6" s="336" customFormat="1" ht="18" customHeight="1" spans="1:15">
      <c r="A6" s="227" t="s">
        <v>647</v>
      </c>
      <c r="B6" s="227">
        <v>2</v>
      </c>
      <c r="C6" s="227">
        <v>44</v>
      </c>
      <c r="D6" s="138" t="s">
        <v>34</v>
      </c>
      <c r="E6" s="138">
        <v>56</v>
      </c>
      <c r="F6" s="194">
        <f>C6*E6</f>
        <v>2464</v>
      </c>
      <c r="G6" s="138">
        <v>0</v>
      </c>
      <c r="H6" s="193">
        <f>G6*C6</f>
        <v>0</v>
      </c>
      <c r="I6" s="138">
        <v>60</v>
      </c>
      <c r="J6" s="353">
        <v>12</v>
      </c>
      <c r="K6" s="354">
        <f>C6*I6*J6</f>
        <v>31680</v>
      </c>
      <c r="L6" s="354">
        <f>K6+H6+F6</f>
        <v>34144</v>
      </c>
      <c r="M6" s="187"/>
      <c r="N6" s="129" t="s">
        <v>648</v>
      </c>
      <c r="O6" s="188"/>
    </row>
    <row r="7" s="335" customFormat="1" ht="18" customHeight="1" spans="1:15">
      <c r="A7" s="227" t="s">
        <v>649</v>
      </c>
      <c r="B7" s="138">
        <v>1</v>
      </c>
      <c r="C7" s="138">
        <v>12.5</v>
      </c>
      <c r="D7" s="138" t="s">
        <v>17</v>
      </c>
      <c r="E7" s="138">
        <v>56</v>
      </c>
      <c r="F7" s="193">
        <f t="shared" ref="F7:F21" si="0">C7*E7</f>
        <v>700</v>
      </c>
      <c r="G7" s="345">
        <v>0</v>
      </c>
      <c r="H7" s="193">
        <f t="shared" ref="H7:H10" si="1">G7*C7</f>
        <v>0</v>
      </c>
      <c r="I7" s="138">
        <v>60</v>
      </c>
      <c r="J7" s="353">
        <v>12</v>
      </c>
      <c r="K7" s="354">
        <f t="shared" ref="K7:K21" si="2">C7*I7*J7</f>
        <v>9000</v>
      </c>
      <c r="L7" s="354">
        <f t="shared" ref="L7:L21" si="3">K7+H7+F7</f>
        <v>9700</v>
      </c>
      <c r="M7" s="187"/>
      <c r="N7" s="129" t="s">
        <v>648</v>
      </c>
      <c r="O7" s="188"/>
    </row>
    <row r="8" s="335" customFormat="1" ht="18" customHeight="1" spans="1:15">
      <c r="A8" s="227" t="s">
        <v>650</v>
      </c>
      <c r="B8" s="138">
        <v>1</v>
      </c>
      <c r="C8" s="138">
        <v>24</v>
      </c>
      <c r="D8" s="138" t="s">
        <v>17</v>
      </c>
      <c r="E8" s="138">
        <v>56</v>
      </c>
      <c r="F8" s="193">
        <f t="shared" si="0"/>
        <v>1344</v>
      </c>
      <c r="G8" s="345">
        <v>0</v>
      </c>
      <c r="H8" s="193">
        <f t="shared" si="1"/>
        <v>0</v>
      </c>
      <c r="I8" s="138">
        <v>60</v>
      </c>
      <c r="J8" s="353">
        <v>12</v>
      </c>
      <c r="K8" s="354">
        <f t="shared" si="2"/>
        <v>17280</v>
      </c>
      <c r="L8" s="354">
        <f t="shared" si="3"/>
        <v>18624</v>
      </c>
      <c r="M8" s="187"/>
      <c r="N8" s="129" t="s">
        <v>648</v>
      </c>
      <c r="O8" s="188"/>
    </row>
    <row r="9" s="337" customFormat="1" ht="18" customHeight="1" spans="1:15">
      <c r="A9" s="227" t="s">
        <v>651</v>
      </c>
      <c r="B9" s="138">
        <v>1</v>
      </c>
      <c r="C9" s="138">
        <v>24</v>
      </c>
      <c r="D9" s="138" t="s">
        <v>17</v>
      </c>
      <c r="E9" s="138">
        <v>56</v>
      </c>
      <c r="F9" s="193">
        <f t="shared" si="0"/>
        <v>1344</v>
      </c>
      <c r="G9" s="345">
        <v>0</v>
      </c>
      <c r="H9" s="193">
        <f t="shared" si="1"/>
        <v>0</v>
      </c>
      <c r="I9" s="138">
        <v>60</v>
      </c>
      <c r="J9" s="353">
        <v>12</v>
      </c>
      <c r="K9" s="354">
        <f t="shared" si="2"/>
        <v>17280</v>
      </c>
      <c r="L9" s="354">
        <f t="shared" si="3"/>
        <v>18624</v>
      </c>
      <c r="M9" s="187"/>
      <c r="N9" s="129" t="s">
        <v>648</v>
      </c>
      <c r="O9" s="188"/>
    </row>
    <row r="10" s="335" customFormat="1" ht="18" customHeight="1" spans="1:15">
      <c r="A10" s="227" t="s">
        <v>652</v>
      </c>
      <c r="B10" s="138">
        <v>1</v>
      </c>
      <c r="C10" s="138">
        <v>24</v>
      </c>
      <c r="D10" s="138" t="s">
        <v>17</v>
      </c>
      <c r="E10" s="138">
        <v>56</v>
      </c>
      <c r="F10" s="193">
        <f t="shared" si="0"/>
        <v>1344</v>
      </c>
      <c r="G10" s="345">
        <v>0</v>
      </c>
      <c r="H10" s="193">
        <f t="shared" si="1"/>
        <v>0</v>
      </c>
      <c r="I10" s="138">
        <v>60</v>
      </c>
      <c r="J10" s="353">
        <v>12</v>
      </c>
      <c r="K10" s="354">
        <f t="shared" si="2"/>
        <v>17280</v>
      </c>
      <c r="L10" s="354">
        <f t="shared" si="3"/>
        <v>18624</v>
      </c>
      <c r="M10" s="187"/>
      <c r="N10" s="129" t="s">
        <v>648</v>
      </c>
      <c r="O10" s="188"/>
    </row>
    <row r="11" s="335" customFormat="1" ht="18" customHeight="1" spans="1:15">
      <c r="A11" s="227" t="s">
        <v>653</v>
      </c>
      <c r="B11" s="138">
        <v>1</v>
      </c>
      <c r="C11" s="138">
        <v>66</v>
      </c>
      <c r="D11" s="138" t="s">
        <v>17</v>
      </c>
      <c r="E11" s="138">
        <v>56</v>
      </c>
      <c r="F11" s="193">
        <f t="shared" si="0"/>
        <v>3696</v>
      </c>
      <c r="G11" s="345">
        <v>0</v>
      </c>
      <c r="H11" s="194">
        <f>C11*G11</f>
        <v>0</v>
      </c>
      <c r="I11" s="138">
        <v>60</v>
      </c>
      <c r="J11" s="353">
        <v>12</v>
      </c>
      <c r="K11" s="354">
        <f t="shared" si="2"/>
        <v>47520</v>
      </c>
      <c r="L11" s="354">
        <f t="shared" si="3"/>
        <v>51216</v>
      </c>
      <c r="M11" s="187"/>
      <c r="N11" s="129" t="s">
        <v>648</v>
      </c>
      <c r="O11" s="188"/>
    </row>
    <row r="12" s="335" customFormat="1" ht="18" customHeight="1" spans="1:15">
      <c r="A12" s="227" t="s">
        <v>654</v>
      </c>
      <c r="B12" s="138">
        <v>1</v>
      </c>
      <c r="C12" s="138">
        <v>120</v>
      </c>
      <c r="D12" s="346" t="s">
        <v>17</v>
      </c>
      <c r="E12" s="138">
        <v>56</v>
      </c>
      <c r="F12" s="193">
        <f t="shared" si="0"/>
        <v>6720</v>
      </c>
      <c r="G12" s="345">
        <v>0</v>
      </c>
      <c r="H12" s="194">
        <f t="shared" ref="H12" si="4">C12*G12</f>
        <v>0</v>
      </c>
      <c r="I12" s="138">
        <v>60</v>
      </c>
      <c r="J12" s="353">
        <v>12</v>
      </c>
      <c r="K12" s="354">
        <f t="shared" si="2"/>
        <v>86400</v>
      </c>
      <c r="L12" s="354">
        <f t="shared" si="3"/>
        <v>93120</v>
      </c>
      <c r="M12" s="187"/>
      <c r="N12" s="129" t="s">
        <v>648</v>
      </c>
      <c r="O12" s="188"/>
    </row>
    <row r="13" s="215" customFormat="1" ht="18" customHeight="1" spans="1:16">
      <c r="A13" s="227" t="s">
        <v>655</v>
      </c>
      <c r="B13" s="227">
        <v>1</v>
      </c>
      <c r="C13" s="227">
        <v>56</v>
      </c>
      <c r="D13" s="227" t="s">
        <v>17</v>
      </c>
      <c r="E13" s="227">
        <v>56</v>
      </c>
      <c r="F13" s="194">
        <f t="shared" si="0"/>
        <v>3136</v>
      </c>
      <c r="G13" s="345">
        <v>0</v>
      </c>
      <c r="H13" s="194">
        <f>G13*C13</f>
        <v>0</v>
      </c>
      <c r="I13" s="138">
        <v>60</v>
      </c>
      <c r="J13" s="353">
        <v>12</v>
      </c>
      <c r="K13" s="186">
        <f t="shared" si="2"/>
        <v>40320</v>
      </c>
      <c r="L13" s="186">
        <f t="shared" si="3"/>
        <v>43456</v>
      </c>
      <c r="M13" s="187"/>
      <c r="N13" s="129" t="s">
        <v>648</v>
      </c>
      <c r="O13" s="244"/>
      <c r="P13" s="3"/>
    </row>
    <row r="14" s="215" customFormat="1" ht="18" customHeight="1" spans="1:16">
      <c r="A14" s="227" t="s">
        <v>656</v>
      </c>
      <c r="B14" s="227">
        <v>5</v>
      </c>
      <c r="C14" s="227">
        <v>120</v>
      </c>
      <c r="D14" s="227" t="s">
        <v>17</v>
      </c>
      <c r="E14" s="227">
        <v>28</v>
      </c>
      <c r="F14" s="194">
        <f t="shared" si="0"/>
        <v>3360</v>
      </c>
      <c r="G14" s="345">
        <v>0</v>
      </c>
      <c r="H14" s="194">
        <f>C14*G14</f>
        <v>0</v>
      </c>
      <c r="I14" s="138">
        <v>60</v>
      </c>
      <c r="J14" s="185">
        <v>12</v>
      </c>
      <c r="K14" s="194">
        <f t="shared" si="2"/>
        <v>86400</v>
      </c>
      <c r="L14" s="194">
        <f t="shared" si="3"/>
        <v>89760</v>
      </c>
      <c r="M14" s="187"/>
      <c r="N14" s="129" t="s">
        <v>648</v>
      </c>
      <c r="O14" s="244"/>
      <c r="P14" s="360"/>
    </row>
    <row r="15" s="337" customFormat="1" ht="18" customHeight="1" spans="1:16">
      <c r="A15" s="227" t="s">
        <v>657</v>
      </c>
      <c r="B15" s="138">
        <v>1</v>
      </c>
      <c r="C15" s="138">
        <v>66</v>
      </c>
      <c r="D15" s="138" t="s">
        <v>17</v>
      </c>
      <c r="E15" s="138">
        <v>56</v>
      </c>
      <c r="F15" s="193">
        <f t="shared" si="0"/>
        <v>3696</v>
      </c>
      <c r="G15" s="345">
        <v>0</v>
      </c>
      <c r="H15" s="193">
        <f t="shared" ref="H15:H21" si="5">G15*C15</f>
        <v>0</v>
      </c>
      <c r="I15" s="138">
        <v>60</v>
      </c>
      <c r="J15" s="353">
        <v>12</v>
      </c>
      <c r="K15" s="354">
        <f t="shared" si="2"/>
        <v>47520</v>
      </c>
      <c r="L15" s="354">
        <f t="shared" si="3"/>
        <v>51216</v>
      </c>
      <c r="M15" s="187"/>
      <c r="N15" s="129" t="s">
        <v>648</v>
      </c>
      <c r="O15" s="188"/>
      <c r="P15" s="335"/>
    </row>
    <row r="16" s="335" customFormat="1" ht="18" customHeight="1" spans="1:15">
      <c r="A16" s="227" t="s">
        <v>658</v>
      </c>
      <c r="B16" s="138">
        <v>1</v>
      </c>
      <c r="C16" s="138">
        <v>24</v>
      </c>
      <c r="D16" s="138" t="s">
        <v>17</v>
      </c>
      <c r="E16" s="138">
        <v>56</v>
      </c>
      <c r="F16" s="193">
        <f t="shared" si="0"/>
        <v>1344</v>
      </c>
      <c r="G16" s="345">
        <v>0</v>
      </c>
      <c r="H16" s="193">
        <f t="shared" si="5"/>
        <v>0</v>
      </c>
      <c r="I16" s="138">
        <v>60</v>
      </c>
      <c r="J16" s="353">
        <v>12</v>
      </c>
      <c r="K16" s="354">
        <f t="shared" si="2"/>
        <v>17280</v>
      </c>
      <c r="L16" s="354">
        <f t="shared" si="3"/>
        <v>18624</v>
      </c>
      <c r="M16" s="187"/>
      <c r="N16" s="129" t="s">
        <v>648</v>
      </c>
      <c r="O16" s="188"/>
    </row>
    <row r="17" s="338" customFormat="1" ht="18" customHeight="1" spans="1:16">
      <c r="A17" s="129" t="s">
        <v>659</v>
      </c>
      <c r="B17" s="345">
        <v>1</v>
      </c>
      <c r="C17" s="345">
        <v>200</v>
      </c>
      <c r="D17" s="345" t="s">
        <v>29</v>
      </c>
      <c r="E17" s="345">
        <f>56*2</f>
        <v>112</v>
      </c>
      <c r="F17" s="347">
        <f t="shared" si="0"/>
        <v>22400</v>
      </c>
      <c r="G17" s="345">
        <v>0</v>
      </c>
      <c r="H17" s="193">
        <f t="shared" si="5"/>
        <v>0</v>
      </c>
      <c r="I17" s="345">
        <v>60</v>
      </c>
      <c r="J17" s="361">
        <v>12</v>
      </c>
      <c r="K17" s="362">
        <f t="shared" si="2"/>
        <v>144000</v>
      </c>
      <c r="L17" s="362">
        <f t="shared" si="3"/>
        <v>166400</v>
      </c>
      <c r="M17" s="363"/>
      <c r="N17" s="129" t="s">
        <v>648</v>
      </c>
      <c r="O17" s="308" t="s">
        <v>660</v>
      </c>
      <c r="P17" s="335"/>
    </row>
    <row r="18" ht="18" customHeight="1" spans="1:16">
      <c r="A18" s="129" t="s">
        <v>661</v>
      </c>
      <c r="B18" s="345">
        <v>2</v>
      </c>
      <c r="C18" s="345">
        <v>44</v>
      </c>
      <c r="D18" s="138" t="s">
        <v>29</v>
      </c>
      <c r="E18" s="138">
        <v>56</v>
      </c>
      <c r="F18" s="348">
        <f t="shared" si="0"/>
        <v>2464</v>
      </c>
      <c r="G18" s="138">
        <v>0</v>
      </c>
      <c r="H18" s="193">
        <f t="shared" si="5"/>
        <v>0</v>
      </c>
      <c r="I18" s="138">
        <v>60</v>
      </c>
      <c r="J18" s="353">
        <v>12</v>
      </c>
      <c r="K18" s="354">
        <f t="shared" si="2"/>
        <v>31680</v>
      </c>
      <c r="L18" s="354">
        <f t="shared" si="3"/>
        <v>34144</v>
      </c>
      <c r="M18" s="363"/>
      <c r="N18" s="129" t="s">
        <v>648</v>
      </c>
      <c r="O18" s="364"/>
      <c r="P18" s="335"/>
    </row>
    <row r="19" s="335" customFormat="1" ht="18" customHeight="1" spans="1:15">
      <c r="A19" s="227" t="s">
        <v>662</v>
      </c>
      <c r="B19" s="138"/>
      <c r="C19" s="138">
        <v>889</v>
      </c>
      <c r="D19" s="138" t="s">
        <v>166</v>
      </c>
      <c r="E19" s="138">
        <v>0</v>
      </c>
      <c r="F19" s="193">
        <f t="shared" si="0"/>
        <v>0</v>
      </c>
      <c r="G19" s="138">
        <v>0</v>
      </c>
      <c r="H19" s="193">
        <f t="shared" si="5"/>
        <v>0</v>
      </c>
      <c r="I19" s="138">
        <v>60</v>
      </c>
      <c r="J19" s="353">
        <v>12</v>
      </c>
      <c r="K19" s="354">
        <f t="shared" si="2"/>
        <v>640080</v>
      </c>
      <c r="L19" s="354">
        <f t="shared" si="3"/>
        <v>640080</v>
      </c>
      <c r="M19" s="187"/>
      <c r="N19" s="129" t="s">
        <v>648</v>
      </c>
      <c r="O19" s="188" t="s">
        <v>43</v>
      </c>
    </row>
    <row r="20" s="335" customFormat="1" ht="18" customHeight="1" spans="1:15">
      <c r="A20" s="227" t="s">
        <v>663</v>
      </c>
      <c r="B20" s="138"/>
      <c r="C20" s="138">
        <v>60</v>
      </c>
      <c r="D20" s="138"/>
      <c r="E20" s="138">
        <v>0</v>
      </c>
      <c r="F20" s="193">
        <f t="shared" si="0"/>
        <v>0</v>
      </c>
      <c r="G20" s="138">
        <v>0</v>
      </c>
      <c r="H20" s="193">
        <f t="shared" si="5"/>
        <v>0</v>
      </c>
      <c r="I20" s="138">
        <v>60</v>
      </c>
      <c r="J20" s="353">
        <v>12</v>
      </c>
      <c r="K20" s="354">
        <f t="shared" si="2"/>
        <v>43200</v>
      </c>
      <c r="L20" s="354">
        <f t="shared" si="3"/>
        <v>43200</v>
      </c>
      <c r="M20" s="187"/>
      <c r="N20" s="129" t="s">
        <v>648</v>
      </c>
      <c r="O20" s="188" t="s">
        <v>43</v>
      </c>
    </row>
    <row r="21" s="335" customFormat="1" ht="18" customHeight="1" spans="1:16">
      <c r="A21" s="227" t="s">
        <v>664</v>
      </c>
      <c r="B21" s="138"/>
      <c r="C21" s="138">
        <v>617</v>
      </c>
      <c r="D21" s="138" t="s">
        <v>166</v>
      </c>
      <c r="E21" s="138">
        <v>0</v>
      </c>
      <c r="F21" s="193">
        <f t="shared" si="0"/>
        <v>0</v>
      </c>
      <c r="G21" s="138">
        <v>0</v>
      </c>
      <c r="H21" s="193">
        <f t="shared" si="5"/>
        <v>0</v>
      </c>
      <c r="I21" s="138">
        <v>60</v>
      </c>
      <c r="J21" s="353">
        <v>12</v>
      </c>
      <c r="K21" s="354">
        <f t="shared" si="2"/>
        <v>444240</v>
      </c>
      <c r="L21" s="354">
        <f t="shared" si="3"/>
        <v>444240</v>
      </c>
      <c r="M21" s="187"/>
      <c r="N21" s="129" t="s">
        <v>648</v>
      </c>
      <c r="O21" s="188" t="s">
        <v>43</v>
      </c>
      <c r="P21" s="365"/>
    </row>
    <row r="22" s="335" customFormat="1" ht="18" customHeight="1" spans="1:15">
      <c r="A22" s="342" t="s">
        <v>23</v>
      </c>
      <c r="B22" s="349"/>
      <c r="C22" s="349"/>
      <c r="D22" s="349"/>
      <c r="E22" s="349"/>
      <c r="F22" s="343">
        <f>SUM(F6:F21)</f>
        <v>54012</v>
      </c>
      <c r="G22" s="342"/>
      <c r="H22" s="343">
        <f>SUM(H6:H21)</f>
        <v>0</v>
      </c>
      <c r="I22" s="342"/>
      <c r="J22" s="366"/>
      <c r="K22" s="356">
        <f>SUM(K6:K21)</f>
        <v>1721160</v>
      </c>
      <c r="L22" s="356">
        <f>SUM(L6:L21)</f>
        <v>1775172</v>
      </c>
      <c r="M22" s="367"/>
      <c r="N22" s="368"/>
      <c r="O22" s="306"/>
    </row>
    <row r="23" s="335" customFormat="1" ht="18" customHeight="1" spans="1:15">
      <c r="A23" s="227" t="s">
        <v>665</v>
      </c>
      <c r="B23" s="138">
        <v>1</v>
      </c>
      <c r="C23" s="138">
        <v>22</v>
      </c>
      <c r="D23" s="138" t="s">
        <v>34</v>
      </c>
      <c r="E23" s="138">
        <v>56</v>
      </c>
      <c r="F23" s="348">
        <f t="shared" ref="F23:F26" si="6">C23*E23</f>
        <v>1232</v>
      </c>
      <c r="G23" s="138">
        <v>0</v>
      </c>
      <c r="H23" s="193">
        <f>G23*C23</f>
        <v>0</v>
      </c>
      <c r="I23" s="138">
        <v>60</v>
      </c>
      <c r="J23" s="353">
        <v>12</v>
      </c>
      <c r="K23" s="354">
        <f>C23*I23*J23</f>
        <v>15840</v>
      </c>
      <c r="L23" s="354">
        <f t="shared" ref="L23:L26" si="7">K23+H23+F23</f>
        <v>17072</v>
      </c>
      <c r="M23" s="187"/>
      <c r="N23" s="129" t="s">
        <v>648</v>
      </c>
      <c r="O23" s="188"/>
    </row>
    <row r="24" s="335" customFormat="1" ht="18" customHeight="1" spans="1:15">
      <c r="A24" s="127" t="s">
        <v>666</v>
      </c>
      <c r="B24" s="128">
        <v>1</v>
      </c>
      <c r="C24" s="129">
        <v>33</v>
      </c>
      <c r="D24" s="130" t="s">
        <v>17</v>
      </c>
      <c r="E24" s="229">
        <v>56</v>
      </c>
      <c r="F24" s="131">
        <f t="shared" si="6"/>
        <v>1848</v>
      </c>
      <c r="G24" s="138">
        <v>0</v>
      </c>
      <c r="H24" s="131">
        <v>0</v>
      </c>
      <c r="I24" s="138">
        <v>60</v>
      </c>
      <c r="J24" s="185">
        <v>1</v>
      </c>
      <c r="K24" s="186">
        <f>C24*I24*J24</f>
        <v>1980</v>
      </c>
      <c r="L24" s="41">
        <f t="shared" si="7"/>
        <v>3828</v>
      </c>
      <c r="M24" s="187"/>
      <c r="N24" s="129" t="s">
        <v>648</v>
      </c>
      <c r="O24" s="369"/>
    </row>
    <row r="25" s="335" customFormat="1" ht="18" customHeight="1" spans="1:15">
      <c r="A25" s="227" t="s">
        <v>667</v>
      </c>
      <c r="B25" s="138">
        <v>3</v>
      </c>
      <c r="C25" s="138">
        <v>66</v>
      </c>
      <c r="D25" s="138" t="s">
        <v>34</v>
      </c>
      <c r="E25" s="138">
        <v>56</v>
      </c>
      <c r="F25" s="348">
        <f t="shared" si="6"/>
        <v>3696</v>
      </c>
      <c r="G25" s="138">
        <v>0</v>
      </c>
      <c r="H25" s="193">
        <f>G25*C25</f>
        <v>0</v>
      </c>
      <c r="I25" s="138">
        <v>60</v>
      </c>
      <c r="J25" s="353">
        <v>12</v>
      </c>
      <c r="K25" s="354">
        <f>C25*I25*J25</f>
        <v>47520</v>
      </c>
      <c r="L25" s="354">
        <f t="shared" si="7"/>
        <v>51216</v>
      </c>
      <c r="M25" s="362"/>
      <c r="N25" s="129"/>
      <c r="O25" s="188"/>
    </row>
    <row r="26" s="335" customFormat="1" ht="18" customHeight="1" spans="1:15">
      <c r="A26" s="121" t="s">
        <v>668</v>
      </c>
      <c r="B26" s="53">
        <v>1</v>
      </c>
      <c r="C26" s="53">
        <v>22</v>
      </c>
      <c r="D26" s="53" t="s">
        <v>17</v>
      </c>
      <c r="E26" s="125">
        <v>56</v>
      </c>
      <c r="F26" s="102">
        <f t="shared" si="6"/>
        <v>1232</v>
      </c>
      <c r="G26" s="125">
        <v>0</v>
      </c>
      <c r="H26" s="83">
        <f>C26*G26</f>
        <v>0</v>
      </c>
      <c r="I26" s="125">
        <v>60</v>
      </c>
      <c r="J26" s="370">
        <v>10</v>
      </c>
      <c r="K26" s="172">
        <f>C26*I26*J24</f>
        <v>1320</v>
      </c>
      <c r="L26" s="41">
        <f t="shared" si="7"/>
        <v>2552</v>
      </c>
      <c r="M26" s="371"/>
      <c r="N26" s="129"/>
      <c r="O26" s="308" t="s">
        <v>224</v>
      </c>
    </row>
    <row r="27" s="335" customFormat="1" ht="18" customHeight="1" spans="1:15">
      <c r="A27" s="342" t="s">
        <v>23</v>
      </c>
      <c r="B27" s="349"/>
      <c r="C27" s="349"/>
      <c r="D27" s="349"/>
      <c r="E27" s="349"/>
      <c r="F27" s="343">
        <f>SUM(F23:F26)</f>
        <v>8008</v>
      </c>
      <c r="G27" s="342"/>
      <c r="H27" s="343"/>
      <c r="I27" s="342"/>
      <c r="J27" s="366"/>
      <c r="K27" s="356">
        <f>SUM(K23:K26)</f>
        <v>66660</v>
      </c>
      <c r="L27" s="356">
        <f>SUM(L23:L26)</f>
        <v>74668</v>
      </c>
      <c r="M27" s="367"/>
      <c r="N27" s="368"/>
      <c r="O27" s="359"/>
    </row>
    <row r="28" s="338" customFormat="1" ht="18" customHeight="1" spans="1:15">
      <c r="A28" s="19" t="s">
        <v>63</v>
      </c>
      <c r="B28" s="350">
        <v>1</v>
      </c>
      <c r="C28" s="350">
        <v>100</v>
      </c>
      <c r="D28" s="350" t="s">
        <v>29</v>
      </c>
      <c r="E28" s="350">
        <v>28</v>
      </c>
      <c r="F28" s="351">
        <f>C28*E28</f>
        <v>2800</v>
      </c>
      <c r="G28" s="138">
        <v>0</v>
      </c>
      <c r="H28" s="352">
        <v>0</v>
      </c>
      <c r="I28" s="350">
        <v>30</v>
      </c>
      <c r="J28" s="350">
        <v>12</v>
      </c>
      <c r="K28" s="354">
        <f>C28*I28*J28</f>
        <v>36000</v>
      </c>
      <c r="L28" s="352">
        <f>F28+H28+K28</f>
        <v>38800</v>
      </c>
      <c r="M28" s="363"/>
      <c r="N28" s="129" t="s">
        <v>669</v>
      </c>
      <c r="O28" s="372"/>
    </row>
    <row r="29" s="338" customFormat="1" ht="18" customHeight="1" spans="1:16">
      <c r="A29" s="227" t="s">
        <v>670</v>
      </c>
      <c r="B29" s="138">
        <v>1</v>
      </c>
      <c r="C29" s="138">
        <v>22</v>
      </c>
      <c r="D29" s="138" t="s">
        <v>34</v>
      </c>
      <c r="E29" s="138">
        <v>56</v>
      </c>
      <c r="F29" s="348">
        <f>C29*E29</f>
        <v>1232</v>
      </c>
      <c r="G29" s="138">
        <v>0</v>
      </c>
      <c r="H29" s="193">
        <f>G29*C29</f>
        <v>0</v>
      </c>
      <c r="I29" s="138">
        <v>60</v>
      </c>
      <c r="J29" s="350">
        <v>12</v>
      </c>
      <c r="K29" s="354">
        <f>C29*I29*J29</f>
        <v>15840</v>
      </c>
      <c r="L29" s="354">
        <f>K29+H29+F29</f>
        <v>17072</v>
      </c>
      <c r="M29" s="363"/>
      <c r="N29" s="129" t="s">
        <v>669</v>
      </c>
      <c r="O29" s="188"/>
      <c r="P29" s="335"/>
    </row>
    <row r="30" s="338" customFormat="1" ht="18" customHeight="1" spans="1:15">
      <c r="A30" s="19" t="s">
        <v>63</v>
      </c>
      <c r="B30" s="350">
        <v>1</v>
      </c>
      <c r="C30" s="350">
        <v>104</v>
      </c>
      <c r="D30" s="350" t="s">
        <v>29</v>
      </c>
      <c r="E30" s="350">
        <v>28</v>
      </c>
      <c r="F30" s="351">
        <f>C30*E30</f>
        <v>2912</v>
      </c>
      <c r="G30" s="138">
        <v>0</v>
      </c>
      <c r="H30" s="352">
        <v>0</v>
      </c>
      <c r="I30" s="350">
        <v>30</v>
      </c>
      <c r="J30" s="350">
        <v>12</v>
      </c>
      <c r="K30" s="354">
        <f>C30*I30*J30</f>
        <v>37440</v>
      </c>
      <c r="L30" s="352">
        <f>F30+H30+K30</f>
        <v>40352</v>
      </c>
      <c r="M30" s="363"/>
      <c r="N30" s="129" t="s">
        <v>669</v>
      </c>
      <c r="O30" s="373" t="s">
        <v>671</v>
      </c>
    </row>
    <row r="31" s="335" customFormat="1" ht="18" customHeight="1" spans="1:16">
      <c r="A31" s="53" t="s">
        <v>672</v>
      </c>
      <c r="B31" s="53">
        <v>1</v>
      </c>
      <c r="C31" s="53">
        <v>60</v>
      </c>
      <c r="D31" s="53" t="s">
        <v>29</v>
      </c>
      <c r="E31" s="53">
        <v>0</v>
      </c>
      <c r="F31" s="83">
        <v>0</v>
      </c>
      <c r="G31" s="53">
        <v>0</v>
      </c>
      <c r="H31" s="83">
        <v>0</v>
      </c>
      <c r="I31" s="53">
        <v>60</v>
      </c>
      <c r="J31" s="350">
        <v>12</v>
      </c>
      <c r="K31" s="83">
        <f>C31*I31*J31</f>
        <v>43200</v>
      </c>
      <c r="L31" s="83">
        <f>F31+H31+K31</f>
        <v>43200</v>
      </c>
      <c r="M31" s="363"/>
      <c r="N31" s="129" t="s">
        <v>669</v>
      </c>
      <c r="O31" s="374" t="s">
        <v>673</v>
      </c>
      <c r="P31" s="338"/>
    </row>
    <row r="32" s="339" customFormat="1" ht="18" customHeight="1" spans="1:16">
      <c r="A32" s="342" t="s">
        <v>23</v>
      </c>
      <c r="B32" s="342"/>
      <c r="C32" s="342"/>
      <c r="D32" s="342"/>
      <c r="E32" s="342"/>
      <c r="F32" s="343">
        <f>SUM(F28:F31)</f>
        <v>6944</v>
      </c>
      <c r="G32" s="344"/>
      <c r="H32" s="343">
        <f>SUM(H23:H24)</f>
        <v>0</v>
      </c>
      <c r="I32" s="344"/>
      <c r="J32" s="355"/>
      <c r="K32" s="356">
        <f>SUM(K28:K31)</f>
        <v>132480</v>
      </c>
      <c r="L32" s="356">
        <f>SUM(L28:L31)</f>
        <v>139424</v>
      </c>
      <c r="M32" s="375"/>
      <c r="N32" s="376"/>
      <c r="O32" s="359"/>
      <c r="P32" s="336"/>
    </row>
    <row r="33" s="216" customFormat="1" ht="18" customHeight="1" spans="1:16">
      <c r="A33" s="238" t="s">
        <v>207</v>
      </c>
      <c r="B33" s="238"/>
      <c r="C33" s="238"/>
      <c r="D33" s="238"/>
      <c r="E33" s="238"/>
      <c r="F33" s="239">
        <f>F32+F27+F22</f>
        <v>68964</v>
      </c>
      <c r="G33" s="239"/>
      <c r="H33" s="239">
        <f>H22</f>
        <v>0</v>
      </c>
      <c r="I33" s="239"/>
      <c r="J33" s="239"/>
      <c r="K33" s="239">
        <f>K32+K27+K22</f>
        <v>1920300</v>
      </c>
      <c r="L33" s="239">
        <f>L32+L27+L22</f>
        <v>1989264</v>
      </c>
      <c r="M33" s="377"/>
      <c r="N33" s="378"/>
      <c r="O33" s="379"/>
      <c r="P33" s="2"/>
    </row>
    <row r="34" s="3" customFormat="1" ht="16.5" customHeight="1" spans="1:16">
      <c r="A34" s="36" t="s">
        <v>208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67"/>
    </row>
    <row r="35" ht="20.25" customHeight="1" spans="1:15">
      <c r="A35" s="71" t="s">
        <v>209</v>
      </c>
      <c r="B35" s="148"/>
      <c r="C35" s="148"/>
      <c r="D35" s="148"/>
      <c r="E35" s="148"/>
      <c r="F35" s="149"/>
      <c r="G35" s="148"/>
      <c r="H35" s="149"/>
      <c r="I35" s="148"/>
      <c r="J35" s="148"/>
      <c r="K35" s="149"/>
      <c r="L35" s="149"/>
      <c r="M35" s="149"/>
      <c r="N35" s="148"/>
      <c r="O35" s="148"/>
    </row>
    <row r="36" ht="7.5" customHeight="1"/>
    <row r="37" spans="5:7">
      <c r="E37" s="287" t="s">
        <v>210</v>
      </c>
      <c r="F37" s="287"/>
      <c r="G37" s="340">
        <f>F28+F30</f>
        <v>5712</v>
      </c>
    </row>
    <row r="38" ht="19.5" customHeight="1" spans="5:12">
      <c r="E38" s="287" t="s">
        <v>380</v>
      </c>
      <c r="F38" s="287"/>
      <c r="G38" s="340">
        <f>F33-G39-G37</f>
        <v>28532</v>
      </c>
      <c r="I38" s="255" t="s">
        <v>674</v>
      </c>
      <c r="L38" s="340">
        <f>H33</f>
        <v>0</v>
      </c>
    </row>
    <row r="39" ht="20.25" customHeight="1" spans="5:7">
      <c r="E39" s="287" t="s">
        <v>212</v>
      </c>
      <c r="F39" s="287"/>
      <c r="G39" s="340">
        <f>F17+F18+F23+F25+F26+F29+F6</f>
        <v>34720</v>
      </c>
    </row>
    <row r="40" ht="40.5" customHeight="1" spans="7:7">
      <c r="G40" s="340"/>
    </row>
  </sheetData>
  <autoFilter ref="A2:P35">
    <extLst/>
  </autoFilter>
  <sortState ref="A3:P24">
    <sortCondition ref="A3:A24"/>
  </sortState>
  <mergeCells count="6">
    <mergeCell ref="A1:O1"/>
    <mergeCell ref="A5:O5"/>
    <mergeCell ref="A34:O34"/>
    <mergeCell ref="E37:F37"/>
    <mergeCell ref="E38:F38"/>
    <mergeCell ref="E39:F39"/>
  </mergeCells>
  <pageMargins left="0.748031496062992" right="0.15748031496063" top="0.748031496062992" bottom="0.31496062992126" header="0.511811023622047" footer="0.511811023622047"/>
  <pageSetup paperSize="9" scale="68" orientation="landscape" horizontalDpi="1200" verticalDpi="12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H19" sqref="H19"/>
    </sheetView>
  </sheetViews>
  <sheetFormatPr defaultColWidth="9" defaultRowHeight="13.5"/>
  <cols>
    <col min="1" max="1" width="11.75" style="3" customWidth="1"/>
    <col min="2" max="2" width="4.125" style="3" customWidth="1"/>
    <col min="3" max="3" width="6" style="3" customWidth="1"/>
    <col min="4" max="4" width="9" style="3"/>
    <col min="5" max="5" width="6.375" style="3" customWidth="1"/>
    <col min="6" max="6" width="11.5" style="4" customWidth="1"/>
    <col min="7" max="7" width="6.75" style="3" customWidth="1"/>
    <col min="8" max="8" width="10.75" style="4" customWidth="1"/>
    <col min="9" max="9" width="6.25" style="3" customWidth="1"/>
    <col min="10" max="10" width="5.125" style="3" customWidth="1"/>
    <col min="11" max="11" width="12.75" style="4" customWidth="1"/>
    <col min="12" max="12" width="12.875" style="4" customWidth="1"/>
    <col min="13" max="13" width="11.875" style="4" customWidth="1"/>
    <col min="14" max="14" width="6.625" style="3" customWidth="1"/>
    <col min="15" max="15" width="9.625" style="3" customWidth="1"/>
    <col min="16" max="22" width="9" style="3"/>
    <col min="23" max="23" width="9.375" style="3"/>
    <col min="24" max="24" width="9" style="3"/>
    <col min="25" max="25" width="10.375" style="3"/>
    <col min="26" max="28" width="9" style="3"/>
    <col min="29" max="29" width="10.375" style="3"/>
    <col min="30" max="16384" width="9" style="3"/>
  </cols>
  <sheetData>
    <row r="1" s="3" customFormat="1" ht="37.5" customHeight="1" spans="1:15">
      <c r="A1" s="315" t="s">
        <v>675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="3" customFormat="1" ht="96.75" customHeight="1" spans="1:15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37" t="s">
        <v>13</v>
      </c>
      <c r="N2" s="38" t="s">
        <v>14</v>
      </c>
      <c r="O2" s="39" t="s">
        <v>15</v>
      </c>
    </row>
    <row r="3" s="3" customFormat="1" ht="35" customHeight="1" spans="1:15">
      <c r="A3" s="12" t="s">
        <v>676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40"/>
    </row>
    <row r="4" s="3" customFormat="1" ht="30" customHeight="1" spans="1:15">
      <c r="A4" s="28" t="s">
        <v>677</v>
      </c>
      <c r="B4" s="29" t="s">
        <v>60</v>
      </c>
      <c r="C4" s="14">
        <v>22</v>
      </c>
      <c r="D4" s="14" t="s">
        <v>17</v>
      </c>
      <c r="E4" s="14">
        <v>0</v>
      </c>
      <c r="F4" s="15">
        <f>E4*C4</f>
        <v>0</v>
      </c>
      <c r="G4" s="14">
        <v>0</v>
      </c>
      <c r="H4" s="15">
        <v>0</v>
      </c>
      <c r="I4" s="14">
        <v>0</v>
      </c>
      <c r="J4" s="14">
        <v>0</v>
      </c>
      <c r="K4" s="41">
        <f>C4*I4*J4</f>
        <v>0</v>
      </c>
      <c r="L4" s="15">
        <f>K4+H4+F4</f>
        <v>0</v>
      </c>
      <c r="M4" s="15"/>
      <c r="N4" s="29" t="s">
        <v>22</v>
      </c>
      <c r="O4" s="54"/>
    </row>
    <row r="5" s="3" customFormat="1" ht="30" customHeight="1" spans="1:15">
      <c r="A5" s="316" t="s">
        <v>23</v>
      </c>
      <c r="B5" s="317"/>
      <c r="C5" s="316">
        <f>SUM(C4:C4)</f>
        <v>22</v>
      </c>
      <c r="D5" s="318"/>
      <c r="E5" s="316">
        <v>0</v>
      </c>
      <c r="F5" s="319">
        <f>E5*C5</f>
        <v>0</v>
      </c>
      <c r="G5" s="316">
        <v>0</v>
      </c>
      <c r="H5" s="319">
        <v>0</v>
      </c>
      <c r="I5" s="316">
        <v>0</v>
      </c>
      <c r="J5" s="316">
        <v>0</v>
      </c>
      <c r="K5" s="87">
        <f>C5*I5*J5</f>
        <v>0</v>
      </c>
      <c r="L5" s="319">
        <f>K5+H5+F5</f>
        <v>0</v>
      </c>
      <c r="M5" s="322"/>
      <c r="N5" s="323"/>
      <c r="O5" s="324"/>
    </row>
    <row r="6" s="3" customFormat="1" ht="23.45" customHeight="1" spans="1:15">
      <c r="A6" s="14" t="s">
        <v>678</v>
      </c>
      <c r="B6" s="19"/>
      <c r="C6" s="14">
        <v>7.78</v>
      </c>
      <c r="D6" s="14" t="s">
        <v>42</v>
      </c>
      <c r="E6" s="14">
        <v>0</v>
      </c>
      <c r="F6" s="15">
        <f t="shared" ref="F6:F12" si="0">E6*C6</f>
        <v>0</v>
      </c>
      <c r="G6" s="14">
        <v>0</v>
      </c>
      <c r="H6" s="15">
        <v>0</v>
      </c>
      <c r="I6" s="14">
        <v>60</v>
      </c>
      <c r="J6" s="14">
        <v>12</v>
      </c>
      <c r="K6" s="41">
        <f>C6*I6*J6</f>
        <v>5601.6</v>
      </c>
      <c r="L6" s="15">
        <f>K6+H6+F6</f>
        <v>5601.6</v>
      </c>
      <c r="M6" s="325"/>
      <c r="N6" s="29"/>
      <c r="O6" s="326" t="s">
        <v>43</v>
      </c>
    </row>
    <row r="7" s="3" customFormat="1" ht="23.45" customHeight="1" spans="1:15">
      <c r="A7" s="316" t="s">
        <v>23</v>
      </c>
      <c r="B7" s="133"/>
      <c r="C7" s="316">
        <f>SUM(C6:C6)</f>
        <v>7.78</v>
      </c>
      <c r="D7" s="316"/>
      <c r="E7" s="316">
        <v>0</v>
      </c>
      <c r="F7" s="319">
        <f t="shared" si="0"/>
        <v>0</v>
      </c>
      <c r="G7" s="316">
        <v>0</v>
      </c>
      <c r="H7" s="319">
        <v>0</v>
      </c>
      <c r="I7" s="316"/>
      <c r="J7" s="316"/>
      <c r="K7" s="87">
        <f>SUM(K6:K6)</f>
        <v>5601.6</v>
      </c>
      <c r="L7" s="319">
        <f>SUM(L6:L6)</f>
        <v>5601.6</v>
      </c>
      <c r="M7" s="327"/>
      <c r="N7" s="323"/>
      <c r="O7" s="328"/>
    </row>
    <row r="8" s="3" customFormat="1" ht="23.45" customHeight="1" spans="1:15">
      <c r="A8" s="14" t="s">
        <v>678</v>
      </c>
      <c r="B8" s="19"/>
      <c r="C8" s="14">
        <v>208.33</v>
      </c>
      <c r="D8" s="14" t="s">
        <v>42</v>
      </c>
      <c r="E8" s="14">
        <v>0</v>
      </c>
      <c r="F8" s="15">
        <f t="shared" si="0"/>
        <v>0</v>
      </c>
      <c r="G8" s="14">
        <v>0</v>
      </c>
      <c r="H8" s="15">
        <v>0</v>
      </c>
      <c r="I8" s="14">
        <v>60</v>
      </c>
      <c r="J8" s="14">
        <v>12</v>
      </c>
      <c r="K8" s="41">
        <f t="shared" ref="K8:K13" si="1">C8*I8*J8</f>
        <v>149997.6</v>
      </c>
      <c r="L8" s="15">
        <f t="shared" ref="L8:L13" si="2">K8+H8+F8</f>
        <v>149997.6</v>
      </c>
      <c r="M8" s="325"/>
      <c r="N8" s="29" t="s">
        <v>679</v>
      </c>
      <c r="O8" s="326"/>
    </row>
    <row r="9" s="3" customFormat="1" ht="23.45" customHeight="1" spans="1:15">
      <c r="A9" s="316" t="s">
        <v>23</v>
      </c>
      <c r="B9" s="133"/>
      <c r="C9" s="316">
        <f>SUM(C8:C8)</f>
        <v>208.33</v>
      </c>
      <c r="D9" s="318"/>
      <c r="E9" s="316">
        <v>0</v>
      </c>
      <c r="F9" s="319">
        <f t="shared" si="0"/>
        <v>0</v>
      </c>
      <c r="G9" s="316">
        <v>0</v>
      </c>
      <c r="H9" s="319">
        <v>0</v>
      </c>
      <c r="I9" s="318"/>
      <c r="J9" s="318"/>
      <c r="K9" s="87">
        <f>SUM(K8:K8)</f>
        <v>149997.6</v>
      </c>
      <c r="L9" s="319">
        <f>SUM(L8:L8)</f>
        <v>149997.6</v>
      </c>
      <c r="M9" s="327"/>
      <c r="N9" s="323"/>
      <c r="O9" s="328"/>
    </row>
    <row r="10" s="3" customFormat="1" ht="28.5" customHeight="1" spans="1:15">
      <c r="A10" s="151" t="s">
        <v>678</v>
      </c>
      <c r="B10" s="19"/>
      <c r="C10" s="14">
        <v>633.89</v>
      </c>
      <c r="D10" s="14" t="s">
        <v>42</v>
      </c>
      <c r="E10" s="14">
        <v>0</v>
      </c>
      <c r="F10" s="15">
        <f t="shared" si="0"/>
        <v>0</v>
      </c>
      <c r="G10" s="14">
        <v>0</v>
      </c>
      <c r="H10" s="15">
        <v>0</v>
      </c>
      <c r="I10" s="14">
        <v>60</v>
      </c>
      <c r="J10" s="14">
        <v>12</v>
      </c>
      <c r="K10" s="41">
        <f t="shared" si="1"/>
        <v>456400.8</v>
      </c>
      <c r="L10" s="15">
        <f t="shared" si="2"/>
        <v>456400.8</v>
      </c>
      <c r="M10" s="325"/>
      <c r="N10" s="29" t="s">
        <v>680</v>
      </c>
      <c r="O10" s="326" t="s">
        <v>43</v>
      </c>
    </row>
    <row r="11" s="3" customFormat="1" ht="34" customHeight="1" spans="1:15">
      <c r="A11" s="14" t="s">
        <v>677</v>
      </c>
      <c r="B11" s="14"/>
      <c r="C11" s="14">
        <v>60</v>
      </c>
      <c r="D11" s="14" t="s">
        <v>17</v>
      </c>
      <c r="E11" s="14">
        <v>56</v>
      </c>
      <c r="F11" s="320">
        <f t="shared" si="0"/>
        <v>3360</v>
      </c>
      <c r="G11" s="14">
        <v>75.53</v>
      </c>
      <c r="H11" s="83">
        <f>C11*G11</f>
        <v>4531.8</v>
      </c>
      <c r="I11" s="14">
        <v>60</v>
      </c>
      <c r="J11" s="14">
        <v>12</v>
      </c>
      <c r="K11" s="41">
        <f t="shared" si="1"/>
        <v>43200</v>
      </c>
      <c r="L11" s="15">
        <f t="shared" si="2"/>
        <v>51091.8</v>
      </c>
      <c r="M11" s="325"/>
      <c r="N11" s="29" t="s">
        <v>680</v>
      </c>
      <c r="O11" s="329"/>
    </row>
    <row r="12" s="3" customFormat="1" ht="34" customHeight="1" spans="1:15">
      <c r="A12" s="14" t="s">
        <v>677</v>
      </c>
      <c r="B12" s="14"/>
      <c r="C12" s="14">
        <v>15.4</v>
      </c>
      <c r="D12" s="14" t="s">
        <v>17</v>
      </c>
      <c r="E12" s="14">
        <v>56</v>
      </c>
      <c r="F12" s="320">
        <f t="shared" si="0"/>
        <v>862.4</v>
      </c>
      <c r="G12" s="14">
        <v>75.53</v>
      </c>
      <c r="H12" s="83">
        <f>C12*G12</f>
        <v>1163.162</v>
      </c>
      <c r="I12" s="14">
        <v>60</v>
      </c>
      <c r="J12" s="14">
        <v>12</v>
      </c>
      <c r="K12" s="41">
        <f t="shared" si="1"/>
        <v>11088</v>
      </c>
      <c r="L12" s="15">
        <f t="shared" si="2"/>
        <v>13113.562</v>
      </c>
      <c r="M12" s="325"/>
      <c r="N12" s="29"/>
      <c r="O12" s="329"/>
    </row>
    <row r="13" s="3" customFormat="1" ht="35" customHeight="1" spans="1:15">
      <c r="A13" s="14" t="s">
        <v>677</v>
      </c>
      <c r="B13" s="14"/>
      <c r="C13" s="14">
        <v>159.2</v>
      </c>
      <c r="D13" s="14" t="s">
        <v>42</v>
      </c>
      <c r="E13" s="14">
        <v>0</v>
      </c>
      <c r="F13" s="15">
        <v>0</v>
      </c>
      <c r="G13" s="14">
        <v>0</v>
      </c>
      <c r="H13" s="83">
        <f>C13*G13</f>
        <v>0</v>
      </c>
      <c r="I13" s="14">
        <v>60</v>
      </c>
      <c r="J13" s="14">
        <v>12</v>
      </c>
      <c r="K13" s="41">
        <f t="shared" si="1"/>
        <v>114624</v>
      </c>
      <c r="L13" s="15">
        <f t="shared" si="2"/>
        <v>114624</v>
      </c>
      <c r="M13" s="325"/>
      <c r="N13" s="29" t="s">
        <v>680</v>
      </c>
      <c r="O13" s="329" t="s">
        <v>43</v>
      </c>
    </row>
    <row r="14" s="3" customFormat="1" ht="26" customHeight="1" spans="1:15">
      <c r="A14" s="316" t="s">
        <v>23</v>
      </c>
      <c r="B14" s="318"/>
      <c r="C14" s="316">
        <f>SUM(C10:C13)</f>
        <v>868.49</v>
      </c>
      <c r="D14" s="318"/>
      <c r="E14" s="318"/>
      <c r="F14" s="319">
        <f>SUM(F10:F13)</f>
        <v>4222.4</v>
      </c>
      <c r="G14" s="316"/>
      <c r="H14" s="319">
        <f>SUM(H10:H13)</f>
        <v>5694.962</v>
      </c>
      <c r="I14" s="316"/>
      <c r="J14" s="316"/>
      <c r="K14" s="87">
        <f>SUM(K10:K13)</f>
        <v>625312.8</v>
      </c>
      <c r="L14" s="319">
        <f>SUM(L10:L13)</f>
        <v>635230.162</v>
      </c>
      <c r="M14" s="327"/>
      <c r="N14" s="323"/>
      <c r="O14" s="330"/>
    </row>
    <row r="15" s="3" customFormat="1" ht="33" customHeight="1" spans="1:15">
      <c r="A15" s="14" t="s">
        <v>677</v>
      </c>
      <c r="B15" s="14"/>
      <c r="C15" s="14">
        <v>33.36</v>
      </c>
      <c r="D15" s="14" t="s">
        <v>17</v>
      </c>
      <c r="E15" s="14">
        <v>56</v>
      </c>
      <c r="F15" s="320">
        <f>E15*C15</f>
        <v>1868.16</v>
      </c>
      <c r="G15" s="14">
        <v>75.53</v>
      </c>
      <c r="H15" s="83">
        <f>C15*G15</f>
        <v>2519.6808</v>
      </c>
      <c r="I15" s="14">
        <v>60</v>
      </c>
      <c r="J15" s="14">
        <v>12</v>
      </c>
      <c r="K15" s="41">
        <f>C15*I15*J15</f>
        <v>24019.2</v>
      </c>
      <c r="L15" s="15">
        <f>K15+H15+F15</f>
        <v>28407.0408</v>
      </c>
      <c r="M15" s="325"/>
      <c r="N15" s="29" t="s">
        <v>680</v>
      </c>
      <c r="O15" s="329"/>
    </row>
    <row r="16" s="3" customFormat="1" ht="27" customHeight="1" spans="1:15">
      <c r="A16" s="316" t="s">
        <v>23</v>
      </c>
      <c r="B16" s="318"/>
      <c r="C16" s="316">
        <f>SUM(C15:C15)</f>
        <v>33.36</v>
      </c>
      <c r="D16" s="318"/>
      <c r="E16" s="318"/>
      <c r="F16" s="319">
        <f>SUM(F15:F15)</f>
        <v>1868.16</v>
      </c>
      <c r="G16" s="316"/>
      <c r="H16" s="319">
        <f>SUM(H15:H15)</f>
        <v>2519.6808</v>
      </c>
      <c r="I16" s="316"/>
      <c r="J16" s="316"/>
      <c r="K16" s="87">
        <f>SUM(K15:K15)</f>
        <v>24019.2</v>
      </c>
      <c r="L16" s="319">
        <f>SUM(L15:L15)</f>
        <v>28407.0408</v>
      </c>
      <c r="M16" s="327"/>
      <c r="N16" s="323"/>
      <c r="O16" s="331"/>
    </row>
    <row r="17" s="3" customFormat="1" ht="27" customHeight="1" spans="1:15">
      <c r="A17" s="19" t="s">
        <v>681</v>
      </c>
      <c r="B17" s="19"/>
      <c r="C17" s="19">
        <v>60</v>
      </c>
      <c r="D17" s="14" t="s">
        <v>42</v>
      </c>
      <c r="E17" s="14">
        <v>0</v>
      </c>
      <c r="F17" s="15">
        <f>E17*C17</f>
        <v>0</v>
      </c>
      <c r="G17" s="14">
        <v>0</v>
      </c>
      <c r="H17" s="15">
        <v>0</v>
      </c>
      <c r="I17" s="14">
        <v>60</v>
      </c>
      <c r="J17" s="14">
        <v>18</v>
      </c>
      <c r="K17" s="41">
        <f>C17*I17*J17</f>
        <v>64800</v>
      </c>
      <c r="L17" s="15">
        <f>K17+H17+F17</f>
        <v>64800</v>
      </c>
      <c r="M17" s="325"/>
      <c r="N17" s="29"/>
      <c r="O17" s="329" t="s">
        <v>682</v>
      </c>
    </row>
    <row r="18" s="3" customFormat="1" ht="27" customHeight="1" spans="1:15">
      <c r="A18" s="316" t="s">
        <v>23</v>
      </c>
      <c r="B18" s="318"/>
      <c r="C18" s="316">
        <f t="shared" ref="C18:H18" si="3">SUM(C17:C17)</f>
        <v>60</v>
      </c>
      <c r="D18" s="318"/>
      <c r="E18" s="318"/>
      <c r="F18" s="319">
        <f t="shared" si="3"/>
        <v>0</v>
      </c>
      <c r="G18" s="316"/>
      <c r="H18" s="319">
        <f t="shared" si="3"/>
        <v>0</v>
      </c>
      <c r="I18" s="316"/>
      <c r="J18" s="316"/>
      <c r="K18" s="87">
        <f>SUM(K17:K17)</f>
        <v>64800</v>
      </c>
      <c r="L18" s="319">
        <f>SUM(L17:L17)</f>
        <v>64800</v>
      </c>
      <c r="M18" s="327"/>
      <c r="N18" s="323"/>
      <c r="O18" s="331"/>
    </row>
    <row r="19" s="2" customFormat="1" ht="20.25" customHeight="1" spans="1:15">
      <c r="A19" s="32" t="s">
        <v>207</v>
      </c>
      <c r="B19" s="32"/>
      <c r="C19" s="32">
        <f>C5+C7+C9+C14+C16+C18</f>
        <v>1199.96</v>
      </c>
      <c r="D19" s="32">
        <f t="shared" ref="D19:L19" si="4">D5+D7+D9+D14+D16</f>
        <v>0</v>
      </c>
      <c r="E19" s="32">
        <f t="shared" si="4"/>
        <v>0</v>
      </c>
      <c r="F19" s="32">
        <f>F5+F7+F9+F14+F16+F18</f>
        <v>6090.56</v>
      </c>
      <c r="G19" s="32">
        <f t="shared" si="4"/>
        <v>0</v>
      </c>
      <c r="H19" s="32">
        <f>H5+H7+H9+H14+H16+H18</f>
        <v>8214.6428</v>
      </c>
      <c r="I19" s="32">
        <f t="shared" si="4"/>
        <v>0</v>
      </c>
      <c r="J19" s="32">
        <f t="shared" si="4"/>
        <v>0</v>
      </c>
      <c r="K19" s="32">
        <f>K5+K7+K9+K14+K16+K18</f>
        <v>869731.2</v>
      </c>
      <c r="L19" s="32">
        <f>L5+L7+L9+L14+L16+L18</f>
        <v>884036.4028</v>
      </c>
      <c r="M19" s="64"/>
      <c r="N19" s="332"/>
      <c r="O19" s="333"/>
    </row>
    <row r="20" s="3" customFormat="1" ht="18.75" customHeight="1" spans="1:15">
      <c r="A20" s="36" t="s">
        <v>208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="71" customFormat="1" ht="23.25" customHeight="1" spans="1:15">
      <c r="A21" s="71" t="s">
        <v>209</v>
      </c>
      <c r="B21" s="148"/>
      <c r="C21" s="148"/>
      <c r="D21" s="148"/>
      <c r="E21" s="148"/>
      <c r="F21" s="149"/>
      <c r="G21" s="148"/>
      <c r="H21" s="149"/>
      <c r="I21" s="148"/>
      <c r="J21" s="148"/>
      <c r="K21" s="149"/>
      <c r="L21" s="149"/>
      <c r="M21" s="149"/>
      <c r="N21" s="148"/>
      <c r="O21" s="148"/>
    </row>
    <row r="22" s="3" customFormat="1" spans="4:13">
      <c r="D22" s="286" t="s">
        <v>210</v>
      </c>
      <c r="F22" s="4">
        <f>F19</f>
        <v>6090.56</v>
      </c>
      <c r="H22" s="321" t="s">
        <v>683</v>
      </c>
      <c r="I22" s="321"/>
      <c r="J22" s="321"/>
      <c r="K22" s="321"/>
      <c r="L22" s="4">
        <f>H19</f>
        <v>8214.6428</v>
      </c>
      <c r="M22" s="4"/>
    </row>
    <row r="23" s="3" customFormat="1" spans="4:13">
      <c r="D23" s="288" t="s">
        <v>212</v>
      </c>
      <c r="F23" s="4">
        <f>F19-F22</f>
        <v>0</v>
      </c>
      <c r="H23" s="4"/>
      <c r="K23" s="4"/>
      <c r="L23" s="4"/>
      <c r="M23" s="4"/>
    </row>
  </sheetData>
  <autoFilter ref="A2:O23">
    <extLst/>
  </autoFilter>
  <mergeCells count="4">
    <mergeCell ref="A1:O1"/>
    <mergeCell ref="A3:O3"/>
    <mergeCell ref="A20:O20"/>
    <mergeCell ref="H22:K22"/>
  </mergeCells>
  <pageMargins left="0.905511811023622" right="0" top="0.393700787401575" bottom="0.236220472440945" header="0.31496062992126" footer="0.196850393700787"/>
  <pageSetup paperSize="9" orientation="landscape" horizontalDpi="1200" verticalDpi="1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1"/>
  <sheetViews>
    <sheetView workbookViewId="0">
      <selection activeCell="L9" sqref="L9"/>
    </sheetView>
  </sheetViews>
  <sheetFormatPr defaultColWidth="9" defaultRowHeight="13.5"/>
  <cols>
    <col min="1" max="1" width="12.625" style="256" customWidth="1"/>
    <col min="2" max="2" width="4.125" style="257" customWidth="1"/>
    <col min="3" max="3" width="6.875" style="257" customWidth="1"/>
    <col min="4" max="4" width="8.75" style="257"/>
    <col min="5" max="5" width="5.75" style="257" customWidth="1"/>
    <col min="6" max="6" width="11.625" style="258" customWidth="1"/>
    <col min="7" max="7" width="7.375" style="257" customWidth="1"/>
    <col min="8" max="8" width="12.25" style="258" customWidth="1"/>
    <col min="9" max="9" width="5.5" style="257" customWidth="1"/>
    <col min="10" max="10" width="4.375" style="259" customWidth="1"/>
    <col min="11" max="11" width="13.25" style="258" customWidth="1"/>
    <col min="12" max="12" width="12.625" style="258" customWidth="1"/>
    <col min="13" max="13" width="12.875" style="260" customWidth="1"/>
    <col min="14" max="14" width="8.125" style="257" customWidth="1"/>
    <col min="15" max="15" width="8.25" style="257" customWidth="1"/>
    <col min="16" max="16384" width="9" style="3"/>
  </cols>
  <sheetData>
    <row r="1" s="1" customFormat="1" ht="32.25" customHeight="1" spans="1:15">
      <c r="A1" s="261" t="s">
        <v>684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91"/>
      <c r="N1" s="261"/>
      <c r="O1" s="261"/>
    </row>
    <row r="2" ht="80.25" customHeight="1" spans="1:15">
      <c r="A2" s="74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292" t="s">
        <v>685</v>
      </c>
      <c r="N2" s="38" t="s">
        <v>14</v>
      </c>
      <c r="O2" s="39" t="s">
        <v>15</v>
      </c>
    </row>
    <row r="3" customFormat="1" ht="32" customHeight="1" spans="1:15">
      <c r="A3" s="12" t="s">
        <v>686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40"/>
    </row>
    <row r="4" s="218" customFormat="1" ht="22.5" customHeight="1" spans="1:15">
      <c r="A4" s="262" t="s">
        <v>687</v>
      </c>
      <c r="B4" s="138">
        <v>1</v>
      </c>
      <c r="C4" s="139">
        <v>22</v>
      </c>
      <c r="D4" s="138" t="s">
        <v>17</v>
      </c>
      <c r="E4" s="140">
        <v>0</v>
      </c>
      <c r="F4" s="141">
        <f>C4*E4</f>
        <v>0</v>
      </c>
      <c r="G4" s="140">
        <v>0</v>
      </c>
      <c r="H4" s="141">
        <f>C4*G4</f>
        <v>0</v>
      </c>
      <c r="I4" s="140">
        <v>0</v>
      </c>
      <c r="J4" s="192">
        <v>0</v>
      </c>
      <c r="K4" s="193">
        <f>C4*I4*J4</f>
        <v>0</v>
      </c>
      <c r="L4" s="193">
        <f>K4+H4+F4</f>
        <v>0</v>
      </c>
      <c r="M4" s="194"/>
      <c r="N4" s="195" t="s">
        <v>22</v>
      </c>
      <c r="O4" s="293"/>
    </row>
    <row r="5" s="218" customFormat="1" ht="22.5" customHeight="1" spans="1:15">
      <c r="A5" s="263"/>
      <c r="B5" s="264"/>
      <c r="C5" s="265"/>
      <c r="D5" s="264"/>
      <c r="E5" s="266"/>
      <c r="F5" s="267">
        <f>SUM(F4:F4)</f>
        <v>0</v>
      </c>
      <c r="G5" s="266"/>
      <c r="H5" s="267">
        <f>SUM(H4:H4)</f>
        <v>0</v>
      </c>
      <c r="I5" s="266"/>
      <c r="J5" s="294"/>
      <c r="K5" s="295">
        <f>SUM(K4:K4)</f>
        <v>0</v>
      </c>
      <c r="L5" s="295">
        <f>SUM(L4:L4)</f>
        <v>0</v>
      </c>
      <c r="M5" s="296"/>
      <c r="N5" s="297"/>
      <c r="O5" s="298"/>
    </row>
    <row r="6" s="218" customFormat="1" ht="22.5" customHeight="1" spans="1:15">
      <c r="A6" s="268" t="s">
        <v>688</v>
      </c>
      <c r="B6" s="138">
        <v>1</v>
      </c>
      <c r="C6" s="139">
        <v>22</v>
      </c>
      <c r="D6" s="138" t="s">
        <v>17</v>
      </c>
      <c r="E6" s="140">
        <v>56</v>
      </c>
      <c r="F6" s="141">
        <f>C6*E6</f>
        <v>1232</v>
      </c>
      <c r="G6" s="140">
        <v>75.53</v>
      </c>
      <c r="H6" s="141">
        <f>C6*G6</f>
        <v>1661.66</v>
      </c>
      <c r="I6" s="140">
        <v>60</v>
      </c>
      <c r="J6" s="192">
        <v>12</v>
      </c>
      <c r="K6" s="193">
        <f>C6*I6*J6</f>
        <v>15840</v>
      </c>
      <c r="L6" s="193">
        <f>K6+H6+F6</f>
        <v>18733.66</v>
      </c>
      <c r="M6" s="194"/>
      <c r="N6" s="195" t="s">
        <v>689</v>
      </c>
      <c r="O6" s="299"/>
    </row>
    <row r="7" s="218" customFormat="1" ht="22.5" customHeight="1" spans="1:15">
      <c r="A7" s="268" t="s">
        <v>690</v>
      </c>
      <c r="B7" s="138">
        <v>1</v>
      </c>
      <c r="C7" s="139">
        <f>3.82*6.25</f>
        <v>23.875</v>
      </c>
      <c r="D7" s="138" t="s">
        <v>17</v>
      </c>
      <c r="E7" s="140">
        <v>56</v>
      </c>
      <c r="F7" s="141">
        <f t="shared" ref="F7:F31" si="0">C7*E7</f>
        <v>1337</v>
      </c>
      <c r="G7" s="140">
        <v>75.53</v>
      </c>
      <c r="H7" s="141">
        <f t="shared" ref="H7:H31" si="1">C7*G7</f>
        <v>1803.27875</v>
      </c>
      <c r="I7" s="140">
        <v>60</v>
      </c>
      <c r="J7" s="192">
        <v>12</v>
      </c>
      <c r="K7" s="193">
        <f t="shared" ref="K7:K31" si="2">C7*I7*J7</f>
        <v>17190</v>
      </c>
      <c r="L7" s="300">
        <f t="shared" ref="L7:L31" si="3">K7+H7+F7</f>
        <v>20330.27875</v>
      </c>
      <c r="M7" s="194"/>
      <c r="N7" s="195" t="s">
        <v>689</v>
      </c>
      <c r="O7" s="293"/>
    </row>
    <row r="8" s="218" customFormat="1" ht="22.5" customHeight="1" spans="1:15">
      <c r="A8" s="268" t="s">
        <v>691</v>
      </c>
      <c r="B8" s="138">
        <v>1</v>
      </c>
      <c r="C8" s="139">
        <v>33.5</v>
      </c>
      <c r="D8" s="138" t="s">
        <v>17</v>
      </c>
      <c r="E8" s="140">
        <v>56</v>
      </c>
      <c r="F8" s="141">
        <f t="shared" si="0"/>
        <v>1876</v>
      </c>
      <c r="G8" s="140">
        <v>75.53</v>
      </c>
      <c r="H8" s="141">
        <f t="shared" si="1"/>
        <v>2530.255</v>
      </c>
      <c r="I8" s="140">
        <v>60</v>
      </c>
      <c r="J8" s="192">
        <v>12</v>
      </c>
      <c r="K8" s="301">
        <f t="shared" si="2"/>
        <v>24120</v>
      </c>
      <c r="L8" s="302">
        <f t="shared" si="3"/>
        <v>28526.255</v>
      </c>
      <c r="M8" s="194"/>
      <c r="N8" s="195" t="s">
        <v>689</v>
      </c>
      <c r="O8" s="293"/>
    </row>
    <row r="9" s="218" customFormat="1" ht="22.5" customHeight="1" spans="1:15">
      <c r="A9" s="268" t="s">
        <v>692</v>
      </c>
      <c r="B9" s="138">
        <v>1</v>
      </c>
      <c r="C9" s="139">
        <f>2.83*6.25</f>
        <v>17.6875</v>
      </c>
      <c r="D9" s="138" t="s">
        <v>17</v>
      </c>
      <c r="E9" s="140">
        <v>56</v>
      </c>
      <c r="F9" s="141">
        <f t="shared" si="0"/>
        <v>990.5</v>
      </c>
      <c r="G9" s="140">
        <v>75.53</v>
      </c>
      <c r="H9" s="141">
        <f t="shared" si="1"/>
        <v>1335.936875</v>
      </c>
      <c r="I9" s="140">
        <v>60</v>
      </c>
      <c r="J9" s="192">
        <v>12</v>
      </c>
      <c r="K9" s="193">
        <f t="shared" si="2"/>
        <v>12735</v>
      </c>
      <c r="L9" s="141">
        <f t="shared" si="3"/>
        <v>15061.436875</v>
      </c>
      <c r="M9" s="194"/>
      <c r="N9" s="195" t="s">
        <v>689</v>
      </c>
      <c r="O9" s="293"/>
    </row>
    <row r="10" s="218" customFormat="1" ht="22.5" customHeight="1" spans="1:15">
      <c r="A10" s="268" t="s">
        <v>693</v>
      </c>
      <c r="B10" s="138">
        <v>1</v>
      </c>
      <c r="C10" s="139">
        <v>26.1</v>
      </c>
      <c r="D10" s="138" t="s">
        <v>17</v>
      </c>
      <c r="E10" s="140">
        <v>56</v>
      </c>
      <c r="F10" s="141">
        <f t="shared" si="0"/>
        <v>1461.6</v>
      </c>
      <c r="G10" s="140">
        <v>75.53</v>
      </c>
      <c r="H10" s="141">
        <f t="shared" si="1"/>
        <v>1971.333</v>
      </c>
      <c r="I10" s="140">
        <v>60</v>
      </c>
      <c r="J10" s="192">
        <v>12</v>
      </c>
      <c r="K10" s="193">
        <f t="shared" si="2"/>
        <v>18792</v>
      </c>
      <c r="L10" s="193">
        <f t="shared" si="3"/>
        <v>22224.933</v>
      </c>
      <c r="M10" s="194"/>
      <c r="N10" s="195" t="s">
        <v>689</v>
      </c>
      <c r="O10" s="293"/>
    </row>
    <row r="11" s="218" customFormat="1" ht="22.5" customHeight="1" spans="1:15">
      <c r="A11" s="268" t="s">
        <v>687</v>
      </c>
      <c r="B11" s="138">
        <v>1</v>
      </c>
      <c r="C11" s="139">
        <v>26.8</v>
      </c>
      <c r="D11" s="138" t="s">
        <v>17</v>
      </c>
      <c r="E11" s="140">
        <v>56</v>
      </c>
      <c r="F11" s="141">
        <f t="shared" si="0"/>
        <v>1500.8</v>
      </c>
      <c r="G11" s="140">
        <v>76.53</v>
      </c>
      <c r="H11" s="141">
        <f t="shared" si="1"/>
        <v>2051.004</v>
      </c>
      <c r="I11" s="140">
        <v>60</v>
      </c>
      <c r="J11" s="192">
        <v>12</v>
      </c>
      <c r="K11" s="193">
        <f t="shared" si="2"/>
        <v>19296</v>
      </c>
      <c r="L11" s="193">
        <f t="shared" si="3"/>
        <v>22847.804</v>
      </c>
      <c r="M11" s="194"/>
      <c r="N11" s="195" t="s">
        <v>689</v>
      </c>
      <c r="O11" s="293"/>
    </row>
    <row r="12" s="218" customFormat="1" ht="22.5" customHeight="1" spans="1:15">
      <c r="A12" s="268" t="s">
        <v>694</v>
      </c>
      <c r="B12" s="138">
        <v>1</v>
      </c>
      <c r="C12" s="139">
        <v>26.1</v>
      </c>
      <c r="D12" s="138" t="s">
        <v>17</v>
      </c>
      <c r="E12" s="140">
        <v>56</v>
      </c>
      <c r="F12" s="141">
        <f t="shared" si="0"/>
        <v>1461.6</v>
      </c>
      <c r="G12" s="140">
        <v>75.53</v>
      </c>
      <c r="H12" s="141">
        <f t="shared" si="1"/>
        <v>1971.333</v>
      </c>
      <c r="I12" s="140">
        <v>60</v>
      </c>
      <c r="J12" s="192">
        <v>12</v>
      </c>
      <c r="K12" s="193">
        <f t="shared" si="2"/>
        <v>18792</v>
      </c>
      <c r="L12" s="193">
        <f t="shared" si="3"/>
        <v>22224.933</v>
      </c>
      <c r="M12" s="194"/>
      <c r="N12" s="195" t="s">
        <v>689</v>
      </c>
      <c r="O12" s="293"/>
    </row>
    <row r="13" s="218" customFormat="1" ht="22.5" customHeight="1" spans="1:15">
      <c r="A13" s="268" t="s">
        <v>695</v>
      </c>
      <c r="B13" s="138">
        <v>1</v>
      </c>
      <c r="C13" s="139">
        <f>3.9*6.7</f>
        <v>26.13</v>
      </c>
      <c r="D13" s="138" t="s">
        <v>17</v>
      </c>
      <c r="E13" s="140">
        <v>56</v>
      </c>
      <c r="F13" s="141">
        <f t="shared" si="0"/>
        <v>1463.28</v>
      </c>
      <c r="G13" s="140">
        <v>75.53</v>
      </c>
      <c r="H13" s="141">
        <f t="shared" si="1"/>
        <v>1973.5989</v>
      </c>
      <c r="I13" s="140">
        <v>60</v>
      </c>
      <c r="J13" s="192">
        <v>12</v>
      </c>
      <c r="K13" s="193">
        <f t="shared" si="2"/>
        <v>18813.6</v>
      </c>
      <c r="L13" s="193">
        <f t="shared" si="3"/>
        <v>22250.4789</v>
      </c>
      <c r="M13" s="194"/>
      <c r="N13" s="195" t="s">
        <v>689</v>
      </c>
      <c r="O13" s="293"/>
    </row>
    <row r="14" s="218" customFormat="1" ht="22.5" customHeight="1" spans="1:15">
      <c r="A14" s="268" t="s">
        <v>696</v>
      </c>
      <c r="B14" s="138">
        <v>1</v>
      </c>
      <c r="C14" s="139">
        <v>21.1</v>
      </c>
      <c r="D14" s="138" t="s">
        <v>17</v>
      </c>
      <c r="E14" s="140">
        <v>56</v>
      </c>
      <c r="F14" s="141">
        <f t="shared" si="0"/>
        <v>1181.6</v>
      </c>
      <c r="G14" s="140">
        <v>75.53</v>
      </c>
      <c r="H14" s="141">
        <f t="shared" si="1"/>
        <v>1593.683</v>
      </c>
      <c r="I14" s="140">
        <v>60</v>
      </c>
      <c r="J14" s="192">
        <v>12</v>
      </c>
      <c r="K14" s="193">
        <f t="shared" si="2"/>
        <v>15192</v>
      </c>
      <c r="L14" s="193">
        <f t="shared" si="3"/>
        <v>17967.283</v>
      </c>
      <c r="M14" s="194"/>
      <c r="N14" s="195" t="s">
        <v>689</v>
      </c>
      <c r="O14" s="293"/>
    </row>
    <row r="15" s="218" customFormat="1" ht="22.5" customHeight="1" spans="1:15">
      <c r="A15" s="268" t="s">
        <v>697</v>
      </c>
      <c r="B15" s="138">
        <v>1</v>
      </c>
      <c r="C15" s="139">
        <v>34.4</v>
      </c>
      <c r="D15" s="138" t="s">
        <v>17</v>
      </c>
      <c r="E15" s="140">
        <v>56</v>
      </c>
      <c r="F15" s="141">
        <f t="shared" si="0"/>
        <v>1926.4</v>
      </c>
      <c r="G15" s="140">
        <v>75.53</v>
      </c>
      <c r="H15" s="141">
        <f t="shared" si="1"/>
        <v>2598.232</v>
      </c>
      <c r="I15" s="140">
        <v>60</v>
      </c>
      <c r="J15" s="192">
        <v>12</v>
      </c>
      <c r="K15" s="193">
        <f t="shared" si="2"/>
        <v>24768</v>
      </c>
      <c r="L15" s="193">
        <f t="shared" si="3"/>
        <v>29292.632</v>
      </c>
      <c r="M15" s="194"/>
      <c r="N15" s="195" t="s">
        <v>689</v>
      </c>
      <c r="O15" s="293"/>
    </row>
    <row r="16" s="218" customFormat="1" ht="22.5" customHeight="1" spans="1:15">
      <c r="A16" s="268" t="s">
        <v>698</v>
      </c>
      <c r="B16" s="138">
        <v>1</v>
      </c>
      <c r="C16" s="139">
        <v>53.4</v>
      </c>
      <c r="D16" s="138" t="s">
        <v>17</v>
      </c>
      <c r="E16" s="140">
        <v>56</v>
      </c>
      <c r="F16" s="141">
        <f t="shared" si="0"/>
        <v>2990.4</v>
      </c>
      <c r="G16" s="140">
        <v>75.53</v>
      </c>
      <c r="H16" s="141">
        <f t="shared" si="1"/>
        <v>4033.302</v>
      </c>
      <c r="I16" s="140">
        <v>60</v>
      </c>
      <c r="J16" s="192">
        <v>12</v>
      </c>
      <c r="K16" s="193">
        <f t="shared" si="2"/>
        <v>38448</v>
      </c>
      <c r="L16" s="193">
        <f t="shared" si="3"/>
        <v>45471.702</v>
      </c>
      <c r="M16" s="194"/>
      <c r="N16" s="195" t="s">
        <v>689</v>
      </c>
      <c r="O16" s="293"/>
    </row>
    <row r="17" s="218" customFormat="1" ht="22.5" customHeight="1" spans="1:15">
      <c r="A17" s="268" t="s">
        <v>699</v>
      </c>
      <c r="B17" s="138">
        <v>1</v>
      </c>
      <c r="C17" s="139">
        <v>22.4</v>
      </c>
      <c r="D17" s="138" t="s">
        <v>17</v>
      </c>
      <c r="E17" s="140">
        <v>56</v>
      </c>
      <c r="F17" s="141">
        <f t="shared" si="0"/>
        <v>1254.4</v>
      </c>
      <c r="G17" s="140">
        <v>75.53</v>
      </c>
      <c r="H17" s="141">
        <f t="shared" si="1"/>
        <v>1691.872</v>
      </c>
      <c r="I17" s="140">
        <v>60</v>
      </c>
      <c r="J17" s="192">
        <v>12</v>
      </c>
      <c r="K17" s="193">
        <f t="shared" si="2"/>
        <v>16128</v>
      </c>
      <c r="L17" s="193">
        <f t="shared" si="3"/>
        <v>19074.272</v>
      </c>
      <c r="M17" s="194"/>
      <c r="N17" s="195" t="s">
        <v>689</v>
      </c>
      <c r="O17" s="293"/>
    </row>
    <row r="18" s="218" customFormat="1" ht="22.5" customHeight="1" spans="1:15">
      <c r="A18" s="268" t="s">
        <v>700</v>
      </c>
      <c r="B18" s="138">
        <v>1</v>
      </c>
      <c r="C18" s="139">
        <v>14.1</v>
      </c>
      <c r="D18" s="138" t="s">
        <v>17</v>
      </c>
      <c r="E18" s="140">
        <v>56</v>
      </c>
      <c r="F18" s="141">
        <f t="shared" si="0"/>
        <v>789.6</v>
      </c>
      <c r="G18" s="140">
        <v>75.53</v>
      </c>
      <c r="H18" s="141">
        <f t="shared" si="1"/>
        <v>1064.973</v>
      </c>
      <c r="I18" s="140">
        <v>60</v>
      </c>
      <c r="J18" s="192">
        <v>12</v>
      </c>
      <c r="K18" s="193">
        <f t="shared" si="2"/>
        <v>10152</v>
      </c>
      <c r="L18" s="193">
        <f t="shared" si="3"/>
        <v>12006.573</v>
      </c>
      <c r="M18" s="194"/>
      <c r="N18" s="195" t="s">
        <v>689</v>
      </c>
      <c r="O18" s="293"/>
    </row>
    <row r="19" s="218" customFormat="1" ht="22.5" customHeight="1" spans="1:15">
      <c r="A19" s="268" t="s">
        <v>701</v>
      </c>
      <c r="B19" s="138">
        <v>1</v>
      </c>
      <c r="C19" s="139">
        <v>70.2</v>
      </c>
      <c r="D19" s="138" t="s">
        <v>17</v>
      </c>
      <c r="E19" s="140">
        <v>56</v>
      </c>
      <c r="F19" s="141">
        <f t="shared" si="0"/>
        <v>3931.2</v>
      </c>
      <c r="G19" s="140">
        <v>75.53</v>
      </c>
      <c r="H19" s="141">
        <f t="shared" si="1"/>
        <v>5302.206</v>
      </c>
      <c r="I19" s="140">
        <v>60</v>
      </c>
      <c r="J19" s="192">
        <v>12</v>
      </c>
      <c r="K19" s="193">
        <f t="shared" si="2"/>
        <v>50544</v>
      </c>
      <c r="L19" s="193">
        <f t="shared" si="3"/>
        <v>59777.406</v>
      </c>
      <c r="M19" s="194"/>
      <c r="N19" s="195" t="s">
        <v>689</v>
      </c>
      <c r="O19" s="293"/>
    </row>
    <row r="20" s="218" customFormat="1" ht="22.5" customHeight="1" spans="1:15">
      <c r="A20" s="268" t="s">
        <v>702</v>
      </c>
      <c r="B20" s="138">
        <v>1</v>
      </c>
      <c r="C20" s="139">
        <v>12.6</v>
      </c>
      <c r="D20" s="138" t="s">
        <v>17</v>
      </c>
      <c r="E20" s="140">
        <v>56</v>
      </c>
      <c r="F20" s="141">
        <f t="shared" si="0"/>
        <v>705.6</v>
      </c>
      <c r="G20" s="140">
        <v>75.53</v>
      </c>
      <c r="H20" s="141">
        <f t="shared" si="1"/>
        <v>951.678</v>
      </c>
      <c r="I20" s="140">
        <v>60</v>
      </c>
      <c r="J20" s="192">
        <v>12</v>
      </c>
      <c r="K20" s="193">
        <f t="shared" si="2"/>
        <v>9072</v>
      </c>
      <c r="L20" s="193">
        <f t="shared" si="3"/>
        <v>10729.278</v>
      </c>
      <c r="M20" s="194"/>
      <c r="N20" s="195" t="s">
        <v>689</v>
      </c>
      <c r="O20" s="293"/>
    </row>
    <row r="21" s="218" customFormat="1" ht="22.5" customHeight="1" spans="1:15">
      <c r="A21" s="268" t="s">
        <v>703</v>
      </c>
      <c r="B21" s="138">
        <v>1</v>
      </c>
      <c r="C21" s="139">
        <v>20.9</v>
      </c>
      <c r="D21" s="138" t="s">
        <v>17</v>
      </c>
      <c r="E21" s="140">
        <v>56</v>
      </c>
      <c r="F21" s="141">
        <f t="shared" si="0"/>
        <v>1170.4</v>
      </c>
      <c r="G21" s="140">
        <v>75.53</v>
      </c>
      <c r="H21" s="141">
        <f t="shared" si="1"/>
        <v>1578.577</v>
      </c>
      <c r="I21" s="140">
        <v>60</v>
      </c>
      <c r="J21" s="192">
        <v>12</v>
      </c>
      <c r="K21" s="193">
        <f t="shared" si="2"/>
        <v>15048</v>
      </c>
      <c r="L21" s="193">
        <f t="shared" si="3"/>
        <v>17796.977</v>
      </c>
      <c r="M21" s="194"/>
      <c r="N21" s="195" t="s">
        <v>689</v>
      </c>
      <c r="O21" s="293"/>
    </row>
    <row r="22" s="218" customFormat="1" ht="22.5" customHeight="1" spans="1:15">
      <c r="A22" s="268" t="s">
        <v>704</v>
      </c>
      <c r="B22" s="138">
        <v>1</v>
      </c>
      <c r="C22" s="139">
        <v>53.6</v>
      </c>
      <c r="D22" s="138" t="s">
        <v>17</v>
      </c>
      <c r="E22" s="140">
        <v>56</v>
      </c>
      <c r="F22" s="141">
        <f t="shared" si="0"/>
        <v>3001.6</v>
      </c>
      <c r="G22" s="140">
        <v>75.53</v>
      </c>
      <c r="H22" s="141">
        <f t="shared" si="1"/>
        <v>4048.408</v>
      </c>
      <c r="I22" s="140">
        <v>60</v>
      </c>
      <c r="J22" s="192">
        <v>12</v>
      </c>
      <c r="K22" s="193">
        <f t="shared" si="2"/>
        <v>38592</v>
      </c>
      <c r="L22" s="193">
        <f t="shared" si="3"/>
        <v>45642.008</v>
      </c>
      <c r="M22" s="194"/>
      <c r="N22" s="195" t="s">
        <v>689</v>
      </c>
      <c r="O22" s="293"/>
    </row>
    <row r="23" s="218" customFormat="1" ht="22.5" customHeight="1" spans="1:15">
      <c r="A23" s="268" t="s">
        <v>705</v>
      </c>
      <c r="B23" s="138">
        <v>1</v>
      </c>
      <c r="C23" s="139">
        <v>27.6</v>
      </c>
      <c r="D23" s="138" t="s">
        <v>17</v>
      </c>
      <c r="E23" s="140">
        <v>56</v>
      </c>
      <c r="F23" s="141">
        <f t="shared" si="0"/>
        <v>1545.6</v>
      </c>
      <c r="G23" s="140">
        <v>75.53</v>
      </c>
      <c r="H23" s="141">
        <f t="shared" si="1"/>
        <v>2084.628</v>
      </c>
      <c r="I23" s="140">
        <v>60</v>
      </c>
      <c r="J23" s="192">
        <v>12</v>
      </c>
      <c r="K23" s="193">
        <f t="shared" si="2"/>
        <v>19872</v>
      </c>
      <c r="L23" s="193">
        <f t="shared" si="3"/>
        <v>23502.228</v>
      </c>
      <c r="M23" s="194"/>
      <c r="N23" s="195" t="s">
        <v>689</v>
      </c>
      <c r="O23" s="293"/>
    </row>
    <row r="24" s="218" customFormat="1" ht="22.5" customHeight="1" spans="1:15">
      <c r="A24" s="268" t="s">
        <v>706</v>
      </c>
      <c r="B24" s="138">
        <v>1</v>
      </c>
      <c r="C24" s="139">
        <v>21.6</v>
      </c>
      <c r="D24" s="138" t="s">
        <v>17</v>
      </c>
      <c r="E24" s="140">
        <v>56</v>
      </c>
      <c r="F24" s="141">
        <f t="shared" si="0"/>
        <v>1209.6</v>
      </c>
      <c r="G24" s="140">
        <v>75.53</v>
      </c>
      <c r="H24" s="141">
        <f t="shared" si="1"/>
        <v>1631.448</v>
      </c>
      <c r="I24" s="140">
        <v>60</v>
      </c>
      <c r="J24" s="192">
        <v>2</v>
      </c>
      <c r="K24" s="193">
        <f t="shared" si="2"/>
        <v>2592</v>
      </c>
      <c r="L24" s="193">
        <f t="shared" si="3"/>
        <v>5433.048</v>
      </c>
      <c r="M24" s="194"/>
      <c r="N24" s="195" t="s">
        <v>689</v>
      </c>
      <c r="O24" s="293"/>
    </row>
    <row r="25" s="218" customFormat="1" ht="22.5" customHeight="1" spans="1:15">
      <c r="A25" s="269" t="s">
        <v>707</v>
      </c>
      <c r="B25" s="140">
        <v>2</v>
      </c>
      <c r="C25" s="140">
        <v>134</v>
      </c>
      <c r="D25" s="140"/>
      <c r="E25" s="140">
        <v>28</v>
      </c>
      <c r="F25" s="141">
        <f t="shared" si="0"/>
        <v>3752</v>
      </c>
      <c r="G25" s="140">
        <v>0</v>
      </c>
      <c r="H25" s="141">
        <f t="shared" si="1"/>
        <v>0</v>
      </c>
      <c r="I25" s="140">
        <v>30</v>
      </c>
      <c r="J25" s="192">
        <v>12</v>
      </c>
      <c r="K25" s="193">
        <f t="shared" si="2"/>
        <v>48240</v>
      </c>
      <c r="L25" s="193">
        <f t="shared" si="3"/>
        <v>51992</v>
      </c>
      <c r="M25" s="194"/>
      <c r="N25" s="195" t="s">
        <v>689</v>
      </c>
      <c r="O25" s="188"/>
    </row>
    <row r="26" s="218" customFormat="1" ht="22.5" customHeight="1" spans="1:15">
      <c r="A26" s="268" t="s">
        <v>708</v>
      </c>
      <c r="B26" s="227">
        <v>1</v>
      </c>
      <c r="C26" s="227">
        <v>40</v>
      </c>
      <c r="D26" s="227" t="s">
        <v>34</v>
      </c>
      <c r="E26" s="227">
        <f>56</f>
        <v>56</v>
      </c>
      <c r="F26" s="194">
        <f t="shared" si="0"/>
        <v>2240</v>
      </c>
      <c r="G26" s="227">
        <v>75.53</v>
      </c>
      <c r="H26" s="194">
        <f t="shared" si="1"/>
        <v>3021.2</v>
      </c>
      <c r="I26" s="227">
        <v>60</v>
      </c>
      <c r="J26" s="185">
        <v>3</v>
      </c>
      <c r="K26" s="194">
        <f t="shared" si="2"/>
        <v>7200</v>
      </c>
      <c r="L26" s="194">
        <f t="shared" si="3"/>
        <v>12461.2</v>
      </c>
      <c r="M26" s="194"/>
      <c r="N26" s="195" t="s">
        <v>689</v>
      </c>
      <c r="O26" s="188"/>
    </row>
    <row r="27" s="218" customFormat="1" ht="22.5" customHeight="1" spans="1:15">
      <c r="A27" s="268" t="s">
        <v>527</v>
      </c>
      <c r="B27" s="227"/>
      <c r="C27" s="227">
        <v>560.73</v>
      </c>
      <c r="D27" s="227" t="s">
        <v>34</v>
      </c>
      <c r="E27" s="227">
        <f>56</f>
        <v>56</v>
      </c>
      <c r="F27" s="194">
        <f t="shared" si="0"/>
        <v>31400.88</v>
      </c>
      <c r="G27" s="227">
        <v>75.53</v>
      </c>
      <c r="H27" s="194">
        <f t="shared" si="1"/>
        <v>42351.9369</v>
      </c>
      <c r="I27" s="227">
        <v>60</v>
      </c>
      <c r="J27" s="185">
        <v>12</v>
      </c>
      <c r="K27" s="194">
        <f t="shared" si="2"/>
        <v>403725.6</v>
      </c>
      <c r="L27" s="194">
        <f t="shared" si="3"/>
        <v>477478.4169</v>
      </c>
      <c r="M27" s="194"/>
      <c r="N27" s="195" t="s">
        <v>689</v>
      </c>
      <c r="O27" s="188"/>
    </row>
    <row r="28" s="218" customFormat="1" ht="22.5" customHeight="1" spans="1:15">
      <c r="A28" s="270" t="s">
        <v>23</v>
      </c>
      <c r="B28" s="230"/>
      <c r="C28" s="271"/>
      <c r="D28" s="230"/>
      <c r="E28" s="272"/>
      <c r="F28" s="273">
        <f>SUM(F6:F27)</f>
        <v>68422.06</v>
      </c>
      <c r="G28" s="273"/>
      <c r="H28" s="273">
        <f>SUM(H6:H27)</f>
        <v>87250.543425</v>
      </c>
      <c r="I28" s="273"/>
      <c r="J28" s="273"/>
      <c r="K28" s="273">
        <f>SUM(K6:K27)</f>
        <v>845152.2</v>
      </c>
      <c r="L28" s="273">
        <f>SUM(L6:L27)</f>
        <v>1000824.803425</v>
      </c>
      <c r="M28" s="296"/>
      <c r="N28" s="303" t="s">
        <v>689</v>
      </c>
      <c r="O28" s="249"/>
    </row>
    <row r="29" s="218" customFormat="1" ht="22.5" customHeight="1" spans="1:15">
      <c r="A29" s="274" t="s">
        <v>709</v>
      </c>
      <c r="B29" s="81">
        <v>1</v>
      </c>
      <c r="C29" s="81">
        <v>75</v>
      </c>
      <c r="D29" s="275" t="s">
        <v>17</v>
      </c>
      <c r="E29" s="276">
        <v>56</v>
      </c>
      <c r="F29" s="41">
        <v>0</v>
      </c>
      <c r="G29" s="140">
        <v>0</v>
      </c>
      <c r="H29" s="41">
        <f>C29*G29</f>
        <v>0</v>
      </c>
      <c r="I29" s="81">
        <v>60</v>
      </c>
      <c r="J29" s="192">
        <v>12</v>
      </c>
      <c r="K29" s="41">
        <f>C29*I29*J29</f>
        <v>54000</v>
      </c>
      <c r="L29" s="41">
        <f>K29+H29+F29</f>
        <v>54000</v>
      </c>
      <c r="M29" s="194"/>
      <c r="N29" s="195" t="s">
        <v>689</v>
      </c>
      <c r="O29" s="188" t="s">
        <v>710</v>
      </c>
    </row>
    <row r="30" s="218" customFormat="1" ht="22.5" customHeight="1" spans="1:15">
      <c r="A30" s="268" t="s">
        <v>711</v>
      </c>
      <c r="B30" s="195">
        <v>1</v>
      </c>
      <c r="C30" s="195">
        <v>22</v>
      </c>
      <c r="D30" s="138" t="s">
        <v>17</v>
      </c>
      <c r="E30" s="140">
        <v>56</v>
      </c>
      <c r="F30" s="277">
        <f>C30*E30</f>
        <v>1232</v>
      </c>
      <c r="G30" s="140">
        <v>0</v>
      </c>
      <c r="H30" s="278">
        <f>C30*G30</f>
        <v>0</v>
      </c>
      <c r="I30" s="140">
        <v>60</v>
      </c>
      <c r="J30" s="192">
        <v>12</v>
      </c>
      <c r="K30" s="193">
        <f>C30*I30*J30</f>
        <v>15840</v>
      </c>
      <c r="L30" s="193">
        <f>K30+H30+F30</f>
        <v>17072</v>
      </c>
      <c r="M30" s="194"/>
      <c r="N30" s="222" t="s">
        <v>689</v>
      </c>
      <c r="O30" s="299"/>
    </row>
    <row r="31" s="218" customFormat="1" ht="22.5" customHeight="1" spans="1:15">
      <c r="A31" s="268" t="s">
        <v>712</v>
      </c>
      <c r="B31" s="138">
        <v>1</v>
      </c>
      <c r="C31" s="138">
        <v>56</v>
      </c>
      <c r="D31" s="138" t="s">
        <v>17</v>
      </c>
      <c r="E31" s="140">
        <v>56</v>
      </c>
      <c r="F31" s="277">
        <f>C31*E31</f>
        <v>3136</v>
      </c>
      <c r="G31" s="140">
        <v>0</v>
      </c>
      <c r="H31" s="278">
        <f>C31*G31</f>
        <v>0</v>
      </c>
      <c r="I31" s="140">
        <v>60</v>
      </c>
      <c r="J31" s="192">
        <v>12</v>
      </c>
      <c r="K31" s="193">
        <f>C31*I31*J31</f>
        <v>40320</v>
      </c>
      <c r="L31" s="193">
        <f>K31+H31+F31</f>
        <v>43456</v>
      </c>
      <c r="M31" s="194"/>
      <c r="N31" s="222" t="s">
        <v>689</v>
      </c>
      <c r="O31" s="188"/>
    </row>
    <row r="32" s="218" customFormat="1" ht="22.5" customHeight="1" spans="1:15">
      <c r="A32" s="262" t="s">
        <v>713</v>
      </c>
      <c r="B32" s="138"/>
      <c r="C32" s="138">
        <v>52</v>
      </c>
      <c r="D32" s="138" t="s">
        <v>77</v>
      </c>
      <c r="E32" s="140">
        <v>0</v>
      </c>
      <c r="F32" s="141">
        <f>C32*E32</f>
        <v>0</v>
      </c>
      <c r="G32" s="140">
        <v>0</v>
      </c>
      <c r="H32" s="141">
        <f>C32*G32</f>
        <v>0</v>
      </c>
      <c r="I32" s="140">
        <v>60</v>
      </c>
      <c r="J32" s="192">
        <v>12</v>
      </c>
      <c r="K32" s="193">
        <f>C32*I32*J32</f>
        <v>37440</v>
      </c>
      <c r="L32" s="193">
        <f>K32+H32+F32</f>
        <v>37440</v>
      </c>
      <c r="M32" s="194"/>
      <c r="N32" s="222" t="s">
        <v>689</v>
      </c>
      <c r="O32" s="188" t="s">
        <v>43</v>
      </c>
    </row>
    <row r="33" s="218" customFormat="1" ht="22.5" customHeight="1" spans="1:15">
      <c r="A33" s="262" t="s">
        <v>713</v>
      </c>
      <c r="B33" s="138">
        <v>1</v>
      </c>
      <c r="C33" s="138">
        <v>6.75</v>
      </c>
      <c r="D33" s="138" t="s">
        <v>77</v>
      </c>
      <c r="E33" s="140">
        <v>0</v>
      </c>
      <c r="F33" s="141">
        <f>C33*E33</f>
        <v>0</v>
      </c>
      <c r="G33" s="140">
        <v>0</v>
      </c>
      <c r="H33" s="141">
        <f>C33*G33</f>
        <v>0</v>
      </c>
      <c r="I33" s="140">
        <v>60</v>
      </c>
      <c r="J33" s="192">
        <v>12</v>
      </c>
      <c r="K33" s="193">
        <f>C33*I33*J33</f>
        <v>4860</v>
      </c>
      <c r="L33" s="193">
        <f>K33+H33+F33</f>
        <v>4860</v>
      </c>
      <c r="M33" s="194"/>
      <c r="N33" s="222" t="s">
        <v>689</v>
      </c>
      <c r="O33" s="188" t="s">
        <v>43</v>
      </c>
    </row>
    <row r="34" s="254" customFormat="1" ht="22.5" customHeight="1" spans="1:15">
      <c r="A34" s="270" t="s">
        <v>23</v>
      </c>
      <c r="B34" s="230"/>
      <c r="C34" s="271"/>
      <c r="D34" s="230"/>
      <c r="E34" s="272"/>
      <c r="F34" s="273">
        <f>SUM(F29:F33)</f>
        <v>4368</v>
      </c>
      <c r="G34" s="273"/>
      <c r="H34" s="273">
        <f>SUM(H29:H33)</f>
        <v>0</v>
      </c>
      <c r="I34" s="273"/>
      <c r="J34" s="273"/>
      <c r="K34" s="273">
        <f>SUM(K29:K33)</f>
        <v>152460</v>
      </c>
      <c r="L34" s="273">
        <f>SUM(L29:L33)</f>
        <v>156828</v>
      </c>
      <c r="M34" s="296"/>
      <c r="N34" s="303"/>
      <c r="O34" s="249"/>
    </row>
    <row r="35" s="218" customFormat="1" ht="22.5" customHeight="1" spans="1:15">
      <c r="A35" s="268" t="s">
        <v>714</v>
      </c>
      <c r="B35" s="138">
        <v>1</v>
      </c>
      <c r="C35" s="139">
        <v>38</v>
      </c>
      <c r="D35" s="138" t="s">
        <v>17</v>
      </c>
      <c r="E35" s="140">
        <v>56</v>
      </c>
      <c r="F35" s="141">
        <f>C35*E35</f>
        <v>2128</v>
      </c>
      <c r="G35" s="140">
        <v>75.53</v>
      </c>
      <c r="H35" s="141">
        <f>C35*G35</f>
        <v>2870.14</v>
      </c>
      <c r="I35" s="140">
        <v>60</v>
      </c>
      <c r="J35" s="192">
        <v>12</v>
      </c>
      <c r="K35" s="193">
        <f>C35*I35*J35</f>
        <v>27360</v>
      </c>
      <c r="L35" s="193">
        <f>K35+H35+F35</f>
        <v>32358.14</v>
      </c>
      <c r="M35" s="194"/>
      <c r="N35" s="195" t="s">
        <v>689</v>
      </c>
      <c r="O35" s="293"/>
    </row>
    <row r="36" s="255" customFormat="1" ht="22.5" customHeight="1" spans="1:15">
      <c r="A36" s="270" t="s">
        <v>23</v>
      </c>
      <c r="B36" s="230"/>
      <c r="C36" s="279"/>
      <c r="D36" s="230"/>
      <c r="E36" s="272"/>
      <c r="F36" s="273">
        <f>SUM(F35:F35)</f>
        <v>2128</v>
      </c>
      <c r="G36" s="273"/>
      <c r="H36" s="273">
        <f>SUM(H35:H35)</f>
        <v>2870.14</v>
      </c>
      <c r="I36" s="273"/>
      <c r="J36" s="273"/>
      <c r="K36" s="273">
        <f>SUM(K35:K35)</f>
        <v>27360</v>
      </c>
      <c r="L36" s="273">
        <f>SUM(L35:L35)</f>
        <v>32358.14</v>
      </c>
      <c r="M36" s="296"/>
      <c r="N36" s="222" t="s">
        <v>689</v>
      </c>
      <c r="O36" s="249"/>
    </row>
    <row r="37" s="218" customFormat="1" ht="22.5" customHeight="1" spans="1:15">
      <c r="A37" s="262" t="s">
        <v>713</v>
      </c>
      <c r="B37" s="138"/>
      <c r="C37" s="138">
        <v>275</v>
      </c>
      <c r="D37" s="138" t="s">
        <v>77</v>
      </c>
      <c r="E37" s="140">
        <v>0</v>
      </c>
      <c r="F37" s="141">
        <f>C37*E37</f>
        <v>0</v>
      </c>
      <c r="G37" s="140">
        <v>0</v>
      </c>
      <c r="H37" s="141">
        <f>C37*G37</f>
        <v>0</v>
      </c>
      <c r="I37" s="140">
        <v>60</v>
      </c>
      <c r="J37" s="192">
        <v>12</v>
      </c>
      <c r="K37" s="193">
        <f>C37*I37*J37</f>
        <v>198000</v>
      </c>
      <c r="L37" s="193">
        <f>K37+H37+F37</f>
        <v>198000</v>
      </c>
      <c r="M37" s="194"/>
      <c r="N37" s="222" t="s">
        <v>689</v>
      </c>
      <c r="O37" s="188" t="s">
        <v>43</v>
      </c>
    </row>
    <row r="38" s="218" customFormat="1" ht="22.5" customHeight="1" spans="1:15">
      <c r="A38" s="270" t="s">
        <v>23</v>
      </c>
      <c r="B38" s="264"/>
      <c r="C38" s="264"/>
      <c r="D38" s="264"/>
      <c r="E38" s="266"/>
      <c r="F38" s="273">
        <f>SUM(F37:F37)</f>
        <v>0</v>
      </c>
      <c r="G38" s="272"/>
      <c r="H38" s="273">
        <f>SUM(H37:H37)</f>
        <v>0</v>
      </c>
      <c r="I38" s="272"/>
      <c r="J38" s="304"/>
      <c r="K38" s="305">
        <f>SUM(K37:K37)</f>
        <v>198000</v>
      </c>
      <c r="L38" s="305">
        <f>SUM(L37:L37)</f>
        <v>198000</v>
      </c>
      <c r="M38" s="296"/>
      <c r="N38" s="242"/>
      <c r="O38" s="306"/>
    </row>
    <row r="39" s="218" customFormat="1" ht="22.5" customHeight="1" spans="1:15">
      <c r="A39" s="262" t="s">
        <v>713</v>
      </c>
      <c r="B39" s="138"/>
      <c r="C39" s="138">
        <v>80</v>
      </c>
      <c r="D39" s="138" t="s">
        <v>77</v>
      </c>
      <c r="E39" s="140">
        <v>0</v>
      </c>
      <c r="F39" s="141">
        <f t="shared" ref="F39:F46" si="4">C39*E39</f>
        <v>0</v>
      </c>
      <c r="G39" s="140">
        <v>0</v>
      </c>
      <c r="H39" s="141">
        <f t="shared" ref="H39:H46" si="5">C39*G39</f>
        <v>0</v>
      </c>
      <c r="I39" s="140">
        <v>60</v>
      </c>
      <c r="J39" s="192">
        <v>12</v>
      </c>
      <c r="K39" s="193">
        <f t="shared" ref="K39:K46" si="6">C39*I39*J39</f>
        <v>57600</v>
      </c>
      <c r="L39" s="193">
        <f t="shared" ref="L39:L46" si="7">K39+H39+F39</f>
        <v>57600</v>
      </c>
      <c r="M39" s="194"/>
      <c r="N39" s="222" t="s">
        <v>689</v>
      </c>
      <c r="O39" s="188" t="s">
        <v>43</v>
      </c>
    </row>
    <row r="40" s="218" customFormat="1" ht="22.5" customHeight="1" spans="1:15">
      <c r="A40" s="270" t="s">
        <v>23</v>
      </c>
      <c r="B40" s="264"/>
      <c r="C40" s="264"/>
      <c r="D40" s="264"/>
      <c r="E40" s="266"/>
      <c r="F40" s="273">
        <f>SUM(F39:F39)</f>
        <v>0</v>
      </c>
      <c r="G40" s="272"/>
      <c r="H40" s="273">
        <f>SUM(H39:H39)</f>
        <v>0</v>
      </c>
      <c r="I40" s="272"/>
      <c r="J40" s="304"/>
      <c r="K40" s="305">
        <f>SUM(K39:K39)</f>
        <v>57600</v>
      </c>
      <c r="L40" s="305">
        <f>SUM(L39:L39)</f>
        <v>57600</v>
      </c>
      <c r="M40" s="296"/>
      <c r="N40" s="242"/>
      <c r="O40" s="306"/>
    </row>
    <row r="41" s="218" customFormat="1" ht="22.5" customHeight="1" spans="1:15">
      <c r="A41" s="262" t="s">
        <v>713</v>
      </c>
      <c r="B41" s="138"/>
      <c r="C41" s="138">
        <v>59</v>
      </c>
      <c r="D41" s="138" t="s">
        <v>77</v>
      </c>
      <c r="E41" s="140">
        <v>0</v>
      </c>
      <c r="F41" s="141">
        <f t="shared" si="4"/>
        <v>0</v>
      </c>
      <c r="G41" s="140">
        <v>0</v>
      </c>
      <c r="H41" s="141">
        <f t="shared" si="5"/>
        <v>0</v>
      </c>
      <c r="I41" s="140">
        <v>60</v>
      </c>
      <c r="J41" s="192">
        <v>12</v>
      </c>
      <c r="K41" s="193">
        <f t="shared" si="6"/>
        <v>42480</v>
      </c>
      <c r="L41" s="193">
        <f t="shared" si="7"/>
        <v>42480</v>
      </c>
      <c r="M41" s="194"/>
      <c r="N41" s="222" t="s">
        <v>689</v>
      </c>
      <c r="O41" s="188" t="s">
        <v>43</v>
      </c>
    </row>
    <row r="42" s="218" customFormat="1" ht="22.5" customHeight="1" spans="1:15">
      <c r="A42" s="270" t="s">
        <v>23</v>
      </c>
      <c r="B42" s="264"/>
      <c r="C42" s="264"/>
      <c r="D42" s="264"/>
      <c r="E42" s="266"/>
      <c r="F42" s="273">
        <f>SUM(F41:F41)</f>
        <v>0</v>
      </c>
      <c r="G42" s="272"/>
      <c r="H42" s="273">
        <f>SUM(H41:H41)</f>
        <v>0</v>
      </c>
      <c r="I42" s="272"/>
      <c r="J42" s="304"/>
      <c r="K42" s="305">
        <f>SUM(K41:K41)</f>
        <v>42480</v>
      </c>
      <c r="L42" s="305">
        <f>SUM(L41:L41)</f>
        <v>42480</v>
      </c>
      <c r="M42" s="296"/>
      <c r="N42" s="242"/>
      <c r="O42" s="306"/>
    </row>
    <row r="43" s="218" customFormat="1" ht="22.5" customHeight="1" spans="1:16">
      <c r="A43" s="268" t="s">
        <v>715</v>
      </c>
      <c r="B43" s="138"/>
      <c r="C43" s="280">
        <v>1093</v>
      </c>
      <c r="D43" s="138" t="s">
        <v>17</v>
      </c>
      <c r="E43" s="140">
        <v>56</v>
      </c>
      <c r="F43" s="141">
        <f t="shared" si="4"/>
        <v>61208</v>
      </c>
      <c r="G43" s="140">
        <v>75.53</v>
      </c>
      <c r="H43" s="141">
        <f t="shared" si="5"/>
        <v>82554.29</v>
      </c>
      <c r="I43" s="140">
        <v>60</v>
      </c>
      <c r="J43" s="192">
        <v>12</v>
      </c>
      <c r="K43" s="193">
        <f t="shared" si="6"/>
        <v>786960</v>
      </c>
      <c r="L43" s="194">
        <f t="shared" si="7"/>
        <v>930722.29</v>
      </c>
      <c r="M43" s="194"/>
      <c r="N43" s="222" t="s">
        <v>689</v>
      </c>
      <c r="O43" s="240"/>
      <c r="P43" s="307"/>
    </row>
    <row r="44" s="218" customFormat="1" ht="22.5" customHeight="1" spans="1:15">
      <c r="A44" s="268" t="s">
        <v>713</v>
      </c>
      <c r="B44" s="138"/>
      <c r="C44" s="138">
        <v>424</v>
      </c>
      <c r="D44" s="138" t="s">
        <v>77</v>
      </c>
      <c r="E44" s="140">
        <v>0</v>
      </c>
      <c r="F44" s="141">
        <f t="shared" si="4"/>
        <v>0</v>
      </c>
      <c r="G44" s="140">
        <v>0</v>
      </c>
      <c r="H44" s="141">
        <f t="shared" si="5"/>
        <v>0</v>
      </c>
      <c r="I44" s="140">
        <v>60</v>
      </c>
      <c r="J44" s="192">
        <v>12</v>
      </c>
      <c r="K44" s="193">
        <f t="shared" si="6"/>
        <v>305280</v>
      </c>
      <c r="L44" s="193">
        <f t="shared" si="7"/>
        <v>305280</v>
      </c>
      <c r="M44" s="194"/>
      <c r="N44" s="222" t="s">
        <v>689</v>
      </c>
      <c r="O44" s="188" t="s">
        <v>43</v>
      </c>
    </row>
    <row r="45" s="218" customFormat="1" ht="22.5" customHeight="1" spans="1:15">
      <c r="A45" s="268" t="s">
        <v>713</v>
      </c>
      <c r="B45" s="138"/>
      <c r="C45" s="138">
        <v>230.5</v>
      </c>
      <c r="D45" s="138" t="s">
        <v>77</v>
      </c>
      <c r="E45" s="140">
        <v>0</v>
      </c>
      <c r="F45" s="141">
        <f t="shared" si="4"/>
        <v>0</v>
      </c>
      <c r="G45" s="140">
        <v>0</v>
      </c>
      <c r="H45" s="141">
        <f t="shared" si="5"/>
        <v>0</v>
      </c>
      <c r="I45" s="140">
        <v>60</v>
      </c>
      <c r="J45" s="192">
        <v>9</v>
      </c>
      <c r="K45" s="193">
        <f t="shared" si="6"/>
        <v>124470</v>
      </c>
      <c r="L45" s="193">
        <f t="shared" si="7"/>
        <v>124470</v>
      </c>
      <c r="M45" s="194"/>
      <c r="N45" s="222" t="s">
        <v>689</v>
      </c>
      <c r="O45" s="308" t="s">
        <v>716</v>
      </c>
    </row>
    <row r="46" s="218" customFormat="1" ht="22.5" customHeight="1" spans="1:15">
      <c r="A46" s="262" t="s">
        <v>663</v>
      </c>
      <c r="B46" s="138"/>
      <c r="C46" s="138">
        <v>55</v>
      </c>
      <c r="D46" s="138"/>
      <c r="E46" s="140">
        <v>0</v>
      </c>
      <c r="F46" s="141">
        <f t="shared" si="4"/>
        <v>0</v>
      </c>
      <c r="G46" s="140">
        <v>0</v>
      </c>
      <c r="H46" s="141">
        <f t="shared" si="5"/>
        <v>0</v>
      </c>
      <c r="I46" s="140">
        <v>60</v>
      </c>
      <c r="J46" s="192">
        <v>12</v>
      </c>
      <c r="K46" s="193">
        <f t="shared" si="6"/>
        <v>39600</v>
      </c>
      <c r="L46" s="193">
        <f t="shared" si="7"/>
        <v>39600</v>
      </c>
      <c r="M46" s="194"/>
      <c r="N46" s="222" t="s">
        <v>689</v>
      </c>
      <c r="O46" s="188" t="s">
        <v>43</v>
      </c>
    </row>
    <row r="47" s="218" customFormat="1" ht="22.5" customHeight="1" spans="1:15">
      <c r="A47" s="281" t="s">
        <v>23</v>
      </c>
      <c r="B47" s="234"/>
      <c r="C47" s="234"/>
      <c r="D47" s="234"/>
      <c r="E47" s="282"/>
      <c r="F47" s="283">
        <f>SUM(F43:F46)</f>
        <v>61208</v>
      </c>
      <c r="G47" s="283"/>
      <c r="H47" s="283">
        <f>SUM(H43:H46)</f>
        <v>82554.29</v>
      </c>
      <c r="I47" s="283"/>
      <c r="J47" s="283"/>
      <c r="K47" s="283">
        <f>SUM(K43:K46)</f>
        <v>1256310</v>
      </c>
      <c r="L47" s="283">
        <f>SUM(L43:L46)</f>
        <v>1400072.29</v>
      </c>
      <c r="M47" s="296"/>
      <c r="N47" s="242"/>
      <c r="O47" s="309"/>
    </row>
    <row r="48" ht="29.25" customHeight="1" spans="1:15">
      <c r="A48" s="284" t="s">
        <v>207</v>
      </c>
      <c r="B48" s="238"/>
      <c r="C48" s="285"/>
      <c r="D48" s="238"/>
      <c r="E48" s="238"/>
      <c r="F48" s="239">
        <f>F34+F36+F38+F40+F42+F47+F28</f>
        <v>136126.06</v>
      </c>
      <c r="G48" s="239"/>
      <c r="H48" s="239">
        <f>H34+H36+H38+H40+H42+H47+H28</f>
        <v>172674.973425</v>
      </c>
      <c r="I48" s="239"/>
      <c r="J48" s="239"/>
      <c r="K48" s="239">
        <f>K34+K36+K38++K28+K40+K42+K47+K28</f>
        <v>3424514.4</v>
      </c>
      <c r="L48" s="239">
        <f>L34+L36+L38+L40+L42+L47+L28</f>
        <v>2888163.233425</v>
      </c>
      <c r="M48" s="251"/>
      <c r="N48" s="310"/>
      <c r="O48" s="311"/>
    </row>
    <row r="49" ht="18.75" customHeight="1" spans="1:16">
      <c r="A49" s="36" t="s">
        <v>208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12"/>
      <c r="N49" s="36"/>
      <c r="O49" s="36"/>
      <c r="P49" s="67"/>
    </row>
    <row r="50" s="71" customFormat="1" ht="23.25" customHeight="1" spans="1:15">
      <c r="A50" s="71" t="s">
        <v>209</v>
      </c>
      <c r="B50" s="148"/>
      <c r="C50" s="148"/>
      <c r="D50" s="148"/>
      <c r="E50" s="148"/>
      <c r="F50" s="149"/>
      <c r="G50" s="148"/>
      <c r="H50" s="149"/>
      <c r="I50" s="148"/>
      <c r="J50" s="148"/>
      <c r="K50" s="149"/>
      <c r="L50" s="149"/>
      <c r="M50" s="219"/>
      <c r="N50" s="148"/>
      <c r="O50" s="148"/>
    </row>
    <row r="52" ht="33.95" customHeight="1" spans="1:10">
      <c r="A52" s="256" t="s">
        <v>717</v>
      </c>
      <c r="D52" s="286" t="s">
        <v>210</v>
      </c>
      <c r="E52" s="286"/>
      <c r="F52" s="258">
        <f>F48-F53-F54</f>
        <v>131758.06</v>
      </c>
      <c r="G52" s="287" t="s">
        <v>211</v>
      </c>
      <c r="H52" s="287"/>
      <c r="I52" s="313">
        <f>H48-I53</f>
        <v>172674.973425</v>
      </c>
      <c r="J52" s="313"/>
    </row>
    <row r="53" ht="26.25" customHeight="1" spans="4:10">
      <c r="D53" s="286" t="s">
        <v>380</v>
      </c>
      <c r="E53" s="286"/>
      <c r="F53" s="258">
        <f>F30+F31</f>
        <v>4368</v>
      </c>
      <c r="G53" s="287" t="s">
        <v>641</v>
      </c>
      <c r="H53" s="287"/>
      <c r="I53" s="314">
        <f>H30+H31</f>
        <v>0</v>
      </c>
      <c r="J53" s="314"/>
    </row>
    <row r="54" ht="33" customHeight="1" spans="4:6">
      <c r="D54" s="288" t="s">
        <v>212</v>
      </c>
      <c r="F54" s="258">
        <f>F29</f>
        <v>0</v>
      </c>
    </row>
    <row r="55" ht="26.25" customHeight="1" spans="1:15">
      <c r="A55" s="289" t="s">
        <v>718</v>
      </c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</row>
    <row r="56" ht="26.25" customHeight="1" spans="1:1">
      <c r="A56" s="290"/>
    </row>
    <row r="57" ht="26.25" customHeight="1"/>
    <row r="58" ht="26.25" customHeight="1"/>
    <row r="59" ht="26.25" customHeight="1"/>
    <row r="60" ht="26.25" customHeight="1"/>
    <row r="61" ht="26.25" customHeight="1"/>
  </sheetData>
  <mergeCells count="8">
    <mergeCell ref="A1:O1"/>
    <mergeCell ref="A3:O3"/>
    <mergeCell ref="A49:O49"/>
    <mergeCell ref="G52:H52"/>
    <mergeCell ref="I52:J52"/>
    <mergeCell ref="G53:H53"/>
    <mergeCell ref="I53:J53"/>
    <mergeCell ref="A55:O55"/>
  </mergeCells>
  <pageMargins left="0.748031496062992" right="0.196850393700787" top="0.511811023622047" bottom="0.551181102362205" header="0.31496062992126" footer="0.433070866141732"/>
  <pageSetup paperSize="9" scale="82" orientation="landscape" horizontalDpi="1200" verticalDpi="1200"/>
  <headerFooter alignWithMargins="0"/>
  <ignoredErrors>
    <ignoredError sqref="L8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F21" sqref="F21"/>
    </sheetView>
  </sheetViews>
  <sheetFormatPr defaultColWidth="8.625" defaultRowHeight="13.5"/>
  <cols>
    <col min="1" max="1" width="8.625" style="218"/>
    <col min="2" max="2" width="5.25" style="218" customWidth="1"/>
    <col min="3" max="3" width="6.5" style="218" customWidth="1"/>
    <col min="4" max="4" width="8.625" style="218"/>
    <col min="5" max="5" width="5.875" style="218" customWidth="1"/>
    <col min="6" max="6" width="10.875" style="219" customWidth="1"/>
    <col min="7" max="7" width="6.25" style="218" customWidth="1"/>
    <col min="8" max="8" width="8" style="219" customWidth="1"/>
    <col min="9" max="9" width="7.25" style="218" customWidth="1"/>
    <col min="10" max="10" width="6.75" style="218" customWidth="1"/>
    <col min="11" max="11" width="11.5" style="219" customWidth="1"/>
    <col min="12" max="13" width="12.375" style="219" customWidth="1"/>
    <col min="14" max="14" width="10.625" style="218" customWidth="1"/>
    <col min="15" max="15" width="9.625" style="218" customWidth="1"/>
    <col min="16" max="16384" width="8.625" style="3"/>
  </cols>
  <sheetData>
    <row r="1" ht="42" customHeight="1" spans="1:15">
      <c r="A1" s="220" t="s">
        <v>719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2" ht="93" customHeight="1" spans="1:15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37" t="s">
        <v>685</v>
      </c>
      <c r="N2" s="38" t="s">
        <v>14</v>
      </c>
      <c r="O2" s="39" t="s">
        <v>15</v>
      </c>
    </row>
    <row r="3" customFormat="1" ht="25" customHeight="1" spans="1:15">
      <c r="A3" s="12" t="s">
        <v>720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40"/>
    </row>
    <row r="4" s="215" customFormat="1" ht="21" customHeight="1" spans="1:15">
      <c r="A4" s="221" t="s">
        <v>721</v>
      </c>
      <c r="B4" s="222">
        <v>1</v>
      </c>
      <c r="C4" s="222">
        <v>22</v>
      </c>
      <c r="D4" s="222" t="s">
        <v>17</v>
      </c>
      <c r="E4" s="222">
        <v>0</v>
      </c>
      <c r="F4" s="186">
        <f>C4*E4</f>
        <v>0</v>
      </c>
      <c r="G4" s="222">
        <v>0</v>
      </c>
      <c r="H4" s="186">
        <f>G4*C4</f>
        <v>0</v>
      </c>
      <c r="I4" s="222">
        <v>0</v>
      </c>
      <c r="J4" s="222">
        <v>0</v>
      </c>
      <c r="K4" s="186">
        <f>C4*I4*J4</f>
        <v>0</v>
      </c>
      <c r="L4" s="186">
        <f>F4+H4+K4</f>
        <v>0</v>
      </c>
      <c r="M4" s="186"/>
      <c r="N4" s="222" t="s">
        <v>22</v>
      </c>
      <c r="O4" s="240"/>
    </row>
    <row r="5" s="215" customFormat="1" ht="21" customHeight="1" spans="1:15">
      <c r="A5" s="223" t="s">
        <v>23</v>
      </c>
      <c r="B5" s="224"/>
      <c r="C5" s="224"/>
      <c r="D5" s="224"/>
      <c r="E5" s="224"/>
      <c r="F5" s="225"/>
      <c r="G5" s="224"/>
      <c r="H5" s="225"/>
      <c r="I5" s="224"/>
      <c r="J5" s="224"/>
      <c r="K5" s="225"/>
      <c r="L5" s="225"/>
      <c r="M5" s="241"/>
      <c r="N5" s="242"/>
      <c r="O5" s="243"/>
    </row>
    <row r="6" s="215" customFormat="1" ht="21" customHeight="1" spans="1:15">
      <c r="A6" s="226" t="s">
        <v>722</v>
      </c>
      <c r="B6" s="227">
        <v>1</v>
      </c>
      <c r="C6" s="227">
        <v>22</v>
      </c>
      <c r="D6" s="227" t="s">
        <v>17</v>
      </c>
      <c r="E6" s="222">
        <v>56</v>
      </c>
      <c r="F6" s="186">
        <f>C6*E6</f>
        <v>1232</v>
      </c>
      <c r="G6" s="222">
        <v>0</v>
      </c>
      <c r="H6" s="186">
        <f>G6*C6</f>
        <v>0</v>
      </c>
      <c r="I6" s="222">
        <v>60</v>
      </c>
      <c r="J6" s="222">
        <v>12</v>
      </c>
      <c r="K6" s="186">
        <f>C6*I6*J6</f>
        <v>15840</v>
      </c>
      <c r="L6" s="186">
        <f>F6+H6+K6</f>
        <v>17072</v>
      </c>
      <c r="M6" s="186"/>
      <c r="N6" s="222" t="s">
        <v>723</v>
      </c>
      <c r="O6" s="244"/>
    </row>
    <row r="7" s="215" customFormat="1" ht="21" customHeight="1" spans="1:15">
      <c r="A7" s="221" t="s">
        <v>724</v>
      </c>
      <c r="B7" s="222">
        <v>2</v>
      </c>
      <c r="C7" s="222">
        <v>44</v>
      </c>
      <c r="D7" s="222" t="s">
        <v>17</v>
      </c>
      <c r="E7" s="222">
        <v>56</v>
      </c>
      <c r="F7" s="186">
        <f>C7*E7</f>
        <v>2464</v>
      </c>
      <c r="G7" s="222">
        <v>0</v>
      </c>
      <c r="H7" s="186">
        <f>G7*C7</f>
        <v>0</v>
      </c>
      <c r="I7" s="222">
        <v>60</v>
      </c>
      <c r="J7" s="222">
        <v>12</v>
      </c>
      <c r="K7" s="186">
        <f>C7*I7*J7</f>
        <v>31680</v>
      </c>
      <c r="L7" s="186">
        <f>F7+H7+K7</f>
        <v>34144</v>
      </c>
      <c r="M7" s="186"/>
      <c r="N7" s="222" t="s">
        <v>723</v>
      </c>
      <c r="O7" s="240"/>
    </row>
    <row r="8" s="215" customFormat="1" ht="21" customHeight="1" spans="1:15">
      <c r="A8" s="221" t="s">
        <v>725</v>
      </c>
      <c r="B8" s="222"/>
      <c r="C8" s="222">
        <v>140</v>
      </c>
      <c r="D8" s="222" t="s">
        <v>77</v>
      </c>
      <c r="E8" s="222">
        <v>0</v>
      </c>
      <c r="F8" s="186">
        <f>C8*E8</f>
        <v>0</v>
      </c>
      <c r="G8" s="222">
        <v>0</v>
      </c>
      <c r="H8" s="186">
        <f>G8*C8</f>
        <v>0</v>
      </c>
      <c r="I8" s="222">
        <v>60</v>
      </c>
      <c r="J8" s="222">
        <v>12</v>
      </c>
      <c r="K8" s="186">
        <f>C8*I8*J8</f>
        <v>100800</v>
      </c>
      <c r="L8" s="186">
        <f>F8+H8+K8</f>
        <v>100800</v>
      </c>
      <c r="M8" s="186"/>
      <c r="N8" s="222"/>
      <c r="O8" s="245" t="s">
        <v>43</v>
      </c>
    </row>
    <row r="9" ht="18.75" customHeight="1" spans="1:15">
      <c r="A9" s="226" t="s">
        <v>726</v>
      </c>
      <c r="B9" s="227">
        <v>1</v>
      </c>
      <c r="C9" s="227">
        <v>61.56</v>
      </c>
      <c r="D9" s="227" t="s">
        <v>29</v>
      </c>
      <c r="E9" s="222">
        <v>0</v>
      </c>
      <c r="F9" s="186">
        <f>C9*E9</f>
        <v>0</v>
      </c>
      <c r="G9" s="222">
        <v>0</v>
      </c>
      <c r="H9" s="186">
        <f>G9*C9</f>
        <v>0</v>
      </c>
      <c r="I9" s="222">
        <v>60</v>
      </c>
      <c r="J9" s="222">
        <v>12</v>
      </c>
      <c r="K9" s="186">
        <f>C9*I9*J9</f>
        <v>44323.2</v>
      </c>
      <c r="L9" s="186">
        <f>F9+H9+K9</f>
        <v>44323.2</v>
      </c>
      <c r="M9" s="186"/>
      <c r="N9" s="222" t="s">
        <v>723</v>
      </c>
      <c r="O9" s="246" t="s">
        <v>727</v>
      </c>
    </row>
    <row r="10" s="215" customFormat="1" ht="21" customHeight="1" spans="1:15">
      <c r="A10" s="223" t="s">
        <v>23</v>
      </c>
      <c r="B10" s="223"/>
      <c r="C10" s="223"/>
      <c r="D10" s="223"/>
      <c r="E10" s="223"/>
      <c r="F10" s="228">
        <f>SUM(F6:F9)</f>
        <v>3696</v>
      </c>
      <c r="G10" s="223"/>
      <c r="H10" s="228"/>
      <c r="I10" s="223"/>
      <c r="J10" s="223"/>
      <c r="K10" s="228">
        <f>SUM(K6:K9)</f>
        <v>192643.2</v>
      </c>
      <c r="L10" s="228">
        <f>SUM(L6:L9)</f>
        <v>196339.2</v>
      </c>
      <c r="M10" s="241"/>
      <c r="N10" s="247"/>
      <c r="O10" s="243"/>
    </row>
    <row r="11" s="215" customFormat="1" ht="21" customHeight="1" spans="1:15">
      <c r="A11" s="226" t="s">
        <v>728</v>
      </c>
      <c r="B11" s="227">
        <v>2</v>
      </c>
      <c r="C11" s="227">
        <v>44</v>
      </c>
      <c r="D11" s="227" t="s">
        <v>17</v>
      </c>
      <c r="E11" s="222">
        <v>56</v>
      </c>
      <c r="F11" s="186">
        <f>C11*E11</f>
        <v>2464</v>
      </c>
      <c r="G11" s="222">
        <v>0</v>
      </c>
      <c r="H11" s="186">
        <f>G11*C11</f>
        <v>0</v>
      </c>
      <c r="I11" s="222">
        <v>60</v>
      </c>
      <c r="J11" s="222">
        <v>12</v>
      </c>
      <c r="K11" s="186">
        <f>C11*I11*J11</f>
        <v>31680</v>
      </c>
      <c r="L11" s="186">
        <f>F11+H11+K11</f>
        <v>34144</v>
      </c>
      <c r="M11" s="186"/>
      <c r="N11" s="222" t="s">
        <v>723</v>
      </c>
      <c r="O11" s="244"/>
    </row>
    <row r="12" s="215" customFormat="1" ht="21" customHeight="1" spans="1:15">
      <c r="A12" s="221" t="s">
        <v>729</v>
      </c>
      <c r="B12" s="222">
        <v>1</v>
      </c>
      <c r="C12" s="222">
        <v>22</v>
      </c>
      <c r="D12" s="222" t="s">
        <v>17</v>
      </c>
      <c r="E12" s="222">
        <v>56</v>
      </c>
      <c r="F12" s="186">
        <f>C12*E12</f>
        <v>1232</v>
      </c>
      <c r="G12" s="222">
        <v>0</v>
      </c>
      <c r="H12" s="186">
        <f>G12*C12</f>
        <v>0</v>
      </c>
      <c r="I12" s="222">
        <v>60</v>
      </c>
      <c r="J12" s="222">
        <v>12</v>
      </c>
      <c r="K12" s="186">
        <f>C12*I12*J12</f>
        <v>15840</v>
      </c>
      <c r="L12" s="186">
        <f>F12+H12+K12</f>
        <v>17072</v>
      </c>
      <c r="M12" s="186"/>
      <c r="N12" s="222" t="s">
        <v>723</v>
      </c>
      <c r="O12" s="240"/>
    </row>
    <row r="13" s="215" customFormat="1" ht="18.75" customHeight="1" spans="1:15">
      <c r="A13" s="221" t="s">
        <v>66</v>
      </c>
      <c r="B13" s="222">
        <v>1</v>
      </c>
      <c r="C13" s="222">
        <v>23</v>
      </c>
      <c r="D13" s="229"/>
      <c r="E13" s="222">
        <v>0</v>
      </c>
      <c r="F13" s="186">
        <f>C13*E13</f>
        <v>0</v>
      </c>
      <c r="G13" s="222">
        <v>0</v>
      </c>
      <c r="H13" s="186">
        <f>C13*G13</f>
        <v>0</v>
      </c>
      <c r="I13" s="185">
        <v>20</v>
      </c>
      <c r="J13" s="222">
        <v>12</v>
      </c>
      <c r="K13" s="186">
        <f>C13*I13*J13</f>
        <v>5520</v>
      </c>
      <c r="L13" s="186">
        <f>K13+H13+F13</f>
        <v>5520</v>
      </c>
      <c r="M13" s="186"/>
      <c r="N13" s="222" t="s">
        <v>723</v>
      </c>
      <c r="O13" s="248"/>
    </row>
    <row r="14" s="215" customFormat="1" ht="18.75" customHeight="1" spans="1:15">
      <c r="A14" s="221" t="s">
        <v>66</v>
      </c>
      <c r="B14" s="222">
        <v>1</v>
      </c>
      <c r="C14" s="222">
        <v>23</v>
      </c>
      <c r="D14" s="229"/>
      <c r="E14" s="222">
        <v>0</v>
      </c>
      <c r="F14" s="186">
        <f>C14*E14</f>
        <v>0</v>
      </c>
      <c r="G14" s="222">
        <v>0</v>
      </c>
      <c r="H14" s="186">
        <f>C14*G14</f>
        <v>0</v>
      </c>
      <c r="I14" s="185">
        <v>20</v>
      </c>
      <c r="J14" s="222">
        <v>12</v>
      </c>
      <c r="K14" s="186">
        <f>C14*I14*J14</f>
        <v>5520</v>
      </c>
      <c r="L14" s="186">
        <f>K14+H14+F14</f>
        <v>5520</v>
      </c>
      <c r="M14" s="186"/>
      <c r="N14" s="222" t="s">
        <v>723</v>
      </c>
      <c r="O14" s="248"/>
    </row>
    <row r="15" s="216" customFormat="1" ht="21" customHeight="1" spans="1:15">
      <c r="A15" s="230" t="s">
        <v>23</v>
      </c>
      <c r="B15" s="230"/>
      <c r="C15" s="230"/>
      <c r="D15" s="231"/>
      <c r="E15" s="232"/>
      <c r="F15" s="228">
        <f>SUM(F11:F14)</f>
        <v>3696</v>
      </c>
      <c r="G15" s="223"/>
      <c r="H15" s="228"/>
      <c r="I15" s="223"/>
      <c r="J15" s="223"/>
      <c r="K15" s="228">
        <f>SUM(K11:K14)</f>
        <v>58560</v>
      </c>
      <c r="L15" s="228">
        <f>SUM(L11:L14)</f>
        <v>62256</v>
      </c>
      <c r="M15" s="241"/>
      <c r="N15" s="247"/>
      <c r="O15" s="249"/>
    </row>
    <row r="16" s="215" customFormat="1" ht="18.75" customHeight="1" spans="1:15">
      <c r="A16" s="221" t="s">
        <v>725</v>
      </c>
      <c r="B16" s="222"/>
      <c r="C16" s="222">
        <v>80</v>
      </c>
      <c r="D16" s="222" t="s">
        <v>77</v>
      </c>
      <c r="E16" s="222">
        <v>0</v>
      </c>
      <c r="F16" s="186">
        <f>C16*E16</f>
        <v>0</v>
      </c>
      <c r="G16" s="222">
        <v>0</v>
      </c>
      <c r="H16" s="186">
        <f>G16*C16</f>
        <v>0</v>
      </c>
      <c r="I16" s="222">
        <v>60</v>
      </c>
      <c r="J16" s="222">
        <v>12</v>
      </c>
      <c r="K16" s="186">
        <f>C16*I16*J16</f>
        <v>57600</v>
      </c>
      <c r="L16" s="186">
        <f>F16+H16+K16</f>
        <v>57600</v>
      </c>
      <c r="M16" s="186"/>
      <c r="N16" s="222" t="s">
        <v>723</v>
      </c>
      <c r="O16" s="245" t="s">
        <v>43</v>
      </c>
    </row>
    <row r="17" s="215" customFormat="1" ht="21" customHeight="1" spans="1:15">
      <c r="A17" s="233" t="s">
        <v>663</v>
      </c>
      <c r="B17" s="227"/>
      <c r="C17" s="227">
        <v>20</v>
      </c>
      <c r="D17" s="222" t="s">
        <v>77</v>
      </c>
      <c r="E17" s="222">
        <v>0</v>
      </c>
      <c r="F17" s="186">
        <f>C17*E17</f>
        <v>0</v>
      </c>
      <c r="G17" s="222">
        <v>0</v>
      </c>
      <c r="H17" s="186">
        <f>G17*C17</f>
        <v>0</v>
      </c>
      <c r="I17" s="222">
        <v>60</v>
      </c>
      <c r="J17" s="222">
        <v>12</v>
      </c>
      <c r="K17" s="186">
        <f>C17*I17*J17</f>
        <v>14400</v>
      </c>
      <c r="L17" s="186">
        <f>F17+H17+K17</f>
        <v>14400</v>
      </c>
      <c r="M17" s="186"/>
      <c r="N17" s="222" t="s">
        <v>723</v>
      </c>
      <c r="O17" s="245" t="s">
        <v>43</v>
      </c>
    </row>
    <row r="18" s="217" customFormat="1" ht="18.75" customHeight="1" spans="1:15">
      <c r="A18" s="226" t="s">
        <v>730</v>
      </c>
      <c r="B18" s="227">
        <v>2</v>
      </c>
      <c r="C18" s="227">
        <v>44</v>
      </c>
      <c r="D18" s="227" t="s">
        <v>17</v>
      </c>
      <c r="E18" s="222">
        <v>56</v>
      </c>
      <c r="F18" s="186">
        <f>C18*E18</f>
        <v>2464</v>
      </c>
      <c r="G18" s="222">
        <v>0</v>
      </c>
      <c r="H18" s="186">
        <f>G18*C18</f>
        <v>0</v>
      </c>
      <c r="I18" s="222">
        <v>60</v>
      </c>
      <c r="J18" s="222">
        <v>12</v>
      </c>
      <c r="K18" s="186">
        <f>C18*I18*J18</f>
        <v>31680</v>
      </c>
      <c r="L18" s="186">
        <f>F18+H18+K18</f>
        <v>34144</v>
      </c>
      <c r="M18" s="186"/>
      <c r="N18" s="222" t="s">
        <v>723</v>
      </c>
      <c r="O18" s="246"/>
    </row>
    <row r="19" s="215" customFormat="1" ht="18.75" customHeight="1" spans="1:15">
      <c r="A19" s="226" t="s">
        <v>731</v>
      </c>
      <c r="B19" s="227">
        <v>1</v>
      </c>
      <c r="C19" s="227">
        <v>22</v>
      </c>
      <c r="D19" s="227" t="s">
        <v>17</v>
      </c>
      <c r="E19" s="222">
        <v>56</v>
      </c>
      <c r="F19" s="186">
        <f>C19*E19</f>
        <v>1232</v>
      </c>
      <c r="G19" s="222">
        <v>0</v>
      </c>
      <c r="H19" s="186">
        <f>G19*C19</f>
        <v>0</v>
      </c>
      <c r="I19" s="222">
        <v>60</v>
      </c>
      <c r="J19" s="222">
        <v>12</v>
      </c>
      <c r="K19" s="186">
        <f>C19*I19*J19</f>
        <v>15840</v>
      </c>
      <c r="L19" s="186">
        <f>F19+H19+K19</f>
        <v>17072</v>
      </c>
      <c r="M19" s="186"/>
      <c r="N19" s="222" t="s">
        <v>723</v>
      </c>
      <c r="O19" s="246"/>
    </row>
    <row r="20" ht="18.75" customHeight="1" spans="1:15">
      <c r="A20" s="223" t="s">
        <v>23</v>
      </c>
      <c r="B20" s="234"/>
      <c r="C20" s="234"/>
      <c r="D20" s="234"/>
      <c r="E20" s="235"/>
      <c r="F20" s="236">
        <f>SUM(F16:F19)</f>
        <v>3696</v>
      </c>
      <c r="G20" s="237"/>
      <c r="H20" s="236"/>
      <c r="I20" s="237"/>
      <c r="J20" s="235"/>
      <c r="K20" s="236">
        <f>SUM(K16:K19)</f>
        <v>119520</v>
      </c>
      <c r="L20" s="236">
        <f>SUM(L16:L19)</f>
        <v>123216</v>
      </c>
      <c r="M20" s="241"/>
      <c r="N20" s="247"/>
      <c r="O20" s="250"/>
    </row>
    <row r="21" ht="18.75" customHeight="1" spans="1:15">
      <c r="A21" s="238" t="s">
        <v>207</v>
      </c>
      <c r="B21" s="238"/>
      <c r="C21" s="238"/>
      <c r="D21" s="238"/>
      <c r="E21" s="238"/>
      <c r="F21" s="239">
        <f>F10+F15+F20</f>
        <v>11088</v>
      </c>
      <c r="G21" s="239"/>
      <c r="H21" s="239"/>
      <c r="I21" s="239"/>
      <c r="J21" s="239"/>
      <c r="K21" s="239">
        <f>K10+K15+K20</f>
        <v>370723.2</v>
      </c>
      <c r="L21" s="239">
        <f>L10+L15+L20</f>
        <v>381811.2</v>
      </c>
      <c r="M21" s="251"/>
      <c r="N21" s="252"/>
      <c r="O21" s="253"/>
    </row>
    <row r="22" ht="18.75" customHeight="1" spans="1:15">
      <c r="A22" s="36" t="s">
        <v>208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="71" customFormat="1" ht="21.75" customHeight="1" spans="1:15">
      <c r="A23" s="71" t="s">
        <v>209</v>
      </c>
      <c r="B23" s="148"/>
      <c r="C23" s="148"/>
      <c r="D23" s="148"/>
      <c r="E23" s="148"/>
      <c r="F23" s="149"/>
      <c r="G23" s="148"/>
      <c r="H23" s="149"/>
      <c r="I23" s="148"/>
      <c r="J23" s="148"/>
      <c r="K23" s="149"/>
      <c r="L23" s="149"/>
      <c r="M23" s="149"/>
      <c r="N23" s="148"/>
      <c r="O23" s="148"/>
    </row>
  </sheetData>
  <autoFilter ref="A2:O23">
    <extLst/>
  </autoFilter>
  <sortState ref="A3:R13">
    <sortCondition ref="A3:A13"/>
  </sortState>
  <mergeCells count="3">
    <mergeCell ref="A1:O1"/>
    <mergeCell ref="A3:O3"/>
    <mergeCell ref="A22:O22"/>
  </mergeCells>
  <pageMargins left="0.748031496062992" right="0.15748031496063" top="0.511811023622047" bottom="0.354330708661417" header="0.31496062992126" footer="0.236220472440945"/>
  <pageSetup paperSize="9" scale="78" orientation="landscape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semi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材料开放室</vt:lpstr>
      <vt:lpstr>超晶格</vt:lpstr>
      <vt:lpstr>高速电路与神经网络</vt:lpstr>
      <vt:lpstr>光电系统</vt:lpstr>
      <vt:lpstr>光电子研发中心</vt:lpstr>
      <vt:lpstr>集成中心</vt:lpstr>
      <vt:lpstr>工程中心</vt:lpstr>
      <vt:lpstr>照明中心</vt:lpstr>
      <vt:lpstr>全固态</vt:lpstr>
      <vt:lpstr>固态光电</vt:lpstr>
      <vt:lpstr>纳米光电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DELL</cp:lastModifiedBy>
  <dcterms:created xsi:type="dcterms:W3CDTF">2011-05-26T06:37:00Z</dcterms:created>
  <cp:lastPrinted>2020-08-17T02:49:00Z</cp:lastPrinted>
  <dcterms:modified xsi:type="dcterms:W3CDTF">2022-11-09T07:23:31Z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ubyTemplateID" linkTarget="0">
    <vt:lpwstr>14</vt:lpwstr>
  </property>
  <property fmtid="{D5CDD505-2E9C-101B-9397-08002B2CF9AE}" pid="4" name="ICV">
    <vt:lpwstr>6D2D1B5547C04395B6559E9B75D472E3</vt:lpwstr>
  </property>
</Properties>
</file>