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096" tabRatio="892"/>
  </bookViews>
  <sheets>
    <sheet name="报表" sheetId="28" r:id="rId1"/>
    <sheet name="公寓等" sheetId="11" r:id="rId2"/>
    <sheet name="神经网络" sheetId="15" r:id="rId3"/>
    <sheet name="全固态" sheetId="6" r:id="rId4"/>
    <sheet name="3#楼" sheetId="3" r:id="rId5"/>
    <sheet name="纳米光电" sheetId="7" r:id="rId6"/>
    <sheet name="集成中心" sheetId="8" r:id="rId7"/>
    <sheet name="光电中心" sheetId="9" r:id="rId8"/>
    <sheet name="固态光电" sheetId="27" r:id="rId9"/>
    <sheet name="光电系统" sheetId="10" r:id="rId10"/>
    <sheet name=" 超晶格" sheetId="12" r:id="rId11"/>
    <sheet name="材料重点" sheetId="13" r:id="rId12"/>
    <sheet name="5#楼" sheetId="14" r:id="rId13"/>
    <sheet name="5#楼水电公摊" sheetId="24" r:id="rId14"/>
    <sheet name="Sheet1" sheetId="29" r:id="rId15"/>
    <sheet name="Sheet2" sheetId="30" r:id="rId16"/>
  </sheets>
  <externalReferences>
    <externalReference r:id="rId17"/>
  </externalReferences>
  <definedNames>
    <definedName name="_xlnm.Print_Area" localSheetId="11">材料重点!$A$137:$R$143</definedName>
    <definedName name="_xlnm.Print_Area" localSheetId="7">光电中心!$A$140:$R$171</definedName>
    <definedName name="_xlnm.Print_Area" localSheetId="6">集成中心!#REF!</definedName>
    <definedName name="_xlnm.Print_Area" localSheetId="5">纳米光电!$A$2:$R$15</definedName>
  </definedNames>
  <calcPr calcId="124519"/>
</workbook>
</file>

<file path=xl/calcChain.xml><?xml version="1.0" encoding="utf-8"?>
<calcChain xmlns="http://schemas.openxmlformats.org/spreadsheetml/2006/main">
  <c r="K140" i="30"/>
  <c r="K139"/>
  <c r="I139"/>
  <c r="F139"/>
  <c r="K136"/>
  <c r="I136"/>
  <c r="G136"/>
  <c r="F136"/>
  <c r="D136"/>
  <c r="K127"/>
  <c r="I127"/>
  <c r="F127"/>
  <c r="K126"/>
  <c r="G126"/>
  <c r="K125"/>
  <c r="G125"/>
  <c r="K124"/>
  <c r="G124"/>
  <c r="K123"/>
  <c r="G123"/>
  <c r="K122"/>
  <c r="G122"/>
  <c r="G121"/>
  <c r="G120"/>
  <c r="K119"/>
  <c r="I119"/>
  <c r="F119"/>
  <c r="K118"/>
  <c r="G118"/>
  <c r="K117"/>
  <c r="I117"/>
  <c r="F117"/>
  <c r="K116"/>
  <c r="I116"/>
  <c r="F116"/>
  <c r="K115"/>
  <c r="K114"/>
  <c r="K113"/>
  <c r="K112"/>
  <c r="K111"/>
  <c r="I111"/>
  <c r="F111"/>
  <c r="K110"/>
  <c r="I110"/>
  <c r="F110"/>
  <c r="G106"/>
  <c r="K105"/>
  <c r="G105"/>
  <c r="K101"/>
  <c r="G101"/>
  <c r="F100"/>
  <c r="G99"/>
  <c r="G98"/>
  <c r="K96"/>
  <c r="I96"/>
  <c r="F96"/>
  <c r="K95"/>
  <c r="K94"/>
  <c r="K93"/>
  <c r="G93"/>
  <c r="K92"/>
  <c r="G92"/>
  <c r="K91"/>
  <c r="I91"/>
  <c r="F91"/>
  <c r="K90"/>
  <c r="I90"/>
  <c r="F90"/>
  <c r="K89"/>
  <c r="G89"/>
  <c r="K88"/>
  <c r="I88"/>
  <c r="F88"/>
  <c r="G86"/>
  <c r="I84"/>
  <c r="G84"/>
  <c r="F84"/>
  <c r="K83"/>
  <c r="G83"/>
  <c r="K80"/>
  <c r="G80"/>
  <c r="K79"/>
  <c r="G79"/>
  <c r="K78"/>
  <c r="I77"/>
  <c r="G77"/>
  <c r="F77"/>
  <c r="K76"/>
  <c r="G76"/>
  <c r="K75"/>
  <c r="G75"/>
  <c r="K74"/>
  <c r="I74"/>
  <c r="F74"/>
  <c r="K73"/>
  <c r="I73"/>
  <c r="F73"/>
  <c r="K72"/>
  <c r="G72"/>
  <c r="K71"/>
  <c r="I71"/>
  <c r="F71"/>
  <c r="K70"/>
  <c r="G70"/>
  <c r="K69"/>
  <c r="I69"/>
  <c r="F69"/>
  <c r="K68"/>
  <c r="I68"/>
  <c r="F68"/>
  <c r="K67"/>
  <c r="G67"/>
  <c r="K66"/>
  <c r="G66"/>
  <c r="K65"/>
  <c r="I65"/>
  <c r="F65"/>
  <c r="K64"/>
  <c r="I64"/>
  <c r="F64"/>
  <c r="K63"/>
  <c r="I63"/>
  <c r="F63"/>
  <c r="K62"/>
  <c r="G62"/>
  <c r="K61"/>
  <c r="G61"/>
  <c r="K60"/>
  <c r="G60"/>
  <c r="I59"/>
  <c r="G59"/>
  <c r="F59"/>
  <c r="K58"/>
  <c r="G58"/>
  <c r="K57"/>
  <c r="G57"/>
  <c r="K56"/>
  <c r="G56"/>
  <c r="K55"/>
  <c r="G55"/>
  <c r="K54"/>
  <c r="G54"/>
  <c r="K53"/>
  <c r="G53"/>
  <c r="K52"/>
  <c r="G52"/>
  <c r="K51"/>
  <c r="K50"/>
  <c r="G50"/>
  <c r="K49"/>
  <c r="K48"/>
  <c r="K47"/>
  <c r="K46"/>
  <c r="K43"/>
  <c r="G43"/>
  <c r="K42"/>
  <c r="G42"/>
  <c r="K41"/>
  <c r="G41"/>
  <c r="K40"/>
  <c r="G40"/>
  <c r="K39"/>
  <c r="G39"/>
  <c r="K38"/>
  <c r="G38"/>
  <c r="K37"/>
  <c r="G37"/>
  <c r="K36"/>
  <c r="G36"/>
  <c r="K35"/>
  <c r="G35"/>
  <c r="K34"/>
  <c r="G34"/>
  <c r="K33"/>
  <c r="G33"/>
  <c r="K32"/>
  <c r="G32"/>
  <c r="K31"/>
  <c r="G31"/>
  <c r="K30"/>
  <c r="G30"/>
  <c r="K29"/>
  <c r="G29"/>
  <c r="K28"/>
  <c r="G28"/>
  <c r="K27"/>
  <c r="G27"/>
  <c r="K26"/>
  <c r="G26"/>
  <c r="K25"/>
  <c r="G25"/>
  <c r="K24"/>
  <c r="G24"/>
  <c r="K23"/>
  <c r="G23"/>
  <c r="K22"/>
  <c r="F22"/>
  <c r="K21"/>
  <c r="G21"/>
  <c r="K20"/>
  <c r="G20"/>
  <c r="K19"/>
  <c r="G19"/>
  <c r="K18"/>
  <c r="G18"/>
  <c r="K17"/>
  <c r="G17"/>
  <c r="K16"/>
  <c r="G16"/>
  <c r="K15"/>
  <c r="G15"/>
  <c r="K14"/>
  <c r="I14"/>
  <c r="F14"/>
  <c r="K6"/>
  <c r="I6"/>
  <c r="F6"/>
  <c r="K5"/>
  <c r="I5"/>
  <c r="G5"/>
  <c r="F5"/>
  <c r="D5"/>
  <c r="K4"/>
  <c r="I4"/>
  <c r="F4"/>
  <c r="K3"/>
  <c r="I3"/>
  <c r="F3"/>
  <c r="K2"/>
  <c r="I2"/>
  <c r="F2"/>
  <c r="K1"/>
  <c r="I1"/>
  <c r="F1"/>
  <c r="K121" i="29"/>
  <c r="I121"/>
  <c r="F121"/>
  <c r="K118"/>
  <c r="I118"/>
  <c r="G118"/>
  <c r="F118"/>
  <c r="D118"/>
  <c r="K117"/>
  <c r="I117"/>
  <c r="F117"/>
  <c r="K116"/>
  <c r="G116"/>
  <c r="K115"/>
  <c r="G115"/>
  <c r="K114"/>
  <c r="G114"/>
  <c r="K113"/>
  <c r="G113"/>
  <c r="K112"/>
  <c r="G112"/>
  <c r="K111"/>
  <c r="G111"/>
  <c r="K110"/>
  <c r="G110"/>
  <c r="K109"/>
  <c r="G109"/>
  <c r="K108"/>
  <c r="I108"/>
  <c r="F108"/>
  <c r="K107"/>
  <c r="I107"/>
  <c r="F107"/>
  <c r="K106"/>
  <c r="G106"/>
  <c r="K105"/>
  <c r="I105"/>
  <c r="F105"/>
  <c r="K103"/>
  <c r="G103"/>
  <c r="K102"/>
  <c r="G102"/>
  <c r="K101"/>
  <c r="I101"/>
  <c r="F101"/>
  <c r="K100"/>
  <c r="G100"/>
  <c r="K99"/>
  <c r="G99"/>
  <c r="K98"/>
  <c r="G98"/>
  <c r="K97"/>
  <c r="G97"/>
  <c r="K96"/>
  <c r="G96"/>
  <c r="K95"/>
  <c r="I95"/>
  <c r="F95"/>
  <c r="K94"/>
  <c r="I94"/>
  <c r="F94"/>
  <c r="K93"/>
  <c r="I93"/>
  <c r="F93"/>
  <c r="K92"/>
  <c r="I92"/>
  <c r="F92"/>
  <c r="K91"/>
  <c r="G91"/>
  <c r="K90"/>
  <c r="I90"/>
  <c r="F90"/>
  <c r="K89"/>
  <c r="I89"/>
  <c r="F89"/>
  <c r="K88"/>
  <c r="G88"/>
  <c r="K87"/>
  <c r="G87"/>
  <c r="K86"/>
  <c r="I86"/>
  <c r="F86"/>
  <c r="K85"/>
  <c r="I85"/>
  <c r="F85"/>
  <c r="K84"/>
  <c r="G84"/>
  <c r="K83"/>
  <c r="I83"/>
  <c r="F83"/>
  <c r="K82"/>
  <c r="I82"/>
  <c r="F82"/>
  <c r="K81"/>
  <c r="I81"/>
  <c r="F81"/>
  <c r="K80"/>
  <c r="G80"/>
  <c r="K79"/>
  <c r="G79"/>
  <c r="K78"/>
  <c r="G78"/>
  <c r="K77"/>
  <c r="G77"/>
  <c r="K76"/>
  <c r="I76"/>
  <c r="F76"/>
  <c r="K75"/>
  <c r="I75"/>
  <c r="F75"/>
  <c r="K74"/>
  <c r="I74"/>
  <c r="F74"/>
  <c r="K72"/>
  <c r="G72"/>
  <c r="K71"/>
  <c r="I71"/>
  <c r="F71"/>
  <c r="K70"/>
  <c r="I70"/>
  <c r="F70"/>
  <c r="K69"/>
  <c r="I69"/>
  <c r="F69"/>
  <c r="K68"/>
  <c r="I68"/>
  <c r="F68"/>
  <c r="K67"/>
  <c r="I67"/>
  <c r="F67"/>
  <c r="K66"/>
  <c r="I66"/>
  <c r="F66"/>
  <c r="K65"/>
  <c r="I65"/>
  <c r="F65"/>
  <c r="K64"/>
  <c r="G64"/>
  <c r="K63"/>
  <c r="G63"/>
  <c r="K62"/>
  <c r="G62"/>
  <c r="K61"/>
  <c r="G61"/>
  <c r="K60"/>
  <c r="G60"/>
  <c r="K59"/>
  <c r="G59"/>
  <c r="K58"/>
  <c r="I58"/>
  <c r="F58"/>
  <c r="K57"/>
  <c r="I57"/>
  <c r="F57"/>
  <c r="K56"/>
  <c r="G56"/>
  <c r="K55"/>
  <c r="G55"/>
  <c r="K54"/>
  <c r="I54"/>
  <c r="F54"/>
  <c r="K53"/>
  <c r="I53"/>
  <c r="F53"/>
  <c r="K52"/>
  <c r="I52"/>
  <c r="F52"/>
  <c r="K51"/>
  <c r="G51"/>
  <c r="K50"/>
  <c r="G50"/>
  <c r="K49"/>
  <c r="G49"/>
  <c r="K48"/>
  <c r="G48"/>
  <c r="K47"/>
  <c r="G47"/>
  <c r="K46"/>
  <c r="G46"/>
  <c r="K45"/>
  <c r="G45"/>
  <c r="K44"/>
  <c r="G44"/>
  <c r="K43"/>
  <c r="G43"/>
  <c r="K42"/>
  <c r="I42"/>
  <c r="F42"/>
  <c r="K39"/>
  <c r="G39"/>
  <c r="K38"/>
  <c r="G38"/>
  <c r="K37"/>
  <c r="G37"/>
  <c r="K36"/>
  <c r="G36"/>
  <c r="K35"/>
  <c r="G35"/>
  <c r="K34"/>
  <c r="G34"/>
  <c r="K33"/>
  <c r="G33"/>
  <c r="K32"/>
  <c r="G32"/>
  <c r="K31"/>
  <c r="G31"/>
  <c r="K30"/>
  <c r="G30"/>
  <c r="K29"/>
  <c r="G29"/>
  <c r="K28"/>
  <c r="G28"/>
  <c r="K27"/>
  <c r="G27"/>
  <c r="K26"/>
  <c r="G26"/>
  <c r="K25"/>
  <c r="G25"/>
  <c r="K24"/>
  <c r="G24"/>
  <c r="K23"/>
  <c r="G23"/>
  <c r="K22"/>
  <c r="I22"/>
  <c r="F22"/>
  <c r="K21"/>
  <c r="I21"/>
  <c r="F21"/>
  <c r="K20"/>
  <c r="G20"/>
  <c r="K19"/>
  <c r="G19"/>
  <c r="K18"/>
  <c r="G18"/>
  <c r="K17"/>
  <c r="G17"/>
  <c r="K16"/>
  <c r="G16"/>
  <c r="K15"/>
  <c r="G15"/>
  <c r="K14"/>
  <c r="G14"/>
  <c r="K13"/>
  <c r="G13"/>
  <c r="K12"/>
  <c r="G12"/>
  <c r="K11"/>
  <c r="G11"/>
  <c r="K10"/>
  <c r="G10"/>
  <c r="K9"/>
  <c r="I9"/>
  <c r="F9"/>
  <c r="K5"/>
  <c r="I5"/>
  <c r="G5"/>
  <c r="F5"/>
  <c r="D5"/>
  <c r="K4"/>
  <c r="I4"/>
  <c r="F4"/>
  <c r="K3"/>
  <c r="I3"/>
  <c r="F3"/>
  <c r="K2"/>
  <c r="I2"/>
  <c r="F2"/>
  <c r="K1"/>
  <c r="I1"/>
  <c r="F1"/>
  <c r="H40" i="24"/>
  <c r="H38"/>
  <c r="F38"/>
  <c r="H37"/>
  <c r="F37"/>
  <c r="D37"/>
  <c r="H36"/>
  <c r="F36"/>
  <c r="D36"/>
  <c r="I34"/>
  <c r="H34"/>
  <c r="F34"/>
  <c r="H33"/>
  <c r="F33"/>
  <c r="D33"/>
  <c r="H32"/>
  <c r="F32"/>
  <c r="D32"/>
  <c r="H31"/>
  <c r="F31"/>
  <c r="D31"/>
  <c r="H30"/>
  <c r="F30"/>
  <c r="D30"/>
  <c r="H29"/>
  <c r="F29"/>
  <c r="D29"/>
  <c r="H28"/>
  <c r="F28"/>
  <c r="D28"/>
  <c r="H24"/>
  <c r="H22"/>
  <c r="F22"/>
  <c r="H21"/>
  <c r="F21"/>
  <c r="D21"/>
  <c r="H20"/>
  <c r="F20"/>
  <c r="D20"/>
  <c r="H18"/>
  <c r="F18"/>
  <c r="H17"/>
  <c r="F17"/>
  <c r="D17"/>
  <c r="H16"/>
  <c r="F16"/>
  <c r="D16"/>
  <c r="H15"/>
  <c r="F15"/>
  <c r="D15"/>
  <c r="H14"/>
  <c r="F14"/>
  <c r="D14"/>
  <c r="H13"/>
  <c r="F13"/>
  <c r="D13"/>
  <c r="H12"/>
  <c r="F12"/>
  <c r="D12"/>
  <c r="H9"/>
  <c r="F9"/>
  <c r="H8"/>
  <c r="F8"/>
  <c r="D8"/>
  <c r="H7"/>
  <c r="F7"/>
  <c r="D7"/>
  <c r="H5"/>
  <c r="F5"/>
  <c r="H4"/>
  <c r="F4"/>
  <c r="D4"/>
  <c r="H3"/>
  <c r="F3"/>
  <c r="D3"/>
  <c r="R79" i="14"/>
  <c r="P79"/>
  <c r="N79"/>
  <c r="L79"/>
  <c r="J79"/>
  <c r="N75"/>
  <c r="L75"/>
  <c r="N74"/>
  <c r="L74"/>
  <c r="J74"/>
  <c r="N73"/>
  <c r="L73"/>
  <c r="J73"/>
  <c r="R69"/>
  <c r="R67"/>
  <c r="P67"/>
  <c r="O67"/>
  <c r="N67"/>
  <c r="L67"/>
  <c r="G67"/>
  <c r="E67"/>
  <c r="R66"/>
  <c r="P66"/>
  <c r="N66"/>
  <c r="L66"/>
  <c r="J66"/>
  <c r="R65"/>
  <c r="P65"/>
  <c r="N65"/>
  <c r="L65"/>
  <c r="J65"/>
  <c r="G65"/>
  <c r="E65"/>
  <c r="R64"/>
  <c r="P64"/>
  <c r="N64"/>
  <c r="L64"/>
  <c r="J64"/>
  <c r="G63"/>
  <c r="E63"/>
  <c r="R62"/>
  <c r="P62"/>
  <c r="N62"/>
  <c r="L62"/>
  <c r="J62"/>
  <c r="R61"/>
  <c r="P61"/>
  <c r="N61"/>
  <c r="L61"/>
  <c r="J61"/>
  <c r="R60"/>
  <c r="P60"/>
  <c r="N60"/>
  <c r="L60"/>
  <c r="J60"/>
  <c r="R59"/>
  <c r="P59"/>
  <c r="N59"/>
  <c r="L59"/>
  <c r="J59"/>
  <c r="R58"/>
  <c r="P58"/>
  <c r="N58"/>
  <c r="L58"/>
  <c r="J58"/>
  <c r="R54"/>
  <c r="P54"/>
  <c r="N54"/>
  <c r="L54"/>
  <c r="R53"/>
  <c r="P53"/>
  <c r="G53"/>
  <c r="E53"/>
  <c r="R52"/>
  <c r="P52"/>
  <c r="N52"/>
  <c r="L52"/>
  <c r="J52"/>
  <c r="R51"/>
  <c r="P51"/>
  <c r="N51"/>
  <c r="L51"/>
  <c r="J51"/>
  <c r="R50"/>
  <c r="P50"/>
  <c r="N50"/>
  <c r="L50"/>
  <c r="J50"/>
  <c r="R49"/>
  <c r="P49"/>
  <c r="N49"/>
  <c r="L49"/>
  <c r="J49"/>
  <c r="R48"/>
  <c r="P48"/>
  <c r="N48"/>
  <c r="L48"/>
  <c r="J48"/>
  <c r="R47"/>
  <c r="P47"/>
  <c r="N47"/>
  <c r="L47"/>
  <c r="J47"/>
  <c r="R46"/>
  <c r="P46"/>
  <c r="N46"/>
  <c r="L46"/>
  <c r="J46"/>
  <c r="R42"/>
  <c r="P42"/>
  <c r="N42"/>
  <c r="L42"/>
  <c r="G42"/>
  <c r="E42"/>
  <c r="R41"/>
  <c r="P41"/>
  <c r="N41"/>
  <c r="L41"/>
  <c r="J41"/>
  <c r="R40"/>
  <c r="P40"/>
  <c r="N40"/>
  <c r="L40"/>
  <c r="J40"/>
  <c r="R39"/>
  <c r="P39"/>
  <c r="N39"/>
  <c r="L39"/>
  <c r="J39"/>
  <c r="R38"/>
  <c r="P38"/>
  <c r="N38"/>
  <c r="L38"/>
  <c r="J38"/>
  <c r="R37"/>
  <c r="P37"/>
  <c r="N37"/>
  <c r="L37"/>
  <c r="J37"/>
  <c r="R36"/>
  <c r="P36"/>
  <c r="N36"/>
  <c r="L36"/>
  <c r="J36"/>
  <c r="R35"/>
  <c r="P35"/>
  <c r="N35"/>
  <c r="L35"/>
  <c r="J35"/>
  <c r="G35"/>
  <c r="E35"/>
  <c r="R34"/>
  <c r="P34"/>
  <c r="N34"/>
  <c r="L34"/>
  <c r="J34"/>
  <c r="R33"/>
  <c r="P33"/>
  <c r="N33"/>
  <c r="L33"/>
  <c r="J33"/>
  <c r="R32"/>
  <c r="P32"/>
  <c r="N32"/>
  <c r="L32"/>
  <c r="J32"/>
  <c r="G32"/>
  <c r="E32"/>
  <c r="R31"/>
  <c r="P31"/>
  <c r="N31"/>
  <c r="L31"/>
  <c r="J31"/>
  <c r="R30"/>
  <c r="P30"/>
  <c r="N30"/>
  <c r="L30"/>
  <c r="J30"/>
  <c r="R29"/>
  <c r="P29"/>
  <c r="N29"/>
  <c r="L29"/>
  <c r="J29"/>
  <c r="G29"/>
  <c r="E29"/>
  <c r="R24"/>
  <c r="N24"/>
  <c r="L24"/>
  <c r="R16"/>
  <c r="P16"/>
  <c r="N16"/>
  <c r="L16"/>
  <c r="G16"/>
  <c r="E16"/>
  <c r="R15"/>
  <c r="P15"/>
  <c r="N15"/>
  <c r="L15"/>
  <c r="J15"/>
  <c r="R14"/>
  <c r="P14"/>
  <c r="N14"/>
  <c r="L14"/>
  <c r="J14"/>
  <c r="R13"/>
  <c r="P13"/>
  <c r="G13"/>
  <c r="E13"/>
  <c r="R12"/>
  <c r="P12"/>
  <c r="N12"/>
  <c r="L12"/>
  <c r="J12"/>
  <c r="R11"/>
  <c r="P11"/>
  <c r="N11"/>
  <c r="L11"/>
  <c r="J11"/>
  <c r="R10"/>
  <c r="P10"/>
  <c r="N10"/>
  <c r="L10"/>
  <c r="J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G4"/>
  <c r="E4"/>
  <c r="R236" i="13"/>
  <c r="N234"/>
  <c r="L234"/>
  <c r="R230"/>
  <c r="P230"/>
  <c r="O230"/>
  <c r="N230"/>
  <c r="L230"/>
  <c r="G230"/>
  <c r="E230"/>
  <c r="R229"/>
  <c r="P229"/>
  <c r="N229"/>
  <c r="L229"/>
  <c r="J229"/>
  <c r="R228"/>
  <c r="P228"/>
  <c r="N228"/>
  <c r="L228"/>
  <c r="J228"/>
  <c r="R227"/>
  <c r="P227"/>
  <c r="N227"/>
  <c r="L227"/>
  <c r="J227"/>
  <c r="G227"/>
  <c r="E227"/>
  <c r="R226"/>
  <c r="P226"/>
  <c r="N226"/>
  <c r="L226"/>
  <c r="J226"/>
  <c r="G226"/>
  <c r="E226"/>
  <c r="R225"/>
  <c r="P225"/>
  <c r="N225"/>
  <c r="L225"/>
  <c r="J225"/>
  <c r="R224"/>
  <c r="P224"/>
  <c r="N224"/>
  <c r="L224"/>
  <c r="J224"/>
  <c r="R223"/>
  <c r="P223"/>
  <c r="N223"/>
  <c r="L223"/>
  <c r="J223"/>
  <c r="R222"/>
  <c r="P222"/>
  <c r="N222"/>
  <c r="L222"/>
  <c r="J222"/>
  <c r="R221"/>
  <c r="P221"/>
  <c r="N221"/>
  <c r="L221"/>
  <c r="J221"/>
  <c r="R214"/>
  <c r="P214"/>
  <c r="N214"/>
  <c r="L214"/>
  <c r="J214"/>
  <c r="G214"/>
  <c r="E214"/>
  <c r="R213"/>
  <c r="P213"/>
  <c r="O213"/>
  <c r="N213"/>
  <c r="L213"/>
  <c r="G213"/>
  <c r="E213"/>
  <c r="R212"/>
  <c r="P212"/>
  <c r="N212"/>
  <c r="L212"/>
  <c r="J212"/>
  <c r="G212"/>
  <c r="E212"/>
  <c r="R211"/>
  <c r="P211"/>
  <c r="N211"/>
  <c r="L211"/>
  <c r="J211"/>
  <c r="R210"/>
  <c r="P210"/>
  <c r="N210"/>
  <c r="L210"/>
  <c r="J210"/>
  <c r="R209"/>
  <c r="P209"/>
  <c r="N209"/>
  <c r="L209"/>
  <c r="J209"/>
  <c r="R208"/>
  <c r="P208"/>
  <c r="N208"/>
  <c r="L208"/>
  <c r="J208"/>
  <c r="G208"/>
  <c r="E208"/>
  <c r="R207"/>
  <c r="P207"/>
  <c r="N207"/>
  <c r="L207"/>
  <c r="J207"/>
  <c r="G207"/>
  <c r="E207"/>
  <c r="R206"/>
  <c r="P206"/>
  <c r="N206"/>
  <c r="L206"/>
  <c r="J206"/>
  <c r="G206"/>
  <c r="E206"/>
  <c r="R205"/>
  <c r="P205"/>
  <c r="N205"/>
  <c r="L205"/>
  <c r="J205"/>
  <c r="G205"/>
  <c r="E205"/>
  <c r="R204"/>
  <c r="P204"/>
  <c r="N204"/>
  <c r="L204"/>
  <c r="J204"/>
  <c r="G204"/>
  <c r="E204"/>
  <c r="R203"/>
  <c r="P203"/>
  <c r="N203"/>
  <c r="L203"/>
  <c r="J203"/>
  <c r="G203"/>
  <c r="E203"/>
  <c r="R202"/>
  <c r="P202"/>
  <c r="N202"/>
  <c r="L202"/>
  <c r="J202"/>
  <c r="R201"/>
  <c r="P201"/>
  <c r="N201"/>
  <c r="L201"/>
  <c r="J201"/>
  <c r="G201"/>
  <c r="E201"/>
  <c r="T200"/>
  <c r="R200"/>
  <c r="P200"/>
  <c r="N200"/>
  <c r="L200"/>
  <c r="J200"/>
  <c r="G200"/>
  <c r="E200"/>
  <c r="R192"/>
  <c r="R191"/>
  <c r="N191"/>
  <c r="L191"/>
  <c r="G191"/>
  <c r="E191"/>
  <c r="R190"/>
  <c r="N190"/>
  <c r="L190"/>
  <c r="G190"/>
  <c r="E190"/>
  <c r="R189"/>
  <c r="R188"/>
  <c r="P188"/>
  <c r="R187"/>
  <c r="P187"/>
  <c r="G187"/>
  <c r="E187"/>
  <c r="R186"/>
  <c r="P186"/>
  <c r="R185"/>
  <c r="P185"/>
  <c r="O185"/>
  <c r="N185"/>
  <c r="L185"/>
  <c r="G185"/>
  <c r="E185"/>
  <c r="R184"/>
  <c r="P184"/>
  <c r="N184"/>
  <c r="L184"/>
  <c r="J184"/>
  <c r="R183"/>
  <c r="P183"/>
  <c r="N183"/>
  <c r="L183"/>
  <c r="J183"/>
  <c r="R182"/>
  <c r="P182"/>
  <c r="N182"/>
  <c r="L182"/>
  <c r="J182"/>
  <c r="G182"/>
  <c r="E182"/>
  <c r="R181"/>
  <c r="P181"/>
  <c r="N181"/>
  <c r="L181"/>
  <c r="J181"/>
  <c r="R180"/>
  <c r="P180"/>
  <c r="N180"/>
  <c r="L180"/>
  <c r="J180"/>
  <c r="R179"/>
  <c r="P179"/>
  <c r="N179"/>
  <c r="L179"/>
  <c r="J179"/>
  <c r="R178"/>
  <c r="P178"/>
  <c r="N178"/>
  <c r="L178"/>
  <c r="J178"/>
  <c r="G178"/>
  <c r="E178"/>
  <c r="R177"/>
  <c r="P177"/>
  <c r="N177"/>
  <c r="L177"/>
  <c r="J177"/>
  <c r="G177"/>
  <c r="E177"/>
  <c r="R176"/>
  <c r="P176"/>
  <c r="N176"/>
  <c r="L176"/>
  <c r="J176"/>
  <c r="R175"/>
  <c r="P175"/>
  <c r="N175"/>
  <c r="L175"/>
  <c r="J175"/>
  <c r="R172"/>
  <c r="P172"/>
  <c r="O172"/>
  <c r="N172"/>
  <c r="L172"/>
  <c r="G172"/>
  <c r="E172"/>
  <c r="R171"/>
  <c r="P171"/>
  <c r="N171"/>
  <c r="L171"/>
  <c r="J171"/>
  <c r="G171"/>
  <c r="E171"/>
  <c r="R170"/>
  <c r="P170"/>
  <c r="N170"/>
  <c r="L170"/>
  <c r="J170"/>
  <c r="R169"/>
  <c r="P169"/>
  <c r="N169"/>
  <c r="L169"/>
  <c r="J169"/>
  <c r="G169"/>
  <c r="E169"/>
  <c r="R168"/>
  <c r="P168"/>
  <c r="N168"/>
  <c r="L168"/>
  <c r="J168"/>
  <c r="R167"/>
  <c r="P167"/>
  <c r="N167"/>
  <c r="L167"/>
  <c r="J167"/>
  <c r="R166"/>
  <c r="P166"/>
  <c r="N166"/>
  <c r="L166"/>
  <c r="J166"/>
  <c r="R165"/>
  <c r="P165"/>
  <c r="N165"/>
  <c r="L165"/>
  <c r="J165"/>
  <c r="G165"/>
  <c r="E165"/>
  <c r="R159"/>
  <c r="N157"/>
  <c r="L157"/>
  <c r="R156"/>
  <c r="P156"/>
  <c r="N156"/>
  <c r="L156"/>
  <c r="G156"/>
  <c r="E156"/>
  <c r="R155"/>
  <c r="P155"/>
  <c r="G155"/>
  <c r="E155"/>
  <c r="R154"/>
  <c r="P154"/>
  <c r="N154"/>
  <c r="L154"/>
  <c r="R153"/>
  <c r="P153"/>
  <c r="N153"/>
  <c r="L153"/>
  <c r="J153"/>
  <c r="R152"/>
  <c r="P152"/>
  <c r="N152"/>
  <c r="L152"/>
  <c r="J152"/>
  <c r="G152"/>
  <c r="E152"/>
  <c r="R151"/>
  <c r="P151"/>
  <c r="N151"/>
  <c r="L151"/>
  <c r="J151"/>
  <c r="R150"/>
  <c r="P150"/>
  <c r="N150"/>
  <c r="L150"/>
  <c r="J150"/>
  <c r="R149"/>
  <c r="P149"/>
  <c r="N149"/>
  <c r="L149"/>
  <c r="J149"/>
  <c r="R145"/>
  <c r="R143"/>
  <c r="P143"/>
  <c r="O143"/>
  <c r="N143"/>
  <c r="L143"/>
  <c r="G143"/>
  <c r="E143"/>
  <c r="R142"/>
  <c r="P142"/>
  <c r="N142"/>
  <c r="L142"/>
  <c r="J142"/>
  <c r="G142"/>
  <c r="E142"/>
  <c r="R141"/>
  <c r="P141"/>
  <c r="N141"/>
  <c r="L141"/>
  <c r="J141"/>
  <c r="G141"/>
  <c r="E141"/>
  <c r="R140"/>
  <c r="P140"/>
  <c r="N140"/>
  <c r="L140"/>
  <c r="J140"/>
  <c r="R139"/>
  <c r="P139"/>
  <c r="N139"/>
  <c r="L139"/>
  <c r="J139"/>
  <c r="G139"/>
  <c r="E139"/>
  <c r="R135"/>
  <c r="N135"/>
  <c r="L135"/>
  <c r="G135"/>
  <c r="E135"/>
  <c r="R134"/>
  <c r="P134"/>
  <c r="G134"/>
  <c r="E134"/>
  <c r="R133"/>
  <c r="P133"/>
  <c r="R132"/>
  <c r="P132"/>
  <c r="O132"/>
  <c r="N132"/>
  <c r="L132"/>
  <c r="G132"/>
  <c r="E132"/>
  <c r="R131"/>
  <c r="P131"/>
  <c r="N131"/>
  <c r="L131"/>
  <c r="J131"/>
  <c r="R130"/>
  <c r="P130"/>
  <c r="N130"/>
  <c r="L130"/>
  <c r="J130"/>
  <c r="G130"/>
  <c r="E130"/>
  <c r="R129"/>
  <c r="P129"/>
  <c r="N129"/>
  <c r="L129"/>
  <c r="J129"/>
  <c r="G129"/>
  <c r="R128"/>
  <c r="P128"/>
  <c r="N128"/>
  <c r="L128"/>
  <c r="J128"/>
  <c r="G128"/>
  <c r="E128"/>
  <c r="R127"/>
  <c r="P127"/>
  <c r="N127"/>
  <c r="L127"/>
  <c r="J127"/>
  <c r="R126"/>
  <c r="P126"/>
  <c r="N126"/>
  <c r="L126"/>
  <c r="J126"/>
  <c r="G126"/>
  <c r="E126"/>
  <c r="N123"/>
  <c r="L123"/>
  <c r="R122"/>
  <c r="P122"/>
  <c r="N122"/>
  <c r="L122"/>
  <c r="J122"/>
  <c r="G122"/>
  <c r="E122"/>
  <c r="R119"/>
  <c r="N119"/>
  <c r="L119"/>
  <c r="G119"/>
  <c r="E119"/>
  <c r="R118"/>
  <c r="P118"/>
  <c r="G118"/>
  <c r="E118"/>
  <c r="R117"/>
  <c r="P117"/>
  <c r="R114"/>
  <c r="N112"/>
  <c r="L112"/>
  <c r="R111"/>
  <c r="P111"/>
  <c r="O111"/>
  <c r="N111"/>
  <c r="L111"/>
  <c r="G111"/>
  <c r="E111"/>
  <c r="R110"/>
  <c r="P110"/>
  <c r="N110"/>
  <c r="L110"/>
  <c r="J110"/>
  <c r="R109"/>
  <c r="P109"/>
  <c r="N109"/>
  <c r="L109"/>
  <c r="J109"/>
  <c r="G109"/>
  <c r="E109"/>
  <c r="R108"/>
  <c r="P108"/>
  <c r="N108"/>
  <c r="L108"/>
  <c r="J108"/>
  <c r="G108"/>
  <c r="E108"/>
  <c r="R107"/>
  <c r="P107"/>
  <c r="N107"/>
  <c r="L107"/>
  <c r="J107"/>
  <c r="G107"/>
  <c r="E107"/>
  <c r="N104"/>
  <c r="L104"/>
  <c r="G104"/>
  <c r="R103"/>
  <c r="R102"/>
  <c r="P102"/>
  <c r="O102"/>
  <c r="N102"/>
  <c r="L102"/>
  <c r="G102"/>
  <c r="E102"/>
  <c r="R101"/>
  <c r="P101"/>
  <c r="N101"/>
  <c r="L101"/>
  <c r="J101"/>
  <c r="R100"/>
  <c r="P100"/>
  <c r="N100"/>
  <c r="L100"/>
  <c r="J100"/>
  <c r="G100"/>
  <c r="E100"/>
  <c r="R99"/>
  <c r="P99"/>
  <c r="N99"/>
  <c r="L99"/>
  <c r="J99"/>
  <c r="R98"/>
  <c r="P98"/>
  <c r="N98"/>
  <c r="L98"/>
  <c r="J98"/>
  <c r="G98"/>
  <c r="E98"/>
  <c r="R97"/>
  <c r="P97"/>
  <c r="N97"/>
  <c r="L97"/>
  <c r="J97"/>
  <c r="G97"/>
  <c r="E97"/>
  <c r="R96"/>
  <c r="P96"/>
  <c r="N96"/>
  <c r="L96"/>
  <c r="J96"/>
  <c r="R91"/>
  <c r="P91"/>
  <c r="N91"/>
  <c r="L91"/>
  <c r="R90"/>
  <c r="P90"/>
  <c r="N90"/>
  <c r="L90"/>
  <c r="J90"/>
  <c r="R89"/>
  <c r="P89"/>
  <c r="N89"/>
  <c r="L89"/>
  <c r="J89"/>
  <c r="G89"/>
  <c r="E89"/>
  <c r="R88"/>
  <c r="O88"/>
  <c r="N88"/>
  <c r="L88"/>
  <c r="G88"/>
  <c r="E88"/>
  <c r="R87"/>
  <c r="N87"/>
  <c r="L87"/>
  <c r="G87"/>
  <c r="R86"/>
  <c r="P86"/>
  <c r="R85"/>
  <c r="P85"/>
  <c r="G85"/>
  <c r="R84"/>
  <c r="P84"/>
  <c r="R83"/>
  <c r="P83"/>
  <c r="O83"/>
  <c r="N83"/>
  <c r="L83"/>
  <c r="G83"/>
  <c r="E83"/>
  <c r="R82"/>
  <c r="P82"/>
  <c r="N82"/>
  <c r="L82"/>
  <c r="J82"/>
  <c r="R81"/>
  <c r="P81"/>
  <c r="N81"/>
  <c r="L81"/>
  <c r="J81"/>
  <c r="G81"/>
  <c r="E81"/>
  <c r="R80"/>
  <c r="P80"/>
  <c r="N80"/>
  <c r="L80"/>
  <c r="J80"/>
  <c r="R79"/>
  <c r="P79"/>
  <c r="N79"/>
  <c r="L79"/>
  <c r="J79"/>
  <c r="G79"/>
  <c r="E79"/>
  <c r="R78"/>
  <c r="P78"/>
  <c r="N78"/>
  <c r="L78"/>
  <c r="J78"/>
  <c r="R77"/>
  <c r="P77"/>
  <c r="N77"/>
  <c r="L77"/>
  <c r="J77"/>
  <c r="G77"/>
  <c r="E77"/>
  <c r="R76"/>
  <c r="P76"/>
  <c r="N76"/>
  <c r="L76"/>
  <c r="J76"/>
  <c r="R75"/>
  <c r="P75"/>
  <c r="N75"/>
  <c r="L75"/>
  <c r="J75"/>
  <c r="R71"/>
  <c r="P71"/>
  <c r="N71"/>
  <c r="L71"/>
  <c r="R70"/>
  <c r="P70"/>
  <c r="G70"/>
  <c r="E70"/>
  <c r="R69"/>
  <c r="P69"/>
  <c r="N69"/>
  <c r="L69"/>
  <c r="J69"/>
  <c r="R68"/>
  <c r="P68"/>
  <c r="N68"/>
  <c r="L68"/>
  <c r="J68"/>
  <c r="R67"/>
  <c r="P67"/>
  <c r="N67"/>
  <c r="L67"/>
  <c r="J67"/>
  <c r="R66"/>
  <c r="P66"/>
  <c r="N66"/>
  <c r="L66"/>
  <c r="J66"/>
  <c r="R65"/>
  <c r="P65"/>
  <c r="N65"/>
  <c r="L65"/>
  <c r="J65"/>
  <c r="R64"/>
  <c r="P64"/>
  <c r="N64"/>
  <c r="L64"/>
  <c r="J64"/>
  <c r="R63"/>
  <c r="P63"/>
  <c r="N63"/>
  <c r="L63"/>
  <c r="J63"/>
  <c r="R60"/>
  <c r="R59"/>
  <c r="P59"/>
  <c r="N59"/>
  <c r="L59"/>
  <c r="R58"/>
  <c r="P58"/>
  <c r="N58"/>
  <c r="L58"/>
  <c r="J58"/>
  <c r="L57"/>
  <c r="R56"/>
  <c r="P56"/>
  <c r="N56"/>
  <c r="L56"/>
  <c r="J56"/>
  <c r="R52"/>
  <c r="N52"/>
  <c r="L52"/>
  <c r="R51"/>
  <c r="P51"/>
  <c r="O51"/>
  <c r="N51"/>
  <c r="L51"/>
  <c r="G51"/>
  <c r="E51"/>
  <c r="R50"/>
  <c r="P50"/>
  <c r="N50"/>
  <c r="L50"/>
  <c r="J50"/>
  <c r="R49"/>
  <c r="P49"/>
  <c r="N49"/>
  <c r="L49"/>
  <c r="J49"/>
  <c r="G49"/>
  <c r="E49"/>
  <c r="R48"/>
  <c r="P48"/>
  <c r="N48"/>
  <c r="L48"/>
  <c r="J48"/>
  <c r="G48"/>
  <c r="E48"/>
  <c r="R47"/>
  <c r="P47"/>
  <c r="N47"/>
  <c r="L47"/>
  <c r="J47"/>
  <c r="G47"/>
  <c r="E47"/>
  <c r="N40"/>
  <c r="L40"/>
  <c r="R39"/>
  <c r="P39"/>
  <c r="O39"/>
  <c r="N39"/>
  <c r="L39"/>
  <c r="G39"/>
  <c r="E39"/>
  <c r="R38"/>
  <c r="P38"/>
  <c r="G38"/>
  <c r="E38"/>
  <c r="R37"/>
  <c r="P37"/>
  <c r="N37"/>
  <c r="L37"/>
  <c r="J37"/>
  <c r="G37"/>
  <c r="E37"/>
  <c r="R36"/>
  <c r="P36"/>
  <c r="N36"/>
  <c r="L36"/>
  <c r="J36"/>
  <c r="R35"/>
  <c r="P35"/>
  <c r="N35"/>
  <c r="L35"/>
  <c r="J35"/>
  <c r="R34"/>
  <c r="P34"/>
  <c r="N34"/>
  <c r="L34"/>
  <c r="J34"/>
  <c r="G34"/>
  <c r="E34"/>
  <c r="R33"/>
  <c r="P33"/>
  <c r="N33"/>
  <c r="L33"/>
  <c r="J33"/>
  <c r="R32"/>
  <c r="P32"/>
  <c r="N32"/>
  <c r="L32"/>
  <c r="J32"/>
  <c r="G32"/>
  <c r="E32"/>
  <c r="R31"/>
  <c r="P31"/>
  <c r="N31"/>
  <c r="L31"/>
  <c r="J31"/>
  <c r="R30"/>
  <c r="P30"/>
  <c r="N30"/>
  <c r="L30"/>
  <c r="J30"/>
  <c r="R29"/>
  <c r="P29"/>
  <c r="N29"/>
  <c r="L29"/>
  <c r="J29"/>
  <c r="R28"/>
  <c r="P28"/>
  <c r="N28"/>
  <c r="L28"/>
  <c r="J28"/>
  <c r="G28"/>
  <c r="E28"/>
  <c r="R27"/>
  <c r="P27"/>
  <c r="N27"/>
  <c r="L27"/>
  <c r="J27"/>
  <c r="G27"/>
  <c r="E27"/>
  <c r="R26"/>
  <c r="P26"/>
  <c r="N26"/>
  <c r="L26"/>
  <c r="J26"/>
  <c r="G26"/>
  <c r="E26"/>
  <c r="R25"/>
  <c r="P25"/>
  <c r="N25"/>
  <c r="L25"/>
  <c r="J25"/>
  <c r="R24"/>
  <c r="P24"/>
  <c r="N24"/>
  <c r="L24"/>
  <c r="J24"/>
  <c r="G24"/>
  <c r="E24"/>
  <c r="R23"/>
  <c r="P23"/>
  <c r="N23"/>
  <c r="L23"/>
  <c r="J23"/>
  <c r="R20"/>
  <c r="R18"/>
  <c r="P18"/>
  <c r="O18"/>
  <c r="N18"/>
  <c r="L18"/>
  <c r="G18"/>
  <c r="E18"/>
  <c r="R17"/>
  <c r="P17"/>
  <c r="N17"/>
  <c r="L17"/>
  <c r="J17"/>
  <c r="R16"/>
  <c r="P16"/>
  <c r="N16"/>
  <c r="L16"/>
  <c r="J16"/>
  <c r="G16"/>
  <c r="E16"/>
  <c r="R15"/>
  <c r="P15"/>
  <c r="N15"/>
  <c r="L15"/>
  <c r="J15"/>
  <c r="G15"/>
  <c r="R14"/>
  <c r="P14"/>
  <c r="N14"/>
  <c r="L14"/>
  <c r="J14"/>
  <c r="R13"/>
  <c r="P13"/>
  <c r="N13"/>
  <c r="L13"/>
  <c r="J13"/>
  <c r="G13"/>
  <c r="E13"/>
  <c r="R12"/>
  <c r="P12"/>
  <c r="N12"/>
  <c r="L12"/>
  <c r="J12"/>
  <c r="G12"/>
  <c r="E12"/>
  <c r="R11"/>
  <c r="P11"/>
  <c r="N11"/>
  <c r="L11"/>
  <c r="J11"/>
  <c r="R10"/>
  <c r="P10"/>
  <c r="N10"/>
  <c r="L10"/>
  <c r="J10"/>
  <c r="G10"/>
  <c r="E10"/>
  <c r="R9"/>
  <c r="P9"/>
  <c r="N9"/>
  <c r="L9"/>
  <c r="J9"/>
  <c r="G9"/>
  <c r="E9"/>
  <c r="R8"/>
  <c r="P8"/>
  <c r="N8"/>
  <c r="L8"/>
  <c r="J8"/>
  <c r="G8"/>
  <c r="E8"/>
  <c r="R7"/>
  <c r="P7"/>
  <c r="N7"/>
  <c r="L7"/>
  <c r="J7"/>
  <c r="G7"/>
  <c r="E7"/>
  <c r="R6"/>
  <c r="P6"/>
  <c r="N6"/>
  <c r="L6"/>
  <c r="J6"/>
  <c r="G6"/>
  <c r="E6"/>
  <c r="R5"/>
  <c r="P5"/>
  <c r="N5"/>
  <c r="L5"/>
  <c r="J5"/>
  <c r="R4"/>
  <c r="P4"/>
  <c r="N4"/>
  <c r="L4"/>
  <c r="J4"/>
  <c r="R3"/>
  <c r="P3"/>
  <c r="N3"/>
  <c r="L3"/>
  <c r="J3"/>
  <c r="G3"/>
  <c r="E3"/>
  <c r="R155" i="12"/>
  <c r="P155"/>
  <c r="N155"/>
  <c r="L155"/>
  <c r="J155"/>
  <c r="R154"/>
  <c r="P154"/>
  <c r="N154"/>
  <c r="L154"/>
  <c r="J154"/>
  <c r="R152"/>
  <c r="N152"/>
  <c r="L152"/>
  <c r="R151"/>
  <c r="P151"/>
  <c r="N151"/>
  <c r="L151"/>
  <c r="J151"/>
  <c r="G151"/>
  <c r="E151"/>
  <c r="R150"/>
  <c r="P150"/>
  <c r="N150"/>
  <c r="L150"/>
  <c r="J150"/>
  <c r="G150"/>
  <c r="E150"/>
  <c r="R149"/>
  <c r="P149"/>
  <c r="N149"/>
  <c r="L149"/>
  <c r="J149"/>
  <c r="R148"/>
  <c r="P148"/>
  <c r="N148"/>
  <c r="L148"/>
  <c r="J148"/>
  <c r="N145"/>
  <c r="L145"/>
  <c r="R144"/>
  <c r="P144"/>
  <c r="O144"/>
  <c r="N144"/>
  <c r="L144"/>
  <c r="G144"/>
  <c r="E144"/>
  <c r="R143"/>
  <c r="N143"/>
  <c r="L143"/>
  <c r="J143"/>
  <c r="R142"/>
  <c r="P142"/>
  <c r="N142"/>
  <c r="L142"/>
  <c r="J142"/>
  <c r="R141"/>
  <c r="P141"/>
  <c r="N141"/>
  <c r="L141"/>
  <c r="J141"/>
  <c r="R140"/>
  <c r="P140"/>
  <c r="N140"/>
  <c r="L140"/>
  <c r="J140"/>
  <c r="G140"/>
  <c r="E140"/>
  <c r="N137"/>
  <c r="L137"/>
  <c r="R136"/>
  <c r="P136"/>
  <c r="O136"/>
  <c r="N136"/>
  <c r="L136"/>
  <c r="G136"/>
  <c r="E136"/>
  <c r="R135"/>
  <c r="P135"/>
  <c r="N135"/>
  <c r="L135"/>
  <c r="J135"/>
  <c r="R134"/>
  <c r="P134"/>
  <c r="N134"/>
  <c r="L134"/>
  <c r="J134"/>
  <c r="G134"/>
  <c r="E134"/>
  <c r="R130"/>
  <c r="P130"/>
  <c r="R128"/>
  <c r="P128"/>
  <c r="N128"/>
  <c r="L128"/>
  <c r="R127"/>
  <c r="P127"/>
  <c r="N127"/>
  <c r="L127"/>
  <c r="J127"/>
  <c r="N125"/>
  <c r="L125"/>
  <c r="R124"/>
  <c r="P124"/>
  <c r="O124"/>
  <c r="N124"/>
  <c r="L124"/>
  <c r="G124"/>
  <c r="E124"/>
  <c r="R123"/>
  <c r="P123"/>
  <c r="N123"/>
  <c r="L123"/>
  <c r="J123"/>
  <c r="G123"/>
  <c r="E123"/>
  <c r="R122"/>
  <c r="P122"/>
  <c r="N122"/>
  <c r="L122"/>
  <c r="J122"/>
  <c r="G122"/>
  <c r="E122"/>
  <c r="R121"/>
  <c r="P121"/>
  <c r="N121"/>
  <c r="L121"/>
  <c r="J121"/>
  <c r="G121"/>
  <c r="E121"/>
  <c r="R118"/>
  <c r="N118"/>
  <c r="R115"/>
  <c r="N115"/>
  <c r="L115"/>
  <c r="R113"/>
  <c r="P113"/>
  <c r="O113"/>
  <c r="N113"/>
  <c r="L113"/>
  <c r="G113"/>
  <c r="E113"/>
  <c r="R112"/>
  <c r="P112"/>
  <c r="N112"/>
  <c r="L112"/>
  <c r="J112"/>
  <c r="R111"/>
  <c r="P111"/>
  <c r="N111"/>
  <c r="L111"/>
  <c r="J111"/>
  <c r="R110"/>
  <c r="P110"/>
  <c r="N110"/>
  <c r="L110"/>
  <c r="J110"/>
  <c r="R109"/>
  <c r="P109"/>
  <c r="N109"/>
  <c r="L109"/>
  <c r="J109"/>
  <c r="G109"/>
  <c r="E109"/>
  <c r="R108"/>
  <c r="N106"/>
  <c r="L106"/>
  <c r="R105"/>
  <c r="R103"/>
  <c r="P103"/>
  <c r="O103"/>
  <c r="N103"/>
  <c r="L103"/>
  <c r="G103"/>
  <c r="E103"/>
  <c r="R102"/>
  <c r="P102"/>
  <c r="N102"/>
  <c r="L102"/>
  <c r="J102"/>
  <c r="R101"/>
  <c r="P101"/>
  <c r="N101"/>
  <c r="L101"/>
  <c r="J101"/>
  <c r="R100"/>
  <c r="P100"/>
  <c r="N100"/>
  <c r="L100"/>
  <c r="J100"/>
  <c r="R99"/>
  <c r="P99"/>
  <c r="N99"/>
  <c r="L99"/>
  <c r="J99"/>
  <c r="G99"/>
  <c r="E99"/>
  <c r="R98"/>
  <c r="P98"/>
  <c r="N98"/>
  <c r="L98"/>
  <c r="J98"/>
  <c r="R97"/>
  <c r="P97"/>
  <c r="N97"/>
  <c r="L97"/>
  <c r="J97"/>
  <c r="R96"/>
  <c r="P96"/>
  <c r="N96"/>
  <c r="L96"/>
  <c r="J96"/>
  <c r="R92"/>
  <c r="R89"/>
  <c r="P89"/>
  <c r="O89"/>
  <c r="N89"/>
  <c r="L89"/>
  <c r="G89"/>
  <c r="E89"/>
  <c r="R88"/>
  <c r="P88"/>
  <c r="N88"/>
  <c r="L88"/>
  <c r="J88"/>
  <c r="R87"/>
  <c r="P87"/>
  <c r="N87"/>
  <c r="L87"/>
  <c r="J87"/>
  <c r="G87"/>
  <c r="E87"/>
  <c r="R86"/>
  <c r="P86"/>
  <c r="N86"/>
  <c r="L86"/>
  <c r="J86"/>
  <c r="G86"/>
  <c r="E86"/>
  <c r="R83"/>
  <c r="P83"/>
  <c r="O83"/>
  <c r="N83"/>
  <c r="L83"/>
  <c r="G83"/>
  <c r="E83"/>
  <c r="R82"/>
  <c r="P82"/>
  <c r="N82"/>
  <c r="L82"/>
  <c r="J82"/>
  <c r="R81"/>
  <c r="P81"/>
  <c r="N81"/>
  <c r="L81"/>
  <c r="J81"/>
  <c r="R80"/>
  <c r="P80"/>
  <c r="N80"/>
  <c r="L80"/>
  <c r="J80"/>
  <c r="R79"/>
  <c r="P79"/>
  <c r="N79"/>
  <c r="L79"/>
  <c r="J79"/>
  <c r="G79"/>
  <c r="E79"/>
  <c r="R78"/>
  <c r="P78"/>
  <c r="N78"/>
  <c r="L78"/>
  <c r="J78"/>
  <c r="R76"/>
  <c r="R74"/>
  <c r="P74"/>
  <c r="N74"/>
  <c r="L74"/>
  <c r="G74"/>
  <c r="R73"/>
  <c r="P73"/>
  <c r="N73"/>
  <c r="L73"/>
  <c r="J73"/>
  <c r="G73"/>
  <c r="E73"/>
  <c r="R72"/>
  <c r="P72"/>
  <c r="N72"/>
  <c r="L72"/>
  <c r="J72"/>
  <c r="G72"/>
  <c r="E72"/>
  <c r="R71"/>
  <c r="P71"/>
  <c r="N71"/>
  <c r="L71"/>
  <c r="J71"/>
  <c r="R68"/>
  <c r="P68"/>
  <c r="O68"/>
  <c r="N68"/>
  <c r="L68"/>
  <c r="G68"/>
  <c r="E68"/>
  <c r="R67"/>
  <c r="P67"/>
  <c r="N67"/>
  <c r="L67"/>
  <c r="J67"/>
  <c r="R66"/>
  <c r="P66"/>
  <c r="N66"/>
  <c r="L66"/>
  <c r="J66"/>
  <c r="G66"/>
  <c r="E66"/>
  <c r="R65"/>
  <c r="P65"/>
  <c r="N65"/>
  <c r="L65"/>
  <c r="J65"/>
  <c r="R64"/>
  <c r="P64"/>
  <c r="N64"/>
  <c r="L64"/>
  <c r="J64"/>
  <c r="R63"/>
  <c r="P63"/>
  <c r="N63"/>
  <c r="L63"/>
  <c r="J63"/>
  <c r="G63"/>
  <c r="E63"/>
  <c r="R62"/>
  <c r="P62"/>
  <c r="N62"/>
  <c r="L62"/>
  <c r="J62"/>
  <c r="R61"/>
  <c r="P61"/>
  <c r="N61"/>
  <c r="L61"/>
  <c r="J61"/>
  <c r="R60"/>
  <c r="P60"/>
  <c r="N60"/>
  <c r="L60"/>
  <c r="J60"/>
  <c r="R59"/>
  <c r="P59"/>
  <c r="N59"/>
  <c r="L59"/>
  <c r="J59"/>
  <c r="R57"/>
  <c r="P57"/>
  <c r="O57"/>
  <c r="N57"/>
  <c r="L57"/>
  <c r="G57"/>
  <c r="E57"/>
  <c r="R56"/>
  <c r="P56"/>
  <c r="N56"/>
  <c r="L56"/>
  <c r="J56"/>
  <c r="R55"/>
  <c r="P55"/>
  <c r="N55"/>
  <c r="L55"/>
  <c r="J55"/>
  <c r="R54"/>
  <c r="P54"/>
  <c r="N54"/>
  <c r="L54"/>
  <c r="J54"/>
  <c r="R53"/>
  <c r="P53"/>
  <c r="N53"/>
  <c r="L53"/>
  <c r="J53"/>
  <c r="R52"/>
  <c r="P52"/>
  <c r="N52"/>
  <c r="L52"/>
  <c r="J52"/>
  <c r="G52"/>
  <c r="E52"/>
  <c r="R51"/>
  <c r="P51"/>
  <c r="N51"/>
  <c r="L51"/>
  <c r="J51"/>
  <c r="R50"/>
  <c r="P50"/>
  <c r="N50"/>
  <c r="L50"/>
  <c r="J50"/>
  <c r="R49"/>
  <c r="P49"/>
  <c r="N49"/>
  <c r="L49"/>
  <c r="J49"/>
  <c r="G49"/>
  <c r="E49"/>
  <c r="L45"/>
  <c r="H45"/>
  <c r="G45"/>
  <c r="J44"/>
  <c r="H44"/>
  <c r="G44"/>
  <c r="R43"/>
  <c r="R42"/>
  <c r="P42"/>
  <c r="N42"/>
  <c r="L42"/>
  <c r="R41"/>
  <c r="P41"/>
  <c r="N41"/>
  <c r="L41"/>
  <c r="J41"/>
  <c r="R40"/>
  <c r="P40"/>
  <c r="N40"/>
  <c r="L40"/>
  <c r="J40"/>
  <c r="G40"/>
  <c r="E40"/>
  <c r="R39"/>
  <c r="O39"/>
  <c r="N39"/>
  <c r="L39"/>
  <c r="R38"/>
  <c r="P38"/>
  <c r="N38"/>
  <c r="L38"/>
  <c r="J38"/>
  <c r="R37"/>
  <c r="P37"/>
  <c r="N37"/>
  <c r="L37"/>
  <c r="J37"/>
  <c r="G37"/>
  <c r="E37"/>
  <c r="R36"/>
  <c r="P36"/>
  <c r="N36"/>
  <c r="L36"/>
  <c r="J36"/>
  <c r="R35"/>
  <c r="P35"/>
  <c r="N35"/>
  <c r="L35"/>
  <c r="J35"/>
  <c r="G35"/>
  <c r="E35"/>
  <c r="R34"/>
  <c r="P34"/>
  <c r="N34"/>
  <c r="L34"/>
  <c r="J34"/>
  <c r="G34"/>
  <c r="E34"/>
  <c r="R33"/>
  <c r="P33"/>
  <c r="N33"/>
  <c r="L33"/>
  <c r="J33"/>
  <c r="R32"/>
  <c r="P32"/>
  <c r="N32"/>
  <c r="L32"/>
  <c r="J32"/>
  <c r="G32"/>
  <c r="E32"/>
  <c r="R31"/>
  <c r="P31"/>
  <c r="N31"/>
  <c r="L31"/>
  <c r="J31"/>
  <c r="R30"/>
  <c r="P30"/>
  <c r="N30"/>
  <c r="L30"/>
  <c r="J30"/>
  <c r="R29"/>
  <c r="P29"/>
  <c r="N29"/>
  <c r="L29"/>
  <c r="J29"/>
  <c r="R28"/>
  <c r="P28"/>
  <c r="N28"/>
  <c r="L28"/>
  <c r="J28"/>
  <c r="R27"/>
  <c r="P27"/>
  <c r="N27"/>
  <c r="L27"/>
  <c r="J27"/>
  <c r="N25"/>
  <c r="L25"/>
  <c r="N23"/>
  <c r="L23"/>
  <c r="R22"/>
  <c r="P22"/>
  <c r="O22"/>
  <c r="N22"/>
  <c r="L22"/>
  <c r="G22"/>
  <c r="E22"/>
  <c r="R21"/>
  <c r="P21"/>
  <c r="N21"/>
  <c r="L21"/>
  <c r="J21"/>
  <c r="G21"/>
  <c r="E21"/>
  <c r="R20"/>
  <c r="P20"/>
  <c r="N20"/>
  <c r="L20"/>
  <c r="J20"/>
  <c r="G20"/>
  <c r="E20"/>
  <c r="R19"/>
  <c r="P19"/>
  <c r="N19"/>
  <c r="L19"/>
  <c r="J19"/>
  <c r="G19"/>
  <c r="E19"/>
  <c r="R18"/>
  <c r="P18"/>
  <c r="N18"/>
  <c r="L18"/>
  <c r="J18"/>
  <c r="R17"/>
  <c r="P17"/>
  <c r="N17"/>
  <c r="L17"/>
  <c r="J17"/>
  <c r="R13"/>
  <c r="P13"/>
  <c r="N13"/>
  <c r="L13"/>
  <c r="E13"/>
  <c r="R12"/>
  <c r="P12"/>
  <c r="N12"/>
  <c r="L12"/>
  <c r="J12"/>
  <c r="R11"/>
  <c r="P11"/>
  <c r="O11"/>
  <c r="N11"/>
  <c r="L11"/>
  <c r="G11"/>
  <c r="E11"/>
  <c r="R10"/>
  <c r="P10"/>
  <c r="N10"/>
  <c r="L10"/>
  <c r="J10"/>
  <c r="R9"/>
  <c r="P9"/>
  <c r="N9"/>
  <c r="L9"/>
  <c r="J9"/>
  <c r="G9"/>
  <c r="E9"/>
  <c r="R8"/>
  <c r="P8"/>
  <c r="N8"/>
  <c r="L8"/>
  <c r="J8"/>
  <c r="G8"/>
  <c r="E8"/>
  <c r="R7"/>
  <c r="P7"/>
  <c r="N7"/>
  <c r="L7"/>
  <c r="J7"/>
  <c r="R6"/>
  <c r="P6"/>
  <c r="N6"/>
  <c r="L6"/>
  <c r="J6"/>
  <c r="G6"/>
  <c r="E6"/>
  <c r="R5"/>
  <c r="P5"/>
  <c r="N5"/>
  <c r="L5"/>
  <c r="J5"/>
  <c r="G5"/>
  <c r="E5"/>
  <c r="R4"/>
  <c r="P4"/>
  <c r="N4"/>
  <c r="L4"/>
  <c r="J4"/>
  <c r="R34" i="10"/>
  <c r="P34"/>
  <c r="N34"/>
  <c r="L34"/>
  <c r="J34"/>
  <c r="R32"/>
  <c r="P32"/>
  <c r="N32"/>
  <c r="L32"/>
  <c r="J32"/>
  <c r="R29"/>
  <c r="R27"/>
  <c r="P27"/>
  <c r="N27"/>
  <c r="L27"/>
  <c r="G27"/>
  <c r="E27"/>
  <c r="R26"/>
  <c r="P26"/>
  <c r="N26"/>
  <c r="L26"/>
  <c r="J26"/>
  <c r="G26"/>
  <c r="E26"/>
  <c r="R25"/>
  <c r="P25"/>
  <c r="N25"/>
  <c r="L25"/>
  <c r="J25"/>
  <c r="R24"/>
  <c r="P24"/>
  <c r="N24"/>
  <c r="L24"/>
  <c r="J24"/>
  <c r="R21"/>
  <c r="P21"/>
  <c r="N21"/>
  <c r="L21"/>
  <c r="J21"/>
  <c r="R20"/>
  <c r="P20"/>
  <c r="O20"/>
  <c r="N20"/>
  <c r="L20"/>
  <c r="R19"/>
  <c r="P19"/>
  <c r="N19"/>
  <c r="L19"/>
  <c r="J19"/>
  <c r="R16"/>
  <c r="P16"/>
  <c r="N16"/>
  <c r="L16"/>
  <c r="J16"/>
  <c r="R15"/>
  <c r="N15"/>
  <c r="L15"/>
  <c r="G15"/>
  <c r="R14"/>
  <c r="P14"/>
  <c r="N14"/>
  <c r="L14"/>
  <c r="J14"/>
  <c r="G14"/>
  <c r="R13"/>
  <c r="P13"/>
  <c r="N13"/>
  <c r="L13"/>
  <c r="J13"/>
  <c r="G13"/>
  <c r="E13"/>
  <c r="R12"/>
  <c r="P12"/>
  <c r="N12"/>
  <c r="L12"/>
  <c r="J12"/>
  <c r="G12"/>
  <c r="E12"/>
  <c r="R11"/>
  <c r="P11"/>
  <c r="N11"/>
  <c r="L11"/>
  <c r="J11"/>
  <c r="G11"/>
  <c r="E11"/>
  <c r="R10"/>
  <c r="P10"/>
  <c r="N10"/>
  <c r="L10"/>
  <c r="J10"/>
  <c r="R9"/>
  <c r="P9"/>
  <c r="N9"/>
  <c r="L9"/>
  <c r="J9"/>
  <c r="R8"/>
  <c r="P8"/>
  <c r="N8"/>
  <c r="L8"/>
  <c r="J8"/>
  <c r="G8"/>
  <c r="E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G4"/>
  <c r="E4"/>
  <c r="N41" i="27"/>
  <c r="L41"/>
  <c r="R40"/>
  <c r="P40"/>
  <c r="O40"/>
  <c r="N40"/>
  <c r="L40"/>
  <c r="R39"/>
  <c r="P39"/>
  <c r="N39"/>
  <c r="L39"/>
  <c r="J39"/>
  <c r="R38"/>
  <c r="P38"/>
  <c r="N38"/>
  <c r="L38"/>
  <c r="J38"/>
  <c r="R37"/>
  <c r="P37"/>
  <c r="N37"/>
  <c r="L37"/>
  <c r="J37"/>
  <c r="R36"/>
  <c r="P36"/>
  <c r="N36"/>
  <c r="L36"/>
  <c r="J36"/>
  <c r="R35"/>
  <c r="P35"/>
  <c r="N35"/>
  <c r="L35"/>
  <c r="J35"/>
  <c r="R34"/>
  <c r="P34"/>
  <c r="N34"/>
  <c r="L34"/>
  <c r="J34"/>
  <c r="R33"/>
  <c r="P33"/>
  <c r="N33"/>
  <c r="L33"/>
  <c r="J33"/>
  <c r="R32"/>
  <c r="P32"/>
  <c r="N32"/>
  <c r="L32"/>
  <c r="J32"/>
  <c r="R28"/>
  <c r="R25"/>
  <c r="R24"/>
  <c r="P24"/>
  <c r="N24"/>
  <c r="L24"/>
  <c r="J24"/>
  <c r="R23"/>
  <c r="N23"/>
  <c r="L23"/>
  <c r="R22"/>
  <c r="P22"/>
  <c r="N22"/>
  <c r="L22"/>
  <c r="J22"/>
  <c r="R16"/>
  <c r="R13"/>
  <c r="P13"/>
  <c r="O13"/>
  <c r="N13"/>
  <c r="L13"/>
  <c r="G13"/>
  <c r="E13"/>
  <c r="R12"/>
  <c r="P12"/>
  <c r="N12"/>
  <c r="L12"/>
  <c r="J12"/>
  <c r="G12"/>
  <c r="E12"/>
  <c r="R11"/>
  <c r="P11"/>
  <c r="N11"/>
  <c r="L11"/>
  <c r="J11"/>
  <c r="G11"/>
  <c r="E11"/>
  <c r="R10"/>
  <c r="P10"/>
  <c r="N10"/>
  <c r="L10"/>
  <c r="J10"/>
  <c r="R9"/>
  <c r="G9"/>
  <c r="E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R244" i="9"/>
  <c r="R239"/>
  <c r="R237"/>
  <c r="P237"/>
  <c r="O237"/>
  <c r="N237"/>
  <c r="L237"/>
  <c r="G237"/>
  <c r="E237"/>
  <c r="R236"/>
  <c r="P236"/>
  <c r="N236"/>
  <c r="L236"/>
  <c r="J236"/>
  <c r="G236"/>
  <c r="E236"/>
  <c r="R235"/>
  <c r="P235"/>
  <c r="N235"/>
  <c r="L235"/>
  <c r="J235"/>
  <c r="R234"/>
  <c r="P234"/>
  <c r="N234"/>
  <c r="L234"/>
  <c r="J234"/>
  <c r="G234"/>
  <c r="E234"/>
  <c r="R233"/>
  <c r="P233"/>
  <c r="N233"/>
  <c r="L233"/>
  <c r="J233"/>
  <c r="R232"/>
  <c r="P232"/>
  <c r="N232"/>
  <c r="L232"/>
  <c r="J232"/>
  <c r="G232"/>
  <c r="E232"/>
  <c r="R231"/>
  <c r="P231"/>
  <c r="N231"/>
  <c r="L231"/>
  <c r="J231"/>
  <c r="G231"/>
  <c r="E231"/>
  <c r="R230"/>
  <c r="P230"/>
  <c r="N230"/>
  <c r="L230"/>
  <c r="J230"/>
  <c r="R229"/>
  <c r="P229"/>
  <c r="N229"/>
  <c r="L229"/>
  <c r="J229"/>
  <c r="R228"/>
  <c r="P228"/>
  <c r="N228"/>
  <c r="L228"/>
  <c r="J228"/>
  <c r="G228"/>
  <c r="E228"/>
  <c r="R227"/>
  <c r="P227"/>
  <c r="N227"/>
  <c r="L227"/>
  <c r="J227"/>
  <c r="R226"/>
  <c r="P226"/>
  <c r="N226"/>
  <c r="L226"/>
  <c r="J226"/>
  <c r="R225"/>
  <c r="P225"/>
  <c r="N225"/>
  <c r="L225"/>
  <c r="J225"/>
  <c r="G225"/>
  <c r="E225"/>
  <c r="R224"/>
  <c r="P224"/>
  <c r="N224"/>
  <c r="L224"/>
  <c r="J224"/>
  <c r="R223"/>
  <c r="P223"/>
  <c r="N223"/>
  <c r="L223"/>
  <c r="J223"/>
  <c r="G223"/>
  <c r="E223"/>
  <c r="R222"/>
  <c r="P222"/>
  <c r="N222"/>
  <c r="L222"/>
  <c r="J222"/>
  <c r="R221"/>
  <c r="P221"/>
  <c r="N221"/>
  <c r="L221"/>
  <c r="J221"/>
  <c r="R220"/>
  <c r="P220"/>
  <c r="N220"/>
  <c r="L220"/>
  <c r="J220"/>
  <c r="R219"/>
  <c r="P219"/>
  <c r="N219"/>
  <c r="L219"/>
  <c r="J219"/>
  <c r="R218"/>
  <c r="P218"/>
  <c r="N218"/>
  <c r="L218"/>
  <c r="J218"/>
  <c r="R217"/>
  <c r="P217"/>
  <c r="N217"/>
  <c r="L217"/>
  <c r="J217"/>
  <c r="R216"/>
  <c r="P216"/>
  <c r="N216"/>
  <c r="L216"/>
  <c r="J216"/>
  <c r="G216"/>
  <c r="E216"/>
  <c r="R215"/>
  <c r="P215"/>
  <c r="N215"/>
  <c r="L215"/>
  <c r="J215"/>
  <c r="G215"/>
  <c r="E215"/>
  <c r="R210"/>
  <c r="R208"/>
  <c r="P208"/>
  <c r="O208"/>
  <c r="N208"/>
  <c r="L208"/>
  <c r="J208"/>
  <c r="R207"/>
  <c r="P207"/>
  <c r="N207"/>
  <c r="L207"/>
  <c r="J207"/>
  <c r="R206"/>
  <c r="P206"/>
  <c r="N206"/>
  <c r="L206"/>
  <c r="J206"/>
  <c r="R205"/>
  <c r="P205"/>
  <c r="N205"/>
  <c r="L205"/>
  <c r="J205"/>
  <c r="R204"/>
  <c r="P204"/>
  <c r="N204"/>
  <c r="L204"/>
  <c r="J204"/>
  <c r="G204"/>
  <c r="E204"/>
  <c r="R201"/>
  <c r="P201"/>
  <c r="O201"/>
  <c r="N201"/>
  <c r="L201"/>
  <c r="G201"/>
  <c r="E201"/>
  <c r="R200"/>
  <c r="P200"/>
  <c r="N200"/>
  <c r="L200"/>
  <c r="J200"/>
  <c r="R199"/>
  <c r="P199"/>
  <c r="N199"/>
  <c r="L199"/>
  <c r="J199"/>
  <c r="R198"/>
  <c r="P198"/>
  <c r="N198"/>
  <c r="L198"/>
  <c r="J198"/>
  <c r="R197"/>
  <c r="P197"/>
  <c r="N197"/>
  <c r="L197"/>
  <c r="J197"/>
  <c r="R196"/>
  <c r="P196"/>
  <c r="N196"/>
  <c r="L196"/>
  <c r="J196"/>
  <c r="R195"/>
  <c r="P195"/>
  <c r="N195"/>
  <c r="L195"/>
  <c r="J195"/>
  <c r="G195"/>
  <c r="E195"/>
  <c r="R194"/>
  <c r="P194"/>
  <c r="N194"/>
  <c r="L194"/>
  <c r="J194"/>
  <c r="G194"/>
  <c r="E194"/>
  <c r="R193"/>
  <c r="P193"/>
  <c r="N193"/>
  <c r="L193"/>
  <c r="J193"/>
  <c r="R192"/>
  <c r="P192"/>
  <c r="N192"/>
  <c r="L192"/>
  <c r="J192"/>
  <c r="G192"/>
  <c r="R191"/>
  <c r="P191"/>
  <c r="N191"/>
  <c r="L191"/>
  <c r="J191"/>
  <c r="R190"/>
  <c r="P190"/>
  <c r="N190"/>
  <c r="L190"/>
  <c r="J190"/>
  <c r="G190"/>
  <c r="E190"/>
  <c r="R189"/>
  <c r="P189"/>
  <c r="N189"/>
  <c r="L189"/>
  <c r="J189"/>
  <c r="R188"/>
  <c r="P188"/>
  <c r="N188"/>
  <c r="L188"/>
  <c r="J188"/>
  <c r="R187"/>
  <c r="P187"/>
  <c r="N187"/>
  <c r="L187"/>
  <c r="J187"/>
  <c r="G187"/>
  <c r="E187"/>
  <c r="R186"/>
  <c r="P186"/>
  <c r="N186"/>
  <c r="L186"/>
  <c r="J186"/>
  <c r="G186"/>
  <c r="E186"/>
  <c r="R182"/>
  <c r="R180"/>
  <c r="P180"/>
  <c r="O180"/>
  <c r="N180"/>
  <c r="L180"/>
  <c r="G180"/>
  <c r="E180"/>
  <c r="R179"/>
  <c r="P179"/>
  <c r="N179"/>
  <c r="L179"/>
  <c r="J179"/>
  <c r="G179"/>
  <c r="R178"/>
  <c r="P178"/>
  <c r="N178"/>
  <c r="L178"/>
  <c r="J178"/>
  <c r="R177"/>
  <c r="P177"/>
  <c r="N177"/>
  <c r="L177"/>
  <c r="J177"/>
  <c r="G177"/>
  <c r="E177"/>
  <c r="R176"/>
  <c r="P176"/>
  <c r="N176"/>
  <c r="L176"/>
  <c r="J176"/>
  <c r="R175"/>
  <c r="P175"/>
  <c r="N175"/>
  <c r="L175"/>
  <c r="J175"/>
  <c r="R174"/>
  <c r="P174"/>
  <c r="N174"/>
  <c r="L174"/>
  <c r="J174"/>
  <c r="G174"/>
  <c r="E174"/>
  <c r="N170"/>
  <c r="L170"/>
  <c r="R169"/>
  <c r="P169"/>
  <c r="O169"/>
  <c r="N169"/>
  <c r="L169"/>
  <c r="G169"/>
  <c r="E169"/>
  <c r="R168"/>
  <c r="R167"/>
  <c r="P167"/>
  <c r="N167"/>
  <c r="L167"/>
  <c r="J167"/>
  <c r="G167"/>
  <c r="E167"/>
  <c r="R166"/>
  <c r="P166"/>
  <c r="N166"/>
  <c r="L166"/>
  <c r="J166"/>
  <c r="G166"/>
  <c r="E166"/>
  <c r="R165"/>
  <c r="P165"/>
  <c r="N165"/>
  <c r="L165"/>
  <c r="J165"/>
  <c r="G165"/>
  <c r="E165"/>
  <c r="R164"/>
  <c r="P164"/>
  <c r="N164"/>
  <c r="L164"/>
  <c r="J164"/>
  <c r="R163"/>
  <c r="P163"/>
  <c r="N163"/>
  <c r="L163"/>
  <c r="J163"/>
  <c r="R162"/>
  <c r="P162"/>
  <c r="N162"/>
  <c r="L162"/>
  <c r="J162"/>
  <c r="R159"/>
  <c r="P159"/>
  <c r="N159"/>
  <c r="L159"/>
  <c r="J159"/>
  <c r="G159"/>
  <c r="E159"/>
  <c r="R158"/>
  <c r="P158"/>
  <c r="N158"/>
  <c r="L158"/>
  <c r="J158"/>
  <c r="R157"/>
  <c r="P157"/>
  <c r="N157"/>
  <c r="L157"/>
  <c r="J157"/>
  <c r="R156"/>
  <c r="P156"/>
  <c r="N156"/>
  <c r="L156"/>
  <c r="J156"/>
  <c r="R155"/>
  <c r="P155"/>
  <c r="N155"/>
  <c r="L155"/>
  <c r="J155"/>
  <c r="R154"/>
  <c r="P154"/>
  <c r="N154"/>
  <c r="L154"/>
  <c r="J154"/>
  <c r="G154"/>
  <c r="E154"/>
  <c r="R150"/>
  <c r="R149"/>
  <c r="P149"/>
  <c r="N149"/>
  <c r="L149"/>
  <c r="J149"/>
  <c r="R148"/>
  <c r="P148"/>
  <c r="N148"/>
  <c r="L148"/>
  <c r="J148"/>
  <c r="R147"/>
  <c r="P147"/>
  <c r="N147"/>
  <c r="L147"/>
  <c r="J147"/>
  <c r="R146"/>
  <c r="P146"/>
  <c r="N146"/>
  <c r="L146"/>
  <c r="J146"/>
  <c r="R145"/>
  <c r="P145"/>
  <c r="N145"/>
  <c r="L145"/>
  <c r="J145"/>
  <c r="R144"/>
  <c r="P144"/>
  <c r="N144"/>
  <c r="L144"/>
  <c r="J144"/>
  <c r="R139"/>
  <c r="L139"/>
  <c r="R138"/>
  <c r="P138"/>
  <c r="O138"/>
  <c r="N138"/>
  <c r="L138"/>
  <c r="G138"/>
  <c r="R137"/>
  <c r="P137"/>
  <c r="N137"/>
  <c r="L137"/>
  <c r="J137"/>
  <c r="G137"/>
  <c r="E137"/>
  <c r="R136"/>
  <c r="P136"/>
  <c r="N136"/>
  <c r="L136"/>
  <c r="J136"/>
  <c r="G136"/>
  <c r="E136"/>
  <c r="R132"/>
  <c r="R130"/>
  <c r="P130"/>
  <c r="O130"/>
  <c r="N130"/>
  <c r="L130"/>
  <c r="G130"/>
  <c r="E130"/>
  <c r="R129"/>
  <c r="P129"/>
  <c r="N129"/>
  <c r="L129"/>
  <c r="J129"/>
  <c r="G129"/>
  <c r="E129"/>
  <c r="R128"/>
  <c r="P128"/>
  <c r="N128"/>
  <c r="L128"/>
  <c r="J128"/>
  <c r="G128"/>
  <c r="E128"/>
  <c r="R127"/>
  <c r="P127"/>
  <c r="N127"/>
  <c r="L127"/>
  <c r="J127"/>
  <c r="L125"/>
  <c r="R124"/>
  <c r="R122"/>
  <c r="P122"/>
  <c r="O122"/>
  <c r="N122"/>
  <c r="L122"/>
  <c r="G122"/>
  <c r="E122"/>
  <c r="R121"/>
  <c r="P121"/>
  <c r="N121"/>
  <c r="L121"/>
  <c r="J121"/>
  <c r="R120"/>
  <c r="P120"/>
  <c r="N120"/>
  <c r="L120"/>
  <c r="J120"/>
  <c r="R119"/>
  <c r="P119"/>
  <c r="N119"/>
  <c r="L119"/>
  <c r="J119"/>
  <c r="G119"/>
  <c r="E119"/>
  <c r="R118"/>
  <c r="P118"/>
  <c r="N118"/>
  <c r="L118"/>
  <c r="J118"/>
  <c r="R117"/>
  <c r="P117"/>
  <c r="N117"/>
  <c r="L117"/>
  <c r="J117"/>
  <c r="G117"/>
  <c r="E117"/>
  <c r="R116"/>
  <c r="P116"/>
  <c r="G116"/>
  <c r="E116"/>
  <c r="R115"/>
  <c r="P115"/>
  <c r="G115"/>
  <c r="E115"/>
  <c r="R114"/>
  <c r="P114"/>
  <c r="N114"/>
  <c r="L114"/>
  <c r="J114"/>
  <c r="G114"/>
  <c r="R113"/>
  <c r="P113"/>
  <c r="N113"/>
  <c r="L113"/>
  <c r="J113"/>
  <c r="G113"/>
  <c r="R112"/>
  <c r="P112"/>
  <c r="N112"/>
  <c r="L112"/>
  <c r="J112"/>
  <c r="G112"/>
  <c r="E112"/>
  <c r="R111"/>
  <c r="P111"/>
  <c r="N111"/>
  <c r="L111"/>
  <c r="J111"/>
  <c r="R110"/>
  <c r="P110"/>
  <c r="N110"/>
  <c r="L110"/>
  <c r="J110"/>
  <c r="G110"/>
  <c r="E110"/>
  <c r="R109"/>
  <c r="P109"/>
  <c r="N109"/>
  <c r="L109"/>
  <c r="J109"/>
  <c r="R108"/>
  <c r="P108"/>
  <c r="N108"/>
  <c r="L108"/>
  <c r="J108"/>
  <c r="G108"/>
  <c r="E108"/>
  <c r="R107"/>
  <c r="P107"/>
  <c r="N107"/>
  <c r="L107"/>
  <c r="J107"/>
  <c r="R106"/>
  <c r="P106"/>
  <c r="N106"/>
  <c r="L106"/>
  <c r="J106"/>
  <c r="G106"/>
  <c r="E106"/>
  <c r="R105"/>
  <c r="P105"/>
  <c r="N105"/>
  <c r="L105"/>
  <c r="J105"/>
  <c r="R104"/>
  <c r="P104"/>
  <c r="N104"/>
  <c r="L104"/>
  <c r="J104"/>
  <c r="G104"/>
  <c r="E104"/>
  <c r="R103"/>
  <c r="P103"/>
  <c r="N103"/>
  <c r="L103"/>
  <c r="J103"/>
  <c r="G103"/>
  <c r="E103"/>
  <c r="R102"/>
  <c r="P102"/>
  <c r="N102"/>
  <c r="L102"/>
  <c r="J102"/>
  <c r="R101"/>
  <c r="P101"/>
  <c r="N101"/>
  <c r="L101"/>
  <c r="J101"/>
  <c r="R100"/>
  <c r="P100"/>
  <c r="N100"/>
  <c r="L100"/>
  <c r="J100"/>
  <c r="G100"/>
  <c r="E100"/>
  <c r="R99"/>
  <c r="P99"/>
  <c r="N99"/>
  <c r="L99"/>
  <c r="J99"/>
  <c r="G99"/>
  <c r="E99"/>
  <c r="R98"/>
  <c r="P98"/>
  <c r="N98"/>
  <c r="L98"/>
  <c r="J98"/>
  <c r="R90"/>
  <c r="P90"/>
  <c r="O90"/>
  <c r="N90"/>
  <c r="L90"/>
  <c r="G90"/>
  <c r="R89"/>
  <c r="P89"/>
  <c r="N89"/>
  <c r="L89"/>
  <c r="J89"/>
  <c r="G89"/>
  <c r="E89"/>
  <c r="R88"/>
  <c r="P88"/>
  <c r="N88"/>
  <c r="L88"/>
  <c r="J88"/>
  <c r="G88"/>
  <c r="E88"/>
  <c r="R87"/>
  <c r="P87"/>
  <c r="N87"/>
  <c r="L87"/>
  <c r="J87"/>
  <c r="R86"/>
  <c r="P86"/>
  <c r="N86"/>
  <c r="L86"/>
  <c r="J86"/>
  <c r="R85"/>
  <c r="P85"/>
  <c r="N85"/>
  <c r="L85"/>
  <c r="J85"/>
  <c r="R84"/>
  <c r="P84"/>
  <c r="N84"/>
  <c r="L84"/>
  <c r="J84"/>
  <c r="R83"/>
  <c r="P83"/>
  <c r="N83"/>
  <c r="L83"/>
  <c r="J83"/>
  <c r="G83"/>
  <c r="E83"/>
  <c r="R79"/>
  <c r="R77"/>
  <c r="P77"/>
  <c r="O77"/>
  <c r="N77"/>
  <c r="L77"/>
  <c r="R76"/>
  <c r="P76"/>
  <c r="N76"/>
  <c r="L76"/>
  <c r="J76"/>
  <c r="R75"/>
  <c r="P75"/>
  <c r="N75"/>
  <c r="L75"/>
  <c r="J75"/>
  <c r="R74"/>
  <c r="P74"/>
  <c r="N74"/>
  <c r="L74"/>
  <c r="J74"/>
  <c r="R73"/>
  <c r="P73"/>
  <c r="N73"/>
  <c r="L73"/>
  <c r="J73"/>
  <c r="G73"/>
  <c r="E73"/>
  <c r="R72"/>
  <c r="P72"/>
  <c r="N72"/>
  <c r="L72"/>
  <c r="J72"/>
  <c r="N66"/>
  <c r="L66"/>
  <c r="R65"/>
  <c r="P65"/>
  <c r="O65"/>
  <c r="N65"/>
  <c r="L65"/>
  <c r="G65"/>
  <c r="E65"/>
  <c r="R64"/>
  <c r="P64"/>
  <c r="N64"/>
  <c r="L64"/>
  <c r="J64"/>
  <c r="R63"/>
  <c r="P63"/>
  <c r="N63"/>
  <c r="L63"/>
  <c r="J63"/>
  <c r="R62"/>
  <c r="P62"/>
  <c r="N62"/>
  <c r="L62"/>
  <c r="J62"/>
  <c r="R61"/>
  <c r="P61"/>
  <c r="N61"/>
  <c r="L61"/>
  <c r="J61"/>
  <c r="G61"/>
  <c r="R60"/>
  <c r="P60"/>
  <c r="N60"/>
  <c r="L60"/>
  <c r="J60"/>
  <c r="G60"/>
  <c r="E60"/>
  <c r="R59"/>
  <c r="P59"/>
  <c r="N59"/>
  <c r="L59"/>
  <c r="J59"/>
  <c r="R58"/>
  <c r="P58"/>
  <c r="N58"/>
  <c r="L58"/>
  <c r="J58"/>
  <c r="G58"/>
  <c r="E58"/>
  <c r="R57"/>
  <c r="P57"/>
  <c r="N57"/>
  <c r="L57"/>
  <c r="J57"/>
  <c r="R56"/>
  <c r="P56"/>
  <c r="N56"/>
  <c r="L56"/>
  <c r="J56"/>
  <c r="R55"/>
  <c r="P55"/>
  <c r="N55"/>
  <c r="L55"/>
  <c r="J55"/>
  <c r="G55"/>
  <c r="E55"/>
  <c r="R54"/>
  <c r="P54"/>
  <c r="N54"/>
  <c r="L54"/>
  <c r="J54"/>
  <c r="G54"/>
  <c r="E54"/>
  <c r="R53"/>
  <c r="P53"/>
  <c r="N53"/>
  <c r="L53"/>
  <c r="J53"/>
  <c r="R52"/>
  <c r="P52"/>
  <c r="N52"/>
  <c r="J52"/>
  <c r="R51"/>
  <c r="P51"/>
  <c r="N51"/>
  <c r="L51"/>
  <c r="J51"/>
  <c r="G51"/>
  <c r="E51"/>
  <c r="R50"/>
  <c r="P50"/>
  <c r="N50"/>
  <c r="L50"/>
  <c r="J50"/>
  <c r="G50"/>
  <c r="E50"/>
  <c r="R49"/>
  <c r="P49"/>
  <c r="N49"/>
  <c r="L49"/>
  <c r="J49"/>
  <c r="R48"/>
  <c r="P48"/>
  <c r="N48"/>
  <c r="L48"/>
  <c r="J48"/>
  <c r="N44"/>
  <c r="L44"/>
  <c r="J44"/>
  <c r="R43"/>
  <c r="P43"/>
  <c r="O43"/>
  <c r="N43"/>
  <c r="L43"/>
  <c r="G43"/>
  <c r="E43"/>
  <c r="R42"/>
  <c r="P42"/>
  <c r="N42"/>
  <c r="L42"/>
  <c r="J42"/>
  <c r="G42"/>
  <c r="E42"/>
  <c r="R41"/>
  <c r="P41"/>
  <c r="N41"/>
  <c r="L41"/>
  <c r="J41"/>
  <c r="R40"/>
  <c r="P40"/>
  <c r="N40"/>
  <c r="L40"/>
  <c r="J40"/>
  <c r="R39"/>
  <c r="P39"/>
  <c r="N39"/>
  <c r="L39"/>
  <c r="J39"/>
  <c r="R38"/>
  <c r="P38"/>
  <c r="N38"/>
  <c r="L38"/>
  <c r="J38"/>
  <c r="G38"/>
  <c r="E38"/>
  <c r="R37"/>
  <c r="P37"/>
  <c r="N37"/>
  <c r="L37"/>
  <c r="J37"/>
  <c r="G37"/>
  <c r="E37"/>
  <c r="R36"/>
  <c r="P36"/>
  <c r="N36"/>
  <c r="L36"/>
  <c r="J36"/>
  <c r="G36"/>
  <c r="E36"/>
  <c r="R35"/>
  <c r="P35"/>
  <c r="N35"/>
  <c r="L35"/>
  <c r="J35"/>
  <c r="R34"/>
  <c r="P34"/>
  <c r="N34"/>
  <c r="L34"/>
  <c r="J34"/>
  <c r="R33"/>
  <c r="P33"/>
  <c r="N33"/>
  <c r="L33"/>
  <c r="J33"/>
  <c r="R32"/>
  <c r="P32"/>
  <c r="N32"/>
  <c r="L32"/>
  <c r="J32"/>
  <c r="G32"/>
  <c r="E32"/>
  <c r="R31"/>
  <c r="P31"/>
  <c r="N31"/>
  <c r="L31"/>
  <c r="J31"/>
  <c r="R25"/>
  <c r="P25"/>
  <c r="N25"/>
  <c r="L25"/>
  <c r="J25"/>
  <c r="G25"/>
  <c r="E25"/>
  <c r="R24"/>
  <c r="P23"/>
  <c r="N23"/>
  <c r="L23"/>
  <c r="G23"/>
  <c r="P22"/>
  <c r="N22"/>
  <c r="L22"/>
  <c r="R21"/>
  <c r="P21"/>
  <c r="O21"/>
  <c r="N21"/>
  <c r="L21"/>
  <c r="G21"/>
  <c r="E21"/>
  <c r="R20"/>
  <c r="P20"/>
  <c r="N20"/>
  <c r="L20"/>
  <c r="J20"/>
  <c r="G20"/>
  <c r="E20"/>
  <c r="R19"/>
  <c r="P19"/>
  <c r="N19"/>
  <c r="L19"/>
  <c r="J19"/>
  <c r="G19"/>
  <c r="E19"/>
  <c r="R18"/>
  <c r="P18"/>
  <c r="N18"/>
  <c r="L18"/>
  <c r="J18"/>
  <c r="G18"/>
  <c r="E18"/>
  <c r="R17"/>
  <c r="P17"/>
  <c r="N17"/>
  <c r="L17"/>
  <c r="J17"/>
  <c r="G17"/>
  <c r="E17"/>
  <c r="R16"/>
  <c r="P16"/>
  <c r="N16"/>
  <c r="L16"/>
  <c r="J16"/>
  <c r="G16"/>
  <c r="E16"/>
  <c r="R15"/>
  <c r="P15"/>
  <c r="N15"/>
  <c r="L15"/>
  <c r="J15"/>
  <c r="G15"/>
  <c r="E15"/>
  <c r="R14"/>
  <c r="P14"/>
  <c r="N14"/>
  <c r="L14"/>
  <c r="J14"/>
  <c r="R13"/>
  <c r="P13"/>
  <c r="N13"/>
  <c r="L13"/>
  <c r="J13"/>
  <c r="R12"/>
  <c r="P12"/>
  <c r="N12"/>
  <c r="L12"/>
  <c r="J12"/>
  <c r="R11"/>
  <c r="P11"/>
  <c r="N11"/>
  <c r="L11"/>
  <c r="J11"/>
  <c r="G11"/>
  <c r="E11"/>
  <c r="R10"/>
  <c r="P10"/>
  <c r="N10"/>
  <c r="L10"/>
  <c r="J10"/>
  <c r="R9"/>
  <c r="P9"/>
  <c r="N9"/>
  <c r="L9"/>
  <c r="J9"/>
  <c r="R8"/>
  <c r="P8"/>
  <c r="N8"/>
  <c r="L8"/>
  <c r="J8"/>
  <c r="G8"/>
  <c r="E8"/>
  <c r="R7"/>
  <c r="P7"/>
  <c r="N7"/>
  <c r="L7"/>
  <c r="J7"/>
  <c r="G7"/>
  <c r="E7"/>
  <c r="R6"/>
  <c r="P6"/>
  <c r="N6"/>
  <c r="L6"/>
  <c r="J6"/>
  <c r="R5"/>
  <c r="P5"/>
  <c r="N5"/>
  <c r="L5"/>
  <c r="J5"/>
  <c r="G5"/>
  <c r="E5"/>
  <c r="R4"/>
  <c r="P4"/>
  <c r="N4"/>
  <c r="L4"/>
  <c r="J4"/>
  <c r="N13" i="8"/>
  <c r="L13"/>
  <c r="R12"/>
  <c r="P12"/>
  <c r="O12"/>
  <c r="N12"/>
  <c r="L12"/>
  <c r="R11"/>
  <c r="P11"/>
  <c r="N11"/>
  <c r="L11"/>
  <c r="J11"/>
  <c r="R10"/>
  <c r="P10"/>
  <c r="N10"/>
  <c r="L10"/>
  <c r="J10"/>
  <c r="R9"/>
  <c r="P9"/>
  <c r="N9"/>
  <c r="L9"/>
  <c r="J9"/>
  <c r="N6"/>
  <c r="L6"/>
  <c r="R5"/>
  <c r="P5"/>
  <c r="O5"/>
  <c r="N5"/>
  <c r="L5"/>
  <c r="G5"/>
  <c r="E5"/>
  <c r="R4"/>
  <c r="P4"/>
  <c r="N4"/>
  <c r="L4"/>
  <c r="J4"/>
  <c r="G4"/>
  <c r="E4"/>
  <c r="P40" i="7"/>
  <c r="R39"/>
  <c r="P39"/>
  <c r="N39"/>
  <c r="L39"/>
  <c r="G39"/>
  <c r="E39"/>
  <c r="R38"/>
  <c r="P38"/>
  <c r="N38"/>
  <c r="L38"/>
  <c r="J38"/>
  <c r="R37"/>
  <c r="P37"/>
  <c r="N37"/>
  <c r="L37"/>
  <c r="J37"/>
  <c r="G37"/>
  <c r="E37"/>
  <c r="R36"/>
  <c r="P36"/>
  <c r="N36"/>
  <c r="L36"/>
  <c r="J36"/>
  <c r="R35"/>
  <c r="P35"/>
  <c r="N35"/>
  <c r="L35"/>
  <c r="J35"/>
  <c r="R34"/>
  <c r="P34"/>
  <c r="N34"/>
  <c r="L34"/>
  <c r="J34"/>
  <c r="P28"/>
  <c r="N28"/>
  <c r="L28"/>
  <c r="R27"/>
  <c r="P27"/>
  <c r="N27"/>
  <c r="L27"/>
  <c r="R26"/>
  <c r="P26"/>
  <c r="N26"/>
  <c r="L26"/>
  <c r="J26"/>
  <c r="R25"/>
  <c r="P25"/>
  <c r="N25"/>
  <c r="L25"/>
  <c r="J25"/>
  <c r="R24"/>
  <c r="P24"/>
  <c r="N24"/>
  <c r="L24"/>
  <c r="J24"/>
  <c r="R23"/>
  <c r="P23"/>
  <c r="N23"/>
  <c r="L23"/>
  <c r="J23"/>
  <c r="R22"/>
  <c r="P22"/>
  <c r="N22"/>
  <c r="L22"/>
  <c r="J22"/>
  <c r="R19"/>
  <c r="P19"/>
  <c r="N19"/>
  <c r="L19"/>
  <c r="J19"/>
  <c r="R15"/>
  <c r="P15"/>
  <c r="N15"/>
  <c r="L15"/>
  <c r="G15"/>
  <c r="E15"/>
  <c r="R14"/>
  <c r="P14"/>
  <c r="N14"/>
  <c r="L14"/>
  <c r="J14"/>
  <c r="R13"/>
  <c r="P13"/>
  <c r="N13"/>
  <c r="L13"/>
  <c r="J13"/>
  <c r="R12"/>
  <c r="P12"/>
  <c r="N12"/>
  <c r="L12"/>
  <c r="J12"/>
  <c r="R11"/>
  <c r="P11"/>
  <c r="N11"/>
  <c r="L11"/>
  <c r="J11"/>
  <c r="R10"/>
  <c r="P10"/>
  <c r="N10"/>
  <c r="L10"/>
  <c r="J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R3"/>
  <c r="P3"/>
  <c r="N3"/>
  <c r="L3"/>
  <c r="J3"/>
  <c r="G3"/>
  <c r="E3"/>
  <c r="P120" i="3"/>
  <c r="N120"/>
  <c r="L120"/>
  <c r="R119"/>
  <c r="P119"/>
  <c r="O119"/>
  <c r="N119"/>
  <c r="L119"/>
  <c r="G119"/>
  <c r="E119"/>
  <c r="R118"/>
  <c r="P118"/>
  <c r="N118"/>
  <c r="L118"/>
  <c r="J118"/>
  <c r="G118"/>
  <c r="E118"/>
  <c r="R117"/>
  <c r="P117"/>
  <c r="N117"/>
  <c r="L117"/>
  <c r="J117"/>
  <c r="G117"/>
  <c r="E117"/>
  <c r="R116"/>
  <c r="P116"/>
  <c r="N116"/>
  <c r="L116"/>
  <c r="J116"/>
  <c r="G116"/>
  <c r="E116"/>
  <c r="R115"/>
  <c r="P115"/>
  <c r="N115"/>
  <c r="L115"/>
  <c r="J115"/>
  <c r="G115"/>
  <c r="E115"/>
  <c r="R114"/>
  <c r="P114"/>
  <c r="N114"/>
  <c r="L114"/>
  <c r="J114"/>
  <c r="G114"/>
  <c r="E114"/>
  <c r="R113"/>
  <c r="P113"/>
  <c r="N113"/>
  <c r="L113"/>
  <c r="J113"/>
  <c r="G113"/>
  <c r="E113"/>
  <c r="R112"/>
  <c r="P112"/>
  <c r="N112"/>
  <c r="L112"/>
  <c r="J112"/>
  <c r="R111"/>
  <c r="P111"/>
  <c r="N111"/>
  <c r="L111"/>
  <c r="J111"/>
  <c r="R110"/>
  <c r="P110"/>
  <c r="N110"/>
  <c r="L110"/>
  <c r="J110"/>
  <c r="R109"/>
  <c r="P109"/>
  <c r="N109"/>
  <c r="L109"/>
  <c r="J109"/>
  <c r="G109"/>
  <c r="E109"/>
  <c r="R108"/>
  <c r="P108"/>
  <c r="N108"/>
  <c r="L108"/>
  <c r="J108"/>
  <c r="R107"/>
  <c r="P107"/>
  <c r="N107"/>
  <c r="L107"/>
  <c r="J107"/>
  <c r="R106"/>
  <c r="P106"/>
  <c r="N106"/>
  <c r="L106"/>
  <c r="J106"/>
  <c r="G106"/>
  <c r="E106"/>
  <c r="R105"/>
  <c r="P105"/>
  <c r="N105"/>
  <c r="L105"/>
  <c r="J105"/>
  <c r="G105"/>
  <c r="E105"/>
  <c r="R104"/>
  <c r="P104"/>
  <c r="N104"/>
  <c r="L104"/>
  <c r="J104"/>
  <c r="R103"/>
  <c r="P103"/>
  <c r="N103"/>
  <c r="L103"/>
  <c r="J103"/>
  <c r="G103"/>
  <c r="E103"/>
  <c r="R102"/>
  <c r="P102"/>
  <c r="N102"/>
  <c r="L102"/>
  <c r="J102"/>
  <c r="R98"/>
  <c r="R97"/>
  <c r="E97"/>
  <c r="G97" s="1"/>
  <c r="P97" s="1"/>
  <c r="N97" s="1"/>
  <c r="L97" s="1"/>
  <c r="R96"/>
  <c r="P96"/>
  <c r="N96"/>
  <c r="L96"/>
  <c r="G96"/>
  <c r="E96"/>
  <c r="N91"/>
  <c r="L91"/>
  <c r="R90"/>
  <c r="P90"/>
  <c r="O90"/>
  <c r="N90"/>
  <c r="L90"/>
  <c r="G90"/>
  <c r="E90"/>
  <c r="R89"/>
  <c r="P89"/>
  <c r="N89"/>
  <c r="L89"/>
  <c r="J89"/>
  <c r="G89"/>
  <c r="E89"/>
  <c r="R88"/>
  <c r="P88"/>
  <c r="N88"/>
  <c r="L88"/>
  <c r="G88"/>
  <c r="E88"/>
  <c r="R85"/>
  <c r="P85"/>
  <c r="N85"/>
  <c r="L85"/>
  <c r="J85"/>
  <c r="I85"/>
  <c r="G85"/>
  <c r="E85"/>
  <c r="N83"/>
  <c r="L83"/>
  <c r="R81"/>
  <c r="R82" s="1"/>
  <c r="P81"/>
  <c r="F81"/>
  <c r="E81"/>
  <c r="E82" s="1"/>
  <c r="R80"/>
  <c r="P80"/>
  <c r="N80"/>
  <c r="L80"/>
  <c r="G80"/>
  <c r="E80"/>
  <c r="L78"/>
  <c r="J77"/>
  <c r="L77" s="1"/>
  <c r="N77" s="1"/>
  <c r="P77" s="1"/>
  <c r="E77"/>
  <c r="E78" s="1"/>
  <c r="G78" s="1"/>
  <c r="R76"/>
  <c r="P76"/>
  <c r="N76"/>
  <c r="L76"/>
  <c r="G76"/>
  <c r="E76"/>
  <c r="R71"/>
  <c r="N68"/>
  <c r="L68"/>
  <c r="N67"/>
  <c r="L67"/>
  <c r="R66"/>
  <c r="P66"/>
  <c r="O66"/>
  <c r="N66"/>
  <c r="L66"/>
  <c r="G66"/>
  <c r="E66"/>
  <c r="R65"/>
  <c r="P65"/>
  <c r="N65"/>
  <c r="L65"/>
  <c r="J65"/>
  <c r="R64"/>
  <c r="P64"/>
  <c r="N64"/>
  <c r="L64"/>
  <c r="J64"/>
  <c r="R63"/>
  <c r="P63"/>
  <c r="N63"/>
  <c r="L63"/>
  <c r="J63"/>
  <c r="R62"/>
  <c r="P62"/>
  <c r="N62"/>
  <c r="L62"/>
  <c r="J62"/>
  <c r="R61"/>
  <c r="P61"/>
  <c r="N61"/>
  <c r="L61"/>
  <c r="J61"/>
  <c r="R60"/>
  <c r="P60"/>
  <c r="N60"/>
  <c r="L60"/>
  <c r="J60"/>
  <c r="R59"/>
  <c r="P59"/>
  <c r="N59"/>
  <c r="L59"/>
  <c r="J59"/>
  <c r="G59"/>
  <c r="E59"/>
  <c r="R58"/>
  <c r="P58"/>
  <c r="N58"/>
  <c r="L58"/>
  <c r="G58"/>
  <c r="E58"/>
  <c r="R55"/>
  <c r="G55"/>
  <c r="E55"/>
  <c r="R54"/>
  <c r="G54"/>
  <c r="E54"/>
  <c r="R53"/>
  <c r="G53"/>
  <c r="E53"/>
  <c r="R52"/>
  <c r="G52"/>
  <c r="E52"/>
  <c r="R49"/>
  <c r="P49"/>
  <c r="N49"/>
  <c r="L49"/>
  <c r="G49"/>
  <c r="E49"/>
  <c r="R47"/>
  <c r="N47"/>
  <c r="R45"/>
  <c r="P45"/>
  <c r="N45"/>
  <c r="L45"/>
  <c r="R44"/>
  <c r="P44"/>
  <c r="N44"/>
  <c r="L44"/>
  <c r="J44"/>
  <c r="R43"/>
  <c r="P43"/>
  <c r="N43"/>
  <c r="L43"/>
  <c r="J43"/>
  <c r="R42"/>
  <c r="P42"/>
  <c r="N42"/>
  <c r="L42"/>
  <c r="J42"/>
  <c r="R41"/>
  <c r="P41"/>
  <c r="N41"/>
  <c r="L41"/>
  <c r="J41"/>
  <c r="R40"/>
  <c r="P40"/>
  <c r="N40"/>
  <c r="L40"/>
  <c r="J40"/>
  <c r="R38"/>
  <c r="P38"/>
  <c r="N38"/>
  <c r="L38"/>
  <c r="R37"/>
  <c r="P37"/>
  <c r="N37"/>
  <c r="L37"/>
  <c r="J37"/>
  <c r="R36"/>
  <c r="P36"/>
  <c r="N36"/>
  <c r="L36"/>
  <c r="J36"/>
  <c r="R35"/>
  <c r="P35"/>
  <c r="N35"/>
  <c r="L35"/>
  <c r="J35"/>
  <c r="R34"/>
  <c r="P34"/>
  <c r="N34"/>
  <c r="L34"/>
  <c r="J34"/>
  <c r="R33"/>
  <c r="P33"/>
  <c r="N33"/>
  <c r="L33"/>
  <c r="J33"/>
  <c r="R32"/>
  <c r="P32"/>
  <c r="N32"/>
  <c r="L32"/>
  <c r="J32"/>
  <c r="R31"/>
  <c r="P31"/>
  <c r="N31"/>
  <c r="L31"/>
  <c r="J31"/>
  <c r="R27"/>
  <c r="P27"/>
  <c r="N27"/>
  <c r="L27"/>
  <c r="R26"/>
  <c r="P26"/>
  <c r="N26"/>
  <c r="L26"/>
  <c r="J26"/>
  <c r="R25"/>
  <c r="P25"/>
  <c r="N25"/>
  <c r="L25"/>
  <c r="J25"/>
  <c r="R22"/>
  <c r="P22"/>
  <c r="N22"/>
  <c r="L22"/>
  <c r="R21"/>
  <c r="P21"/>
  <c r="N21"/>
  <c r="L21"/>
  <c r="J21"/>
  <c r="R20"/>
  <c r="P20"/>
  <c r="N20"/>
  <c r="L20"/>
  <c r="J20"/>
  <c r="R19"/>
  <c r="P19"/>
  <c r="N19"/>
  <c r="L19"/>
  <c r="J19"/>
  <c r="R18"/>
  <c r="P18"/>
  <c r="N18"/>
  <c r="L18"/>
  <c r="J18"/>
  <c r="R17"/>
  <c r="P17"/>
  <c r="N17"/>
  <c r="L17"/>
  <c r="J17"/>
  <c r="R16"/>
  <c r="P16"/>
  <c r="N16"/>
  <c r="L16"/>
  <c r="J16"/>
  <c r="R15"/>
  <c r="P15"/>
  <c r="N15"/>
  <c r="L15"/>
  <c r="J15"/>
  <c r="R14"/>
  <c r="P14"/>
  <c r="N14"/>
  <c r="L14"/>
  <c r="J14"/>
  <c r="R13"/>
  <c r="P13"/>
  <c r="N13"/>
  <c r="L13"/>
  <c r="J13"/>
  <c r="R10"/>
  <c r="P10"/>
  <c r="N10"/>
  <c r="L10"/>
  <c r="G10"/>
  <c r="G8"/>
  <c r="E8"/>
  <c r="R7"/>
  <c r="G7"/>
  <c r="E7"/>
  <c r="R6"/>
  <c r="P6"/>
  <c r="N6"/>
  <c r="L6"/>
  <c r="J6"/>
  <c r="R5"/>
  <c r="P5"/>
  <c r="N5"/>
  <c r="L5"/>
  <c r="J5"/>
  <c r="R4"/>
  <c r="P4"/>
  <c r="N4"/>
  <c r="L4"/>
  <c r="J4"/>
  <c r="L14" i="6"/>
  <c r="R13"/>
  <c r="P13"/>
  <c r="N13"/>
  <c r="L13"/>
  <c r="G13"/>
  <c r="E13"/>
  <c r="P12"/>
  <c r="N12"/>
  <c r="G12"/>
  <c r="R10"/>
  <c r="P10"/>
  <c r="O10"/>
  <c r="N10"/>
  <c r="L10"/>
  <c r="G10"/>
  <c r="E10"/>
  <c r="R9"/>
  <c r="P9"/>
  <c r="N9"/>
  <c r="L9"/>
  <c r="J9"/>
  <c r="R8"/>
  <c r="P8"/>
  <c r="N8"/>
  <c r="L8"/>
  <c r="J8"/>
  <c r="R7"/>
  <c r="P7"/>
  <c r="N7"/>
  <c r="L7"/>
  <c r="J7"/>
  <c r="G7"/>
  <c r="E7"/>
  <c r="R6"/>
  <c r="P6"/>
  <c r="N6"/>
  <c r="L6"/>
  <c r="J6"/>
  <c r="G6"/>
  <c r="E6"/>
  <c r="R5"/>
  <c r="P5"/>
  <c r="N5"/>
  <c r="L5"/>
  <c r="J5"/>
  <c r="G5"/>
  <c r="E5"/>
  <c r="R4"/>
  <c r="P4"/>
  <c r="N4"/>
  <c r="L4"/>
  <c r="J4"/>
  <c r="G4"/>
  <c r="E4"/>
  <c r="R3"/>
  <c r="P3"/>
  <c r="N3"/>
  <c r="L3"/>
  <c r="J3"/>
  <c r="G3"/>
  <c r="E3"/>
  <c r="R39" i="15"/>
  <c r="R37"/>
  <c r="P37"/>
  <c r="O37"/>
  <c r="N37"/>
  <c r="L37"/>
  <c r="J37"/>
  <c r="G37"/>
  <c r="E37"/>
  <c r="R36"/>
  <c r="P36"/>
  <c r="N36"/>
  <c r="L36"/>
  <c r="J36"/>
  <c r="R35"/>
  <c r="P35"/>
  <c r="N35"/>
  <c r="L35"/>
  <c r="G35"/>
  <c r="E35"/>
  <c r="R34"/>
  <c r="P34"/>
  <c r="N34"/>
  <c r="L34"/>
  <c r="J34"/>
  <c r="G34"/>
  <c r="E34"/>
  <c r="R33"/>
  <c r="P33"/>
  <c r="N33"/>
  <c r="L33"/>
  <c r="J33"/>
  <c r="R32"/>
  <c r="P32"/>
  <c r="N32"/>
  <c r="L32"/>
  <c r="J32"/>
  <c r="R24"/>
  <c r="P24"/>
  <c r="O24"/>
  <c r="N24"/>
  <c r="L24"/>
  <c r="G24"/>
  <c r="E24"/>
  <c r="R23"/>
  <c r="P23"/>
  <c r="N23"/>
  <c r="L23"/>
  <c r="J23"/>
  <c r="R22"/>
  <c r="P22"/>
  <c r="N22"/>
  <c r="L22"/>
  <c r="J22"/>
  <c r="G22"/>
  <c r="E22"/>
  <c r="R21"/>
  <c r="P21"/>
  <c r="N21"/>
  <c r="L21"/>
  <c r="J21"/>
  <c r="R20"/>
  <c r="P20"/>
  <c r="N20"/>
  <c r="L20"/>
  <c r="J20"/>
  <c r="R19"/>
  <c r="P19"/>
  <c r="N19"/>
  <c r="L19"/>
  <c r="J19"/>
  <c r="G19"/>
  <c r="E19"/>
  <c r="R18"/>
  <c r="P18"/>
  <c r="N18"/>
  <c r="L18"/>
  <c r="J18"/>
  <c r="R17"/>
  <c r="P17"/>
  <c r="L17"/>
  <c r="J17"/>
  <c r="G17"/>
  <c r="E17"/>
  <c r="R16"/>
  <c r="P16"/>
  <c r="N16"/>
  <c r="L16"/>
  <c r="J16"/>
  <c r="R15"/>
  <c r="P15"/>
  <c r="N15"/>
  <c r="L15"/>
  <c r="J15"/>
  <c r="R14"/>
  <c r="P14"/>
  <c r="N14"/>
  <c r="L14"/>
  <c r="J14"/>
  <c r="R13"/>
  <c r="P13"/>
  <c r="N13"/>
  <c r="L13"/>
  <c r="J13"/>
  <c r="L11"/>
  <c r="R9"/>
  <c r="R7"/>
  <c r="P7"/>
  <c r="O7"/>
  <c r="N7"/>
  <c r="L7"/>
  <c r="G7"/>
  <c r="E7"/>
  <c r="R6"/>
  <c r="P6"/>
  <c r="N6"/>
  <c r="L6"/>
  <c r="J6"/>
  <c r="G6"/>
  <c r="E6"/>
  <c r="R5"/>
  <c r="P5"/>
  <c r="N5"/>
  <c r="L5"/>
  <c r="J5"/>
  <c r="G5"/>
  <c r="E5"/>
  <c r="R4"/>
  <c r="P4"/>
  <c r="N4"/>
  <c r="L4"/>
  <c r="J4"/>
  <c r="G4"/>
  <c r="E4"/>
  <c r="R3"/>
  <c r="P3"/>
  <c r="N3"/>
  <c r="L3"/>
  <c r="J3"/>
  <c r="N114" i="11"/>
  <c r="L114"/>
  <c r="J114"/>
  <c r="G114"/>
  <c r="E114"/>
  <c r="N105"/>
  <c r="L105"/>
  <c r="J105"/>
  <c r="N104"/>
  <c r="L104"/>
  <c r="J104"/>
  <c r="N103"/>
  <c r="L103"/>
  <c r="J103"/>
  <c r="N102"/>
  <c r="L102"/>
  <c r="J102"/>
  <c r="N101"/>
  <c r="L101"/>
  <c r="J101"/>
  <c r="N100"/>
  <c r="L100"/>
  <c r="J100"/>
  <c r="N99"/>
  <c r="L99"/>
  <c r="J99"/>
  <c r="N98"/>
  <c r="L98"/>
  <c r="J98"/>
  <c r="H94"/>
  <c r="F94"/>
  <c r="D94"/>
  <c r="D93"/>
  <c r="H86"/>
  <c r="F86"/>
  <c r="E86"/>
  <c r="D86"/>
  <c r="D85"/>
  <c r="H83"/>
  <c r="F83"/>
  <c r="E83"/>
  <c r="D83"/>
  <c r="D82"/>
  <c r="H79"/>
  <c r="F79"/>
  <c r="E79"/>
  <c r="D79"/>
  <c r="D78"/>
  <c r="H74"/>
  <c r="F74"/>
  <c r="E74"/>
  <c r="D74"/>
  <c r="D73"/>
  <c r="H67"/>
  <c r="F67"/>
  <c r="E67"/>
  <c r="D67"/>
  <c r="D66"/>
  <c r="H63"/>
  <c r="F63"/>
  <c r="E63"/>
  <c r="D63"/>
  <c r="D62"/>
  <c r="L53"/>
  <c r="J53"/>
  <c r="H53"/>
  <c r="F53"/>
  <c r="D53"/>
  <c r="N46"/>
  <c r="L46"/>
  <c r="N45"/>
  <c r="L45"/>
  <c r="J45"/>
  <c r="N44"/>
  <c r="L44"/>
  <c r="J44"/>
  <c r="N43"/>
  <c r="L43"/>
  <c r="J43"/>
  <c r="P38"/>
  <c r="N38"/>
  <c r="L38"/>
  <c r="J38"/>
  <c r="G38"/>
  <c r="E38"/>
  <c r="R35"/>
  <c r="P35"/>
  <c r="N35"/>
  <c r="L35"/>
  <c r="J35"/>
  <c r="G35"/>
  <c r="E35"/>
  <c r="R33"/>
  <c r="N33"/>
  <c r="L33"/>
  <c r="G33"/>
  <c r="E33"/>
  <c r="R31"/>
  <c r="N31"/>
  <c r="L31"/>
  <c r="G31"/>
  <c r="E31"/>
  <c r="L29"/>
  <c r="R28"/>
  <c r="P28"/>
  <c r="N28"/>
  <c r="L28"/>
  <c r="J28"/>
  <c r="G28"/>
  <c r="E28"/>
  <c r="R27"/>
  <c r="P27"/>
  <c r="N27"/>
  <c r="L27"/>
  <c r="J27"/>
  <c r="R26"/>
  <c r="P26"/>
  <c r="N26"/>
  <c r="L26"/>
  <c r="J26"/>
  <c r="G26"/>
  <c r="E26"/>
  <c r="R22"/>
  <c r="P22"/>
  <c r="G22"/>
  <c r="E22"/>
  <c r="R20"/>
  <c r="P20"/>
  <c r="N20"/>
  <c r="L20"/>
  <c r="G20"/>
  <c r="E20"/>
  <c r="R18"/>
  <c r="P18"/>
  <c r="N18"/>
  <c r="L18"/>
  <c r="J18"/>
  <c r="G18"/>
  <c r="E18"/>
  <c r="R16"/>
  <c r="P16"/>
  <c r="N16"/>
  <c r="L16"/>
  <c r="J16"/>
  <c r="G16"/>
  <c r="E16"/>
  <c r="R14"/>
  <c r="P14"/>
  <c r="N14"/>
  <c r="L14"/>
  <c r="J14"/>
  <c r="G14"/>
  <c r="E14"/>
  <c r="R10"/>
  <c r="P10"/>
  <c r="N10"/>
  <c r="L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K112" i="28"/>
  <c r="I112"/>
  <c r="F112"/>
  <c r="K111"/>
  <c r="I111"/>
  <c r="F111"/>
  <c r="K110"/>
  <c r="I110"/>
  <c r="F110"/>
  <c r="K109"/>
  <c r="I109"/>
  <c r="F109"/>
  <c r="K108"/>
  <c r="I108"/>
  <c r="F108"/>
  <c r="K107"/>
  <c r="G107"/>
  <c r="K86"/>
  <c r="G86"/>
  <c r="G85"/>
  <c r="G84"/>
  <c r="K83"/>
  <c r="I83"/>
  <c r="G83"/>
  <c r="F83"/>
  <c r="K82"/>
  <c r="G82"/>
  <c r="F82"/>
  <c r="I81"/>
  <c r="G81"/>
  <c r="F81"/>
  <c r="K80"/>
  <c r="G80"/>
  <c r="F80"/>
  <c r="I79"/>
  <c r="G79"/>
  <c r="F79"/>
  <c r="K78"/>
  <c r="G78"/>
  <c r="F78"/>
  <c r="I77"/>
  <c r="G77"/>
  <c r="F77"/>
  <c r="I76"/>
  <c r="G76"/>
  <c r="F76"/>
  <c r="K75"/>
  <c r="G75"/>
  <c r="F75"/>
  <c r="G74"/>
  <c r="F74"/>
  <c r="G73"/>
  <c r="F73"/>
  <c r="I72"/>
  <c r="G72"/>
  <c r="F72"/>
  <c r="I71"/>
  <c r="G71"/>
  <c r="F71"/>
  <c r="G70"/>
  <c r="I69"/>
  <c r="G69"/>
  <c r="I68"/>
  <c r="G68"/>
  <c r="F68"/>
  <c r="K67"/>
  <c r="G67"/>
  <c r="G66"/>
  <c r="G65"/>
  <c r="G64"/>
  <c r="K63"/>
  <c r="G63"/>
  <c r="K62"/>
  <c r="G62"/>
  <c r="I61"/>
  <c r="G61"/>
  <c r="F61"/>
  <c r="G60"/>
  <c r="G59"/>
  <c r="I58"/>
  <c r="G58"/>
  <c r="F58"/>
  <c r="I57"/>
  <c r="G57"/>
  <c r="F57"/>
  <c r="G56"/>
  <c r="G55"/>
  <c r="G54"/>
  <c r="F54"/>
  <c r="K53"/>
  <c r="G53"/>
  <c r="F53"/>
  <c r="I52"/>
  <c r="G52"/>
  <c r="G51"/>
  <c r="F51"/>
  <c r="G50"/>
  <c r="F50"/>
  <c r="K49"/>
  <c r="K48"/>
  <c r="G48"/>
  <c r="K47"/>
  <c r="G47"/>
  <c r="F47"/>
  <c r="I46"/>
  <c r="G46"/>
  <c r="F46"/>
  <c r="I45"/>
  <c r="G45"/>
  <c r="F45"/>
  <c r="I44"/>
  <c r="G44"/>
  <c r="F44"/>
  <c r="K43"/>
  <c r="G43"/>
  <c r="K42"/>
  <c r="G42"/>
  <c r="K41"/>
  <c r="G41"/>
  <c r="K40"/>
  <c r="G40"/>
  <c r="K39"/>
  <c r="G39"/>
  <c r="G38"/>
  <c r="K37"/>
  <c r="I37"/>
  <c r="F37"/>
  <c r="K36"/>
  <c r="G36"/>
  <c r="I35"/>
  <c r="G35"/>
  <c r="F35"/>
  <c r="I34"/>
  <c r="G34"/>
  <c r="F34"/>
  <c r="K33"/>
  <c r="G33"/>
  <c r="F33"/>
  <c r="K32"/>
  <c r="G32"/>
  <c r="G31"/>
  <c r="F31"/>
  <c r="G30"/>
  <c r="F30"/>
  <c r="K29"/>
  <c r="G29"/>
  <c r="G28"/>
  <c r="G27"/>
  <c r="I26"/>
  <c r="G26"/>
  <c r="F26"/>
  <c r="K25"/>
  <c r="G25"/>
  <c r="K24"/>
  <c r="G24"/>
  <c r="K23"/>
  <c r="G23"/>
  <c r="K22"/>
  <c r="G22"/>
  <c r="K21"/>
  <c r="G21"/>
  <c r="K20"/>
  <c r="G20"/>
  <c r="I19"/>
  <c r="G19"/>
  <c r="F19"/>
  <c r="K18"/>
  <c r="G18"/>
  <c r="G17"/>
  <c r="K16"/>
  <c r="G16"/>
  <c r="K15"/>
  <c r="G15"/>
  <c r="K14"/>
  <c r="G14"/>
  <c r="K13"/>
  <c r="G13"/>
  <c r="K12"/>
  <c r="G12"/>
  <c r="K11"/>
  <c r="G11"/>
  <c r="K10"/>
  <c r="G10"/>
  <c r="K9"/>
  <c r="G9"/>
  <c r="K8"/>
  <c r="G8"/>
  <c r="K7"/>
  <c r="G7"/>
  <c r="K6"/>
  <c r="G6"/>
  <c r="K5"/>
  <c r="G5"/>
  <c r="K4"/>
  <c r="G4"/>
  <c r="K3"/>
  <c r="G3"/>
  <c r="F3"/>
  <c r="G77" i="3" l="1"/>
  <c r="R77" s="1"/>
  <c r="R78" s="1"/>
  <c r="N78" s="1"/>
  <c r="P78" s="1"/>
  <c r="G81"/>
  <c r="G82" s="1"/>
  <c r="E98"/>
  <c r="G98" s="1"/>
  <c r="N98" l="1"/>
  <c r="L98" s="1"/>
  <c r="P98" l="1"/>
  <c r="S17" i="10"/>
  <c r="O15"/>
  <c r="P15"/>
  <c r="E39" i="12"/>
  <c r="G39"/>
  <c r="P39"/>
</calcChain>
</file>

<file path=xl/comments1.xml><?xml version="1.0" encoding="utf-8"?>
<comments xmlns="http://schemas.openxmlformats.org/spreadsheetml/2006/main">
  <authors>
    <author>作者</author>
  </authors>
  <commentList>
    <comment ref="C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到2020年都可用此课题号</t>
        </r>
      </text>
    </comment>
    <comment ref="K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2019年上半年</t>
        </r>
      </text>
    </comment>
    <comment ref="E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</commentList>
</comments>
</file>

<file path=xl/comments10.xml><?xml version="1.0" encoding="utf-8"?>
<comments xmlns="http://schemas.openxmlformats.org/spreadsheetml/2006/main">
  <authors>
    <author>作者</author>
    <author>苗壮</author>
  </authors>
  <commentLis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H2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2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H2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I2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A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H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I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D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14</t>
        </r>
      </text>
    </comment>
    <comment ref="H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I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H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I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A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H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56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A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D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D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H8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8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H8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8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D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A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李京波水电费计入武海滨课题账内
</t>
        </r>
      </text>
    </comment>
    <comment ref="A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1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1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D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82</t>
        </r>
      </text>
    </comment>
    <comment ref="D1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J154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A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C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C1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1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I2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A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H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I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Q5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family val="2"/>
          </rPr>
          <t>0.1103</t>
        </r>
      </text>
    </comment>
    <comment ref="H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8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I8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Q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A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H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I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H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101" authorId="0">
      <text>
        <r>
          <rPr>
            <sz val="9"/>
            <rFont val="Tahoma"/>
            <family val="2"/>
          </rPr>
          <t>2018.11.6
16238</t>
        </r>
      </text>
    </comment>
    <comment ref="I101" authorId="0">
      <text>
        <r>
          <rPr>
            <sz val="9"/>
            <rFont val="Tahoma"/>
            <family val="2"/>
          </rPr>
          <t>2018.11.6
16238</t>
        </r>
      </text>
    </comment>
    <comment ref="A1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1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H15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I15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A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I1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H22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I22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A2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family val="2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family val="2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I22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H2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I2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I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13.xml><?xml version="1.0" encoding="utf-8"?>
<comments xmlns="http://schemas.openxmlformats.org/spreadsheetml/2006/main">
  <authors>
    <author>作者</author>
  </authors>
  <commentList>
    <comment ref="C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B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C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14.xml><?xml version="1.0" encoding="utf-8"?>
<comments xmlns="http://schemas.openxmlformats.org/spreadsheetml/2006/main">
  <authors>
    <author>作者</author>
  </authors>
  <commentList>
    <comment ref="E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</commentList>
</comments>
</file>

<file path=xl/comments15.xml><?xml version="1.0" encoding="utf-8"?>
<comments xmlns="http://schemas.openxmlformats.org/spreadsheetml/2006/main">
  <authors>
    <author>作者</author>
  </authors>
  <commentList>
    <comment ref="E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E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下次改为居民用水价格5.00元/吨</t>
        </r>
      </text>
    </comment>
    <comment ref="H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下次改为居民用电价格0.483</t>
        </r>
      </text>
    </comment>
    <comment ref="C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H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R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K45" authorId="0">
      <text>
        <r>
          <rPr>
            <b/>
            <sz val="9"/>
            <rFont val="宋体"/>
            <charset val="134"/>
          </rPr>
          <t xml:space="preserve">作者:
</t>
        </r>
      </text>
    </comment>
    <comment ref="A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I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分摊比例为0.118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  <comment ref="H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  <comment ref="I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</commentList>
</comments>
</file>

<file path=xl/comments5.xml><?xml version="1.0" encoding="utf-8"?>
<comments xmlns="http://schemas.openxmlformats.org/spreadsheetml/2006/main">
  <authors>
    <author>苗壮</author>
    <author>作者</author>
  </authors>
  <commentList>
    <comment ref="I17" authorId="0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设为10421，因为过零，实际0421
</t>
        </r>
      </text>
    </comment>
    <comment ref="H2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过零</t>
        </r>
      </text>
    </comment>
    <comment ref="I59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60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6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D103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103" authorId="1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10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I105" authorId="1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10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13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13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1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1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1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1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16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17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</commentList>
</comments>
</file>

<file path=xl/comments6.xml><?xml version="1.0" encoding="utf-8"?>
<comments xmlns="http://schemas.openxmlformats.org/spreadsheetml/2006/main">
  <authors>
    <author>作者</author>
  </authors>
  <commentList>
    <comment ref="H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I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D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</commentList>
</comments>
</file>

<file path=xl/comments7.xml><?xml version="1.0" encoding="utf-8"?>
<comments xmlns="http://schemas.openxmlformats.org/spreadsheetml/2006/main">
  <authors>
    <author>作者</author>
  </authors>
  <commentList>
    <comment ref="D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H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H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I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D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3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09年5月电表底数</t>
        </r>
      </text>
    </comment>
    <comment ref="I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A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H5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5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5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24765</t>
        </r>
        <r>
          <rPr>
            <sz val="9"/>
            <rFont val="宋体"/>
            <charset val="134"/>
          </rPr>
          <t>未走字</t>
        </r>
      </text>
    </comment>
    <comment ref="A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  <comment ref="I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A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I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O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C9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D9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H9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I9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A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C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D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A1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  <comment ref="A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与成步文各一半</t>
        </r>
      </text>
    </comment>
    <comment ref="I1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1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H12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I12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A1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O1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H1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2019.11.8与508共用
</t>
        </r>
      </text>
    </comment>
    <comment ref="A1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Q14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>0.86</t>
        </r>
      </text>
    </comment>
    <comment ref="D1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  <comment ref="D1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I1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D1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I1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1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D1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1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Q20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307</t>
        </r>
        <r>
          <rPr>
            <sz val="9"/>
            <rFont val="宋体"/>
            <charset val="134"/>
          </rPr>
          <t>、</t>
        </r>
        <r>
          <rPr>
            <sz val="9"/>
            <rFont val="Tahoma"/>
            <family val="2"/>
          </rPr>
          <t>312</t>
        </r>
        <r>
          <rPr>
            <sz val="9"/>
            <rFont val="宋体"/>
            <charset val="134"/>
          </rPr>
          <t>、</t>
        </r>
        <r>
          <rPr>
            <sz val="9"/>
            <rFont val="Tahoma"/>
            <family val="2"/>
          </rPr>
          <t>314#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>0.32</t>
        </r>
      </text>
    </comment>
    <comment ref="H21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I21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A2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2014.12.25转李传波</t>
        </r>
      </text>
    </comment>
    <comment ref="A2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A2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2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2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2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2010.10新装</t>
        </r>
      </text>
    </comment>
    <comment ref="I23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H2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2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</commentList>
</comments>
</file>

<file path=xl/comments8.xml><?xml version="1.0" encoding="utf-8"?>
<comments xmlns="http://schemas.openxmlformats.org/spreadsheetml/2006/main">
  <authors>
    <author>作者</author>
  </authors>
  <commentList>
    <comment ref="A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D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D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水表在</t>
        </r>
        <r>
          <rPr>
            <sz val="9"/>
            <rFont val="Tahoma"/>
            <family val="2"/>
          </rPr>
          <t xml:space="preserve">204
</t>
        </r>
        <r>
          <rPr>
            <sz val="9"/>
            <rFont val="宋体"/>
            <charset val="134"/>
          </rPr>
          <t>电表在</t>
        </r>
        <r>
          <rPr>
            <sz val="9"/>
            <rFont val="Tahoma"/>
            <family val="2"/>
          </rPr>
          <t xml:space="preserve">206A
</t>
        </r>
        <r>
          <rPr>
            <sz val="9"/>
            <rFont val="宋体"/>
            <charset val="134"/>
          </rPr>
          <t>水电费与安俊明平分</t>
        </r>
      </text>
    </comment>
    <comment ref="Q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0.5</t>
        </r>
      </text>
    </comment>
    <comment ref="A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D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2015.11.1.44
2017.11.1
50</t>
        </r>
      </text>
    </comment>
    <comment ref="A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此房间已改办公室。</t>
        </r>
      </text>
    </comment>
    <comment ref="I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
2017.11.1
3144
2018.5.1
3144</t>
        </r>
      </text>
    </comment>
    <comment ref="A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分摊比例为0.118</t>
        </r>
      </text>
    </comment>
  </commentList>
</comments>
</file>

<file path=xl/sharedStrings.xml><?xml version="1.0" encoding="utf-8"?>
<sst xmlns="http://schemas.openxmlformats.org/spreadsheetml/2006/main" count="3968" uniqueCount="1185">
  <si>
    <t>2021年上半年水电费</t>
  </si>
  <si>
    <t>部门名称</t>
  </si>
  <si>
    <t>负责人</t>
  </si>
  <si>
    <t>课题号</t>
  </si>
  <si>
    <t>用水量</t>
  </si>
  <si>
    <t>单价</t>
  </si>
  <si>
    <t>水费</t>
  </si>
  <si>
    <t>用电量</t>
  </si>
  <si>
    <t>电费</t>
  </si>
  <si>
    <t>照明</t>
  </si>
  <si>
    <t>合计</t>
  </si>
  <si>
    <t>集成中心</t>
  </si>
  <si>
    <t>刘胜北</t>
  </si>
  <si>
    <t>Y718070000</t>
  </si>
  <si>
    <t>樊中朝</t>
  </si>
  <si>
    <t>Y6FY050000</t>
  </si>
  <si>
    <t>王晓东</t>
  </si>
  <si>
    <t>Y876020000</t>
  </si>
  <si>
    <t>Y9FY250001</t>
  </si>
  <si>
    <t>Y9JZ030001</t>
  </si>
  <si>
    <t>Y879010000</t>
  </si>
  <si>
    <t>何志</t>
  </si>
  <si>
    <t>Y6FY320000</t>
  </si>
  <si>
    <t>韩伟华</t>
  </si>
  <si>
    <t>Y6FY010000</t>
  </si>
  <si>
    <t>颜伟</t>
  </si>
  <si>
    <t>Y8FY100001</t>
  </si>
  <si>
    <t>刘雯</t>
  </si>
  <si>
    <t>Y8FY210000</t>
  </si>
  <si>
    <t>Y8FY350000</t>
  </si>
  <si>
    <t>Y8HZ210000</t>
  </si>
  <si>
    <t>黄亚军</t>
  </si>
  <si>
    <t>Y8FY230000</t>
  </si>
  <si>
    <t>韩国威</t>
  </si>
  <si>
    <t>Y8FY340000</t>
  </si>
  <si>
    <t>杨富华</t>
  </si>
  <si>
    <t>E076070001</t>
  </si>
  <si>
    <t>Y9H1070M00</t>
  </si>
  <si>
    <t>Y679010000</t>
  </si>
  <si>
    <t>全固态</t>
  </si>
  <si>
    <t>林学春</t>
  </si>
  <si>
    <t>Y7FY470000</t>
  </si>
  <si>
    <t>E076040001</t>
  </si>
  <si>
    <t>Y6FY100000</t>
  </si>
  <si>
    <t>Y7FY460000</t>
  </si>
  <si>
    <t>Y7FY550000</t>
  </si>
  <si>
    <t>Y7FY180000</t>
  </si>
  <si>
    <t>工程中心</t>
  </si>
  <si>
    <t>林楠</t>
  </si>
  <si>
    <t>E0JK060001</t>
  </si>
  <si>
    <t>E0M1020001</t>
  </si>
  <si>
    <t>仲莉</t>
  </si>
  <si>
    <t>Y9J2070001</t>
  </si>
  <si>
    <t>马骁宇</t>
  </si>
  <si>
    <t>Y8JZ021000</t>
  </si>
  <si>
    <t>朱凌妮</t>
  </si>
  <si>
    <t>刘素平</t>
  </si>
  <si>
    <t>E0JK040001</t>
  </si>
  <si>
    <t>5#楼公用费</t>
  </si>
  <si>
    <t>光电中心</t>
  </si>
  <si>
    <t>杜云</t>
  </si>
  <si>
    <t>Y775010000</t>
  </si>
  <si>
    <t>谭满清</t>
  </si>
  <si>
    <t>Y8J4011000</t>
  </si>
  <si>
    <t>Y7J2141000</t>
  </si>
  <si>
    <t>陈弘达</t>
  </si>
  <si>
    <t>Y74JJ00002</t>
  </si>
  <si>
    <t>李智勇</t>
  </si>
  <si>
    <t>Y413230000</t>
  </si>
  <si>
    <t>魏清泉</t>
  </si>
  <si>
    <t>1101052E01</t>
  </si>
  <si>
    <t>固态光电</t>
  </si>
  <si>
    <t>李文昌</t>
  </si>
  <si>
    <t>Y7J3011000</t>
  </si>
  <si>
    <t>郑婉华</t>
  </si>
  <si>
    <t>Y67X010002</t>
  </si>
  <si>
    <t>Y67X010003</t>
  </si>
  <si>
    <t>Y67X010004</t>
  </si>
  <si>
    <t>材料重点</t>
  </si>
  <si>
    <t>刘兴昉</t>
  </si>
  <si>
    <t>Y8FY290000</t>
  </si>
  <si>
    <t>张杨</t>
  </si>
  <si>
    <t>Y7FY220002</t>
  </si>
  <si>
    <t>申占伟</t>
  </si>
  <si>
    <t>Y963010001</t>
  </si>
  <si>
    <t>汪连山</t>
  </si>
  <si>
    <t>Y812050000</t>
  </si>
  <si>
    <t>王智杰</t>
  </si>
  <si>
    <t>Y7FY050000</t>
  </si>
  <si>
    <t>Y775020001</t>
  </si>
  <si>
    <t>陆丹</t>
  </si>
  <si>
    <t>E0JK120001</t>
  </si>
  <si>
    <t>潘教青</t>
  </si>
  <si>
    <t>Y7FY190001</t>
  </si>
  <si>
    <t>赵玲娟</t>
  </si>
  <si>
    <t>E07X031004</t>
  </si>
  <si>
    <t>杨晓红</t>
  </si>
  <si>
    <t>Y6FY160003</t>
  </si>
  <si>
    <t>刘峰奇</t>
  </si>
  <si>
    <t>E076020001</t>
  </si>
  <si>
    <t>Y9JK131000</t>
  </si>
  <si>
    <t>E076080001</t>
  </si>
  <si>
    <t>徐波</t>
  </si>
  <si>
    <t>Y9FY150001</t>
  </si>
  <si>
    <t>张兴旺</t>
  </si>
  <si>
    <t>Y9JK090001</t>
  </si>
  <si>
    <t>Y6FY340002</t>
  </si>
  <si>
    <t>Y8FY070000</t>
  </si>
  <si>
    <t>Y8FY170000</t>
  </si>
  <si>
    <t>吴金良</t>
  </si>
  <si>
    <t>Y7FY520000</t>
  </si>
  <si>
    <t>尹志岗</t>
  </si>
  <si>
    <t>Y7FY240005</t>
  </si>
  <si>
    <t>游经碧</t>
  </si>
  <si>
    <t>Y861040000</t>
  </si>
  <si>
    <t>E07X011003</t>
  </si>
  <si>
    <t>杨少延</t>
  </si>
  <si>
    <t>Y7FY430000</t>
  </si>
  <si>
    <t>纳米光电</t>
  </si>
  <si>
    <t>马文全</t>
  </si>
  <si>
    <t>Y7J2031000</t>
  </si>
  <si>
    <t>徐云</t>
  </si>
  <si>
    <t>Y8JZ011000</t>
  </si>
  <si>
    <t>YYFY330001</t>
  </si>
  <si>
    <t>Y6FY150000</t>
  </si>
  <si>
    <t>韦欣</t>
  </si>
  <si>
    <t>Y9FYia0201</t>
  </si>
  <si>
    <t>Y9FYia0202</t>
  </si>
  <si>
    <t>神经网络</t>
  </si>
  <si>
    <t>鲁华祥</t>
  </si>
  <si>
    <t>Y87X010000</t>
  </si>
  <si>
    <t>E07X020001</t>
  </si>
  <si>
    <t>E07X010003</t>
  </si>
  <si>
    <t>超晶格</t>
  </si>
  <si>
    <t>郭纯英</t>
  </si>
  <si>
    <t>Y675020000</t>
  </si>
  <si>
    <t>张新惠</t>
  </si>
  <si>
    <t>Y7FY270001</t>
  </si>
  <si>
    <t>郑厚植</t>
  </si>
  <si>
    <t>Y74JY00012</t>
  </si>
  <si>
    <t>沈国震</t>
  </si>
  <si>
    <t>E07RQC0201</t>
  </si>
  <si>
    <t>王开友</t>
  </si>
  <si>
    <t>Y77X020003</t>
  </si>
  <si>
    <t>牛智川</t>
  </si>
  <si>
    <t>Y9M1030000</t>
  </si>
  <si>
    <t>Y9H1050M00</t>
  </si>
  <si>
    <t>吴南健</t>
  </si>
  <si>
    <t>Y972020002</t>
  </si>
  <si>
    <t>谭平衡</t>
  </si>
  <si>
    <t>Y9T0020000</t>
  </si>
  <si>
    <t>张俊</t>
  </si>
  <si>
    <t>Y6FY510000</t>
  </si>
  <si>
    <t>光电系统</t>
  </si>
  <si>
    <t>李芳</t>
  </si>
  <si>
    <t>Y976010000</t>
  </si>
  <si>
    <t>照明中心</t>
  </si>
  <si>
    <t>闫建昌</t>
  </si>
  <si>
    <t>Y6FY340001</t>
  </si>
  <si>
    <t>王军喜</t>
  </si>
  <si>
    <t>Y6FY060001</t>
  </si>
  <si>
    <t>孙莉莉</t>
  </si>
  <si>
    <t>Y913050000</t>
  </si>
  <si>
    <t>刘志强</t>
  </si>
  <si>
    <t>Y7FY090000</t>
  </si>
  <si>
    <t>李晋闽</t>
  </si>
  <si>
    <t>Y612040000</t>
  </si>
  <si>
    <t>张宁</t>
  </si>
  <si>
    <t>Y7FY410000</t>
  </si>
  <si>
    <t>魏同波</t>
  </si>
  <si>
    <t>E013120001</t>
  </si>
  <si>
    <t>Y7FY390000</t>
  </si>
  <si>
    <t>Y8FY090000</t>
  </si>
  <si>
    <t>魏学成</t>
  </si>
  <si>
    <t>Y8FY190000</t>
  </si>
  <si>
    <t>王兵</t>
  </si>
  <si>
    <t>Y7FY320000</t>
  </si>
  <si>
    <t>Y6FY290000</t>
  </si>
  <si>
    <t>E013130001</t>
  </si>
  <si>
    <t>尹晓燕</t>
  </si>
  <si>
    <t>Y7FY100000</t>
  </si>
  <si>
    <t>郭亚楠</t>
  </si>
  <si>
    <t>E018080001</t>
  </si>
  <si>
    <t>王建伟</t>
  </si>
  <si>
    <t>Y7FY380000</t>
  </si>
  <si>
    <t>羊建坤</t>
  </si>
  <si>
    <t>Y7FY420000</t>
  </si>
  <si>
    <t>结余</t>
  </si>
  <si>
    <t>Y74JY00041</t>
  </si>
  <si>
    <t>王国宏</t>
  </si>
  <si>
    <t>E076050001</t>
  </si>
  <si>
    <t>网络机房</t>
  </si>
  <si>
    <t>张棣</t>
  </si>
  <si>
    <t>2#楼水站</t>
  </si>
  <si>
    <t>蒋立东</t>
  </si>
  <si>
    <t>公寓</t>
  </si>
  <si>
    <t>医务室</t>
  </si>
  <si>
    <t>家委会</t>
  </si>
  <si>
    <t>离退办</t>
  </si>
  <si>
    <t>负责人：</t>
  </si>
  <si>
    <t>于光军</t>
  </si>
  <si>
    <t>制表人：</t>
  </si>
  <si>
    <t>苗壮</t>
  </si>
  <si>
    <t>制表时间：2020年8月12日</t>
  </si>
  <si>
    <t>5#-网络机房南</t>
  </si>
  <si>
    <t>5#-机房空调</t>
  </si>
  <si>
    <t>新表2018.5.5更新</t>
  </si>
  <si>
    <t>5#-网络机房北</t>
  </si>
  <si>
    <t>17#-机房UPS</t>
  </si>
  <si>
    <t>新表2018.12.15</t>
  </si>
  <si>
    <t>17#-机房空调</t>
  </si>
  <si>
    <t>17#-网络机房</t>
  </si>
  <si>
    <t>17#104#</t>
  </si>
  <si>
    <t>房间号</t>
  </si>
  <si>
    <t>上次水表底数</t>
  </si>
  <si>
    <t>本次水表底数</t>
  </si>
  <si>
    <t>实用量</t>
  </si>
  <si>
    <t>元/吨</t>
  </si>
  <si>
    <t>上次电表底数</t>
  </si>
  <si>
    <t>本次电表底数</t>
  </si>
  <si>
    <t xml:space="preserve">字数 </t>
  </si>
  <si>
    <t>倍率</t>
  </si>
  <si>
    <t>比例</t>
  </si>
  <si>
    <t>应交金额</t>
  </si>
  <si>
    <t>博士生公寓</t>
  </si>
  <si>
    <t>研究生公寓</t>
  </si>
  <si>
    <t>青年公寓</t>
  </si>
  <si>
    <t>绿化年用水量</t>
  </si>
  <si>
    <t>上半年</t>
  </si>
  <si>
    <t>家委会外（新）</t>
  </si>
  <si>
    <t>家委会内</t>
  </si>
  <si>
    <t>核算电量</t>
  </si>
  <si>
    <t>+</t>
  </si>
  <si>
    <t>物业办公室</t>
  </si>
  <si>
    <t>物业合计</t>
  </si>
  <si>
    <t>核减</t>
  </si>
  <si>
    <t>20、11/1</t>
  </si>
  <si>
    <t>职工餐厅三层</t>
  </si>
  <si>
    <t>单位</t>
  </si>
  <si>
    <t>面积</t>
  </si>
  <si>
    <t>餐厅</t>
  </si>
  <si>
    <t>三层</t>
  </si>
  <si>
    <t>食堂</t>
  </si>
  <si>
    <t>309#</t>
  </si>
  <si>
    <t>311#</t>
  </si>
  <si>
    <t>313#</t>
  </si>
  <si>
    <t>315#</t>
  </si>
  <si>
    <t>占有率</t>
  </si>
  <si>
    <t>308#</t>
  </si>
  <si>
    <t>李冬梅</t>
  </si>
  <si>
    <t>306#</t>
  </si>
  <si>
    <t>材料中心</t>
  </si>
  <si>
    <t>301#</t>
  </si>
  <si>
    <t>Y48a070000</t>
  </si>
  <si>
    <t>303#</t>
  </si>
  <si>
    <t>Y38a040000</t>
  </si>
  <si>
    <t>刘建国</t>
  </si>
  <si>
    <t>310#</t>
  </si>
  <si>
    <t>316#</t>
  </si>
  <si>
    <t>于丽娟</t>
  </si>
  <si>
    <t>韩培德</t>
  </si>
  <si>
    <t>302#</t>
  </si>
  <si>
    <t>Y5j2051000</t>
  </si>
  <si>
    <t>305#</t>
  </si>
  <si>
    <t>空</t>
  </si>
  <si>
    <t>304#</t>
  </si>
  <si>
    <t>祝宁华</t>
  </si>
  <si>
    <t>307#</t>
  </si>
  <si>
    <t>312#</t>
  </si>
  <si>
    <t>314#</t>
  </si>
  <si>
    <t>3#楼三层电费统计表</t>
  </si>
  <si>
    <t>314A#a东</t>
  </si>
  <si>
    <t>张弛</t>
  </si>
  <si>
    <t>314B#b西</t>
  </si>
  <si>
    <t>315#北</t>
  </si>
  <si>
    <t>315B#南</t>
  </si>
  <si>
    <t>周燕</t>
  </si>
  <si>
    <t>1#-416#</t>
  </si>
  <si>
    <t>李卫军</t>
  </si>
  <si>
    <t>1#-424#</t>
  </si>
  <si>
    <t>1#-432#</t>
  </si>
  <si>
    <t>1#-436#</t>
  </si>
  <si>
    <t>上次剩余</t>
  </si>
  <si>
    <t>2020.6.28</t>
  </si>
  <si>
    <t>本次剩余</t>
  </si>
  <si>
    <t>2020.11.28</t>
  </si>
  <si>
    <t>边昳</t>
  </si>
  <si>
    <t>1#-401A#</t>
  </si>
  <si>
    <t>1#-401B#</t>
  </si>
  <si>
    <t>1#-402A#</t>
  </si>
  <si>
    <t>1#-418A</t>
  </si>
  <si>
    <t>1#-426#</t>
  </si>
  <si>
    <t>1#-429#</t>
  </si>
  <si>
    <t>2016.11.1拆除</t>
  </si>
  <si>
    <t>1#-430#</t>
  </si>
  <si>
    <t>1#-432A#</t>
  </si>
  <si>
    <t>1#-703#-705#</t>
  </si>
  <si>
    <t>4#-201</t>
  </si>
  <si>
    <t>职工餐厅308</t>
  </si>
  <si>
    <t>上次余额</t>
  </si>
  <si>
    <t>2020年上、下半年都不走余额2020.7.26/2020.11.27</t>
  </si>
  <si>
    <t>Y87X00000</t>
  </si>
  <si>
    <t>预存</t>
  </si>
  <si>
    <t>2020.11.27</t>
  </si>
  <si>
    <t>Y776010000</t>
  </si>
  <si>
    <t>1#-501#</t>
  </si>
  <si>
    <t>曹晓东</t>
  </si>
  <si>
    <t>1#-510</t>
  </si>
  <si>
    <t>1#-511#</t>
  </si>
  <si>
    <t>1#-513#</t>
  </si>
  <si>
    <t>1#-614#</t>
  </si>
  <si>
    <t>本次余额</t>
  </si>
  <si>
    <t>1#-419#</t>
  </si>
  <si>
    <t>1#-420#</t>
  </si>
  <si>
    <t>1#-425#</t>
  </si>
  <si>
    <t>1#-428#</t>
  </si>
  <si>
    <t>4#-104</t>
  </si>
  <si>
    <t>4#-105B</t>
  </si>
  <si>
    <t>锅炉房西</t>
  </si>
  <si>
    <t>3#楼全固态自用与分摊部分合计</t>
  </si>
  <si>
    <t>1#、3#楼合计</t>
  </si>
  <si>
    <t>Y48a080000</t>
  </si>
  <si>
    <t>Y58a050000</t>
  </si>
  <si>
    <t xml:space="preserve"> </t>
  </si>
  <si>
    <t>Y41810000</t>
  </si>
  <si>
    <t>Y51816000</t>
  </si>
  <si>
    <t>Y51818000</t>
  </si>
  <si>
    <t>3#楼2020年12月-2021年5月水电费</t>
  </si>
  <si>
    <t>424#</t>
  </si>
  <si>
    <t>3#楼总表1</t>
  </si>
  <si>
    <t>412#</t>
  </si>
  <si>
    <t>3#楼总表2</t>
  </si>
  <si>
    <t>3#楼电费总计</t>
  </si>
  <si>
    <t>3#楼东水表</t>
  </si>
  <si>
    <t>3#楼西水表</t>
  </si>
  <si>
    <t>3#楼水电费合计</t>
  </si>
  <si>
    <t>1P1-27新</t>
  </si>
  <si>
    <t>1P5新</t>
  </si>
  <si>
    <t>1P11</t>
  </si>
  <si>
    <t>1P12</t>
  </si>
  <si>
    <t>1P13</t>
  </si>
  <si>
    <t>1P14</t>
  </si>
  <si>
    <t>1P15</t>
  </si>
  <si>
    <t>1P16</t>
  </si>
  <si>
    <t>1P17</t>
  </si>
  <si>
    <t>2P-东墙</t>
  </si>
  <si>
    <t>2P-南墙</t>
  </si>
  <si>
    <t>3#楼合计</t>
  </si>
  <si>
    <t>2Pj1</t>
  </si>
  <si>
    <t>2Pj2</t>
  </si>
  <si>
    <t>2Pj4</t>
  </si>
  <si>
    <t>2Pj5</t>
  </si>
  <si>
    <t>2Pj7</t>
  </si>
  <si>
    <t>UPS</t>
  </si>
  <si>
    <t>高英</t>
  </si>
  <si>
    <t>2AP1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</si>
  <si>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</si>
  <si>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</si>
  <si>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</si>
  <si>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</si>
  <si>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</si>
  <si>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</si>
  <si>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</si>
  <si>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</si>
  <si>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照明中心公共费用分摊</t>
  </si>
  <si>
    <t>光电子中心公共费用分摊</t>
  </si>
  <si>
    <t>集成中心自用与分摊部分合计</t>
  </si>
  <si>
    <t>1#-417#</t>
  </si>
  <si>
    <t>1#-417#F</t>
  </si>
  <si>
    <t>P4-5</t>
  </si>
  <si>
    <t>4#-101#新</t>
  </si>
  <si>
    <t>李建明</t>
  </si>
  <si>
    <t>4#-101F#</t>
  </si>
  <si>
    <t>4P10</t>
  </si>
  <si>
    <t>4#-102#</t>
  </si>
  <si>
    <t>17#-西南外（室内）</t>
  </si>
  <si>
    <t>5#-地下室质量处</t>
  </si>
  <si>
    <t>1#和3#楼合计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</si>
  <si>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876020000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</si>
  <si>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879010000</t>
    </r>
  </si>
  <si>
    <t>3#楼照明中心自用与分摊合计</t>
  </si>
  <si>
    <t>5#楼合计</t>
  </si>
  <si>
    <t>明细见5#楼栏</t>
  </si>
  <si>
    <t>3#和5#楼合计</t>
  </si>
  <si>
    <t>3#楼全固态自用与分摊合计</t>
  </si>
  <si>
    <t>1#楼等合计</t>
  </si>
  <si>
    <t>3#楼和1#楼等合计</t>
  </si>
  <si>
    <t>3#楼光电子中心自用与分摊部分合计</t>
  </si>
  <si>
    <t>上次水</t>
  </si>
  <si>
    <t>本次</t>
  </si>
  <si>
    <t>3#楼40%</t>
  </si>
  <si>
    <t>1#-514</t>
  </si>
  <si>
    <t>1#+3#楼40%</t>
  </si>
  <si>
    <t>2020.11.30</t>
  </si>
  <si>
    <t>预存余额</t>
  </si>
  <si>
    <t>3#楼60%</t>
  </si>
  <si>
    <t>1#楼合计</t>
  </si>
  <si>
    <t>1#+3#楼60%</t>
  </si>
  <si>
    <t>1#-110A</t>
  </si>
  <si>
    <t>1#-211</t>
  </si>
  <si>
    <t>1#-221A</t>
  </si>
  <si>
    <t>1#-230</t>
  </si>
  <si>
    <t>1#-303A</t>
  </si>
  <si>
    <t>P3-16</t>
  </si>
  <si>
    <t>P3-17</t>
  </si>
  <si>
    <t>1#-305</t>
  </si>
  <si>
    <t>1#-305F</t>
  </si>
  <si>
    <t>P3-12</t>
  </si>
  <si>
    <t>1#-310L</t>
  </si>
  <si>
    <t>1#-310C</t>
  </si>
  <si>
    <t>1#-324</t>
  </si>
  <si>
    <t>1#-321</t>
  </si>
  <si>
    <t>1#-325</t>
  </si>
  <si>
    <t>1#-327</t>
  </si>
  <si>
    <t>1#-330</t>
  </si>
  <si>
    <t>1#-317</t>
  </si>
  <si>
    <t>1#-410#</t>
  </si>
  <si>
    <t>宋国峰</t>
  </si>
  <si>
    <t>2#-118A#</t>
  </si>
  <si>
    <t>2#-4N3-2</t>
  </si>
  <si>
    <t>2#-4N1</t>
  </si>
  <si>
    <t>2#-4N2</t>
  </si>
  <si>
    <t>2#-4N4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</si>
  <si>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</si>
  <si>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</si>
  <si>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</si>
  <si>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</si>
  <si>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</si>
  <si>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</si>
  <si>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</si>
  <si>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</si>
  <si>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</si>
  <si>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17#-105</t>
  </si>
  <si>
    <t>2020年下半年</t>
  </si>
  <si>
    <t>余额合计</t>
  </si>
  <si>
    <t>2021年上半年</t>
  </si>
  <si>
    <t>7#-二层</t>
  </si>
  <si>
    <t>、</t>
  </si>
  <si>
    <t>张艳华</t>
  </si>
  <si>
    <t>1#-403#</t>
  </si>
  <si>
    <t>1#-404N#</t>
  </si>
  <si>
    <t>1#-406B#</t>
  </si>
  <si>
    <t>1#-407A#</t>
  </si>
  <si>
    <t>2#-209W#</t>
  </si>
  <si>
    <t>计算用电量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</si>
  <si>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96105</t>
    </r>
    <r>
      <rPr>
        <sz val="12"/>
        <rFont val="宋体"/>
        <charset val="134"/>
      </rPr>
      <t>0002</t>
    </r>
  </si>
  <si>
    <t>苏艳梅</t>
  </si>
  <si>
    <t>张冶金</t>
  </si>
  <si>
    <t>1#-406A#</t>
  </si>
  <si>
    <t>2#-224#</t>
  </si>
  <si>
    <t>2#-209N#</t>
  </si>
  <si>
    <t>Y74jj00043</t>
  </si>
  <si>
    <t>1#-427</t>
  </si>
  <si>
    <t>杨晋玲</t>
  </si>
  <si>
    <t>.</t>
  </si>
  <si>
    <t>总合计</t>
  </si>
  <si>
    <t>Y97Q020000</t>
  </si>
  <si>
    <t>1#-101#</t>
  </si>
  <si>
    <t>赵德刚</t>
  </si>
  <si>
    <t>1#-105#A</t>
  </si>
  <si>
    <t>1#-105#B</t>
  </si>
  <si>
    <t>1#-107#</t>
  </si>
  <si>
    <t>1#-107A#</t>
  </si>
  <si>
    <t>1#-207A#</t>
  </si>
  <si>
    <t>1#-209#</t>
  </si>
  <si>
    <t>1#-214#</t>
  </si>
  <si>
    <t>4#-204#</t>
  </si>
  <si>
    <t>4#-206#</t>
  </si>
  <si>
    <t>4#-207</t>
  </si>
  <si>
    <t>4#-208A#</t>
  </si>
  <si>
    <t>1#-303南</t>
  </si>
  <si>
    <t>1#-303电</t>
  </si>
  <si>
    <t>1#-315</t>
  </si>
  <si>
    <t>1#-316</t>
  </si>
  <si>
    <t>1#-320外</t>
  </si>
  <si>
    <t>1#-320内</t>
  </si>
  <si>
    <t>1#-323</t>
  </si>
  <si>
    <t>1#-326</t>
  </si>
  <si>
    <t>1#-334</t>
  </si>
  <si>
    <t>1#-517</t>
  </si>
  <si>
    <t>1#-523</t>
  </si>
  <si>
    <t>1#-524A</t>
  </si>
  <si>
    <t>1#-525</t>
  </si>
  <si>
    <t>1#-525F</t>
  </si>
  <si>
    <t>P5-3</t>
  </si>
  <si>
    <t>3#-309</t>
  </si>
  <si>
    <t>3#-311</t>
  </si>
  <si>
    <t>3#-307#</t>
  </si>
  <si>
    <t>1#-302A</t>
  </si>
  <si>
    <t>许兴胜</t>
  </si>
  <si>
    <t>1#-307</t>
  </si>
  <si>
    <t>1#-307F</t>
  </si>
  <si>
    <t>P3-10</t>
  </si>
  <si>
    <t>1#-308</t>
  </si>
  <si>
    <t>1#-308F</t>
  </si>
  <si>
    <t>P3-8</t>
  </si>
  <si>
    <t>上次预付余额</t>
  </si>
  <si>
    <t>2020.12.8</t>
  </si>
  <si>
    <t>此次剩余金额</t>
  </si>
  <si>
    <t>2021.6.21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</si>
  <si>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</si>
  <si>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</si>
  <si>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</si>
  <si>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</si>
  <si>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</si>
  <si>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</si>
  <si>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</si>
  <si>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</si>
  <si>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</si>
  <si>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</si>
  <si>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>韩勤</t>
  </si>
  <si>
    <t>2020.8.6</t>
  </si>
  <si>
    <t>1#-210</t>
  </si>
  <si>
    <t>储涛</t>
  </si>
  <si>
    <t>1101132m01</t>
  </si>
  <si>
    <t>1#-111A</t>
  </si>
  <si>
    <t>1#-301F</t>
  </si>
  <si>
    <t>1#-312</t>
  </si>
  <si>
    <t>1#-318A</t>
  </si>
  <si>
    <t>1#-520#</t>
  </si>
  <si>
    <t>韩海</t>
  </si>
  <si>
    <t>1#-522#</t>
  </si>
  <si>
    <t>1#-526#上</t>
  </si>
  <si>
    <t>1#-528#中</t>
  </si>
  <si>
    <t>1#-526#下</t>
  </si>
  <si>
    <t>1#-527#</t>
  </si>
  <si>
    <t>1#-527F#</t>
  </si>
  <si>
    <t>P5-2</t>
  </si>
  <si>
    <t>1#-616#</t>
  </si>
  <si>
    <t>1#-617#</t>
  </si>
  <si>
    <t>1#-618#</t>
  </si>
  <si>
    <t>1#-620#</t>
  </si>
  <si>
    <t>1#-621#西</t>
  </si>
  <si>
    <t>1#-621#东</t>
  </si>
  <si>
    <t>1#-622#</t>
  </si>
  <si>
    <t>1#-624#</t>
  </si>
  <si>
    <t>1#-626#东</t>
  </si>
  <si>
    <t>1#-626#西</t>
  </si>
  <si>
    <t>本次预付余额</t>
  </si>
  <si>
    <t>1#-503</t>
  </si>
  <si>
    <t>陈少武</t>
  </si>
  <si>
    <t>1#-505</t>
  </si>
  <si>
    <t>1#-506A</t>
  </si>
  <si>
    <t>Y17e010000</t>
  </si>
  <si>
    <t>Y576020000</t>
  </si>
  <si>
    <t>Y6FY60003</t>
  </si>
  <si>
    <t>1#-202</t>
  </si>
  <si>
    <t>1#-207</t>
  </si>
  <si>
    <t>2#-太阳能</t>
  </si>
  <si>
    <t>李运涛</t>
  </si>
  <si>
    <t>1#-507A</t>
  </si>
  <si>
    <t>1#-508</t>
  </si>
  <si>
    <t>1#-508A</t>
  </si>
  <si>
    <t>1#-509</t>
  </si>
  <si>
    <t>Y8JK161000</t>
  </si>
  <si>
    <t>1#-602</t>
  </si>
  <si>
    <t>1#-603</t>
  </si>
  <si>
    <t>1#-604</t>
  </si>
  <si>
    <t>1#-604F</t>
  </si>
  <si>
    <t>P6-13</t>
  </si>
  <si>
    <t>1#-607</t>
  </si>
  <si>
    <t>1#-609</t>
  </si>
  <si>
    <t>1#-609外</t>
  </si>
  <si>
    <t>1#-609东</t>
  </si>
  <si>
    <t>1#-609A东</t>
  </si>
  <si>
    <t>新</t>
  </si>
  <si>
    <t>1#-610</t>
  </si>
  <si>
    <t>1#-611</t>
  </si>
  <si>
    <t>1#-623</t>
  </si>
  <si>
    <t>1#-218</t>
  </si>
  <si>
    <t>安俊明</t>
  </si>
  <si>
    <t>1#-318</t>
  </si>
  <si>
    <t>1#-204</t>
  </si>
  <si>
    <t>1#-322</t>
  </si>
  <si>
    <t>1#-420A</t>
  </si>
  <si>
    <t>4#-106</t>
  </si>
  <si>
    <t>朱晓宏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</si>
  <si>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</si>
  <si>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</si>
  <si>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</si>
  <si>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</si>
  <si>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</si>
  <si>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</si>
  <si>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</si>
  <si>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</si>
  <si>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1#-225</t>
  </si>
  <si>
    <t>1#-226</t>
  </si>
  <si>
    <t>1#-228</t>
  </si>
  <si>
    <t>1#-230A</t>
  </si>
  <si>
    <t>与226、228共用</t>
  </si>
  <si>
    <t>1#-409#</t>
  </si>
  <si>
    <t>2#-4层西南</t>
  </si>
  <si>
    <t>2#-4层西北</t>
  </si>
  <si>
    <t>1#-208</t>
  </si>
  <si>
    <t>谢亮</t>
  </si>
  <si>
    <t>1#-625</t>
  </si>
  <si>
    <t>1#-627</t>
  </si>
  <si>
    <t>1#-707-9</t>
  </si>
  <si>
    <t>上次预交余额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</si>
  <si>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</si>
  <si>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</si>
  <si>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</si>
  <si>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</si>
  <si>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</si>
  <si>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</si>
  <si>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</si>
  <si>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</si>
  <si>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</si>
  <si>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</si>
  <si>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</si>
  <si>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</si>
  <si>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1#-332</t>
  </si>
  <si>
    <t>1#404外</t>
  </si>
  <si>
    <t>1#-503A</t>
  </si>
  <si>
    <t>1#-504新</t>
  </si>
  <si>
    <t>1#-506</t>
  </si>
  <si>
    <t>1#-301A</t>
  </si>
  <si>
    <t>1#-311A</t>
  </si>
  <si>
    <t>1#-313</t>
  </si>
  <si>
    <t>1#-313F</t>
  </si>
  <si>
    <t>P3-4</t>
  </si>
  <si>
    <t>1#-502</t>
  </si>
  <si>
    <t>4#-208</t>
  </si>
  <si>
    <t>上次预支余额</t>
  </si>
  <si>
    <t>2020.12.2</t>
  </si>
  <si>
    <t>本次预支余额</t>
  </si>
  <si>
    <t>Y9JK080001</t>
  </si>
  <si>
    <t>此一课题号预存已经从财务扣除</t>
  </si>
  <si>
    <t>Y976030000</t>
  </si>
  <si>
    <t>2021.6.2</t>
  </si>
  <si>
    <t>E0FY090001</t>
  </si>
  <si>
    <t>Y9J3021001</t>
  </si>
  <si>
    <t>合并余额</t>
  </si>
  <si>
    <t>5#-2AP1</t>
  </si>
  <si>
    <t>5#-2AP2</t>
  </si>
  <si>
    <t>5#-2AP3</t>
  </si>
  <si>
    <t>5#-2AP4</t>
  </si>
  <si>
    <t>5#-2AP5</t>
  </si>
  <si>
    <t>5#-2层水</t>
  </si>
  <si>
    <t>5#-101</t>
  </si>
  <si>
    <t>1#-421</t>
  </si>
  <si>
    <t>单晶楼西</t>
  </si>
  <si>
    <t>2020.12.8预存合计</t>
  </si>
  <si>
    <t>0000000000</t>
  </si>
  <si>
    <t>5#-四层南（大屏）</t>
  </si>
  <si>
    <t>E0JK160002</t>
  </si>
  <si>
    <t>2020.11.23</t>
  </si>
  <si>
    <t>上次次余额</t>
  </si>
  <si>
    <t>1#-212#</t>
  </si>
  <si>
    <t>1#-411#</t>
  </si>
  <si>
    <t>1#-413</t>
  </si>
  <si>
    <t>1#-415#外</t>
  </si>
  <si>
    <t>1#-415#内</t>
  </si>
  <si>
    <t>1#-414#</t>
  </si>
  <si>
    <t>3#-315#水房南</t>
  </si>
  <si>
    <t>Y3x0210001</t>
  </si>
  <si>
    <t>孟</t>
  </si>
  <si>
    <t>1#-104#</t>
  </si>
  <si>
    <t>1#-102#</t>
  </si>
  <si>
    <t>1#-102F#</t>
  </si>
  <si>
    <t>P1-8</t>
  </si>
  <si>
    <t>1#-106#F</t>
  </si>
  <si>
    <t>P1-7</t>
  </si>
  <si>
    <t>1#-115#西</t>
  </si>
  <si>
    <t>1#-115通道中</t>
  </si>
  <si>
    <t>1#-115F</t>
  </si>
  <si>
    <t>P1-4</t>
  </si>
  <si>
    <t>1#-206A#</t>
  </si>
  <si>
    <t>1#-306#</t>
  </si>
  <si>
    <t>1#-405AW</t>
  </si>
  <si>
    <t>1#-405AN</t>
  </si>
  <si>
    <t>1#-306F</t>
  </si>
  <si>
    <t>P3-11</t>
  </si>
  <si>
    <t>Y4h1020000</t>
  </si>
  <si>
    <t>1#-516#</t>
  </si>
  <si>
    <t>卢宝莉</t>
  </si>
  <si>
    <t>5466段敬远</t>
  </si>
  <si>
    <t>1#-101A#</t>
  </si>
  <si>
    <t>2#-304A</t>
  </si>
  <si>
    <t>3#-315#B</t>
  </si>
  <si>
    <t>7#-西外水槽</t>
  </si>
  <si>
    <t>此次预付余额</t>
  </si>
  <si>
    <t>Y4h1080000</t>
  </si>
  <si>
    <t>2#-5层西5N2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</si>
  <si>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114022B01</t>
    </r>
  </si>
  <si>
    <t>职工餐厅306</t>
  </si>
  <si>
    <t>高瑀含Y5H2090M00</t>
  </si>
  <si>
    <t>2#-303A#</t>
  </si>
  <si>
    <t>2#-314#</t>
  </si>
  <si>
    <t>2#-319#</t>
  </si>
  <si>
    <t>2#-321-3#</t>
  </si>
  <si>
    <t>2#-325#</t>
  </si>
  <si>
    <t>2#-326#</t>
  </si>
  <si>
    <t>7#-二层热水器</t>
  </si>
  <si>
    <t>减去热水器后金额</t>
  </si>
  <si>
    <t>Y74jY00012</t>
  </si>
  <si>
    <t>2#-302#</t>
  </si>
  <si>
    <t>2#-306#</t>
  </si>
  <si>
    <t>2#-320#</t>
  </si>
  <si>
    <t>2#-321#A</t>
  </si>
  <si>
    <t>2#-108#</t>
  </si>
  <si>
    <t>2#-114#</t>
  </si>
  <si>
    <t>2#-115#外新</t>
  </si>
  <si>
    <t>2#-115#里</t>
  </si>
  <si>
    <t>2#-113-5F</t>
  </si>
  <si>
    <t>P-2</t>
  </si>
  <si>
    <t>2#-116外#</t>
  </si>
  <si>
    <t>2#-118w</t>
  </si>
  <si>
    <t>2#-118F</t>
  </si>
  <si>
    <t>P-3</t>
  </si>
  <si>
    <t>2#-208A#</t>
  </si>
  <si>
    <t>2#-312#</t>
  </si>
  <si>
    <t>2#-407#</t>
  </si>
  <si>
    <t>2#-508#</t>
  </si>
  <si>
    <t>3#-314B#</t>
  </si>
  <si>
    <t>2#-413#</t>
  </si>
  <si>
    <t>张宇</t>
  </si>
  <si>
    <t>2#-413#B</t>
  </si>
  <si>
    <t>牛智川+张宇合计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</si>
  <si>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97X041001</t>
    </r>
  </si>
  <si>
    <t>2#-305#</t>
  </si>
  <si>
    <t>骆军委</t>
  </si>
  <si>
    <t>2#-329w#</t>
  </si>
  <si>
    <t>2#-329n#</t>
  </si>
  <si>
    <t>2#-505#</t>
  </si>
  <si>
    <t>2#-507#</t>
  </si>
  <si>
    <t>2#-五层东501-2</t>
  </si>
  <si>
    <t>2#-五层东机房</t>
  </si>
  <si>
    <t>2#-六层东机房</t>
  </si>
  <si>
    <t>2#-113#</t>
  </si>
  <si>
    <t>赵建华</t>
  </si>
  <si>
    <t>2#-111#左</t>
  </si>
  <si>
    <t>2#-111#右</t>
  </si>
  <si>
    <t>2#-220#</t>
  </si>
  <si>
    <t>2#-515#</t>
  </si>
  <si>
    <t>2#-4N3-1</t>
  </si>
  <si>
    <t>2#-418、419#</t>
  </si>
  <si>
    <t>3#-101#</t>
  </si>
  <si>
    <t>2#-304#</t>
  </si>
  <si>
    <t>姬扬</t>
  </si>
  <si>
    <t>2#-310#</t>
  </si>
  <si>
    <t>2#-317-3-5#</t>
  </si>
  <si>
    <t>17#-106#</t>
  </si>
  <si>
    <t>2#-218#</t>
  </si>
  <si>
    <t>2#-504D</t>
  </si>
  <si>
    <t>2#-503B#</t>
  </si>
  <si>
    <t>物业东原工厂</t>
  </si>
  <si>
    <t>Y7FY240001</t>
  </si>
  <si>
    <t>2#-216#</t>
  </si>
  <si>
    <t>2#-317#</t>
  </si>
  <si>
    <t>2#-503A#</t>
  </si>
  <si>
    <t>上次</t>
  </si>
  <si>
    <r>
      <rPr>
        <sz val="10"/>
        <rFont val="宋体"/>
        <charset val="134"/>
      </rPr>
      <t>Y</t>
    </r>
    <r>
      <rPr>
        <sz val="10"/>
        <rFont val="宋体"/>
        <charset val="134"/>
      </rPr>
      <t>97X033001</t>
    </r>
  </si>
  <si>
    <t>夏建白</t>
  </si>
  <si>
    <t>2#-303B#左</t>
  </si>
  <si>
    <t>武海斌</t>
  </si>
  <si>
    <t>2#-303B#中</t>
  </si>
  <si>
    <t>2@-303B#右</t>
  </si>
  <si>
    <t>2#-308#</t>
  </si>
  <si>
    <t>2#-510A#内</t>
  </si>
  <si>
    <t>2#-510A#外</t>
  </si>
  <si>
    <t>2#-514-18#</t>
  </si>
  <si>
    <t>Y6FY020000</t>
  </si>
  <si>
    <t>2#-220A#</t>
  </si>
  <si>
    <t>2#-506#</t>
  </si>
  <si>
    <t>2#-506F#</t>
  </si>
  <si>
    <t>2P19</t>
  </si>
  <si>
    <t>2#-509-515#</t>
  </si>
  <si>
    <t>上次剩余金额</t>
  </si>
  <si>
    <t>Y6FY020002</t>
  </si>
  <si>
    <t>此次合并剩余金额</t>
  </si>
  <si>
    <t>Y675020001</t>
  </si>
  <si>
    <t>2#-231A#新</t>
  </si>
  <si>
    <t>孙宝权</t>
  </si>
  <si>
    <t>2#-310A#</t>
  </si>
  <si>
    <t>2#-318#</t>
  </si>
  <si>
    <t>Y271010000</t>
  </si>
  <si>
    <t>2#-510#</t>
  </si>
  <si>
    <t xml:space="preserve">常凯 </t>
  </si>
  <si>
    <t>娄文凯</t>
  </si>
  <si>
    <t>2#-328#</t>
  </si>
  <si>
    <t>2#-504#</t>
  </si>
  <si>
    <t>2#-307#</t>
  </si>
  <si>
    <t>谭平恒</t>
  </si>
  <si>
    <t>2#-311#</t>
  </si>
  <si>
    <t>2#-410</t>
  </si>
  <si>
    <t>2#-417</t>
  </si>
  <si>
    <t>刘雪璐</t>
  </si>
  <si>
    <r>
      <rPr>
        <sz val="10"/>
        <rFont val="宋体"/>
        <charset val="134"/>
      </rPr>
      <t>Y</t>
    </r>
    <r>
      <rPr>
        <sz val="10"/>
        <rFont val="宋体"/>
        <charset val="134"/>
      </rPr>
      <t>6</t>
    </r>
    <r>
      <rPr>
        <sz val="10"/>
        <rFont val="宋体"/>
        <charset val="134"/>
      </rPr>
      <t>130</t>
    </r>
    <r>
      <rPr>
        <sz val="10"/>
        <rFont val="宋体"/>
        <charset val="134"/>
      </rPr>
      <t>8</t>
    </r>
    <r>
      <rPr>
        <sz val="10"/>
        <rFont val="宋体"/>
        <charset val="134"/>
      </rPr>
      <t>0000</t>
    </r>
  </si>
  <si>
    <t>2#-二层东水站北</t>
  </si>
  <si>
    <t>2#-414#</t>
  </si>
  <si>
    <t>2#-415#A</t>
  </si>
  <si>
    <t>Y713280000</t>
  </si>
  <si>
    <t>3#-314A#</t>
  </si>
  <si>
    <t>2#-120西</t>
  </si>
  <si>
    <t>2#-120东</t>
  </si>
  <si>
    <t>2#-120F</t>
  </si>
  <si>
    <t>P-4</t>
  </si>
  <si>
    <t>2#-221</t>
  </si>
  <si>
    <t>2#-223</t>
  </si>
  <si>
    <t>2#-225</t>
  </si>
  <si>
    <t>2#-226#</t>
  </si>
  <si>
    <t>2#-228</t>
  </si>
  <si>
    <t>2#-228F</t>
  </si>
  <si>
    <t>P-6</t>
  </si>
  <si>
    <t>2#-229</t>
  </si>
  <si>
    <t>2#-231W</t>
  </si>
  <si>
    <t>2#231N</t>
  </si>
  <si>
    <t>2#-231F#</t>
  </si>
  <si>
    <t>P25</t>
  </si>
  <si>
    <t>2#-230W</t>
  </si>
  <si>
    <t>5#-地下室（原全固态）</t>
  </si>
  <si>
    <t>上次预存余额</t>
  </si>
  <si>
    <t>本次预存余额</t>
  </si>
  <si>
    <t>1#-单晶楼3（东）</t>
  </si>
  <si>
    <t>赵有文</t>
  </si>
  <si>
    <t>1#-111</t>
  </si>
  <si>
    <t>1#-111F</t>
  </si>
  <si>
    <t>P1-6</t>
  </si>
  <si>
    <t>1#-115N</t>
  </si>
  <si>
    <t>1#-116</t>
  </si>
  <si>
    <t>1#-117</t>
  </si>
  <si>
    <t>2021年上半年一起算（电表被遮挡）</t>
  </si>
  <si>
    <t>1#-117F</t>
  </si>
  <si>
    <t>P1-3</t>
  </si>
  <si>
    <t>1#-118</t>
  </si>
  <si>
    <t>1#-120</t>
  </si>
  <si>
    <t>1#-120F</t>
  </si>
  <si>
    <t>P1-5</t>
  </si>
  <si>
    <t>1#-120A</t>
  </si>
  <si>
    <t>1#-124W</t>
  </si>
  <si>
    <t>1#-126F</t>
  </si>
  <si>
    <t>P1-1-2</t>
  </si>
  <si>
    <t>16#-03W</t>
  </si>
  <si>
    <t>16#-02W</t>
  </si>
  <si>
    <t>2020.11.26</t>
  </si>
  <si>
    <t>4#-103</t>
  </si>
  <si>
    <t>4#-203</t>
  </si>
  <si>
    <t>4#-202新</t>
  </si>
  <si>
    <t>17#-103</t>
  </si>
  <si>
    <t>5#-3AP1（301C）</t>
  </si>
  <si>
    <t>5#-3AP2（301B）</t>
  </si>
  <si>
    <t>杨涛</t>
  </si>
  <si>
    <t>5#-3AP3（301A）</t>
  </si>
  <si>
    <t>陈涌海</t>
  </si>
  <si>
    <t>5#-3AP4</t>
  </si>
  <si>
    <t>5#-3AP5</t>
  </si>
  <si>
    <t>5#-3AN2风机</t>
  </si>
  <si>
    <t>共用</t>
  </si>
  <si>
    <t>5#-3AM照明</t>
  </si>
  <si>
    <t>5#-3层水</t>
  </si>
  <si>
    <t>2#-103</t>
  </si>
  <si>
    <t>2#-104</t>
  </si>
  <si>
    <t>2#-110</t>
  </si>
  <si>
    <t>2#-117西</t>
  </si>
  <si>
    <t>2#-117东</t>
  </si>
  <si>
    <t>2#-117F</t>
  </si>
  <si>
    <t>P-1</t>
  </si>
  <si>
    <t>2#-219</t>
  </si>
  <si>
    <t>5#楼-公共费用</t>
  </si>
  <si>
    <t>风机</t>
  </si>
  <si>
    <t>水</t>
  </si>
  <si>
    <t>2#楼和5#楼合计</t>
  </si>
  <si>
    <t>1#-110</t>
  </si>
  <si>
    <t>刘俊岐</t>
  </si>
  <si>
    <t>1#-110#外</t>
  </si>
  <si>
    <t>综合合计</t>
  </si>
  <si>
    <t>Y8JK131000</t>
  </si>
  <si>
    <t>2#-102</t>
  </si>
  <si>
    <t>2#-112</t>
  </si>
  <si>
    <t>2#-233</t>
  </si>
  <si>
    <t>Y518180000</t>
  </si>
  <si>
    <t>刘雨</t>
  </si>
  <si>
    <t>1#-427A</t>
  </si>
  <si>
    <t>2#-235</t>
  </si>
  <si>
    <t>2#-237</t>
  </si>
  <si>
    <t>5#-3AP3</t>
  </si>
  <si>
    <t>·</t>
  </si>
  <si>
    <t>202.6.21</t>
  </si>
  <si>
    <t>王智杰与徐波各半</t>
  </si>
  <si>
    <t>1#-612</t>
  </si>
  <si>
    <t>1#-612F</t>
  </si>
  <si>
    <t>P6-14</t>
  </si>
  <si>
    <t>1#-615</t>
  </si>
  <si>
    <t>1#-615F</t>
  </si>
  <si>
    <t>P6-11</t>
  </si>
  <si>
    <t>2#-227</t>
  </si>
  <si>
    <t>5#-3AP1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</si>
  <si>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</si>
  <si>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</si>
  <si>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</si>
  <si>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</si>
  <si>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</si>
  <si>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</si>
  <si>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</si>
  <si>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Y6FY130001</t>
  </si>
  <si>
    <t>1#-402B#</t>
  </si>
  <si>
    <t>1#-407B</t>
  </si>
  <si>
    <t>1#-409</t>
  </si>
  <si>
    <t>1#-412</t>
  </si>
  <si>
    <t>5#-3AP2</t>
  </si>
  <si>
    <t>2020年上半年水电费</t>
  </si>
  <si>
    <t>Y6fy120001</t>
  </si>
  <si>
    <t>1#-102A</t>
  </si>
  <si>
    <t>潘教清</t>
  </si>
  <si>
    <t>1#-108#新</t>
  </si>
  <si>
    <t>1#-109N</t>
  </si>
  <si>
    <t>1#-109外#</t>
  </si>
  <si>
    <t>1#-326A</t>
  </si>
  <si>
    <t>1#-328</t>
  </si>
  <si>
    <t>1#-515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</si>
  <si>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</si>
  <si>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</si>
  <si>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</si>
  <si>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</si>
  <si>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</si>
  <si>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</si>
  <si>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</si>
  <si>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</si>
  <si>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</si>
  <si>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</si>
  <si>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</si>
  <si>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1#楼和5#楼合计</t>
  </si>
  <si>
    <t>1号楼部分</t>
  </si>
  <si>
    <t>5号楼合计</t>
  </si>
  <si>
    <t>5号楼3AP4</t>
  </si>
  <si>
    <t>2020年上半年材料中心水电费</t>
  </si>
  <si>
    <t>元/度</t>
  </si>
  <si>
    <t>王欣</t>
  </si>
  <si>
    <t>北方基地外</t>
  </si>
  <si>
    <t>曾一平</t>
  </si>
  <si>
    <t>2#-101</t>
  </si>
  <si>
    <t>2#-105</t>
  </si>
  <si>
    <t>2#-107</t>
  </si>
  <si>
    <t>2#-121</t>
  </si>
  <si>
    <t>2#-208</t>
  </si>
  <si>
    <t>2#-211</t>
  </si>
  <si>
    <t>2#-212</t>
  </si>
  <si>
    <t>2#-214</t>
  </si>
  <si>
    <t>2#-217</t>
  </si>
  <si>
    <t>2#-232</t>
  </si>
  <si>
    <t>16#-04柜外挂</t>
  </si>
  <si>
    <t>16#-04内上S</t>
  </si>
  <si>
    <t>2#-210</t>
  </si>
  <si>
    <t>本次不走预支</t>
  </si>
  <si>
    <t>2020.11.25</t>
  </si>
  <si>
    <t>2021年上半年材料中心水电费</t>
  </si>
  <si>
    <t>2#-北方L内</t>
  </si>
  <si>
    <t>王哓亮</t>
  </si>
  <si>
    <t>不用预支2018.12.3</t>
  </si>
  <si>
    <t>2#-213新表</t>
  </si>
  <si>
    <t>2#-401南</t>
  </si>
  <si>
    <t>2#-401北</t>
  </si>
  <si>
    <t>2#-4层东</t>
  </si>
  <si>
    <t>1#-601</t>
  </si>
  <si>
    <t>1#-606</t>
  </si>
  <si>
    <t>1#608A</t>
  </si>
  <si>
    <t>1#-616A</t>
  </si>
  <si>
    <t>本次剩余金额</t>
  </si>
  <si>
    <t>工艺设备用电</t>
  </si>
  <si>
    <t>5#-6AP1</t>
  </si>
  <si>
    <t>5#-6AP2</t>
  </si>
  <si>
    <t>5#-6AP3</t>
  </si>
  <si>
    <t>5#-6AP4</t>
  </si>
  <si>
    <t>5#-6AP5</t>
  </si>
  <si>
    <t>5#-六层照明</t>
  </si>
  <si>
    <t>5#-六层送风</t>
  </si>
  <si>
    <t>5#-六层排风</t>
  </si>
  <si>
    <t>5#-二层照明</t>
  </si>
  <si>
    <t>5#-二层水表</t>
  </si>
  <si>
    <t>5#-东2AP1</t>
  </si>
  <si>
    <t>5#-东2AP2</t>
  </si>
  <si>
    <t>合计支出337916.80元。</t>
  </si>
  <si>
    <t>1110002A01</t>
  </si>
  <si>
    <t>Y5H1130000</t>
  </si>
  <si>
    <t>Y7j2021000</t>
  </si>
  <si>
    <t>Y7j2011000</t>
  </si>
  <si>
    <t>Y4jz011000</t>
  </si>
  <si>
    <t>5#-五层照明西5AP2</t>
  </si>
  <si>
    <t>5#-五层照明北</t>
  </si>
  <si>
    <t>5#-五层动力</t>
  </si>
  <si>
    <t>5#-四层照明西4AP2</t>
  </si>
  <si>
    <t>5#-四层照明北</t>
  </si>
  <si>
    <t>5#-四层动力4AP1</t>
  </si>
  <si>
    <t>5#-1AP1</t>
  </si>
  <si>
    <t>5#-1AP2</t>
  </si>
  <si>
    <t>5#-1AP3</t>
  </si>
  <si>
    <t>5#-1AN</t>
  </si>
  <si>
    <t>5#-1层照明</t>
  </si>
  <si>
    <t>5#地下室1-7</t>
  </si>
  <si>
    <t>5#地下室1-6</t>
  </si>
  <si>
    <t>5#-2AP5照明</t>
  </si>
  <si>
    <t>2020.12.6</t>
  </si>
  <si>
    <t>5#楼研发中心2017年总用电量统计表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</si>
  <si>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</si>
  <si>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</si>
  <si>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</si>
  <si>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</si>
  <si>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</si>
  <si>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</si>
  <si>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</si>
  <si>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</si>
  <si>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</si>
  <si>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</si>
  <si>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</si>
  <si>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</si>
  <si>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</si>
  <si>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</si>
  <si>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注：没有总水表</t>
  </si>
  <si>
    <t>水电合计</t>
  </si>
  <si>
    <t>5#楼研发中心2021年上半年公共用费用分摊统计表</t>
  </si>
  <si>
    <t>冷却水塔</t>
  </si>
  <si>
    <t>2018年上半年水电费</t>
  </si>
  <si>
    <t>司朝伟</t>
  </si>
  <si>
    <t>Y877010000</t>
  </si>
  <si>
    <t>毛旭</t>
  </si>
  <si>
    <t>Y877020000</t>
  </si>
  <si>
    <t>李兆峰</t>
  </si>
  <si>
    <t>Y673010000</t>
  </si>
  <si>
    <t>Y618060000</t>
  </si>
  <si>
    <t>1105002a01</t>
  </si>
  <si>
    <t>Y74JJ00034</t>
  </si>
  <si>
    <t>袁国栋</t>
  </si>
  <si>
    <t>Y6FY070000</t>
  </si>
  <si>
    <t>Y412060000</t>
  </si>
  <si>
    <t>赵丽霞</t>
  </si>
  <si>
    <t>Y7M0010000</t>
  </si>
  <si>
    <t>刘喆</t>
  </si>
  <si>
    <t>Y661080000</t>
  </si>
  <si>
    <t>张韵</t>
  </si>
  <si>
    <t>Y7FY080000</t>
  </si>
  <si>
    <t>杨华</t>
  </si>
  <si>
    <t>Y7FY110000</t>
  </si>
  <si>
    <t>詹腾</t>
  </si>
  <si>
    <t>Y7FY330000</t>
  </si>
  <si>
    <t>梁萌</t>
  </si>
  <si>
    <t>Y7FY340000</t>
  </si>
  <si>
    <t>Y876030000</t>
  </si>
  <si>
    <t>Y876060000</t>
  </si>
  <si>
    <t>Y7M0020000</t>
  </si>
  <si>
    <t>Y7M0030000</t>
  </si>
  <si>
    <t>Y7M0040000</t>
  </si>
  <si>
    <t>Y8H1030000</t>
  </si>
  <si>
    <t>Y7J2101000</t>
  </si>
  <si>
    <t>Y7J2011000</t>
  </si>
  <si>
    <t>黄永箴</t>
  </si>
  <si>
    <t>Y67JS01000</t>
  </si>
  <si>
    <t>朱建军</t>
  </si>
  <si>
    <t>Y6FY170001</t>
  </si>
  <si>
    <t>Y6FY080000</t>
  </si>
  <si>
    <t>Y6JH041000</t>
  </si>
  <si>
    <t>余育德</t>
  </si>
  <si>
    <t>1101132M01</t>
  </si>
  <si>
    <t>Y8JK021000</t>
  </si>
  <si>
    <t>王毅军</t>
  </si>
  <si>
    <t>Y6JH031000</t>
  </si>
  <si>
    <t>Y7FY580000</t>
  </si>
  <si>
    <t>Y7FY020000</t>
  </si>
  <si>
    <t>Y6FY260000</t>
  </si>
  <si>
    <t>Y6FY110000</t>
  </si>
  <si>
    <t>1101092I01</t>
  </si>
  <si>
    <t>Y613150000</t>
  </si>
  <si>
    <t>Y6FY130002</t>
  </si>
  <si>
    <t>Y613070000</t>
  </si>
  <si>
    <t>Y513170000</t>
  </si>
  <si>
    <t>Y813050000</t>
  </si>
  <si>
    <t>Y672020000</t>
  </si>
  <si>
    <t>Y513080000</t>
  </si>
  <si>
    <t>Y512080000</t>
  </si>
  <si>
    <t>Y49A040000</t>
  </si>
  <si>
    <t>朱洪亮</t>
  </si>
  <si>
    <t>Y6FY120001</t>
  </si>
  <si>
    <t>Y7FY600001</t>
  </si>
  <si>
    <t>Y7jk021000</t>
  </si>
  <si>
    <t>Y812020000</t>
  </si>
  <si>
    <t>Y87x030000</t>
  </si>
  <si>
    <t>Y7JK031000</t>
  </si>
  <si>
    <t>Y7JK041000</t>
  </si>
  <si>
    <t>魏鸿源</t>
  </si>
  <si>
    <t>Y6FY330002</t>
  </si>
  <si>
    <t>Y7JK121000</t>
  </si>
  <si>
    <t>吴哓光</t>
  </si>
  <si>
    <t>Y311010001</t>
  </si>
  <si>
    <t>Y7JA011000</t>
  </si>
  <si>
    <t>Y7JK161000</t>
  </si>
  <si>
    <t>Y612100001</t>
  </si>
  <si>
    <t>Y7FY070000</t>
  </si>
  <si>
    <t>Y7FY240002</t>
  </si>
  <si>
    <t>Y513010000</t>
  </si>
  <si>
    <t>Y718020000</t>
  </si>
  <si>
    <t>杨身园</t>
  </si>
  <si>
    <t>Y49A030000</t>
  </si>
  <si>
    <t>宋国锋</t>
  </si>
  <si>
    <t>Y672070004</t>
  </si>
  <si>
    <t>Y7J1011001</t>
  </si>
  <si>
    <t>Y516010000</t>
  </si>
  <si>
    <t>Y7j2031000</t>
  </si>
  <si>
    <t>种明</t>
  </si>
  <si>
    <t>Y813030000</t>
  </si>
  <si>
    <t>Y4H1020000</t>
  </si>
  <si>
    <t>Y4H1080000</t>
  </si>
  <si>
    <t>李健华</t>
  </si>
  <si>
    <t>制表时间：2017年12月21日</t>
  </si>
  <si>
    <r>
      <rPr>
        <sz val="18"/>
        <rFont val="宋体"/>
        <charset val="134"/>
      </rPr>
      <t>201</t>
    </r>
    <r>
      <rPr>
        <sz val="18"/>
        <rFont val="宋体"/>
        <charset val="134"/>
      </rPr>
      <t>9</t>
    </r>
    <r>
      <rPr>
        <sz val="18"/>
        <rFont val="宋体"/>
        <charset val="134"/>
      </rPr>
      <t>年</t>
    </r>
    <r>
      <rPr>
        <sz val="18"/>
        <rFont val="宋体"/>
        <charset val="134"/>
      </rPr>
      <t>上半年水电费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</si>
  <si>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673010000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</si>
  <si>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677060000</t>
    </r>
  </si>
  <si>
    <r>
      <rPr>
        <sz val="12"/>
        <rFont val="宋体"/>
        <charset val="134"/>
      </rPr>
      <t>Y87</t>
    </r>
    <r>
      <rPr>
        <sz val="12"/>
        <rFont val="宋体"/>
        <charset val="134"/>
      </rPr>
      <t>6</t>
    </r>
    <r>
      <rPr>
        <sz val="12"/>
        <rFont val="宋体"/>
        <charset val="134"/>
      </rPr>
      <t>0</t>
    </r>
    <r>
      <rPr>
        <sz val="12"/>
        <rFont val="宋体"/>
        <charset val="134"/>
      </rPr>
      <t>2</t>
    </r>
    <r>
      <rPr>
        <sz val="12"/>
        <rFont val="宋体"/>
        <charset val="134"/>
      </rPr>
      <t>000</t>
    </r>
    <r>
      <rPr>
        <sz val="12"/>
        <rFont val="宋体"/>
        <charset val="134"/>
      </rPr>
      <t>1</t>
    </r>
  </si>
  <si>
    <t>常春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</si>
  <si>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976</t>
    </r>
    <r>
      <rPr>
        <sz val="12"/>
        <rFont val="宋体"/>
        <charset val="134"/>
      </rPr>
      <t>0</t>
    </r>
    <r>
      <rPr>
        <sz val="12"/>
        <rFont val="宋体"/>
        <charset val="134"/>
      </rPr>
      <t>5</t>
    </r>
    <r>
      <rPr>
        <sz val="12"/>
        <rFont val="宋体"/>
        <charset val="134"/>
      </rPr>
      <t>0000</t>
    </r>
  </si>
  <si>
    <t>赵永梅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</si>
  <si>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97604</t>
    </r>
    <r>
      <rPr>
        <sz val="12"/>
        <rFont val="宋体"/>
        <charset val="134"/>
      </rPr>
      <t>0000</t>
    </r>
  </si>
  <si>
    <t>杨香</t>
  </si>
  <si>
    <t>Y877060001</t>
  </si>
  <si>
    <t>刘媛媛</t>
  </si>
  <si>
    <t>Y777040000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</si>
  <si>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6FY060001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</si>
  <si>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861090000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</si>
  <si>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7FY090000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</si>
  <si>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7FY330000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</si>
  <si>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713200000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</si>
  <si>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7FY390000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</si>
  <si>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862010000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</si>
  <si>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8FY090000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</si>
  <si>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863010001</t>
    </r>
  </si>
  <si>
    <r>
      <rPr>
        <sz val="12"/>
        <rFont val="宋体"/>
        <charset val="134"/>
      </rPr>
      <t>Y7FY40000</t>
    </r>
    <r>
      <rPr>
        <sz val="12"/>
        <rFont val="宋体"/>
        <charset val="134"/>
      </rPr>
      <t>0</t>
    </r>
  </si>
  <si>
    <t>宋昌斌</t>
  </si>
  <si>
    <t>Y7FY150000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</si>
  <si>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6FY290000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</si>
  <si>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7FY100000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</si>
  <si>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612110001</t>
    </r>
  </si>
  <si>
    <t>潘岭峰</t>
  </si>
  <si>
    <t>Y8FY230001</t>
  </si>
  <si>
    <r>
      <rPr>
        <sz val="12"/>
        <rFont val="宋体"/>
        <charset val="134"/>
      </rPr>
      <t>Y6FY3</t>
    </r>
    <r>
      <rPr>
        <sz val="12"/>
        <rFont val="宋体"/>
        <charset val="134"/>
      </rPr>
      <t>6</t>
    </r>
    <r>
      <rPr>
        <sz val="12"/>
        <rFont val="宋体"/>
        <charset val="134"/>
      </rPr>
      <t>0000</t>
    </r>
  </si>
  <si>
    <r>
      <rPr>
        <sz val="12"/>
        <rFont val="宋体"/>
        <charset val="134"/>
      </rPr>
      <t>Y6FY</t>
    </r>
    <r>
      <rPr>
        <sz val="12"/>
        <rFont val="宋体"/>
        <charset val="134"/>
      </rPr>
      <t>38</t>
    </r>
    <r>
      <rPr>
        <sz val="12"/>
        <rFont val="宋体"/>
        <charset val="134"/>
      </rPr>
      <t>0000</t>
    </r>
  </si>
  <si>
    <r>
      <rPr>
        <sz val="12"/>
        <rFont val="宋体"/>
        <charset val="134"/>
      </rPr>
      <t>Y6FY</t>
    </r>
    <r>
      <rPr>
        <sz val="12"/>
        <rFont val="宋体"/>
        <charset val="134"/>
      </rPr>
      <t>620000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</si>
  <si>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7FY450000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</si>
  <si>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8J3061000</t>
    </r>
  </si>
  <si>
    <t>Y8J2011000</t>
  </si>
  <si>
    <t>Y8J3071000</t>
  </si>
  <si>
    <t>Y8FY220000</t>
  </si>
  <si>
    <r>
      <rPr>
        <sz val="12"/>
        <rFont val="宋体"/>
        <charset val="134"/>
      </rPr>
      <t>Y8J</t>
    </r>
    <r>
      <rPr>
        <sz val="12"/>
        <rFont val="宋体"/>
        <charset val="134"/>
      </rPr>
      <t>4</t>
    </r>
    <r>
      <rPr>
        <sz val="12"/>
        <rFont val="宋体"/>
        <charset val="134"/>
      </rPr>
      <t>0</t>
    </r>
    <r>
      <rPr>
        <sz val="12"/>
        <rFont val="宋体"/>
        <charset val="134"/>
      </rPr>
      <t>1</t>
    </r>
    <r>
      <rPr>
        <sz val="12"/>
        <rFont val="宋体"/>
        <charset val="134"/>
      </rPr>
      <t>1000</t>
    </r>
  </si>
  <si>
    <r>
      <rPr>
        <sz val="12"/>
        <rFont val="宋体"/>
        <charset val="134"/>
      </rPr>
      <t>Y72</t>
    </r>
    <r>
      <rPr>
        <sz val="12"/>
        <rFont val="宋体"/>
        <charset val="134"/>
      </rPr>
      <t>1</t>
    </r>
    <r>
      <rPr>
        <sz val="12"/>
        <rFont val="宋体"/>
        <charset val="134"/>
      </rPr>
      <t>0</t>
    </r>
    <r>
      <rPr>
        <sz val="12"/>
        <rFont val="宋体"/>
        <charset val="134"/>
      </rPr>
      <t>1</t>
    </r>
    <r>
      <rPr>
        <sz val="12"/>
        <rFont val="宋体"/>
        <charset val="134"/>
      </rPr>
      <t>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</si>
  <si>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67JS</t>
    </r>
    <r>
      <rPr>
        <sz val="12"/>
        <rFont val="宋体"/>
        <charset val="134"/>
      </rPr>
      <t>0</t>
    </r>
    <r>
      <rPr>
        <sz val="12"/>
        <rFont val="宋体"/>
        <charset val="134"/>
      </rPr>
      <t>1</t>
    </r>
    <r>
      <rPr>
        <sz val="12"/>
        <rFont val="宋体"/>
        <charset val="134"/>
      </rPr>
      <t>000</t>
    </r>
  </si>
  <si>
    <r>
      <rPr>
        <sz val="12"/>
        <rFont val="宋体"/>
        <charset val="134"/>
      </rPr>
      <t>Y7</t>
    </r>
    <r>
      <rPr>
        <sz val="12"/>
        <rFont val="宋体"/>
        <charset val="134"/>
      </rPr>
      <t>fy</t>
    </r>
    <r>
      <rPr>
        <sz val="12"/>
        <rFont val="宋体"/>
        <charset val="134"/>
      </rPr>
      <t>0</t>
    </r>
    <r>
      <rPr>
        <sz val="12"/>
        <rFont val="宋体"/>
        <charset val="134"/>
      </rPr>
      <t>1</t>
    </r>
    <r>
      <rPr>
        <sz val="12"/>
        <rFont val="宋体"/>
        <charset val="134"/>
      </rPr>
      <t>000</t>
    </r>
    <r>
      <rPr>
        <sz val="12"/>
        <rFont val="宋体"/>
        <charset val="134"/>
      </rPr>
      <t>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</si>
  <si>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97Q020000</t>
    </r>
  </si>
  <si>
    <t>Y7H2020000</t>
  </si>
  <si>
    <t>Y8FY260000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</si>
  <si>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9fy010</t>
    </r>
    <r>
      <rPr>
        <sz val="12"/>
        <rFont val="宋体"/>
        <charset val="134"/>
      </rPr>
      <t>000</t>
    </r>
  </si>
  <si>
    <t>Y8J3031000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</si>
  <si>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74JJC0035</t>
    </r>
  </si>
  <si>
    <r>
      <rPr>
        <sz val="12"/>
        <rFont val="宋体"/>
        <charset val="134"/>
      </rPr>
      <t>Y51</t>
    </r>
    <r>
      <rPr>
        <sz val="12"/>
        <rFont val="宋体"/>
        <charset val="134"/>
      </rPr>
      <t>3</t>
    </r>
    <r>
      <rPr>
        <sz val="12"/>
        <rFont val="宋体"/>
        <charset val="134"/>
      </rPr>
      <t>180000</t>
    </r>
  </si>
  <si>
    <t>Y8J6011000</t>
  </si>
  <si>
    <t>Y913080000</t>
  </si>
  <si>
    <t>Y7FY440000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</si>
  <si>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7FY050000</t>
    </r>
  </si>
  <si>
    <t>周旭亮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</si>
  <si>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8FY120000</t>
    </r>
  </si>
  <si>
    <t>黄永光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</si>
  <si>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613050000</t>
    </r>
  </si>
  <si>
    <t>阚强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</si>
  <si>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7J2081000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</si>
  <si>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7J1011000</t>
    </r>
  </si>
  <si>
    <t>Y861020000</t>
  </si>
  <si>
    <t>Y811030001</t>
  </si>
  <si>
    <t>Y672040000</t>
  </si>
  <si>
    <t>Y8FY020000</t>
  </si>
  <si>
    <t>Y861010000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</si>
  <si>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8FY070000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</si>
  <si>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6FY340002</t>
    </r>
  </si>
  <si>
    <t>Y6FY120002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</si>
  <si>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863010002</t>
    </r>
  </si>
  <si>
    <t>Y74JJ00014</t>
  </si>
  <si>
    <t>Y8FY030000</t>
  </si>
  <si>
    <t>Y8FY040000</t>
  </si>
  <si>
    <r>
      <rPr>
        <sz val="12"/>
        <rFont val="宋体"/>
        <charset val="134"/>
      </rPr>
      <t>Y7</t>
    </r>
    <r>
      <rPr>
        <sz val="12"/>
        <rFont val="宋体"/>
        <charset val="134"/>
      </rPr>
      <t>ja011</t>
    </r>
    <r>
      <rPr>
        <sz val="12"/>
        <rFont val="宋体"/>
        <charset val="134"/>
      </rPr>
      <t>000</t>
    </r>
  </si>
  <si>
    <t>Y811010000</t>
  </si>
  <si>
    <t>Y6FY030002</t>
  </si>
  <si>
    <t>Y613080001</t>
  </si>
  <si>
    <t>Y912060001</t>
  </si>
  <si>
    <t>魏大海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</si>
  <si>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7FY070000</t>
    </r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</si>
  <si>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9</t>
    </r>
    <r>
      <rPr>
        <sz val="12"/>
        <rFont val="宋体"/>
        <charset val="134"/>
      </rPr>
      <t>130</t>
    </r>
    <r>
      <rPr>
        <sz val="12"/>
        <rFont val="宋体"/>
        <charset val="134"/>
      </rPr>
      <t>4</t>
    </r>
    <r>
      <rPr>
        <sz val="12"/>
        <rFont val="宋体"/>
        <charset val="134"/>
      </rPr>
      <t>000</t>
    </r>
    <r>
      <rPr>
        <sz val="12"/>
        <rFont val="宋体"/>
        <charset val="134"/>
      </rPr>
      <t>0</t>
    </r>
  </si>
  <si>
    <t>高瑀含</t>
  </si>
  <si>
    <t>Y5H2090M00</t>
  </si>
  <si>
    <t>制表时间：2018年12月19日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</si>
</sst>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&quot;-&quot;??_ ;_ @_ "/>
    <numFmt numFmtId="178" formatCode="0.00_);[Red]\(0.00\)"/>
    <numFmt numFmtId="179" formatCode="0.00_ "/>
    <numFmt numFmtId="180" formatCode="0.0_);[Red]\(0.0\)"/>
    <numFmt numFmtId="181" formatCode="0_ "/>
    <numFmt numFmtId="182" formatCode="#,##0.00_ "/>
    <numFmt numFmtId="183" formatCode="0_);[Red]\(0\)"/>
    <numFmt numFmtId="184" formatCode="#,##0.0_ "/>
    <numFmt numFmtId="185" formatCode="0.0000_ "/>
  </numFmts>
  <fonts count="46">
    <font>
      <sz val="12"/>
      <name val="宋体"/>
      <charset val="134"/>
    </font>
    <font>
      <b/>
      <sz val="10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rgb="FF0070C0"/>
      <name val="宋体"/>
      <charset val="134"/>
    </font>
    <font>
      <sz val="12"/>
      <color rgb="FFFF0000"/>
      <name val="宋体"/>
      <charset val="134"/>
    </font>
    <font>
      <sz val="12"/>
      <color rgb="FF0070C0"/>
      <name val="宋体"/>
      <charset val="134"/>
    </font>
    <font>
      <sz val="20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sz val="8"/>
      <color rgb="FF000000"/>
      <name val="宋体"/>
      <charset val="134"/>
    </font>
    <font>
      <b/>
      <sz val="10"/>
      <color theme="1"/>
      <name val="宋体"/>
      <charset val="134"/>
    </font>
    <font>
      <i/>
      <sz val="10"/>
      <name val="宋体"/>
      <charset val="134"/>
    </font>
    <font>
      <i/>
      <sz val="8"/>
      <name val="宋体"/>
      <charset val="134"/>
    </font>
    <font>
      <sz val="12"/>
      <color theme="4"/>
      <name val="宋体"/>
      <charset val="134"/>
    </font>
    <font>
      <sz val="9"/>
      <color theme="4"/>
      <name val="宋体"/>
      <charset val="134"/>
    </font>
    <font>
      <sz val="9"/>
      <name val="宋体"/>
      <charset val="134"/>
    </font>
    <font>
      <sz val="10"/>
      <color theme="4"/>
      <name val="宋体"/>
      <charset val="134"/>
    </font>
    <font>
      <u/>
      <sz val="9"/>
      <color theme="1"/>
      <name val="宋体"/>
      <charset val="134"/>
    </font>
    <font>
      <sz val="12"/>
      <color indexed="10"/>
      <name val="宋体"/>
      <charset val="134"/>
    </font>
    <font>
      <sz val="8"/>
      <color theme="4"/>
      <name val="宋体"/>
      <charset val="134"/>
    </font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name val="宋体"/>
      <charset val="134"/>
      <scheme val="minor"/>
    </font>
    <font>
      <sz val="16"/>
      <name val="宋体"/>
      <charset val="134"/>
    </font>
    <font>
      <sz val="9"/>
      <color rgb="FF000000"/>
      <name val="宋体"/>
      <charset val="134"/>
    </font>
    <font>
      <sz val="12"/>
      <color rgb="FF7030A0"/>
      <name val="宋体"/>
      <charset val="134"/>
    </font>
    <font>
      <sz val="10"/>
      <color rgb="FF7030A0"/>
      <name val="宋体"/>
      <charset val="134"/>
    </font>
    <font>
      <sz val="12"/>
      <color theme="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u/>
      <sz val="12"/>
      <color indexed="12"/>
      <name val="宋体"/>
      <charset val="134"/>
    </font>
    <font>
      <sz val="9"/>
      <name val="Tahoma"/>
      <family val="2"/>
    </font>
    <font>
      <b/>
      <sz val="9"/>
      <name val="宋体"/>
      <charset val="134"/>
    </font>
    <font>
      <b/>
      <sz val="9"/>
      <name val="Tahoma"/>
      <family val="2"/>
    </font>
    <font>
      <sz val="12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7">
    <xf numFmtId="0" fontId="0" fillId="0" borderId="0"/>
    <xf numFmtId="176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45" fillId="0" borderId="0"/>
    <xf numFmtId="43" fontId="45" fillId="0" borderId="0" applyFont="0" applyFill="0" applyBorder="0" applyAlignment="0" applyProtection="0"/>
  </cellStyleXfs>
  <cellXfs count="643">
    <xf numFmtId="0" fontId="0" fillId="0" borderId="0" xfId="0"/>
    <xf numFmtId="0" fontId="0" fillId="2" borderId="0" xfId="0" applyFont="1" applyFill="1"/>
    <xf numFmtId="0" fontId="0" fillId="2" borderId="1" xfId="0" applyFont="1" applyFill="1" applyBorder="1"/>
    <xf numFmtId="0" fontId="0" fillId="3" borderId="1" xfId="0" applyFont="1" applyFill="1" applyBorder="1" applyAlignment="1">
      <alignment horizontal="left"/>
    </xf>
    <xf numFmtId="178" fontId="0" fillId="2" borderId="1" xfId="0" applyNumberFormat="1" applyFont="1" applyFill="1" applyBorder="1"/>
    <xf numFmtId="0" fontId="1" fillId="2" borderId="1" xfId="0" applyFont="1" applyFill="1" applyBorder="1"/>
    <xf numFmtId="0" fontId="0" fillId="2" borderId="2" xfId="0" applyFont="1" applyFill="1" applyBorder="1"/>
    <xf numFmtId="0" fontId="0" fillId="3" borderId="2" xfId="0" applyFont="1" applyFill="1" applyBorder="1" applyAlignment="1">
      <alignment horizontal="left"/>
    </xf>
    <xf numFmtId="178" fontId="0" fillId="2" borderId="2" xfId="0" applyNumberFormat="1" applyFont="1" applyFill="1" applyBorder="1"/>
    <xf numFmtId="0" fontId="0" fillId="4" borderId="1" xfId="0" applyFill="1" applyBorder="1"/>
    <xf numFmtId="0" fontId="0" fillId="3" borderId="1" xfId="0" applyFill="1" applyBorder="1"/>
    <xf numFmtId="178" fontId="3" fillId="2" borderId="1" xfId="0" applyNumberFormat="1" applyFont="1" applyFill="1" applyBorder="1"/>
    <xf numFmtId="0" fontId="0" fillId="3" borderId="1" xfId="0" applyFont="1" applyFill="1" applyBorder="1"/>
    <xf numFmtId="179" fontId="3" fillId="2" borderId="1" xfId="0" applyNumberFormat="1" applyFont="1" applyFill="1" applyBorder="1"/>
    <xf numFmtId="0" fontId="0" fillId="3" borderId="0" xfId="0" applyFont="1" applyFill="1"/>
    <xf numFmtId="0" fontId="0" fillId="3" borderId="0" xfId="0" applyFont="1" applyFill="1" applyBorder="1"/>
    <xf numFmtId="0" fontId="0" fillId="3" borderId="0" xfId="0" applyFill="1" applyBorder="1"/>
    <xf numFmtId="49" fontId="0" fillId="3" borderId="1" xfId="0" applyNumberFormat="1" applyFill="1" applyBorder="1" applyAlignment="1"/>
    <xf numFmtId="49" fontId="0" fillId="3" borderId="1" xfId="0" applyNumberFormat="1" applyFont="1" applyFill="1" applyBorder="1" applyAlignment="1"/>
    <xf numFmtId="0" fontId="0" fillId="3" borderId="1" xfId="0" applyFont="1" applyFill="1" applyBorder="1" applyAlignment="1"/>
    <xf numFmtId="0" fontId="0" fillId="3" borderId="0" xfId="5" applyFont="1" applyFill="1" applyBorder="1"/>
    <xf numFmtId="0" fontId="0" fillId="3" borderId="0" xfId="0" applyFill="1"/>
    <xf numFmtId="0" fontId="0" fillId="3" borderId="1" xfId="5" applyFont="1" applyFill="1" applyBorder="1" applyAlignment="1"/>
    <xf numFmtId="0" fontId="0" fillId="3" borderId="1" xfId="0" applyFill="1" applyBorder="1" applyAlignment="1"/>
    <xf numFmtId="0" fontId="0" fillId="4" borderId="1" xfId="0" applyFont="1" applyFill="1" applyBorder="1"/>
    <xf numFmtId="178" fontId="3" fillId="4" borderId="1" xfId="0" applyNumberFormat="1" applyFont="1" applyFill="1" applyBorder="1"/>
    <xf numFmtId="178" fontId="0" fillId="4" borderId="1" xfId="0" applyNumberFormat="1" applyFont="1" applyFill="1" applyBorder="1"/>
    <xf numFmtId="0" fontId="0" fillId="3" borderId="3" xfId="0" applyFont="1" applyFill="1" applyBorder="1"/>
    <xf numFmtId="0" fontId="0" fillId="3" borderId="3" xfId="0" applyFill="1" applyBorder="1"/>
    <xf numFmtId="0" fontId="0" fillId="4" borderId="0" xfId="0" applyFont="1" applyFill="1" applyBorder="1"/>
    <xf numFmtId="43" fontId="0" fillId="4" borderId="1" xfId="6" applyFont="1" applyFill="1" applyBorder="1" applyAlignment="1"/>
    <xf numFmtId="178" fontId="0" fillId="4" borderId="4" xfId="0" applyNumberFormat="1" applyFont="1" applyFill="1" applyBorder="1"/>
    <xf numFmtId="43" fontId="0" fillId="0" borderId="1" xfId="2" applyFont="1" applyBorder="1"/>
    <xf numFmtId="178" fontId="0" fillId="0" borderId="1" xfId="0" applyNumberFormat="1" applyFont="1" applyBorder="1"/>
    <xf numFmtId="43" fontId="0" fillId="4" borderId="1" xfId="0" applyNumberFormat="1" applyFont="1" applyFill="1" applyBorder="1"/>
    <xf numFmtId="0" fontId="0" fillId="2" borderId="1" xfId="0" applyFont="1" applyFill="1" applyBorder="1" applyAlignment="1">
      <alignment horizontal="left"/>
    </xf>
    <xf numFmtId="179" fontId="0" fillId="0" borderId="0" xfId="0" applyNumberFormat="1"/>
    <xf numFmtId="178" fontId="0" fillId="0" borderId="0" xfId="0" applyNumberFormat="1"/>
    <xf numFmtId="0" fontId="0" fillId="2" borderId="5" xfId="0" applyFont="1" applyFill="1" applyBorder="1"/>
    <xf numFmtId="49" fontId="0" fillId="2" borderId="1" xfId="0" applyNumberFormat="1" applyFont="1" applyFill="1" applyBorder="1"/>
    <xf numFmtId="0" fontId="0" fillId="2" borderId="6" xfId="0" applyFont="1" applyFill="1" applyBorder="1"/>
    <xf numFmtId="0" fontId="0" fillId="2" borderId="1" xfId="0" applyFont="1" applyFill="1" applyBorder="1" applyAlignment="1"/>
    <xf numFmtId="0" fontId="4" fillId="5" borderId="0" xfId="0" applyFont="1" applyFill="1"/>
    <xf numFmtId="0" fontId="0" fillId="0" borderId="0" xfId="0" applyFont="1"/>
    <xf numFmtId="0" fontId="3" fillId="0" borderId="1" xfId="0" applyFont="1" applyBorder="1"/>
    <xf numFmtId="0" fontId="6" fillId="0" borderId="1" xfId="0" applyFont="1" applyBorder="1"/>
    <xf numFmtId="43" fontId="3" fillId="0" borderId="1" xfId="2" applyFont="1" applyBorder="1"/>
    <xf numFmtId="0" fontId="3" fillId="0" borderId="3" xfId="0" applyFont="1" applyFill="1" applyBorder="1"/>
    <xf numFmtId="0" fontId="3" fillId="0" borderId="0" xfId="0" applyFont="1" applyFill="1" applyBorder="1"/>
    <xf numFmtId="43" fontId="0" fillId="0" borderId="0" xfId="0" applyNumberFormat="1" applyFont="1"/>
    <xf numFmtId="0" fontId="7" fillId="5" borderId="1" xfId="0" applyFont="1" applyFill="1" applyBorder="1"/>
    <xf numFmtId="0" fontId="8" fillId="5" borderId="1" xfId="0" applyFont="1" applyFill="1" applyBorder="1"/>
    <xf numFmtId="43" fontId="7" fillId="5" borderId="1" xfId="2" applyFont="1" applyFill="1" applyBorder="1"/>
    <xf numFmtId="0" fontId="7" fillId="5" borderId="3" xfId="0" applyFont="1" applyFill="1" applyBorder="1"/>
    <xf numFmtId="0" fontId="7" fillId="5" borderId="0" xfId="0" applyFont="1" applyFill="1" applyBorder="1"/>
    <xf numFmtId="43" fontId="4" fillId="5" borderId="0" xfId="0" applyNumberFormat="1" applyFont="1" applyFill="1"/>
    <xf numFmtId="0" fontId="0" fillId="6" borderId="0" xfId="0" applyFont="1" applyFill="1"/>
    <xf numFmtId="0" fontId="9" fillId="0" borderId="1" xfId="0" applyFont="1" applyBorder="1"/>
    <xf numFmtId="0" fontId="4" fillId="0" borderId="0" xfId="0" applyFont="1" applyBorder="1"/>
    <xf numFmtId="0" fontId="10" fillId="0" borderId="0" xfId="0" applyFont="1"/>
    <xf numFmtId="0" fontId="11" fillId="5" borderId="0" xfId="0" applyFont="1" applyFill="1"/>
    <xf numFmtId="178" fontId="3" fillId="0" borderId="1" xfId="0" applyNumberFormat="1" applyFont="1" applyBorder="1"/>
    <xf numFmtId="0" fontId="2" fillId="0" borderId="2" xfId="0" applyFont="1" applyBorder="1"/>
    <xf numFmtId="0" fontId="0" fillId="0" borderId="2" xfId="0" applyFont="1" applyBorder="1"/>
    <xf numFmtId="0" fontId="3" fillId="0" borderId="2" xfId="0" applyFont="1" applyBorder="1"/>
    <xf numFmtId="180" fontId="3" fillId="0" borderId="2" xfId="0" applyNumberFormat="1" applyFont="1" applyBorder="1"/>
    <xf numFmtId="0" fontId="4" fillId="5" borderId="1" xfId="0" applyFont="1" applyFill="1" applyBorder="1"/>
    <xf numFmtId="178" fontId="7" fillId="5" borderId="1" xfId="0" applyNumberFormat="1" applyFont="1" applyFill="1" applyBorder="1"/>
    <xf numFmtId="180" fontId="7" fillId="5" borderId="1" xfId="0" applyNumberFormat="1" applyFont="1" applyFill="1" applyBorder="1"/>
    <xf numFmtId="0" fontId="13" fillId="0" borderId="0" xfId="0" applyFont="1"/>
    <xf numFmtId="0" fontId="7" fillId="0" borderId="0" xfId="0" applyFont="1" applyBorder="1"/>
    <xf numFmtId="178" fontId="7" fillId="0" borderId="0" xfId="0" applyNumberFormat="1" applyFont="1" applyBorder="1"/>
    <xf numFmtId="0" fontId="7" fillId="7" borderId="0" xfId="0" applyFont="1" applyFill="1" applyBorder="1"/>
    <xf numFmtId="0" fontId="3" fillId="0" borderId="5" xfId="0" applyFont="1" applyFill="1" applyBorder="1"/>
    <xf numFmtId="0" fontId="0" fillId="0" borderId="7" xfId="0" applyFont="1" applyBorder="1"/>
    <xf numFmtId="0" fontId="7" fillId="5" borderId="5" xfId="0" applyFont="1" applyFill="1" applyBorder="1"/>
    <xf numFmtId="0" fontId="14" fillId="0" borderId="1" xfId="0" applyFont="1" applyBorder="1" applyAlignment="1"/>
    <xf numFmtId="178" fontId="14" fillId="0" borderId="1" xfId="0" applyNumberFormat="1" applyFont="1" applyBorder="1" applyAlignment="1"/>
    <xf numFmtId="0" fontId="7" fillId="5" borderId="1" xfId="0" applyFont="1" applyFill="1" applyBorder="1" applyAlignment="1"/>
    <xf numFmtId="0" fontId="4" fillId="5" borderId="1" xfId="0" applyFont="1" applyFill="1" applyBorder="1" applyAlignment="1"/>
    <xf numFmtId="178" fontId="7" fillId="5" borderId="1" xfId="0" applyNumberFormat="1" applyFont="1" applyFill="1" applyBorder="1" applyAlignment="1"/>
    <xf numFmtId="180" fontId="7" fillId="5" borderId="1" xfId="0" applyNumberFormat="1" applyFont="1" applyFill="1" applyBorder="1" applyAlignment="1"/>
    <xf numFmtId="0" fontId="6" fillId="0" borderId="2" xfId="0" applyFont="1" applyBorder="1"/>
    <xf numFmtId="43" fontId="3" fillId="0" borderId="2" xfId="2" applyFont="1" applyBorder="1"/>
    <xf numFmtId="0" fontId="8" fillId="0" borderId="0" xfId="0" applyFont="1" applyBorder="1"/>
    <xf numFmtId="43" fontId="7" fillId="0" borderId="0" xfId="2" applyFont="1" applyBorder="1"/>
    <xf numFmtId="43" fontId="7" fillId="0" borderId="0" xfId="0" applyNumberFormat="1" applyFont="1" applyBorder="1"/>
    <xf numFmtId="0" fontId="6" fillId="0" borderId="7" xfId="0" applyFont="1" applyBorder="1"/>
    <xf numFmtId="0" fontId="15" fillId="0" borderId="1" xfId="0" applyFont="1" applyBorder="1" applyAlignment="1"/>
    <xf numFmtId="43" fontId="14" fillId="0" borderId="1" xfId="2" applyFont="1" applyBorder="1" applyAlignment="1"/>
    <xf numFmtId="0" fontId="8" fillId="5" borderId="1" xfId="0" applyFont="1" applyFill="1" applyBorder="1" applyAlignment="1"/>
    <xf numFmtId="43" fontId="7" fillId="5" borderId="1" xfId="2" applyFont="1" applyFill="1" applyBorder="1" applyAlignment="1"/>
    <xf numFmtId="0" fontId="3" fillId="0" borderId="0" xfId="0" applyFont="1" applyBorder="1"/>
    <xf numFmtId="178" fontId="3" fillId="0" borderId="0" xfId="0" applyNumberFormat="1" applyFont="1" applyBorder="1"/>
    <xf numFmtId="0" fontId="4" fillId="6" borderId="0" xfId="0" applyFont="1" applyFill="1" applyBorder="1"/>
    <xf numFmtId="0" fontId="3" fillId="0" borderId="7" xfId="0" applyFont="1" applyBorder="1"/>
    <xf numFmtId="178" fontId="3" fillId="0" borderId="4" xfId="0" applyNumberFormat="1" applyFont="1" applyFill="1" applyBorder="1"/>
    <xf numFmtId="0" fontId="10" fillId="6" borderId="0" xfId="0" applyFont="1" applyFill="1"/>
    <xf numFmtId="178" fontId="4" fillId="5" borderId="1" xfId="0" applyNumberFormat="1" applyFont="1" applyFill="1" applyBorder="1"/>
    <xf numFmtId="0" fontId="0" fillId="6" borderId="5" xfId="0" applyFont="1" applyFill="1" applyBorder="1"/>
    <xf numFmtId="0" fontId="0" fillId="6" borderId="7" xfId="0" applyFont="1" applyFill="1" applyBorder="1"/>
    <xf numFmtId="178" fontId="0" fillId="6" borderId="7" xfId="0" applyNumberFormat="1" applyFont="1" applyFill="1" applyBorder="1"/>
    <xf numFmtId="43" fontId="4" fillId="5" borderId="1" xfId="0" applyNumberFormat="1" applyFont="1" applyFill="1" applyBorder="1"/>
    <xf numFmtId="178" fontId="0" fillId="6" borderId="4" xfId="0" applyNumberFormat="1" applyFont="1" applyFill="1" applyBorder="1"/>
    <xf numFmtId="0" fontId="16" fillId="5" borderId="0" xfId="0" applyFont="1" applyFill="1"/>
    <xf numFmtId="0" fontId="0" fillId="5" borderId="0" xfId="0" applyFont="1" applyFill="1"/>
    <xf numFmtId="0" fontId="0" fillId="5" borderId="1" xfId="0" applyFont="1" applyFill="1" applyBorder="1"/>
    <xf numFmtId="0" fontId="0" fillId="6" borderId="1" xfId="0" applyFont="1" applyFill="1" applyBorder="1"/>
    <xf numFmtId="0" fontId="0" fillId="0" borderId="0" xfId="0" applyFont="1" applyFill="1"/>
    <xf numFmtId="0" fontId="4" fillId="0" borderId="0" xfId="0" applyFont="1"/>
    <xf numFmtId="0" fontId="4" fillId="3" borderId="0" xfId="0" applyFont="1" applyFill="1"/>
    <xf numFmtId="0" fontId="11" fillId="6" borderId="0" xfId="0" applyFont="1" applyFill="1"/>
    <xf numFmtId="0" fontId="0" fillId="8" borderId="0" xfId="0" applyFont="1" applyFill="1"/>
    <xf numFmtId="0" fontId="11" fillId="0" borderId="0" xfId="0" applyFont="1" applyAlignment="1">
      <alignment vertical="center"/>
    </xf>
    <xf numFmtId="0" fontId="4" fillId="5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4" borderId="0" xfId="0" applyFont="1" applyFill="1"/>
    <xf numFmtId="0" fontId="10" fillId="0" borderId="0" xfId="0" applyFont="1" applyFill="1"/>
    <xf numFmtId="0" fontId="4" fillId="9" borderId="0" xfId="0" applyFont="1" applyFill="1"/>
    <xf numFmtId="0" fontId="4" fillId="6" borderId="0" xfId="0" applyFont="1" applyFill="1"/>
    <xf numFmtId="0" fontId="11" fillId="0" borderId="0" xfId="0" applyFont="1"/>
    <xf numFmtId="0" fontId="17" fillId="5" borderId="1" xfId="0" applyFont="1" applyFill="1" applyBorder="1"/>
    <xf numFmtId="178" fontId="17" fillId="5" borderId="1" xfId="0" applyNumberFormat="1" applyFont="1" applyFill="1" applyBorder="1"/>
    <xf numFmtId="0" fontId="7" fillId="5" borderId="0" xfId="0" applyFont="1" applyFill="1"/>
    <xf numFmtId="0" fontId="3" fillId="5" borderId="10" xfId="0" applyFont="1" applyFill="1" applyBorder="1"/>
    <xf numFmtId="178" fontId="3" fillId="5" borderId="10" xfId="0" applyNumberFormat="1" applyFont="1" applyFill="1" applyBorder="1"/>
    <xf numFmtId="0" fontId="3" fillId="5" borderId="1" xfId="0" applyFont="1" applyFill="1" applyBorder="1"/>
    <xf numFmtId="178" fontId="3" fillId="5" borderId="1" xfId="0" applyNumberFormat="1" applyFont="1" applyFill="1" applyBorder="1"/>
    <xf numFmtId="0" fontId="17" fillId="6" borderId="1" xfId="0" applyFont="1" applyFill="1" applyBorder="1"/>
    <xf numFmtId="0" fontId="10" fillId="6" borderId="1" xfId="0" applyFont="1" applyFill="1" applyBorder="1"/>
    <xf numFmtId="178" fontId="3" fillId="6" borderId="1" xfId="0" applyNumberFormat="1" applyFont="1" applyFill="1" applyBorder="1"/>
    <xf numFmtId="0" fontId="3" fillId="6" borderId="1" xfId="0" applyFont="1" applyFill="1" applyBorder="1"/>
    <xf numFmtId="0" fontId="3" fillId="0" borderId="11" xfId="0" applyFont="1" applyFill="1" applyBorder="1"/>
    <xf numFmtId="178" fontId="3" fillId="0" borderId="11" xfId="0" applyNumberFormat="1" applyFont="1" applyFill="1" applyBorder="1"/>
    <xf numFmtId="0" fontId="3" fillId="0" borderId="1" xfId="0" applyFont="1" applyFill="1" applyBorder="1"/>
    <xf numFmtId="178" fontId="3" fillId="0" borderId="1" xfId="0" applyNumberFormat="1" applyFont="1" applyFill="1" applyBorder="1"/>
    <xf numFmtId="0" fontId="7" fillId="0" borderId="1" xfId="0" applyFont="1" applyBorder="1"/>
    <xf numFmtId="178" fontId="7" fillId="0" borderId="1" xfId="0" applyNumberFormat="1" applyFont="1" applyBorder="1"/>
    <xf numFmtId="179" fontId="7" fillId="5" borderId="1" xfId="0" applyNumberFormat="1" applyFont="1" applyFill="1" applyBorder="1"/>
    <xf numFmtId="181" fontId="7" fillId="5" borderId="1" xfId="0" applyNumberFormat="1" applyFont="1" applyFill="1" applyBorder="1"/>
    <xf numFmtId="182" fontId="7" fillId="5" borderId="1" xfId="1" applyNumberFormat="1" applyFont="1" applyFill="1" applyBorder="1"/>
    <xf numFmtId="182" fontId="18" fillId="5" borderId="1" xfId="1" applyNumberFormat="1" applyFont="1" applyFill="1" applyBorder="1"/>
    <xf numFmtId="182" fontId="7" fillId="5" borderId="1" xfId="0" applyNumberFormat="1" applyFont="1" applyFill="1" applyBorder="1"/>
    <xf numFmtId="0" fontId="7" fillId="5" borderId="7" xfId="0" applyFont="1" applyFill="1" applyBorder="1"/>
    <xf numFmtId="178" fontId="7" fillId="5" borderId="7" xfId="0" applyNumberFormat="1" applyFont="1" applyFill="1" applyBorder="1"/>
    <xf numFmtId="0" fontId="19" fillId="5" borderId="1" xfId="0" applyFont="1" applyFill="1" applyBorder="1"/>
    <xf numFmtId="43" fontId="17" fillId="5" borderId="1" xfId="2" applyFont="1" applyFill="1" applyBorder="1"/>
    <xf numFmtId="0" fontId="6" fillId="5" borderId="10" xfId="0" applyFont="1" applyFill="1" applyBorder="1"/>
    <xf numFmtId="43" fontId="3" fillId="5" borderId="10" xfId="2" applyFont="1" applyFill="1" applyBorder="1"/>
    <xf numFmtId="43" fontId="3" fillId="5" borderId="1" xfId="0" applyNumberFormat="1" applyFont="1" applyFill="1" applyBorder="1"/>
    <xf numFmtId="43" fontId="0" fillId="5" borderId="1" xfId="0" applyNumberFormat="1" applyFont="1" applyFill="1" applyBorder="1"/>
    <xf numFmtId="43" fontId="3" fillId="6" borderId="1" xfId="0" applyNumberFormat="1" applyFont="1" applyFill="1" applyBorder="1"/>
    <xf numFmtId="43" fontId="0" fillId="6" borderId="1" xfId="0" applyNumberFormat="1" applyFont="1" applyFill="1" applyBorder="1"/>
    <xf numFmtId="0" fontId="6" fillId="0" borderId="11" xfId="0" applyFont="1" applyFill="1" applyBorder="1"/>
    <xf numFmtId="43" fontId="3" fillId="0" borderId="11" xfId="2" applyFont="1" applyFill="1" applyBorder="1"/>
    <xf numFmtId="0" fontId="6" fillId="0" borderId="1" xfId="0" applyFont="1" applyFill="1" applyBorder="1"/>
    <xf numFmtId="43" fontId="3" fillId="0" borderId="1" xfId="2" applyFont="1" applyFill="1" applyBorder="1"/>
    <xf numFmtId="179" fontId="7" fillId="0" borderId="1" xfId="0" applyNumberFormat="1" applyFont="1" applyBorder="1"/>
    <xf numFmtId="0" fontId="8" fillId="0" borderId="1" xfId="0" applyFont="1" applyBorder="1"/>
    <xf numFmtId="43" fontId="7" fillId="0" borderId="1" xfId="2" applyFont="1" applyBorder="1"/>
    <xf numFmtId="179" fontId="3" fillId="0" borderId="1" xfId="0" applyNumberFormat="1" applyFont="1" applyBorder="1"/>
    <xf numFmtId="176" fontId="7" fillId="5" borderId="1" xfId="1" applyFont="1" applyFill="1" applyBorder="1"/>
    <xf numFmtId="0" fontId="8" fillId="5" borderId="7" xfId="0" applyFont="1" applyFill="1" applyBorder="1"/>
    <xf numFmtId="43" fontId="7" fillId="5" borderId="7" xfId="2" applyFont="1" applyFill="1" applyBorder="1"/>
    <xf numFmtId="0" fontId="4" fillId="5" borderId="0" xfId="0" applyFont="1" applyFill="1" applyBorder="1"/>
    <xf numFmtId="0" fontId="0" fillId="5" borderId="0" xfId="0" applyFont="1" applyFill="1" applyBorder="1"/>
    <xf numFmtId="0" fontId="0" fillId="5" borderId="4" xfId="0" applyFont="1" applyFill="1" applyBorder="1"/>
    <xf numFmtId="0" fontId="0" fillId="6" borderId="0" xfId="0" applyFont="1" applyFill="1" applyBorder="1"/>
    <xf numFmtId="0" fontId="0" fillId="6" borderId="4" xfId="0" applyFont="1" applyFill="1" applyBorder="1"/>
    <xf numFmtId="178" fontId="3" fillId="0" borderId="8" xfId="0" applyNumberFormat="1" applyFont="1" applyFill="1" applyBorder="1"/>
    <xf numFmtId="0" fontId="3" fillId="0" borderId="5" xfId="0" applyFont="1" applyBorder="1"/>
    <xf numFmtId="180" fontId="3" fillId="0" borderId="1" xfId="0" applyNumberFormat="1" applyFont="1" applyBorder="1"/>
    <xf numFmtId="0" fontId="7" fillId="6" borderId="1" xfId="0" applyFont="1" applyFill="1" applyBorder="1"/>
    <xf numFmtId="178" fontId="7" fillId="6" borderId="1" xfId="0" applyNumberFormat="1" applyFont="1" applyFill="1" applyBorder="1"/>
    <xf numFmtId="0" fontId="7" fillId="5" borderId="12" xfId="0" applyFont="1" applyFill="1" applyBorder="1"/>
    <xf numFmtId="0" fontId="7" fillId="5" borderId="11" xfId="0" applyFont="1" applyFill="1" applyBorder="1"/>
    <xf numFmtId="178" fontId="7" fillId="5" borderId="11" xfId="0" applyNumberFormat="1" applyFont="1" applyFill="1" applyBorder="1"/>
    <xf numFmtId="0" fontId="7" fillId="5" borderId="6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178" fontId="7" fillId="5" borderId="1" xfId="0" applyNumberFormat="1" applyFont="1" applyFill="1" applyBorder="1" applyAlignment="1">
      <alignment vertical="center"/>
    </xf>
    <xf numFmtId="0" fontId="7" fillId="5" borderId="6" xfId="0" applyFont="1" applyFill="1" applyBorder="1"/>
    <xf numFmtId="0" fontId="20" fillId="5" borderId="6" xfId="0" applyFont="1" applyFill="1" applyBorder="1"/>
    <xf numFmtId="0" fontId="20" fillId="5" borderId="1" xfId="0" applyFont="1" applyFill="1" applyBorder="1"/>
    <xf numFmtId="0" fontId="20" fillId="6" borderId="4" xfId="0" applyFont="1" applyFill="1" applyBorder="1"/>
    <xf numFmtId="0" fontId="20" fillId="6" borderId="1" xfId="0" applyFont="1" applyFill="1" applyBorder="1"/>
    <xf numFmtId="0" fontId="1" fillId="0" borderId="13" xfId="0" applyFont="1" applyFill="1" applyBorder="1"/>
    <xf numFmtId="0" fontId="3" fillId="0" borderId="14" xfId="0" applyFont="1" applyFill="1" applyBorder="1"/>
    <xf numFmtId="0" fontId="1" fillId="0" borderId="14" xfId="0" applyFont="1" applyFill="1" applyBorder="1"/>
    <xf numFmtId="178" fontId="3" fillId="0" borderId="14" xfId="0" applyNumberFormat="1" applyFont="1" applyFill="1" applyBorder="1"/>
    <xf numFmtId="0" fontId="3" fillId="0" borderId="14" xfId="0" applyNumberFormat="1" applyFont="1" applyBorder="1"/>
    <xf numFmtId="0" fontId="3" fillId="8" borderId="1" xfId="0" applyFont="1" applyFill="1" applyBorder="1"/>
    <xf numFmtId="178" fontId="3" fillId="8" borderId="1" xfId="0" applyNumberFormat="1" applyFont="1" applyFill="1" applyBorder="1"/>
    <xf numFmtId="43" fontId="7" fillId="5" borderId="1" xfId="0" applyNumberFormat="1" applyFont="1" applyFill="1" applyBorder="1"/>
    <xf numFmtId="43" fontId="7" fillId="6" borderId="1" xfId="0" applyNumberFormat="1" applyFont="1" applyFill="1" applyBorder="1"/>
    <xf numFmtId="0" fontId="8" fillId="6" borderId="1" xfId="0" applyFont="1" applyFill="1" applyBorder="1"/>
    <xf numFmtId="43" fontId="7" fillId="6" borderId="1" xfId="2" applyFont="1" applyFill="1" applyBorder="1"/>
    <xf numFmtId="0" fontId="8" fillId="5" borderId="11" xfId="0" applyFont="1" applyFill="1" applyBorder="1"/>
    <xf numFmtId="43" fontId="7" fillId="5" borderId="11" xfId="2" applyFont="1" applyFill="1" applyBorder="1"/>
    <xf numFmtId="0" fontId="8" fillId="5" borderId="1" xfId="0" applyFont="1" applyFill="1" applyBorder="1" applyAlignment="1">
      <alignment vertical="center"/>
    </xf>
    <xf numFmtId="43" fontId="7" fillId="5" borderId="1" xfId="2" applyFont="1" applyFill="1" applyBorder="1" applyAlignment="1">
      <alignment vertical="center"/>
    </xf>
    <xf numFmtId="43" fontId="20" fillId="5" borderId="1" xfId="2" applyFont="1" applyFill="1" applyBorder="1"/>
    <xf numFmtId="43" fontId="20" fillId="6" borderId="1" xfId="2" applyFont="1" applyFill="1" applyBorder="1"/>
    <xf numFmtId="43" fontId="21" fillId="0" borderId="14" xfId="0" applyNumberFormat="1" applyFont="1" applyBorder="1"/>
    <xf numFmtId="0" fontId="22" fillId="0" borderId="14" xfId="0" applyFont="1" applyBorder="1"/>
    <xf numFmtId="43" fontId="21" fillId="0" borderId="14" xfId="2" applyFont="1" applyBorder="1"/>
    <xf numFmtId="43" fontId="1" fillId="0" borderId="14" xfId="2" applyFont="1" applyFill="1" applyBorder="1"/>
    <xf numFmtId="43" fontId="3" fillId="0" borderId="1" xfId="0" applyNumberFormat="1" applyFont="1" applyBorder="1"/>
    <xf numFmtId="0" fontId="6" fillId="8" borderId="1" xfId="0" applyFont="1" applyFill="1" applyBorder="1"/>
    <xf numFmtId="43" fontId="3" fillId="8" borderId="1" xfId="2" applyFont="1" applyFill="1" applyBorder="1"/>
    <xf numFmtId="0" fontId="4" fillId="4" borderId="0" xfId="0" applyFont="1" applyFill="1"/>
    <xf numFmtId="178" fontId="7" fillId="5" borderId="15" xfId="0" applyNumberFormat="1" applyFont="1" applyFill="1" applyBorder="1"/>
    <xf numFmtId="178" fontId="7" fillId="5" borderId="16" xfId="0" applyNumberFormat="1" applyFont="1" applyFill="1" applyBorder="1" applyAlignment="1">
      <alignment vertical="center"/>
    </xf>
    <xf numFmtId="178" fontId="7" fillId="5" borderId="16" xfId="0" applyNumberFormat="1" applyFont="1" applyFill="1" applyBorder="1"/>
    <xf numFmtId="178" fontId="20" fillId="5" borderId="16" xfId="0" applyNumberFormat="1" applyFont="1" applyFill="1" applyBorder="1"/>
    <xf numFmtId="178" fontId="20" fillId="6" borderId="16" xfId="0" applyNumberFormat="1" applyFont="1" applyFill="1" applyBorder="1"/>
    <xf numFmtId="43" fontId="3" fillId="0" borderId="17" xfId="0" applyNumberFormat="1" applyFont="1" applyFill="1" applyBorder="1"/>
    <xf numFmtId="0" fontId="3" fillId="7" borderId="5" xfId="0" applyFont="1" applyFill="1" applyBorder="1"/>
    <xf numFmtId="179" fontId="3" fillId="0" borderId="7" xfId="0" applyNumberFormat="1" applyFont="1" applyBorder="1"/>
    <xf numFmtId="178" fontId="3" fillId="0" borderId="7" xfId="0" applyNumberFormat="1" applyFont="1" applyBorder="1"/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5" borderId="10" xfId="0" applyFont="1" applyFill="1" applyBorder="1"/>
    <xf numFmtId="0" fontId="0" fillId="0" borderId="1" xfId="0" applyFont="1" applyBorder="1"/>
    <xf numFmtId="179" fontId="3" fillId="6" borderId="1" xfId="0" applyNumberFormat="1" applyFont="1" applyFill="1" applyBorder="1"/>
    <xf numFmtId="0" fontId="3" fillId="0" borderId="3" xfId="0" applyFont="1" applyBorder="1"/>
    <xf numFmtId="43" fontId="3" fillId="0" borderId="7" xfId="0" applyNumberFormat="1" applyFont="1" applyBorder="1"/>
    <xf numFmtId="43" fontId="3" fillId="0" borderId="7" xfId="2" applyFont="1" applyBorder="1"/>
    <xf numFmtId="0" fontId="8" fillId="5" borderId="10" xfId="0" applyFont="1" applyFill="1" applyBorder="1"/>
    <xf numFmtId="43" fontId="7" fillId="5" borderId="10" xfId="2" applyFont="1" applyFill="1" applyBorder="1"/>
    <xf numFmtId="178" fontId="0" fillId="5" borderId="1" xfId="0" applyNumberFormat="1" applyFont="1" applyFill="1" applyBorder="1"/>
    <xf numFmtId="0" fontId="6" fillId="6" borderId="1" xfId="0" applyFont="1" applyFill="1" applyBorder="1"/>
    <xf numFmtId="43" fontId="3" fillId="6" borderId="1" xfId="2" applyFont="1" applyFill="1" applyBorder="1"/>
    <xf numFmtId="0" fontId="6" fillId="0" borderId="0" xfId="0" applyFont="1" applyBorder="1"/>
    <xf numFmtId="43" fontId="3" fillId="0" borderId="0" xfId="2" applyFont="1" applyBorder="1"/>
    <xf numFmtId="179" fontId="3" fillId="0" borderId="0" xfId="0" applyNumberFormat="1" applyFont="1" applyBorder="1"/>
    <xf numFmtId="178" fontId="3" fillId="0" borderId="4" xfId="0" applyNumberFormat="1" applyFont="1" applyBorder="1"/>
    <xf numFmtId="0" fontId="3" fillId="0" borderId="4" xfId="0" applyFont="1" applyBorder="1" applyAlignment="1">
      <alignment horizontal="center"/>
    </xf>
    <xf numFmtId="178" fontId="7" fillId="5" borderId="10" xfId="0" applyNumberFormat="1" applyFont="1" applyFill="1" applyBorder="1"/>
    <xf numFmtId="0" fontId="11" fillId="6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0" fillId="6" borderId="0" xfId="0" applyFont="1" applyFill="1" applyAlignment="1">
      <alignment vertical="center"/>
    </xf>
    <xf numFmtId="0" fontId="9" fillId="4" borderId="1" xfId="0" applyFont="1" applyFill="1" applyBorder="1"/>
    <xf numFmtId="0" fontId="3" fillId="4" borderId="0" xfId="0" applyFont="1" applyFill="1" applyBorder="1"/>
    <xf numFmtId="178" fontId="3" fillId="4" borderId="0" xfId="0" applyNumberFormat="1" applyFont="1" applyFill="1" applyBorder="1"/>
    <xf numFmtId="0" fontId="0" fillId="0" borderId="0" xfId="5" applyFont="1" applyAlignment="1"/>
    <xf numFmtId="178" fontId="0" fillId="0" borderId="0" xfId="5" applyNumberFormat="1" applyFont="1" applyAlignment="1"/>
    <xf numFmtId="0" fontId="3" fillId="0" borderId="1" xfId="5" applyFont="1" applyBorder="1" applyAlignment="1"/>
    <xf numFmtId="178" fontId="3" fillId="0" borderId="1" xfId="5" applyNumberFormat="1" applyFont="1" applyBorder="1" applyAlignment="1"/>
    <xf numFmtId="0" fontId="3" fillId="0" borderId="1" xfId="5" applyFont="1" applyFill="1" applyBorder="1" applyAlignment="1"/>
    <xf numFmtId="178" fontId="3" fillId="0" borderId="1" xfId="5" applyNumberFormat="1" applyFont="1" applyFill="1" applyBorder="1" applyAlignment="1"/>
    <xf numFmtId="0" fontId="7" fillId="9" borderId="1" xfId="5" applyFont="1" applyFill="1" applyBorder="1" applyAlignment="1"/>
    <xf numFmtId="178" fontId="7" fillId="9" borderId="1" xfId="5" applyNumberFormat="1" applyFont="1" applyFill="1" applyBorder="1" applyAlignment="1"/>
    <xf numFmtId="0" fontId="7" fillId="9" borderId="5" xfId="5" applyFont="1" applyFill="1" applyBorder="1" applyAlignment="1"/>
    <xf numFmtId="0" fontId="7" fillId="9" borderId="0" xfId="5" applyFont="1" applyFill="1" applyBorder="1" applyAlignment="1"/>
    <xf numFmtId="0" fontId="7" fillId="9" borderId="5" xfId="5" applyFont="1" applyFill="1" applyBorder="1"/>
    <xf numFmtId="0" fontId="4" fillId="9" borderId="1" xfId="5" applyFont="1" applyFill="1" applyBorder="1"/>
    <xf numFmtId="0" fontId="4" fillId="9" borderId="0" xfId="5" applyFont="1" applyFill="1"/>
    <xf numFmtId="178" fontId="4" fillId="9" borderId="0" xfId="5" applyNumberFormat="1" applyFont="1" applyFill="1"/>
    <xf numFmtId="0" fontId="7" fillId="6" borderId="1" xfId="5" applyFont="1" applyFill="1" applyBorder="1"/>
    <xf numFmtId="178" fontId="7" fillId="6" borderId="1" xfId="5" applyNumberFormat="1" applyFont="1" applyFill="1" applyBorder="1"/>
    <xf numFmtId="0" fontId="0" fillId="0" borderId="0" xfId="0" applyAlignment="1">
      <alignment vertical="center"/>
    </xf>
    <xf numFmtId="0" fontId="0" fillId="0" borderId="0" xfId="0" applyFont="1" applyAlignment="1"/>
    <xf numFmtId="178" fontId="0" fillId="0" borderId="0" xfId="0" applyNumberFormat="1" applyFont="1" applyAlignment="1"/>
    <xf numFmtId="0" fontId="3" fillId="0" borderId="1" xfId="0" applyFont="1" applyBorder="1" applyAlignment="1"/>
    <xf numFmtId="178" fontId="3" fillId="0" borderId="1" xfId="0" applyNumberFormat="1" applyFont="1" applyBorder="1" applyAlignment="1"/>
    <xf numFmtId="0" fontId="3" fillId="4" borderId="5" xfId="0" applyFont="1" applyFill="1" applyBorder="1" applyAlignment="1"/>
    <xf numFmtId="0" fontId="3" fillId="0" borderId="4" xfId="0" applyFont="1" applyBorder="1" applyAlignment="1"/>
    <xf numFmtId="0" fontId="7" fillId="5" borderId="4" xfId="0" applyFont="1" applyFill="1" applyBorder="1"/>
    <xf numFmtId="179" fontId="3" fillId="4" borderId="0" xfId="0" applyNumberFormat="1" applyFont="1" applyFill="1" applyBorder="1"/>
    <xf numFmtId="0" fontId="6" fillId="4" borderId="0" xfId="0" applyFont="1" applyFill="1" applyBorder="1"/>
    <xf numFmtId="43" fontId="3" fillId="4" borderId="0" xfId="2" applyFont="1" applyFill="1" applyBorder="1"/>
    <xf numFmtId="43" fontId="0" fillId="0" borderId="0" xfId="6" applyFont="1" applyAlignment="1"/>
    <xf numFmtId="0" fontId="6" fillId="0" borderId="1" xfId="5" applyFont="1" applyBorder="1" applyAlignment="1"/>
    <xf numFmtId="43" fontId="3" fillId="0" borderId="1" xfId="6" applyFont="1" applyBorder="1" applyAlignment="1"/>
    <xf numFmtId="0" fontId="6" fillId="0" borderId="1" xfId="5" applyFont="1" applyFill="1" applyBorder="1" applyAlignment="1"/>
    <xf numFmtId="43" fontId="3" fillId="0" borderId="1" xfId="6" applyFont="1" applyFill="1" applyBorder="1" applyAlignment="1"/>
    <xf numFmtId="0" fontId="8" fillId="9" borderId="1" xfId="5" applyFont="1" applyFill="1" applyBorder="1" applyAlignment="1"/>
    <xf numFmtId="43" fontId="7" fillId="9" borderId="1" xfId="6" applyFont="1" applyFill="1" applyBorder="1" applyAlignment="1"/>
    <xf numFmtId="0" fontId="8" fillId="9" borderId="0" xfId="5" applyFont="1" applyFill="1" applyBorder="1" applyAlignment="1"/>
    <xf numFmtId="43" fontId="7" fillId="9" borderId="0" xfId="6" applyFont="1" applyFill="1" applyBorder="1" applyAlignment="1"/>
    <xf numFmtId="0" fontId="7" fillId="9" borderId="1" xfId="5" applyFont="1" applyFill="1" applyBorder="1"/>
    <xf numFmtId="43" fontId="7" fillId="9" borderId="1" xfId="6" applyFont="1" applyFill="1" applyBorder="1"/>
    <xf numFmtId="0" fontId="8" fillId="6" borderId="1" xfId="5" applyFont="1" applyFill="1" applyBorder="1"/>
    <xf numFmtId="43" fontId="7" fillId="6" borderId="1" xfId="6" applyFont="1" applyFill="1" applyBorder="1"/>
    <xf numFmtId="43" fontId="0" fillId="0" borderId="0" xfId="2" applyFont="1" applyAlignment="1"/>
    <xf numFmtId="0" fontId="6" fillId="0" borderId="1" xfId="0" applyFont="1" applyBorder="1" applyAlignment="1"/>
    <xf numFmtId="43" fontId="3" fillId="0" borderId="1" xfId="2" applyFont="1" applyBorder="1" applyAlignment="1"/>
    <xf numFmtId="0" fontId="0" fillId="0" borderId="0" xfId="5" applyFont="1"/>
    <xf numFmtId="0" fontId="0" fillId="6" borderId="0" xfId="0" applyFill="1" applyAlignment="1">
      <alignment vertical="center"/>
    </xf>
    <xf numFmtId="0" fontId="4" fillId="9" borderId="0" xfId="0" applyFont="1" applyFill="1" applyAlignment="1">
      <alignment vertical="center"/>
    </xf>
    <xf numFmtId="178" fontId="7" fillId="9" borderId="0" xfId="5" applyNumberFormat="1" applyFont="1" applyFill="1" applyBorder="1" applyAlignment="1"/>
    <xf numFmtId="0" fontId="4" fillId="6" borderId="0" xfId="0" applyFont="1" applyFill="1" applyAlignment="1">
      <alignment vertical="center"/>
    </xf>
    <xf numFmtId="0" fontId="0" fillId="6" borderId="1" xfId="0" applyNumberFormat="1" applyFont="1" applyFill="1" applyBorder="1" applyAlignment="1" applyProtection="1"/>
    <xf numFmtId="0" fontId="4" fillId="5" borderId="1" xfId="0" applyFont="1" applyFill="1" applyBorder="1"/>
    <xf numFmtId="0" fontId="23" fillId="5" borderId="0" xfId="0" applyFont="1" applyFill="1"/>
    <xf numFmtId="0" fontId="23" fillId="4" borderId="0" xfId="0" applyFont="1" applyFill="1"/>
    <xf numFmtId="0" fontId="0" fillId="10" borderId="0" xfId="0" applyFont="1" applyFill="1"/>
    <xf numFmtId="0" fontId="18" fillId="5" borderId="0" xfId="0" applyFont="1" applyFill="1"/>
    <xf numFmtId="0" fontId="24" fillId="5" borderId="0" xfId="0" applyFont="1" applyFill="1"/>
    <xf numFmtId="0" fontId="25" fillId="5" borderId="0" xfId="0" applyFont="1" applyFill="1"/>
    <xf numFmtId="0" fontId="23" fillId="10" borderId="0" xfId="0" applyFont="1" applyFill="1"/>
    <xf numFmtId="0" fontId="23" fillId="0" borderId="0" xfId="0" applyFont="1"/>
    <xf numFmtId="0" fontId="10" fillId="5" borderId="1" xfId="0" applyFont="1" applyFill="1" applyBorder="1"/>
    <xf numFmtId="0" fontId="11" fillId="4" borderId="0" xfId="0" applyFont="1" applyFill="1"/>
    <xf numFmtId="0" fontId="13" fillId="9" borderId="0" xfId="0" applyFont="1" applyFill="1"/>
    <xf numFmtId="0" fontId="11" fillId="9" borderId="0" xfId="0" applyFont="1" applyFill="1"/>
    <xf numFmtId="0" fontId="11" fillId="10" borderId="0" xfId="0" applyFont="1" applyFill="1"/>
    <xf numFmtId="178" fontId="0" fillId="0" borderId="0" xfId="0" applyNumberFormat="1" applyFont="1"/>
    <xf numFmtId="0" fontId="7" fillId="9" borderId="1" xfId="0" applyFont="1" applyFill="1" applyBorder="1"/>
    <xf numFmtId="178" fontId="7" fillId="9" borderId="1" xfId="0" applyNumberFormat="1" applyFont="1" applyFill="1" applyBorder="1"/>
    <xf numFmtId="0" fontId="4" fillId="9" borderId="1" xfId="0" applyFont="1" applyFill="1" applyBorder="1"/>
    <xf numFmtId="0" fontId="7" fillId="9" borderId="3" xfId="0" applyFont="1" applyFill="1" applyBorder="1"/>
    <xf numFmtId="178" fontId="4" fillId="9" borderId="1" xfId="0" applyNumberFormat="1" applyFont="1" applyFill="1" applyBorder="1"/>
    <xf numFmtId="0" fontId="7" fillId="4" borderId="1" xfId="0" applyFont="1" applyFill="1" applyBorder="1"/>
    <xf numFmtId="0" fontId="4" fillId="4" borderId="1" xfId="0" applyFont="1" applyFill="1" applyBorder="1"/>
    <xf numFmtId="178" fontId="4" fillId="4" borderId="1" xfId="0" applyNumberFormat="1" applyFont="1" applyFill="1" applyBorder="1"/>
    <xf numFmtId="178" fontId="7" fillId="5" borderId="0" xfId="0" applyNumberFormat="1" applyFont="1" applyFill="1" applyBorder="1"/>
    <xf numFmtId="0" fontId="0" fillId="4" borderId="3" xfId="0" applyFont="1" applyFill="1" applyBorder="1"/>
    <xf numFmtId="0" fontId="0" fillId="10" borderId="0" xfId="0" applyFill="1"/>
    <xf numFmtId="181" fontId="7" fillId="9" borderId="1" xfId="0" applyNumberFormat="1" applyFont="1" applyFill="1" applyBorder="1"/>
    <xf numFmtId="0" fontId="0" fillId="0" borderId="0" xfId="0" applyFont="1" applyBorder="1"/>
    <xf numFmtId="178" fontId="3" fillId="0" borderId="0" xfId="0" applyNumberFormat="1" applyFont="1" applyFill="1" applyBorder="1"/>
    <xf numFmtId="0" fontId="8" fillId="9" borderId="1" xfId="0" applyFont="1" applyFill="1" applyBorder="1"/>
    <xf numFmtId="43" fontId="7" fillId="9" borderId="1" xfId="2" applyFont="1" applyFill="1" applyBorder="1"/>
    <xf numFmtId="43" fontId="7" fillId="9" borderId="3" xfId="2" applyFont="1" applyFill="1" applyBorder="1"/>
    <xf numFmtId="43" fontId="4" fillId="9" borderId="0" xfId="0" applyNumberFormat="1" applyFont="1" applyFill="1"/>
    <xf numFmtId="43" fontId="4" fillId="9" borderId="1" xfId="0" applyNumberFormat="1" applyFont="1" applyFill="1" applyBorder="1"/>
    <xf numFmtId="43" fontId="4" fillId="4" borderId="1" xfId="0" applyNumberFormat="1" applyFont="1" applyFill="1" applyBorder="1"/>
    <xf numFmtId="43" fontId="7" fillId="4" borderId="1" xfId="2" applyFont="1" applyFill="1" applyBorder="1"/>
    <xf numFmtId="0" fontId="7" fillId="5" borderId="1" xfId="0" applyNumberFormat="1" applyFont="1" applyFill="1" applyBorder="1"/>
    <xf numFmtId="0" fontId="8" fillId="5" borderId="0" xfId="0" applyFont="1" applyFill="1" applyBorder="1"/>
    <xf numFmtId="43" fontId="7" fillId="5" borderId="0" xfId="2" applyFont="1" applyFill="1" applyBorder="1"/>
    <xf numFmtId="43" fontId="3" fillId="0" borderId="0" xfId="2" applyFont="1" applyFill="1" applyBorder="1"/>
    <xf numFmtId="0" fontId="4" fillId="5" borderId="10" xfId="0" applyFont="1" applyFill="1" applyBorder="1"/>
    <xf numFmtId="0" fontId="3" fillId="4" borderId="11" xfId="0" applyFont="1" applyFill="1" applyBorder="1"/>
    <xf numFmtId="178" fontId="3" fillId="4" borderId="11" xfId="0" applyNumberFormat="1" applyFont="1" applyFill="1" applyBorder="1"/>
    <xf numFmtId="0" fontId="26" fillId="5" borderId="1" xfId="0" applyFont="1" applyFill="1" applyBorder="1"/>
    <xf numFmtId="178" fontId="26" fillId="5" borderId="1" xfId="0" applyNumberFormat="1" applyFont="1" applyFill="1" applyBorder="1"/>
    <xf numFmtId="0" fontId="7" fillId="10" borderId="1" xfId="0" applyFont="1" applyFill="1" applyBorder="1"/>
    <xf numFmtId="178" fontId="7" fillId="10" borderId="1" xfId="0" applyNumberFormat="1" applyFont="1" applyFill="1" applyBorder="1"/>
    <xf numFmtId="0" fontId="3" fillId="10" borderId="1" xfId="0" applyFont="1" applyFill="1" applyBorder="1"/>
    <xf numFmtId="178" fontId="3" fillId="10" borderId="1" xfId="0" applyNumberFormat="1" applyFont="1" applyFill="1" applyBorder="1"/>
    <xf numFmtId="0" fontId="18" fillId="5" borderId="1" xfId="0" applyFont="1" applyFill="1" applyBorder="1"/>
    <xf numFmtId="178" fontId="18" fillId="5" borderId="1" xfId="0" applyNumberFormat="1" applyFont="1" applyFill="1" applyBorder="1"/>
    <xf numFmtId="0" fontId="27" fillId="5" borderId="1" xfId="3" applyFont="1" applyFill="1" applyBorder="1" applyAlignment="1" applyProtection="1"/>
    <xf numFmtId="0" fontId="24" fillId="5" borderId="1" xfId="0" applyFont="1" applyFill="1" applyBorder="1"/>
    <xf numFmtId="178" fontId="24" fillId="5" borderId="1" xfId="0" applyNumberFormat="1" applyFont="1" applyFill="1" applyBorder="1"/>
    <xf numFmtId="0" fontId="23" fillId="10" borderId="1" xfId="0" applyFont="1" applyFill="1" applyBorder="1"/>
    <xf numFmtId="0" fontId="26" fillId="10" borderId="1" xfId="0" applyFont="1" applyFill="1" applyBorder="1"/>
    <xf numFmtId="178" fontId="26" fillId="10" borderId="1" xfId="0" applyNumberFormat="1" applyFont="1" applyFill="1" applyBorder="1"/>
    <xf numFmtId="178" fontId="4" fillId="9" borderId="0" xfId="0" applyNumberFormat="1" applyFont="1" applyFill="1"/>
    <xf numFmtId="0" fontId="23" fillId="5" borderId="1" xfId="0" applyFont="1" applyFill="1" applyBorder="1"/>
    <xf numFmtId="0" fontId="26" fillId="5" borderId="10" xfId="0" applyFont="1" applyFill="1" applyBorder="1"/>
    <xf numFmtId="0" fontId="14" fillId="5" borderId="1" xfId="0" applyFont="1" applyFill="1" applyBorder="1"/>
    <xf numFmtId="178" fontId="14" fillId="5" borderId="1" xfId="0" applyNumberFormat="1" applyFont="1" applyFill="1" applyBorder="1"/>
    <xf numFmtId="0" fontId="28" fillId="2" borderId="0" xfId="0" applyFont="1" applyFill="1" applyBorder="1"/>
    <xf numFmtId="0" fontId="3" fillId="4" borderId="1" xfId="0" applyFont="1" applyFill="1" applyBorder="1"/>
    <xf numFmtId="0" fontId="6" fillId="4" borderId="11" xfId="0" applyFont="1" applyFill="1" applyBorder="1"/>
    <xf numFmtId="43" fontId="3" fillId="4" borderId="11" xfId="2" applyFont="1" applyFill="1" applyBorder="1"/>
    <xf numFmtId="0" fontId="29" fillId="5" borderId="1" xfId="0" applyFont="1" applyFill="1" applyBorder="1"/>
    <xf numFmtId="43" fontId="26" fillId="5" borderId="1" xfId="2" applyFont="1" applyFill="1" applyBorder="1"/>
    <xf numFmtId="0" fontId="8" fillId="10" borderId="1" xfId="0" applyFont="1" applyFill="1" applyBorder="1"/>
    <xf numFmtId="43" fontId="7" fillId="10" borderId="1" xfId="2" applyFont="1" applyFill="1" applyBorder="1"/>
    <xf numFmtId="0" fontId="6" fillId="5" borderId="1" xfId="0" applyFont="1" applyFill="1" applyBorder="1"/>
    <xf numFmtId="43" fontId="3" fillId="5" borderId="1" xfId="2" applyFont="1" applyFill="1" applyBorder="1"/>
    <xf numFmtId="0" fontId="6" fillId="10" borderId="1" xfId="0" applyFont="1" applyFill="1" applyBorder="1"/>
    <xf numFmtId="43" fontId="3" fillId="10" borderId="1" xfId="2" applyFont="1" applyFill="1" applyBorder="1"/>
    <xf numFmtId="43" fontId="18" fillId="5" borderId="1" xfId="2" applyFont="1" applyFill="1" applyBorder="1"/>
    <xf numFmtId="43" fontId="24" fillId="5" borderId="1" xfId="2" applyFont="1" applyFill="1" applyBorder="1"/>
    <xf numFmtId="0" fontId="29" fillId="10" borderId="1" xfId="0" applyFont="1" applyFill="1" applyBorder="1"/>
    <xf numFmtId="43" fontId="26" fillId="10" borderId="1" xfId="2" applyFont="1" applyFill="1" applyBorder="1"/>
    <xf numFmtId="43" fontId="3" fillId="5" borderId="10" xfId="0" applyNumberFormat="1" applyFont="1" applyFill="1" applyBorder="1"/>
    <xf numFmtId="43" fontId="14" fillId="5" borderId="1" xfId="0" applyNumberFormat="1" applyFont="1" applyFill="1" applyBorder="1"/>
    <xf numFmtId="0" fontId="15" fillId="5" borderId="1" xfId="0" applyFont="1" applyFill="1" applyBorder="1"/>
    <xf numFmtId="43" fontId="14" fillId="5" borderId="1" xfId="2" applyFont="1" applyFill="1" applyBorder="1"/>
    <xf numFmtId="0" fontId="6" fillId="4" borderId="1" xfId="0" applyFont="1" applyFill="1" applyBorder="1"/>
    <xf numFmtId="43" fontId="3" fillId="4" borderId="1" xfId="2" applyFont="1" applyFill="1" applyBorder="1"/>
    <xf numFmtId="0" fontId="23" fillId="6" borderId="0" xfId="0" applyFont="1" applyFill="1"/>
    <xf numFmtId="178" fontId="28" fillId="2" borderId="11" xfId="0" applyNumberFormat="1" applyFont="1" applyFill="1" applyBorder="1"/>
    <xf numFmtId="0" fontId="14" fillId="0" borderId="0" xfId="0" applyFont="1" applyBorder="1"/>
    <xf numFmtId="0" fontId="3" fillId="5" borderId="3" xfId="0" applyFont="1" applyFill="1" applyBorder="1"/>
    <xf numFmtId="178" fontId="0" fillId="5" borderId="0" xfId="0" applyNumberFormat="1" applyFont="1" applyFill="1"/>
    <xf numFmtId="0" fontId="13" fillId="9" borderId="1" xfId="0" applyFont="1" applyFill="1" applyBorder="1"/>
    <xf numFmtId="178" fontId="13" fillId="9" borderId="1" xfId="0" applyNumberFormat="1" applyFont="1" applyFill="1" applyBorder="1"/>
    <xf numFmtId="0" fontId="3" fillId="9" borderId="1" xfId="0" applyFont="1" applyFill="1" applyBorder="1"/>
    <xf numFmtId="180" fontId="3" fillId="9" borderId="1" xfId="0" applyNumberFormat="1" applyFont="1" applyFill="1" applyBorder="1"/>
    <xf numFmtId="178" fontId="9" fillId="5" borderId="1" xfId="0" applyNumberFormat="1" applyFont="1" applyFill="1" applyBorder="1"/>
    <xf numFmtId="0" fontId="15" fillId="0" borderId="0" xfId="0" applyFont="1" applyBorder="1"/>
    <xf numFmtId="43" fontId="14" fillId="0" borderId="0" xfId="2" applyFont="1" applyBorder="1"/>
    <xf numFmtId="43" fontId="13" fillId="9" borderId="1" xfId="2" applyFont="1" applyFill="1" applyBorder="1"/>
    <xf numFmtId="43" fontId="3" fillId="0" borderId="0" xfId="0" applyNumberFormat="1" applyFont="1" applyBorder="1"/>
    <xf numFmtId="0" fontId="6" fillId="9" borderId="1" xfId="0" applyFont="1" applyFill="1" applyBorder="1"/>
    <xf numFmtId="43" fontId="3" fillId="9" borderId="1" xfId="2" applyFont="1" applyFill="1" applyBorder="1"/>
    <xf numFmtId="178" fontId="14" fillId="0" borderId="0" xfId="0" applyNumberFormat="1" applyFont="1" applyBorder="1"/>
    <xf numFmtId="178" fontId="3" fillId="9" borderId="1" xfId="0" applyNumberFormat="1" applyFont="1" applyFill="1" applyBorder="1"/>
    <xf numFmtId="0" fontId="3" fillId="10" borderId="0" xfId="0" applyFont="1" applyFill="1"/>
    <xf numFmtId="178" fontId="0" fillId="4" borderId="0" xfId="0" applyNumberFormat="1" applyFont="1" applyFill="1"/>
    <xf numFmtId="182" fontId="3" fillId="0" borderId="1" xfId="1" applyNumberFormat="1" applyFont="1" applyBorder="1"/>
    <xf numFmtId="0" fontId="0" fillId="10" borderId="1" xfId="0" applyFont="1" applyFill="1" applyBorder="1"/>
    <xf numFmtId="176" fontId="3" fillId="0" borderId="1" xfId="1" applyFont="1" applyBorder="1"/>
    <xf numFmtId="0" fontId="3" fillId="6" borderId="0" xfId="0" applyFont="1" applyFill="1"/>
    <xf numFmtId="0" fontId="30" fillId="5" borderId="1" xfId="0" applyFont="1" applyFill="1" applyBorder="1" applyAlignment="1">
      <alignment vertical="center"/>
    </xf>
    <xf numFmtId="0" fontId="11" fillId="0" borderId="0" xfId="0" applyFont="1" applyFill="1"/>
    <xf numFmtId="0" fontId="11" fillId="3" borderId="0" xfId="0" applyFont="1" applyFill="1"/>
    <xf numFmtId="0" fontId="4" fillId="5" borderId="2" xfId="0" applyFont="1" applyFill="1" applyBorder="1" applyAlignment="1"/>
    <xf numFmtId="0" fontId="7" fillId="5" borderId="2" xfId="0" applyFont="1" applyFill="1" applyBorder="1" applyAlignment="1"/>
    <xf numFmtId="180" fontId="7" fillId="5" borderId="2" xfId="0" applyNumberFormat="1" applyFont="1" applyFill="1" applyBorder="1" applyAlignment="1"/>
    <xf numFmtId="0" fontId="4" fillId="4" borderId="5" xfId="0" applyFont="1" applyFill="1" applyBorder="1"/>
    <xf numFmtId="0" fontId="4" fillId="4" borderId="7" xfId="0" applyFont="1" applyFill="1" applyBorder="1"/>
    <xf numFmtId="0" fontId="0" fillId="0" borderId="5" xfId="0" applyBorder="1"/>
    <xf numFmtId="0" fontId="0" fillId="0" borderId="7" xfId="0" applyBorder="1"/>
    <xf numFmtId="0" fontId="3" fillId="0" borderId="10" xfId="0" applyFont="1" applyBorder="1"/>
    <xf numFmtId="178" fontId="3" fillId="0" borderId="10" xfId="0" applyNumberFormat="1" applyFont="1" applyBorder="1"/>
    <xf numFmtId="0" fontId="3" fillId="0" borderId="11" xfId="0" applyNumberFormat="1" applyFont="1" applyFill="1" applyBorder="1" applyAlignment="1" applyProtection="1"/>
    <xf numFmtId="178" fontId="3" fillId="0" borderId="11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178" fontId="0" fillId="0" borderId="0" xfId="0" applyNumberFormat="1" applyFont="1" applyFill="1" applyBorder="1" applyAlignment="1" applyProtection="1"/>
    <xf numFmtId="0" fontId="7" fillId="5" borderId="1" xfId="0" applyNumberFormat="1" applyFont="1" applyFill="1" applyBorder="1" applyAlignment="1" applyProtection="1"/>
    <xf numFmtId="0" fontId="4" fillId="5" borderId="1" xfId="0" applyNumberFormat="1" applyFont="1" applyFill="1" applyBorder="1" applyAlignment="1" applyProtection="1"/>
    <xf numFmtId="178" fontId="7" fillId="5" borderId="1" xfId="0" applyNumberFormat="1" applyFont="1" applyFill="1" applyBorder="1" applyAlignment="1" applyProtection="1"/>
    <xf numFmtId="0" fontId="0" fillId="4" borderId="0" xfId="0" applyNumberFormat="1" applyFont="1" applyFill="1" applyBorder="1" applyAlignment="1" applyProtection="1"/>
    <xf numFmtId="0" fontId="8" fillId="5" borderId="2" xfId="0" applyFont="1" applyFill="1" applyBorder="1" applyAlignment="1"/>
    <xf numFmtId="43" fontId="7" fillId="5" borderId="2" xfId="2" applyFont="1" applyFill="1" applyBorder="1" applyAlignment="1"/>
    <xf numFmtId="0" fontId="8" fillId="4" borderId="1" xfId="0" applyFont="1" applyFill="1" applyBorder="1" applyAlignment="1"/>
    <xf numFmtId="0" fontId="8" fillId="4" borderId="7" xfId="0" applyFont="1" applyFill="1" applyBorder="1" applyAlignment="1"/>
    <xf numFmtId="178" fontId="4" fillId="4" borderId="7" xfId="0" applyNumberFormat="1" applyFont="1" applyFill="1" applyBorder="1"/>
    <xf numFmtId="0" fontId="6" fillId="0" borderId="7" xfId="0" applyFont="1" applyBorder="1" applyAlignment="1"/>
    <xf numFmtId="178" fontId="0" fillId="0" borderId="7" xfId="0" applyNumberFormat="1" applyFont="1" applyBorder="1"/>
    <xf numFmtId="0" fontId="6" fillId="0" borderId="10" xfId="0" applyFont="1" applyBorder="1"/>
    <xf numFmtId="43" fontId="3" fillId="0" borderId="10" xfId="2" applyFont="1" applyBorder="1"/>
    <xf numFmtId="0" fontId="6" fillId="0" borderId="11" xfId="0" applyNumberFormat="1" applyFont="1" applyFill="1" applyBorder="1" applyAlignment="1" applyProtection="1"/>
    <xf numFmtId="43" fontId="3" fillId="0" borderId="11" xfId="0" applyNumberFormat="1" applyFont="1" applyFill="1" applyBorder="1" applyAlignment="1" applyProtection="1"/>
    <xf numFmtId="0" fontId="8" fillId="5" borderId="1" xfId="0" applyNumberFormat="1" applyFont="1" applyFill="1" applyBorder="1" applyAlignment="1" applyProtection="1"/>
    <xf numFmtId="43" fontId="7" fillId="5" borderId="1" xfId="0" applyNumberFormat="1" applyFont="1" applyFill="1" applyBorder="1" applyAlignment="1" applyProtection="1"/>
    <xf numFmtId="43" fontId="0" fillId="4" borderId="0" xfId="0" applyNumberFormat="1" applyFont="1" applyFill="1" applyBorder="1" applyAlignment="1" applyProtection="1"/>
    <xf numFmtId="0" fontId="7" fillId="5" borderId="0" xfId="0" applyFont="1" applyFill="1" applyBorder="1" applyAlignment="1"/>
    <xf numFmtId="178" fontId="7" fillId="5" borderId="0" xfId="0" applyNumberFormat="1" applyFont="1" applyFill="1" applyBorder="1" applyAlignment="1"/>
    <xf numFmtId="178" fontId="4" fillId="4" borderId="4" xfId="0" applyNumberFormat="1" applyFont="1" applyFill="1" applyBorder="1"/>
    <xf numFmtId="178" fontId="0" fillId="0" borderId="4" xfId="0" applyNumberFormat="1" applyFont="1" applyBorder="1"/>
    <xf numFmtId="0" fontId="30" fillId="0" borderId="0" xfId="0" applyFont="1" applyFill="1" applyAlignment="1">
      <alignment vertical="center"/>
    </xf>
    <xf numFmtId="179" fontId="4" fillId="5" borderId="1" xfId="0" applyNumberFormat="1" applyFont="1" applyFill="1" applyBorder="1"/>
    <xf numFmtId="0" fontId="4" fillId="5" borderId="3" xfId="0" applyFont="1" applyFill="1" applyBorder="1"/>
    <xf numFmtId="0" fontId="4" fillId="4" borderId="1" xfId="0" applyFont="1" applyFill="1" applyBorder="1" applyAlignment="1"/>
    <xf numFmtId="180" fontId="4" fillId="4" borderId="1" xfId="0" applyNumberFormat="1" applyFont="1" applyFill="1" applyBorder="1" applyAlignment="1"/>
    <xf numFmtId="178" fontId="4" fillId="4" borderId="1" xfId="0" applyNumberFormat="1" applyFont="1" applyFill="1" applyBorder="1" applyAlignment="1"/>
    <xf numFmtId="178" fontId="4" fillId="5" borderId="0" xfId="0" applyNumberFormat="1" applyFont="1" applyFill="1"/>
    <xf numFmtId="179" fontId="4" fillId="4" borderId="1" xfId="0" applyNumberFormat="1" applyFont="1" applyFill="1" applyBorder="1" applyAlignment="1"/>
    <xf numFmtId="0" fontId="30" fillId="4" borderId="0" xfId="0" applyFont="1" applyFill="1" applyAlignment="1">
      <alignment vertical="center"/>
    </xf>
    <xf numFmtId="178" fontId="7" fillId="4" borderId="1" xfId="0" applyNumberFormat="1" applyFont="1" applyFill="1" applyBorder="1"/>
    <xf numFmtId="183" fontId="7" fillId="5" borderId="1" xfId="0" applyNumberFormat="1" applyFont="1" applyFill="1" applyBorder="1"/>
    <xf numFmtId="0" fontId="8" fillId="4" borderId="1" xfId="0" applyFont="1" applyFill="1" applyBorder="1"/>
    <xf numFmtId="43" fontId="9" fillId="0" borderId="1" xfId="2" applyFont="1" applyBorder="1"/>
    <xf numFmtId="0" fontId="3" fillId="4" borderId="3" xfId="0" applyFont="1" applyFill="1" applyBorder="1"/>
    <xf numFmtId="0" fontId="4" fillId="5" borderId="0" xfId="0" applyFont="1" applyFill="1" applyBorder="1" applyAlignment="1"/>
    <xf numFmtId="179" fontId="4" fillId="5" borderId="0" xfId="0" applyNumberFormat="1" applyFont="1" applyFill="1"/>
    <xf numFmtId="0" fontId="4" fillId="5" borderId="0" xfId="0" applyFont="1" applyFill="1" applyAlignment="1"/>
    <xf numFmtId="0" fontId="32" fillId="12" borderId="0" xfId="0" applyFont="1" applyFill="1" applyAlignment="1">
      <alignment vertical="center"/>
    </xf>
    <xf numFmtId="0" fontId="30" fillId="12" borderId="0" xfId="0" applyFont="1" applyFill="1" applyAlignment="1">
      <alignment vertical="center"/>
    </xf>
    <xf numFmtId="178" fontId="0" fillId="12" borderId="0" xfId="0" applyNumberFormat="1" applyFont="1" applyFill="1"/>
    <xf numFmtId="0" fontId="0" fillId="12" borderId="0" xfId="0" applyFont="1" applyFill="1"/>
    <xf numFmtId="43" fontId="3" fillId="12" borderId="1" xfId="2" applyFont="1" applyFill="1" applyBorder="1" applyAlignment="1"/>
    <xf numFmtId="180" fontId="3" fillId="5" borderId="1" xfId="0" applyNumberFormat="1" applyFont="1" applyFill="1" applyBorder="1"/>
    <xf numFmtId="184" fontId="7" fillId="5" borderId="1" xfId="0" applyNumberFormat="1" applyFont="1" applyFill="1" applyBorder="1"/>
    <xf numFmtId="184" fontId="3" fillId="0" borderId="1" xfId="0" applyNumberFormat="1" applyFont="1" applyBorder="1"/>
    <xf numFmtId="0" fontId="14" fillId="0" borderId="1" xfId="0" applyFont="1" applyBorder="1"/>
    <xf numFmtId="180" fontId="14" fillId="0" borderId="1" xfId="0" applyNumberFormat="1" applyFont="1" applyBorder="1"/>
    <xf numFmtId="0" fontId="15" fillId="0" borderId="1" xfId="0" applyFont="1" applyBorder="1"/>
    <xf numFmtId="43" fontId="14" fillId="0" borderId="1" xfId="2" applyFont="1" applyBorder="1"/>
    <xf numFmtId="178" fontId="14" fillId="0" borderId="1" xfId="0" applyNumberFormat="1" applyFont="1" applyBorder="1"/>
    <xf numFmtId="0" fontId="3" fillId="5" borderId="5" xfId="0" applyFont="1" applyFill="1" applyBorder="1"/>
    <xf numFmtId="178" fontId="3" fillId="5" borderId="11" xfId="0" applyNumberFormat="1" applyFont="1" applyFill="1" applyBorder="1"/>
    <xf numFmtId="0" fontId="3" fillId="4" borderId="5" xfId="0" applyFont="1" applyFill="1" applyBorder="1"/>
    <xf numFmtId="178" fontId="3" fillId="0" borderId="11" xfId="0" applyNumberFormat="1" applyFont="1" applyBorder="1"/>
    <xf numFmtId="0" fontId="4" fillId="10" borderId="0" xfId="0" applyFont="1" applyFill="1"/>
    <xf numFmtId="0" fontId="33" fillId="0" borderId="0" xfId="0" applyFont="1"/>
    <xf numFmtId="178" fontId="33" fillId="0" borderId="0" xfId="0" applyNumberFormat="1" applyFont="1"/>
    <xf numFmtId="0" fontId="3" fillId="0" borderId="1" xfId="0" applyNumberFormat="1" applyFont="1" applyBorder="1"/>
    <xf numFmtId="0" fontId="3" fillId="5" borderId="1" xfId="0" applyNumberFormat="1" applyFont="1" applyFill="1" applyBorder="1"/>
    <xf numFmtId="43" fontId="33" fillId="0" borderId="0" xfId="2" applyFont="1"/>
    <xf numFmtId="43" fontId="8" fillId="5" borderId="1" xfId="2" applyFont="1" applyFill="1" applyBorder="1"/>
    <xf numFmtId="43" fontId="6" fillId="0" borderId="1" xfId="2" applyFont="1" applyBorder="1"/>
    <xf numFmtId="41" fontId="7" fillId="5" borderId="1" xfId="0" applyNumberFormat="1" applyFont="1" applyFill="1" applyBorder="1"/>
    <xf numFmtId="0" fontId="0" fillId="5" borderId="1" xfId="0" applyFill="1" applyBorder="1"/>
    <xf numFmtId="0" fontId="4" fillId="5" borderId="1" xfId="0" applyNumberFormat="1" applyFont="1" applyFill="1" applyBorder="1"/>
    <xf numFmtId="0" fontId="0" fillId="5" borderId="1" xfId="0" applyNumberFormat="1" applyFont="1" applyFill="1" applyBorder="1"/>
    <xf numFmtId="180" fontId="4" fillId="5" borderId="1" xfId="0" applyNumberFormat="1" applyFont="1" applyFill="1" applyBorder="1"/>
    <xf numFmtId="180" fontId="4" fillId="4" borderId="1" xfId="0" applyNumberFormat="1" applyFont="1" applyFill="1" applyBorder="1"/>
    <xf numFmtId="43" fontId="4" fillId="5" borderId="1" xfId="2" applyFont="1" applyFill="1" applyBorder="1"/>
    <xf numFmtId="179" fontId="4" fillId="4" borderId="1" xfId="0" applyNumberFormat="1" applyFont="1" applyFill="1" applyBorder="1"/>
    <xf numFmtId="0" fontId="17" fillId="5" borderId="0" xfId="0" applyFont="1" applyFill="1"/>
    <xf numFmtId="179" fontId="0" fillId="5" borderId="1" xfId="0" applyNumberFormat="1" applyFont="1" applyFill="1" applyBorder="1"/>
    <xf numFmtId="0" fontId="34" fillId="5" borderId="1" xfId="0" applyFont="1" applyFill="1" applyBorder="1"/>
    <xf numFmtId="0" fontId="25" fillId="0" borderId="1" xfId="0" applyFont="1" applyBorder="1"/>
    <xf numFmtId="0" fontId="25" fillId="5" borderId="1" xfId="0" applyFont="1" applyFill="1" applyBorder="1"/>
    <xf numFmtId="0" fontId="0" fillId="0" borderId="0" xfId="0" applyFont="1" applyFill="1" applyBorder="1"/>
    <xf numFmtId="0" fontId="10" fillId="5" borderId="0" xfId="0" applyFont="1" applyFill="1"/>
    <xf numFmtId="0" fontId="35" fillId="5" borderId="0" xfId="0" applyFont="1" applyFill="1"/>
    <xf numFmtId="179" fontId="14" fillId="5" borderId="1" xfId="0" applyNumberFormat="1" applyFont="1" applyFill="1" applyBorder="1"/>
    <xf numFmtId="178" fontId="3" fillId="0" borderId="1" xfId="0" applyNumberFormat="1" applyFont="1" applyFill="1" applyBorder="1" applyAlignment="1"/>
    <xf numFmtId="0" fontId="0" fillId="0" borderId="1" xfId="0" applyFont="1" applyBorder="1" applyAlignment="1"/>
    <xf numFmtId="0" fontId="14" fillId="5" borderId="1" xfId="0" applyFont="1" applyFill="1" applyBorder="1" applyAlignment="1"/>
    <xf numFmtId="0" fontId="10" fillId="5" borderId="1" xfId="0" applyFont="1" applyFill="1" applyBorder="1" applyAlignment="1"/>
    <xf numFmtId="178" fontId="14" fillId="5" borderId="1" xfId="0" applyNumberFormat="1" applyFont="1" applyFill="1" applyBorder="1" applyAlignment="1"/>
    <xf numFmtId="181" fontId="14" fillId="5" borderId="1" xfId="0" applyNumberFormat="1" applyFont="1" applyFill="1" applyBorder="1"/>
    <xf numFmtId="182" fontId="14" fillId="5" borderId="1" xfId="1" applyNumberFormat="1" applyFont="1" applyFill="1" applyBorder="1"/>
    <xf numFmtId="182" fontId="14" fillId="5" borderId="1" xfId="1" applyNumberFormat="1" applyFont="1" applyFill="1" applyBorder="1" applyAlignment="1"/>
    <xf numFmtId="0" fontId="16" fillId="5" borderId="1" xfId="0" applyFont="1" applyFill="1" applyBorder="1" applyAlignment="1"/>
    <xf numFmtId="178" fontId="16" fillId="5" borderId="1" xfId="0" applyNumberFormat="1" applyFont="1" applyFill="1" applyBorder="1" applyAlignment="1"/>
    <xf numFmtId="0" fontId="17" fillId="5" borderId="1" xfId="0" applyFont="1" applyFill="1" applyBorder="1" applyAlignment="1"/>
    <xf numFmtId="178" fontId="17" fillId="5" borderId="1" xfId="0" applyNumberFormat="1" applyFont="1" applyFill="1" applyBorder="1" applyAlignment="1"/>
    <xf numFmtId="0" fontId="17" fillId="5" borderId="3" xfId="0" applyFont="1" applyFill="1" applyBorder="1"/>
    <xf numFmtId="178" fontId="16" fillId="5" borderId="0" xfId="0" applyNumberFormat="1" applyFont="1" applyFill="1"/>
    <xf numFmtId="0" fontId="16" fillId="5" borderId="1" xfId="0" applyFont="1" applyFill="1" applyBorder="1"/>
    <xf numFmtId="0" fontId="36" fillId="5" borderId="1" xfId="0" applyFont="1" applyFill="1" applyBorder="1"/>
    <xf numFmtId="0" fontId="35" fillId="5" borderId="1" xfId="0" applyFont="1" applyFill="1" applyBorder="1"/>
    <xf numFmtId="178" fontId="35" fillId="5" borderId="1" xfId="0" applyNumberFormat="1" applyFont="1" applyFill="1" applyBorder="1"/>
    <xf numFmtId="0" fontId="15" fillId="5" borderId="1" xfId="0" applyFont="1" applyFill="1" applyBorder="1" applyAlignment="1"/>
    <xf numFmtId="43" fontId="14" fillId="5" borderId="1" xfId="2" applyFont="1" applyFill="1" applyBorder="1" applyAlignment="1"/>
    <xf numFmtId="183" fontId="14" fillId="5" borderId="1" xfId="0" applyNumberFormat="1" applyFont="1" applyFill="1" applyBorder="1" applyAlignment="1"/>
    <xf numFmtId="0" fontId="14" fillId="5" borderId="1" xfId="0" applyNumberFormat="1" applyFont="1" applyFill="1" applyBorder="1" applyAlignment="1"/>
    <xf numFmtId="176" fontId="14" fillId="5" borderId="1" xfId="1" applyFont="1" applyFill="1" applyBorder="1"/>
    <xf numFmtId="183" fontId="14" fillId="5" borderId="1" xfId="1" applyNumberFormat="1" applyFont="1" applyFill="1" applyBorder="1" applyAlignment="1"/>
    <xf numFmtId="0" fontId="19" fillId="5" borderId="1" xfId="0" applyFont="1" applyFill="1" applyBorder="1" applyAlignment="1"/>
    <xf numFmtId="43" fontId="17" fillId="5" borderId="1" xfId="0" applyNumberFormat="1" applyFont="1" applyFill="1" applyBorder="1" applyAlignment="1"/>
    <xf numFmtId="43" fontId="17" fillId="5" borderId="1" xfId="2" applyFont="1" applyFill="1" applyBorder="1" applyAlignment="1"/>
    <xf numFmtId="183" fontId="17" fillId="5" borderId="1" xfId="0" applyNumberFormat="1" applyFont="1" applyFill="1" applyBorder="1"/>
    <xf numFmtId="178" fontId="17" fillId="5" borderId="0" xfId="0" applyNumberFormat="1" applyFont="1" applyFill="1"/>
    <xf numFmtId="0" fontId="16" fillId="9" borderId="0" xfId="0" applyFont="1" applyFill="1"/>
    <xf numFmtId="0" fontId="16" fillId="0" borderId="0" xfId="0" applyFont="1"/>
    <xf numFmtId="0" fontId="28" fillId="5" borderId="1" xfId="0" applyFont="1" applyFill="1" applyBorder="1"/>
    <xf numFmtId="0" fontId="11" fillId="5" borderId="1" xfId="0" applyFont="1" applyFill="1" applyBorder="1"/>
    <xf numFmtId="0" fontId="17" fillId="9" borderId="1" xfId="0" applyFont="1" applyFill="1" applyBorder="1"/>
    <xf numFmtId="0" fontId="16" fillId="9" borderId="1" xfId="0" applyFont="1" applyFill="1" applyBorder="1"/>
    <xf numFmtId="180" fontId="17" fillId="9" borderId="1" xfId="0" applyNumberFormat="1" applyFont="1" applyFill="1" applyBorder="1"/>
    <xf numFmtId="180" fontId="17" fillId="5" borderId="1" xfId="0" applyNumberFormat="1" applyFont="1" applyFill="1" applyBorder="1"/>
    <xf numFmtId="0" fontId="26" fillId="0" borderId="1" xfId="0" applyFont="1" applyBorder="1"/>
    <xf numFmtId="180" fontId="26" fillId="0" borderId="1" xfId="0" applyNumberFormat="1" applyFont="1" applyBorder="1"/>
    <xf numFmtId="179" fontId="17" fillId="5" borderId="1" xfId="0" applyNumberFormat="1" applyFont="1" applyFill="1" applyBorder="1"/>
    <xf numFmtId="0" fontId="16" fillId="0" borderId="1" xfId="0" applyFont="1" applyBorder="1"/>
    <xf numFmtId="0" fontId="17" fillId="0" borderId="1" xfId="0" applyFont="1" applyBorder="1"/>
    <xf numFmtId="180" fontId="17" fillId="0" borderId="1" xfId="0" applyNumberFormat="1" applyFont="1" applyBorder="1"/>
    <xf numFmtId="0" fontId="10" fillId="0" borderId="1" xfId="0" applyFont="1" applyBorder="1"/>
    <xf numFmtId="0" fontId="23" fillId="0" borderId="1" xfId="0" applyFont="1" applyBorder="1"/>
    <xf numFmtId="58" fontId="3" fillId="0" borderId="1" xfId="0" applyNumberFormat="1" applyFont="1" applyBorder="1"/>
    <xf numFmtId="182" fontId="17" fillId="5" borderId="1" xfId="1" applyNumberFormat="1" applyFont="1" applyFill="1" applyBorder="1"/>
    <xf numFmtId="182" fontId="3" fillId="0" borderId="0" xfId="1" applyNumberFormat="1" applyFont="1" applyBorder="1"/>
    <xf numFmtId="185" fontId="0" fillId="5" borderId="1" xfId="0" applyNumberFormat="1" applyFont="1" applyFill="1" applyBorder="1"/>
    <xf numFmtId="0" fontId="19" fillId="9" borderId="1" xfId="0" applyFont="1" applyFill="1" applyBorder="1"/>
    <xf numFmtId="43" fontId="17" fillId="9" borderId="1" xfId="2" applyFont="1" applyFill="1" applyBorder="1"/>
    <xf numFmtId="0" fontId="19" fillId="9" borderId="4" xfId="0" applyFont="1" applyFill="1" applyBorder="1"/>
    <xf numFmtId="0" fontId="29" fillId="0" borderId="1" xfId="0" applyFont="1" applyBorder="1"/>
    <xf numFmtId="43" fontId="26" fillId="0" borderId="1" xfId="2" applyFont="1" applyBorder="1"/>
    <xf numFmtId="0" fontId="17" fillId="0" borderId="1" xfId="0" applyNumberFormat="1" applyFont="1" applyBorder="1"/>
    <xf numFmtId="0" fontId="19" fillId="0" borderId="1" xfId="0" applyFont="1" applyBorder="1"/>
    <xf numFmtId="43" fontId="17" fillId="0" borderId="1" xfId="2" applyFont="1" applyBorder="1"/>
    <xf numFmtId="176" fontId="17" fillId="5" borderId="1" xfId="1" applyFont="1" applyFill="1" applyBorder="1"/>
    <xf numFmtId="178" fontId="17" fillId="9" borderId="1" xfId="0" applyNumberFormat="1" applyFont="1" applyFill="1" applyBorder="1"/>
    <xf numFmtId="178" fontId="26" fillId="0" borderId="1" xfId="0" applyNumberFormat="1" applyFont="1" applyBorder="1"/>
    <xf numFmtId="178" fontId="17" fillId="0" borderId="1" xfId="0" applyNumberFormat="1" applyFont="1" applyBorder="1"/>
    <xf numFmtId="0" fontId="16" fillId="4" borderId="0" xfId="0" applyFont="1" applyFill="1"/>
    <xf numFmtId="0" fontId="10" fillId="4" borderId="0" xfId="0" applyFont="1" applyFill="1"/>
    <xf numFmtId="0" fontId="37" fillId="4" borderId="0" xfId="0" applyFont="1" applyFill="1"/>
    <xf numFmtId="0" fontId="0" fillId="5" borderId="5" xfId="0" applyFont="1" applyFill="1" applyBorder="1"/>
    <xf numFmtId="0" fontId="28" fillId="5" borderId="0" xfId="0" applyFont="1" applyFill="1" applyBorder="1"/>
    <xf numFmtId="0" fontId="37" fillId="0" borderId="0" xfId="0" applyFont="1"/>
    <xf numFmtId="0" fontId="28" fillId="5" borderId="4" xfId="0" applyFont="1" applyFill="1" applyBorder="1"/>
    <xf numFmtId="0" fontId="0" fillId="5" borderId="1" xfId="0" applyFont="1" applyFill="1" applyBorder="1" applyAlignment="1">
      <alignment horizontal="left"/>
    </xf>
    <xf numFmtId="0" fontId="17" fillId="5" borderId="0" xfId="0" applyFont="1" applyFill="1" applyBorder="1"/>
    <xf numFmtId="0" fontId="11" fillId="5" borderId="0" xfId="0" applyFont="1" applyFill="1" applyBorder="1"/>
    <xf numFmtId="0" fontId="11" fillId="5" borderId="4" xfId="0" applyFont="1" applyFill="1" applyBorder="1"/>
    <xf numFmtId="0" fontId="0" fillId="13" borderId="0" xfId="0" applyFont="1" applyFill="1"/>
    <xf numFmtId="0" fontId="0" fillId="14" borderId="0" xfId="0" applyFont="1" applyFill="1"/>
    <xf numFmtId="0" fontId="0" fillId="4" borderId="1" xfId="0" applyNumberFormat="1" applyFont="1" applyFill="1" applyBorder="1" applyAlignment="1" applyProtection="1"/>
    <xf numFmtId="178" fontId="0" fillId="4" borderId="1" xfId="0" applyNumberFormat="1" applyFont="1" applyFill="1" applyBorder="1" applyAlignment="1" applyProtection="1"/>
    <xf numFmtId="178" fontId="3" fillId="4" borderId="1" xfId="0" applyNumberFormat="1" applyFont="1" applyFill="1" applyBorder="1" applyAlignment="1" applyProtection="1"/>
    <xf numFmtId="179" fontId="3" fillId="4" borderId="1" xfId="0" applyNumberFormat="1" applyFont="1" applyFill="1" applyBorder="1" applyAlignment="1" applyProtection="1"/>
    <xf numFmtId="178" fontId="0" fillId="4" borderId="3" xfId="0" applyNumberFormat="1" applyFont="1" applyFill="1" applyBorder="1" applyAlignment="1" applyProtection="1"/>
    <xf numFmtId="0" fontId="0" fillId="4" borderId="2" xfId="0" applyNumberFormat="1" applyFont="1" applyFill="1" applyBorder="1" applyAlignment="1" applyProtection="1"/>
    <xf numFmtId="0" fontId="0" fillId="4" borderId="1" xfId="0" applyNumberFormat="1" applyFont="1" applyFill="1" applyBorder="1" applyAlignment="1" applyProtection="1">
      <alignment horizontal="left"/>
    </xf>
    <xf numFmtId="0" fontId="38" fillId="6" borderId="1" xfId="0" applyNumberFormat="1" applyFont="1" applyFill="1" applyBorder="1" applyAlignment="1" applyProtection="1"/>
    <xf numFmtId="178" fontId="3" fillId="6" borderId="1" xfId="0" applyNumberFormat="1" applyFont="1" applyFill="1" applyBorder="1" applyAlignment="1" applyProtection="1"/>
    <xf numFmtId="178" fontId="0" fillId="6" borderId="1" xfId="0" applyNumberFormat="1" applyFont="1" applyFill="1" applyBorder="1" applyAlignment="1" applyProtection="1"/>
    <xf numFmtId="0" fontId="0" fillId="6" borderId="0" xfId="0" applyNumberFormat="1" applyFont="1" applyFill="1" applyBorder="1" applyAlignment="1" applyProtection="1"/>
    <xf numFmtId="49" fontId="0" fillId="6" borderId="1" xfId="0" applyNumberFormat="1" applyFont="1" applyFill="1" applyBorder="1" applyAlignment="1" applyProtection="1"/>
    <xf numFmtId="0" fontId="38" fillId="4" borderId="1" xfId="0" applyNumberFormat="1" applyFont="1" applyFill="1" applyBorder="1" applyAlignment="1" applyProtection="1"/>
    <xf numFmtId="0" fontId="4" fillId="6" borderId="1" xfId="0" applyFont="1" applyFill="1" applyBorder="1"/>
    <xf numFmtId="0" fontId="4" fillId="6" borderId="1" xfId="0" applyNumberFormat="1" applyFont="1" applyFill="1" applyBorder="1" applyAlignment="1" applyProtection="1"/>
    <xf numFmtId="178" fontId="4" fillId="6" borderId="1" xfId="0" applyNumberFormat="1" applyFont="1" applyFill="1" applyBorder="1" applyAlignment="1" applyProtection="1"/>
    <xf numFmtId="178" fontId="38" fillId="6" borderId="1" xfId="0" applyNumberFormat="1" applyFont="1" applyFill="1" applyBorder="1" applyAlignment="1" applyProtection="1"/>
    <xf numFmtId="43" fontId="0" fillId="4" borderId="18" xfId="0" applyNumberFormat="1" applyFont="1" applyFill="1" applyBorder="1" applyAlignment="1" applyProtection="1"/>
    <xf numFmtId="43" fontId="38" fillId="4" borderId="1" xfId="0" applyNumberFormat="1" applyFont="1" applyFill="1" applyBorder="1" applyAlignment="1" applyProtection="1"/>
    <xf numFmtId="178" fontId="4" fillId="6" borderId="0" xfId="0" applyNumberFormat="1" applyFont="1" applyFill="1"/>
    <xf numFmtId="43" fontId="38" fillId="6" borderId="1" xfId="0" applyNumberFormat="1" applyFont="1" applyFill="1" applyBorder="1" applyAlignment="1" applyProtection="1"/>
    <xf numFmtId="43" fontId="7" fillId="6" borderId="1" xfId="6" applyFont="1" applyFill="1" applyBorder="1" applyAlignment="1"/>
    <xf numFmtId="43" fontId="3" fillId="4" borderId="1" xfId="0" applyNumberFormat="1" applyFont="1" applyFill="1" applyBorder="1" applyAlignment="1" applyProtection="1"/>
    <xf numFmtId="178" fontId="0" fillId="6" borderId="4" xfId="0" applyNumberFormat="1" applyFont="1" applyFill="1" applyBorder="1" applyAlignment="1" applyProtection="1"/>
    <xf numFmtId="0" fontId="4" fillId="6" borderId="0" xfId="0" applyNumberFormat="1" applyFont="1" applyFill="1" applyBorder="1" applyAlignment="1" applyProtection="1"/>
    <xf numFmtId="0" fontId="0" fillId="4" borderId="3" xfId="0" applyNumberFormat="1" applyFont="1" applyFill="1" applyBorder="1" applyAlignment="1" applyProtection="1"/>
    <xf numFmtId="0" fontId="0" fillId="4" borderId="10" xfId="0" applyNumberFormat="1" applyFont="1" applyFill="1" applyBorder="1" applyAlignment="1" applyProtection="1"/>
    <xf numFmtId="178" fontId="3" fillId="4" borderId="10" xfId="0" applyNumberFormat="1" applyFont="1" applyFill="1" applyBorder="1" applyAlignment="1" applyProtection="1"/>
    <xf numFmtId="178" fontId="0" fillId="4" borderId="10" xfId="0" applyNumberFormat="1" applyFont="1" applyFill="1" applyBorder="1" applyAlignment="1" applyProtection="1"/>
    <xf numFmtId="0" fontId="0" fillId="5" borderId="10" xfId="0" applyNumberFormat="1" applyFont="1" applyFill="1" applyBorder="1" applyAlignment="1" applyProtection="1"/>
    <xf numFmtId="0" fontId="39" fillId="5" borderId="1" xfId="0" applyFont="1" applyFill="1" applyBorder="1"/>
    <xf numFmtId="178" fontId="3" fillId="5" borderId="10" xfId="0" applyNumberFormat="1" applyFont="1" applyFill="1" applyBorder="1" applyAlignment="1" applyProtection="1"/>
    <xf numFmtId="178" fontId="0" fillId="5" borderId="10" xfId="0" applyNumberFormat="1" applyFont="1" applyFill="1" applyBorder="1" applyAlignment="1" applyProtection="1"/>
    <xf numFmtId="0" fontId="7" fillId="12" borderId="1" xfId="0" applyFont="1" applyFill="1" applyBorder="1" applyAlignment="1"/>
    <xf numFmtId="43" fontId="0" fillId="6" borderId="1" xfId="0" applyNumberFormat="1" applyFont="1" applyFill="1" applyBorder="1" applyAlignment="1" applyProtection="1"/>
    <xf numFmtId="0" fontId="0" fillId="4" borderId="11" xfId="0" applyNumberFormat="1" applyFont="1" applyFill="1" applyBorder="1" applyAlignment="1" applyProtection="1"/>
    <xf numFmtId="178" fontId="3" fillId="4" borderId="11" xfId="0" applyNumberFormat="1" applyFont="1" applyFill="1" applyBorder="1" applyAlignment="1" applyProtection="1"/>
    <xf numFmtId="178" fontId="0" fillId="4" borderId="11" xfId="0" applyNumberFormat="1" applyFont="1" applyFill="1" applyBorder="1" applyAlignment="1" applyProtection="1"/>
    <xf numFmtId="0" fontId="0" fillId="15" borderId="19" xfId="0" applyFont="1" applyFill="1" applyBorder="1" applyAlignment="1"/>
    <xf numFmtId="0" fontId="0" fillId="15" borderId="20" xfId="0" applyFont="1" applyFill="1" applyBorder="1" applyAlignment="1"/>
    <xf numFmtId="178" fontId="3" fillId="15" borderId="20" xfId="0" applyNumberFormat="1" applyFont="1" applyFill="1" applyBorder="1" applyAlignment="1"/>
    <xf numFmtId="178" fontId="0" fillId="15" borderId="20" xfId="0" applyNumberFormat="1" applyFont="1" applyFill="1" applyBorder="1" applyAlignment="1"/>
    <xf numFmtId="0" fontId="0" fillId="15" borderId="21" xfId="0" applyFont="1" applyFill="1" applyBorder="1" applyAlignment="1"/>
    <xf numFmtId="0" fontId="0" fillId="15" borderId="22" xfId="0" applyFont="1" applyFill="1" applyBorder="1" applyAlignment="1"/>
    <xf numFmtId="178" fontId="3" fillId="15" borderId="22" xfId="0" applyNumberFormat="1" applyFont="1" applyFill="1" applyBorder="1" applyAlignment="1"/>
    <xf numFmtId="178" fontId="0" fillId="15" borderId="22" xfId="0" applyNumberFormat="1" applyFont="1" applyFill="1" applyBorder="1" applyAlignment="1"/>
    <xf numFmtId="0" fontId="0" fillId="15" borderId="0" xfId="0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>
      <alignment horizontal="left"/>
    </xf>
    <xf numFmtId="178" fontId="3" fillId="4" borderId="1" xfId="0" applyNumberFormat="1" applyFont="1" applyFill="1" applyBorder="1" applyAlignment="1"/>
    <xf numFmtId="178" fontId="0" fillId="4" borderId="1" xfId="0" applyNumberFormat="1" applyFont="1" applyFill="1" applyBorder="1" applyAlignment="1"/>
    <xf numFmtId="0" fontId="0" fillId="4" borderId="0" xfId="0" applyFont="1" applyFill="1" applyBorder="1" applyAlignment="1"/>
    <xf numFmtId="0" fontId="30" fillId="0" borderId="0" xfId="0" applyFont="1" applyFill="1" applyBorder="1" applyAlignment="1">
      <alignment vertical="center"/>
    </xf>
    <xf numFmtId="43" fontId="0" fillId="4" borderId="1" xfId="0" applyNumberFormat="1" applyFont="1" applyFill="1" applyBorder="1" applyAlignment="1" applyProtection="1"/>
    <xf numFmtId="43" fontId="7" fillId="12" borderId="1" xfId="2" applyFont="1" applyFill="1" applyBorder="1" applyAlignment="1"/>
    <xf numFmtId="0" fontId="0" fillId="5" borderId="0" xfId="0" applyNumberFormat="1" applyFont="1" applyFill="1" applyBorder="1" applyAlignment="1" applyProtection="1"/>
    <xf numFmtId="0" fontId="40" fillId="4" borderId="0" xfId="0" applyFont="1" applyFill="1" applyBorder="1" applyAlignment="1">
      <alignment vertical="center"/>
    </xf>
    <xf numFmtId="0" fontId="7" fillId="11" borderId="1" xfId="0" quotePrefix="1" applyFont="1" applyFill="1" applyBorder="1"/>
    <xf numFmtId="0" fontId="2" fillId="4" borderId="2" xfId="0" applyNumberFormat="1" applyFont="1" applyFill="1" applyBorder="1" applyAlignment="1" applyProtection="1">
      <alignment horizont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1" fillId="5" borderId="5" xfId="0" applyFont="1" applyFill="1" applyBorder="1" applyAlignment="1">
      <alignment horizontal="center"/>
    </xf>
    <xf numFmtId="0" fontId="31" fillId="5" borderId="7" xfId="0" applyFont="1" applyFill="1" applyBorder="1" applyAlignment="1">
      <alignment horizontal="center"/>
    </xf>
    <xf numFmtId="0" fontId="31" fillId="5" borderId="4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</cellXfs>
  <cellStyles count="7">
    <cellStyle name="常规" xfId="0" builtinId="0"/>
    <cellStyle name="常规 2" xfId="5"/>
    <cellStyle name="常规 2 2" xfId="4"/>
    <cellStyle name="超链接" xfId="3" builtinId="8"/>
    <cellStyle name="货币" xfId="1" builtinId="4"/>
    <cellStyle name="千位分隔" xfId="2" builtinId="3"/>
    <cellStyle name="千位分隔 2" xfId="6"/>
  </cellStyles>
  <dxfs count="0"/>
  <tableStyles count="0" defaultTableStyle="TableStyleMedium9" defaultPivotStyle="PivotStyleLight16"/>
  <colors>
    <mruColors>
      <color rgb="FF0066CC"/>
      <color rgb="FF4F81BD"/>
      <color rgb="FFFFFF00"/>
      <color rgb="FF0070C0"/>
      <color rgb="FFFF0000"/>
      <color rgb="FF92D050"/>
      <color rgb="FF7030A0"/>
      <color rgb="FF000000"/>
      <color rgb="FFC5D9F1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295910</xdr:colOff>
      <xdr:row>97</xdr:row>
      <xdr:rowOff>22225</xdr:rowOff>
    </xdr:from>
    <xdr:to>
      <xdr:col>7</xdr:col>
      <xdr:colOff>372110</xdr:colOff>
      <xdr:row>98</xdr:row>
      <xdr:rowOff>63500</xdr:rowOff>
    </xdr:to>
    <xdr:sp macro="" textlink="">
      <xdr:nvSpPr>
        <xdr:cNvPr id="175693" name="Text Box 46"/>
        <xdr:cNvSpPr txBox="1"/>
      </xdr:nvSpPr>
      <xdr:spPr>
        <a:xfrm>
          <a:off x="4711065" y="18703925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4180;&#25991;&#20214;&#22841;\&#25910;&#36153;\&#39044;&#23384;\&#36229;&#26230;&#26684;&#21556;&#21335;&#20581;&#65288;&#21016;&#21073;&#65289;&#26032;&#24314;%20XLSX%20&#24037;&#20316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8">
          <cell r="G8">
            <v>85992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hyperlink" Target="mailto:2@-303B#&#21491;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D148"/>
  <sheetViews>
    <sheetView tabSelected="1" topLeftCell="A28" workbookViewId="0">
      <selection activeCell="A47" sqref="A47:XFD47"/>
    </sheetView>
  </sheetViews>
  <sheetFormatPr defaultColWidth="9" defaultRowHeight="15.6"/>
  <cols>
    <col min="1" max="2" width="9" style="1"/>
    <col min="3" max="3" width="11.69921875" style="1"/>
    <col min="4" max="4" width="11.59765625" style="1" customWidth="1"/>
    <col min="5" max="5" width="6" style="1" customWidth="1"/>
    <col min="6" max="6" width="10.69921875" style="1" customWidth="1"/>
    <col min="7" max="7" width="13" style="1" customWidth="1"/>
    <col min="8" max="8" width="12.59765625" style="1" customWidth="1"/>
    <col min="9" max="10" width="11.69921875" style="1" customWidth="1"/>
    <col min="11" max="11" width="13.8984375" style="1" customWidth="1"/>
    <col min="12" max="12" width="13.3984375" style="1" customWidth="1"/>
    <col min="13" max="16" width="9" style="1"/>
    <col min="17" max="17" width="11.5" style="1"/>
    <col min="18" max="18" width="9.3984375" style="1"/>
    <col min="19" max="19" width="9" style="1"/>
    <col min="20" max="20" width="11.5" style="1"/>
    <col min="21" max="21" width="12.59765625" style="1"/>
    <col min="22" max="22" width="9" style="1"/>
    <col min="23" max="23" width="12.59765625" style="1"/>
    <col min="24" max="24" width="9" style="1"/>
    <col min="25" max="25" width="13.69921875" style="1"/>
    <col min="26" max="16384" width="9" style="1"/>
  </cols>
  <sheetData>
    <row r="1" spans="1:133" ht="22.2">
      <c r="A1" s="631" t="s">
        <v>0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421"/>
      <c r="M1" s="56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</row>
    <row r="2" spans="1:133">
      <c r="A2" s="573" t="s">
        <v>1</v>
      </c>
      <c r="B2" s="573" t="s">
        <v>2</v>
      </c>
      <c r="C2" s="573" t="s">
        <v>3</v>
      </c>
      <c r="D2" s="573" t="s">
        <v>4</v>
      </c>
      <c r="E2" s="573" t="s">
        <v>5</v>
      </c>
      <c r="F2" s="574" t="s">
        <v>6</v>
      </c>
      <c r="G2" s="574" t="s">
        <v>7</v>
      </c>
      <c r="H2" s="573" t="s">
        <v>5</v>
      </c>
      <c r="I2" s="574" t="s">
        <v>8</v>
      </c>
      <c r="J2" s="573" t="s">
        <v>9</v>
      </c>
      <c r="K2" s="574" t="s">
        <v>10</v>
      </c>
      <c r="L2" s="421"/>
      <c r="M2" s="56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</row>
    <row r="3" spans="1:133" s="112" customFormat="1">
      <c r="A3" s="573" t="s">
        <v>11</v>
      </c>
      <c r="B3" s="573" t="s">
        <v>12</v>
      </c>
      <c r="C3" s="573" t="s">
        <v>13</v>
      </c>
      <c r="D3" s="573">
        <v>0</v>
      </c>
      <c r="E3" s="575">
        <v>9.5</v>
      </c>
      <c r="F3" s="574">
        <f>D3*E3</f>
        <v>0</v>
      </c>
      <c r="G3" s="574">
        <f t="shared" ref="G3:G31" si="0">I3/H3</f>
        <v>15182.524271844701</v>
      </c>
      <c r="H3" s="573">
        <v>1.03</v>
      </c>
      <c r="I3" s="574">
        <v>15638</v>
      </c>
      <c r="J3" s="573"/>
      <c r="K3" s="574">
        <f>I3+F3</f>
        <v>15638</v>
      </c>
      <c r="L3" s="421"/>
      <c r="M3" s="56"/>
      <c r="N3" s="1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</row>
    <row r="4" spans="1:133" s="112" customFormat="1">
      <c r="A4" s="573" t="s">
        <v>11</v>
      </c>
      <c r="B4" s="573" t="s">
        <v>14</v>
      </c>
      <c r="C4" s="573" t="s">
        <v>15</v>
      </c>
      <c r="D4" s="573"/>
      <c r="E4" s="573"/>
      <c r="F4" s="574"/>
      <c r="G4" s="574">
        <f t="shared" si="0"/>
        <v>64854.3689320388</v>
      </c>
      <c r="H4" s="573">
        <v>1.03</v>
      </c>
      <c r="I4" s="574">
        <v>66800</v>
      </c>
      <c r="J4" s="573"/>
      <c r="K4" s="574">
        <f t="shared" ref="K4:K16" si="1">F4+I4+J4</f>
        <v>66800</v>
      </c>
      <c r="L4" s="421"/>
      <c r="M4" s="56"/>
      <c r="N4" s="1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</row>
    <row r="5" spans="1:133" s="112" customFormat="1">
      <c r="A5" s="573" t="s">
        <v>11</v>
      </c>
      <c r="B5" s="573" t="s">
        <v>16</v>
      </c>
      <c r="C5" s="573" t="s">
        <v>17</v>
      </c>
      <c r="D5" s="573"/>
      <c r="E5" s="573"/>
      <c r="F5" s="574"/>
      <c r="G5" s="574">
        <f t="shared" si="0"/>
        <v>51941.747572815497</v>
      </c>
      <c r="H5" s="573">
        <v>1.03</v>
      </c>
      <c r="I5" s="574">
        <v>53500</v>
      </c>
      <c r="J5" s="573"/>
      <c r="K5" s="574">
        <f t="shared" si="1"/>
        <v>53500</v>
      </c>
      <c r="L5" s="421"/>
      <c r="M5" s="56"/>
      <c r="N5" s="1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</row>
    <row r="6" spans="1:133" s="112" customFormat="1">
      <c r="A6" s="573" t="s">
        <v>11</v>
      </c>
      <c r="B6" s="573" t="s">
        <v>16</v>
      </c>
      <c r="C6" s="573" t="s">
        <v>18</v>
      </c>
      <c r="D6" s="573"/>
      <c r="E6" s="573"/>
      <c r="F6" s="574"/>
      <c r="G6" s="574">
        <f t="shared" si="0"/>
        <v>10679.6116504854</v>
      </c>
      <c r="H6" s="573">
        <v>1.03</v>
      </c>
      <c r="I6" s="574">
        <v>11000</v>
      </c>
      <c r="J6" s="573"/>
      <c r="K6" s="574">
        <f t="shared" si="1"/>
        <v>11000</v>
      </c>
      <c r="L6" s="421"/>
      <c r="M6" s="56"/>
      <c r="N6" s="1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</row>
    <row r="7" spans="1:133" s="112" customFormat="1">
      <c r="A7" s="573" t="s">
        <v>11</v>
      </c>
      <c r="B7" s="573" t="s">
        <v>16</v>
      </c>
      <c r="C7" s="573" t="s">
        <v>19</v>
      </c>
      <c r="D7" s="573"/>
      <c r="E7" s="573"/>
      <c r="F7" s="574"/>
      <c r="G7" s="574">
        <f t="shared" si="0"/>
        <v>85048.543689320402</v>
      </c>
      <c r="H7" s="573">
        <v>1.03</v>
      </c>
      <c r="I7" s="574">
        <v>87600</v>
      </c>
      <c r="J7" s="573"/>
      <c r="K7" s="574">
        <f t="shared" si="1"/>
        <v>87600</v>
      </c>
      <c r="L7" s="421"/>
      <c r="M7" s="117"/>
      <c r="N7" s="1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</row>
    <row r="8" spans="1:133" s="112" customFormat="1">
      <c r="A8" s="573" t="s">
        <v>11</v>
      </c>
      <c r="B8" s="573" t="s">
        <v>16</v>
      </c>
      <c r="C8" s="573" t="s">
        <v>20</v>
      </c>
      <c r="D8" s="573"/>
      <c r="E8" s="573"/>
      <c r="F8" s="574"/>
      <c r="G8" s="574">
        <f t="shared" si="0"/>
        <v>129805.825242718</v>
      </c>
      <c r="H8" s="573">
        <v>1.03</v>
      </c>
      <c r="I8" s="574">
        <v>133700</v>
      </c>
      <c r="J8" s="573"/>
      <c r="K8" s="574">
        <f t="shared" si="1"/>
        <v>133700</v>
      </c>
      <c r="L8" s="421"/>
      <c r="M8" s="56"/>
      <c r="N8" s="1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</row>
    <row r="9" spans="1:133" s="112" customFormat="1">
      <c r="A9" s="573" t="s">
        <v>11</v>
      </c>
      <c r="B9" s="573" t="s">
        <v>21</v>
      </c>
      <c r="C9" s="573" t="s">
        <v>22</v>
      </c>
      <c r="D9" s="573"/>
      <c r="E9" s="573"/>
      <c r="F9" s="574"/>
      <c r="G9" s="574">
        <f t="shared" si="0"/>
        <v>18349.514563106801</v>
      </c>
      <c r="H9" s="573">
        <v>1.03</v>
      </c>
      <c r="I9" s="574">
        <v>18900</v>
      </c>
      <c r="J9" s="573"/>
      <c r="K9" s="574">
        <f t="shared" si="1"/>
        <v>18900</v>
      </c>
      <c r="L9" s="421"/>
      <c r="M9" s="56"/>
      <c r="N9" s="1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</row>
    <row r="10" spans="1:133" s="112" customFormat="1">
      <c r="A10" s="573" t="s">
        <v>11</v>
      </c>
      <c r="B10" s="573" t="s">
        <v>23</v>
      </c>
      <c r="C10" s="573" t="s">
        <v>24</v>
      </c>
      <c r="D10" s="573"/>
      <c r="E10" s="573"/>
      <c r="F10" s="574"/>
      <c r="G10" s="574">
        <f t="shared" si="0"/>
        <v>95825.242718446607</v>
      </c>
      <c r="H10" s="573">
        <v>1.03</v>
      </c>
      <c r="I10" s="574">
        <v>98700</v>
      </c>
      <c r="J10" s="573"/>
      <c r="K10" s="574">
        <f t="shared" si="1"/>
        <v>98700</v>
      </c>
      <c r="L10" s="421"/>
      <c r="M10" s="56"/>
      <c r="N10" s="1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</row>
    <row r="11" spans="1:133" s="112" customFormat="1">
      <c r="A11" s="573" t="s">
        <v>11</v>
      </c>
      <c r="B11" s="573" t="s">
        <v>25</v>
      </c>
      <c r="C11" s="573" t="s">
        <v>26</v>
      </c>
      <c r="D11" s="573"/>
      <c r="E11" s="573"/>
      <c r="F11" s="574"/>
      <c r="G11" s="574">
        <f t="shared" si="0"/>
        <v>134466.019417476</v>
      </c>
      <c r="H11" s="573">
        <v>1.03</v>
      </c>
      <c r="I11" s="574">
        <v>138500</v>
      </c>
      <c r="J11" s="573"/>
      <c r="K11" s="574">
        <f t="shared" si="1"/>
        <v>138500</v>
      </c>
      <c r="L11" s="421"/>
      <c r="M11" s="56"/>
      <c r="N11" s="1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</row>
    <row r="12" spans="1:133" s="112" customFormat="1">
      <c r="A12" s="573" t="s">
        <v>11</v>
      </c>
      <c r="B12" s="573" t="s">
        <v>27</v>
      </c>
      <c r="C12" s="573" t="s">
        <v>28</v>
      </c>
      <c r="D12" s="573"/>
      <c r="E12" s="573"/>
      <c r="F12" s="574"/>
      <c r="G12" s="574">
        <f t="shared" si="0"/>
        <v>84271.844660194198</v>
      </c>
      <c r="H12" s="573">
        <v>1.03</v>
      </c>
      <c r="I12" s="574">
        <v>86800</v>
      </c>
      <c r="J12" s="573"/>
      <c r="K12" s="574">
        <f t="shared" si="1"/>
        <v>86800</v>
      </c>
      <c r="L12" s="421"/>
      <c r="M12" s="56"/>
      <c r="N12" s="1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</row>
    <row r="13" spans="1:133" s="112" customFormat="1">
      <c r="A13" s="573" t="s">
        <v>11</v>
      </c>
      <c r="B13" s="573" t="s">
        <v>27</v>
      </c>
      <c r="C13" s="573" t="s">
        <v>29</v>
      </c>
      <c r="D13" s="573"/>
      <c r="E13" s="573"/>
      <c r="F13" s="574"/>
      <c r="G13" s="574">
        <f t="shared" si="0"/>
        <v>26116.504854368901</v>
      </c>
      <c r="H13" s="573">
        <v>1.03</v>
      </c>
      <c r="I13" s="574">
        <v>26900</v>
      </c>
      <c r="J13" s="573"/>
      <c r="K13" s="574">
        <f t="shared" si="1"/>
        <v>26900</v>
      </c>
      <c r="L13" s="421"/>
      <c r="M13" s="117"/>
      <c r="N13" s="1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</row>
    <row r="14" spans="1:133" s="112" customFormat="1">
      <c r="A14" s="573" t="s">
        <v>11</v>
      </c>
      <c r="B14" s="573" t="s">
        <v>27</v>
      </c>
      <c r="C14" s="573" t="s">
        <v>30</v>
      </c>
      <c r="D14" s="573"/>
      <c r="E14" s="573"/>
      <c r="F14" s="574"/>
      <c r="G14" s="574">
        <f t="shared" si="0"/>
        <v>86893.203883495094</v>
      </c>
      <c r="H14" s="573">
        <v>1.03</v>
      </c>
      <c r="I14" s="574">
        <v>89500</v>
      </c>
      <c r="J14" s="573"/>
      <c r="K14" s="574">
        <f t="shared" si="1"/>
        <v>89500</v>
      </c>
      <c r="L14" s="421"/>
      <c r="M14" s="117"/>
      <c r="N14" s="1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</row>
    <row r="15" spans="1:133" s="112" customFormat="1">
      <c r="A15" s="573" t="s">
        <v>11</v>
      </c>
      <c r="B15" s="573" t="s">
        <v>31</v>
      </c>
      <c r="C15" s="573" t="s">
        <v>32</v>
      </c>
      <c r="D15" s="573"/>
      <c r="E15" s="573"/>
      <c r="F15" s="574"/>
      <c r="G15" s="574">
        <f t="shared" si="0"/>
        <v>47864.077669902901</v>
      </c>
      <c r="H15" s="573">
        <v>1.03</v>
      </c>
      <c r="I15" s="574">
        <v>49300</v>
      </c>
      <c r="J15" s="573"/>
      <c r="K15" s="574">
        <f t="shared" si="1"/>
        <v>49300</v>
      </c>
      <c r="L15" s="421"/>
      <c r="M15" s="56"/>
      <c r="N15" s="1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</row>
    <row r="16" spans="1:133" s="112" customFormat="1">
      <c r="A16" s="573" t="s">
        <v>11</v>
      </c>
      <c r="B16" s="573" t="s">
        <v>33</v>
      </c>
      <c r="C16" s="573" t="s">
        <v>34</v>
      </c>
      <c r="D16" s="573"/>
      <c r="E16" s="573"/>
      <c r="F16" s="574"/>
      <c r="G16" s="574">
        <f t="shared" si="0"/>
        <v>10485.4368932039</v>
      </c>
      <c r="H16" s="573">
        <v>1.03</v>
      </c>
      <c r="I16" s="574">
        <v>10800</v>
      </c>
      <c r="J16" s="573"/>
      <c r="K16" s="574">
        <f t="shared" si="1"/>
        <v>10800</v>
      </c>
      <c r="L16" s="421"/>
      <c r="M16" s="56"/>
      <c r="N16" s="1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</row>
    <row r="17" spans="1:133" s="112" customFormat="1">
      <c r="A17" s="573" t="s">
        <v>11</v>
      </c>
      <c r="B17" s="573" t="s">
        <v>35</v>
      </c>
      <c r="C17" s="573" t="s">
        <v>36</v>
      </c>
      <c r="D17" s="576"/>
      <c r="E17" s="573"/>
      <c r="F17" s="574"/>
      <c r="G17" s="574">
        <f t="shared" si="0"/>
        <v>94660.1941747573</v>
      </c>
      <c r="H17" s="573">
        <v>1.03</v>
      </c>
      <c r="I17" s="574">
        <v>97500</v>
      </c>
      <c r="J17" s="573"/>
      <c r="K17" s="574">
        <v>97500</v>
      </c>
      <c r="L17" s="421"/>
      <c r="M17" s="117"/>
      <c r="N17" s="1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</row>
    <row r="18" spans="1:133" s="112" customFormat="1">
      <c r="A18" s="573" t="s">
        <v>11</v>
      </c>
      <c r="B18" s="573" t="s">
        <v>35</v>
      </c>
      <c r="C18" s="573" t="s">
        <v>37</v>
      </c>
      <c r="D18" s="576"/>
      <c r="E18" s="573"/>
      <c r="F18" s="574"/>
      <c r="G18" s="574">
        <f t="shared" si="0"/>
        <v>73300.970873786398</v>
      </c>
      <c r="H18" s="573">
        <v>1.03</v>
      </c>
      <c r="I18" s="574">
        <v>75500</v>
      </c>
      <c r="J18" s="573"/>
      <c r="K18" s="574">
        <f t="shared" ref="K18:K25" si="2">F18+I18+J18</f>
        <v>75500</v>
      </c>
      <c r="L18" s="421"/>
      <c r="M18" s="56"/>
      <c r="N18" s="1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</row>
    <row r="19" spans="1:133" s="112" customFormat="1">
      <c r="A19" s="573" t="s">
        <v>11</v>
      </c>
      <c r="B19" s="573" t="s">
        <v>35</v>
      </c>
      <c r="C19" s="573" t="s">
        <v>38</v>
      </c>
      <c r="D19" s="573">
        <v>2164.3200000000002</v>
      </c>
      <c r="E19" s="575">
        <v>9.5</v>
      </c>
      <c r="F19" s="574">
        <f>D19*E19</f>
        <v>20561.04</v>
      </c>
      <c r="G19" s="574">
        <f t="shared" si="0"/>
        <v>378271.90291262098</v>
      </c>
      <c r="H19" s="573">
        <v>1.03</v>
      </c>
      <c r="I19" s="574">
        <f>K19-F19</f>
        <v>389620.06</v>
      </c>
      <c r="J19" s="573"/>
      <c r="K19" s="574">
        <v>410181.1</v>
      </c>
      <c r="L19" s="421"/>
      <c r="M19" s="56"/>
      <c r="N19" s="1"/>
      <c r="O19" s="117"/>
      <c r="P19" s="1"/>
      <c r="Q19" s="117"/>
      <c r="R19" s="117"/>
      <c r="S19" s="117"/>
      <c r="T19" s="117"/>
      <c r="U19" s="117"/>
      <c r="V19" s="117"/>
      <c r="W19" s="117"/>
      <c r="X19" s="117"/>
      <c r="Y19" s="117"/>
      <c r="Z19" s="1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</row>
    <row r="20" spans="1:133" s="571" customFormat="1">
      <c r="A20" s="573" t="s">
        <v>39</v>
      </c>
      <c r="B20" s="573" t="s">
        <v>40</v>
      </c>
      <c r="C20" s="421" t="s">
        <v>41</v>
      </c>
      <c r="D20" s="573"/>
      <c r="E20" s="575"/>
      <c r="F20" s="574"/>
      <c r="G20" s="574">
        <f t="shared" si="0"/>
        <v>9708.7378640776697</v>
      </c>
      <c r="H20" s="573">
        <v>1.03</v>
      </c>
      <c r="I20" s="574">
        <v>10000</v>
      </c>
      <c r="J20" s="573"/>
      <c r="K20" s="574">
        <f t="shared" si="2"/>
        <v>10000</v>
      </c>
      <c r="L20" s="421"/>
      <c r="M20" s="5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</row>
    <row r="21" spans="1:133" s="571" customFormat="1">
      <c r="A21" s="573" t="s">
        <v>39</v>
      </c>
      <c r="B21" s="573" t="s">
        <v>40</v>
      </c>
      <c r="C21" s="573" t="s">
        <v>17</v>
      </c>
      <c r="D21" s="573"/>
      <c r="E21" s="573"/>
      <c r="F21" s="574"/>
      <c r="G21" s="577">
        <f t="shared" si="0"/>
        <v>29126.213592233002</v>
      </c>
      <c r="H21" s="573">
        <v>1.03</v>
      </c>
      <c r="I21" s="574">
        <v>30000</v>
      </c>
      <c r="J21" s="573"/>
      <c r="K21" s="574">
        <f t="shared" si="2"/>
        <v>30000</v>
      </c>
      <c r="L21" s="421"/>
      <c r="M21" s="117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</row>
    <row r="22" spans="1:133" s="571" customFormat="1">
      <c r="A22" s="573" t="s">
        <v>39</v>
      </c>
      <c r="B22" s="573" t="s">
        <v>40</v>
      </c>
      <c r="C22" s="573" t="s">
        <v>42</v>
      </c>
      <c r="D22" s="573"/>
      <c r="E22" s="573"/>
      <c r="F22" s="574"/>
      <c r="G22" s="574">
        <f t="shared" si="0"/>
        <v>48543.689320388301</v>
      </c>
      <c r="H22" s="573">
        <v>1.03</v>
      </c>
      <c r="I22" s="574">
        <v>50000</v>
      </c>
      <c r="J22" s="573"/>
      <c r="K22" s="574">
        <f t="shared" si="2"/>
        <v>50000</v>
      </c>
      <c r="L22" s="421"/>
      <c r="M22" s="117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</row>
    <row r="23" spans="1:133" s="571" customFormat="1">
      <c r="A23" s="573" t="s">
        <v>39</v>
      </c>
      <c r="B23" s="573" t="s">
        <v>40</v>
      </c>
      <c r="C23" s="573" t="s">
        <v>43</v>
      </c>
      <c r="D23" s="573"/>
      <c r="E23" s="573"/>
      <c r="F23" s="574"/>
      <c r="G23" s="574">
        <f t="shared" si="0"/>
        <v>14563.106796116501</v>
      </c>
      <c r="H23" s="573">
        <v>1.03</v>
      </c>
      <c r="I23" s="574">
        <v>15000</v>
      </c>
      <c r="J23" s="573"/>
      <c r="K23" s="574">
        <f t="shared" si="2"/>
        <v>15000</v>
      </c>
      <c r="L23" s="421"/>
      <c r="M23" s="117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</row>
    <row r="24" spans="1:133" s="571" customFormat="1">
      <c r="A24" s="573" t="s">
        <v>39</v>
      </c>
      <c r="B24" s="573" t="s">
        <v>40</v>
      </c>
      <c r="C24" s="573" t="s">
        <v>44</v>
      </c>
      <c r="D24" s="573"/>
      <c r="E24" s="573"/>
      <c r="F24" s="574"/>
      <c r="G24" s="574">
        <f t="shared" si="0"/>
        <v>9708.7378640776697</v>
      </c>
      <c r="H24" s="573">
        <v>1.03</v>
      </c>
      <c r="I24" s="574">
        <v>10000</v>
      </c>
      <c r="J24" s="573"/>
      <c r="K24" s="574">
        <f t="shared" si="2"/>
        <v>10000</v>
      </c>
      <c r="L24" s="421"/>
      <c r="M24" s="117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</row>
    <row r="25" spans="1:133" s="571" customFormat="1">
      <c r="A25" s="573" t="s">
        <v>39</v>
      </c>
      <c r="B25" s="573" t="s">
        <v>40</v>
      </c>
      <c r="C25" s="573" t="s">
        <v>45</v>
      </c>
      <c r="D25" s="573"/>
      <c r="E25" s="573"/>
      <c r="F25" s="574"/>
      <c r="G25" s="574">
        <f t="shared" si="0"/>
        <v>48543.689320388301</v>
      </c>
      <c r="H25" s="573">
        <v>1.03</v>
      </c>
      <c r="I25" s="574">
        <v>50000</v>
      </c>
      <c r="J25" s="573"/>
      <c r="K25" s="574">
        <f t="shared" si="2"/>
        <v>50000</v>
      </c>
      <c r="L25" s="421"/>
      <c r="M25" s="56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</row>
    <row r="26" spans="1:133" s="571" customFormat="1">
      <c r="A26" s="573" t="s">
        <v>39</v>
      </c>
      <c r="B26" s="573" t="s">
        <v>40</v>
      </c>
      <c r="C26" s="573" t="s">
        <v>46</v>
      </c>
      <c r="D26" s="573">
        <v>79.41</v>
      </c>
      <c r="E26" s="573">
        <v>9.5</v>
      </c>
      <c r="F26" s="574">
        <f t="shared" ref="F26:F31" si="3">D26*E26</f>
        <v>754.39499999999998</v>
      </c>
      <c r="G26" s="574">
        <f t="shared" si="0"/>
        <v>14952.2961165049</v>
      </c>
      <c r="H26" s="573">
        <v>1.03</v>
      </c>
      <c r="I26" s="574">
        <f>K26-F26</f>
        <v>15400.865</v>
      </c>
      <c r="J26" s="573"/>
      <c r="K26" s="574">
        <v>16155.26</v>
      </c>
      <c r="L26" s="421"/>
      <c r="M26" s="117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</row>
    <row r="27" spans="1:133" s="571" customFormat="1">
      <c r="A27" s="573" t="s">
        <v>47</v>
      </c>
      <c r="B27" s="573" t="s">
        <v>48</v>
      </c>
      <c r="C27" s="573" t="s">
        <v>49</v>
      </c>
      <c r="D27" s="573"/>
      <c r="E27" s="573"/>
      <c r="F27" s="574"/>
      <c r="G27" s="574">
        <f t="shared" si="0"/>
        <v>155339.80582524301</v>
      </c>
      <c r="H27" s="573">
        <v>1.03</v>
      </c>
      <c r="I27" s="574">
        <v>160000</v>
      </c>
      <c r="J27" s="573"/>
      <c r="K27" s="574">
        <v>160000</v>
      </c>
      <c r="L27" s="421"/>
      <c r="M27" s="117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</row>
    <row r="28" spans="1:133" s="571" customFormat="1">
      <c r="A28" s="573" t="s">
        <v>47</v>
      </c>
      <c r="B28" s="573" t="s">
        <v>48</v>
      </c>
      <c r="C28" s="573" t="s">
        <v>50</v>
      </c>
      <c r="D28" s="573"/>
      <c r="E28" s="573"/>
      <c r="F28" s="574"/>
      <c r="G28" s="574">
        <f t="shared" si="0"/>
        <v>63203.883495145601</v>
      </c>
      <c r="H28" s="573">
        <v>1.03</v>
      </c>
      <c r="I28" s="574">
        <v>65100</v>
      </c>
      <c r="J28" s="573"/>
      <c r="K28" s="574">
        <v>65100</v>
      </c>
      <c r="L28" s="421"/>
      <c r="M28" s="117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</row>
    <row r="29" spans="1:133" s="571" customFormat="1">
      <c r="A29" s="573" t="s">
        <v>47</v>
      </c>
      <c r="B29" s="573" t="s">
        <v>51</v>
      </c>
      <c r="C29" s="573" t="s">
        <v>52</v>
      </c>
      <c r="D29" s="573"/>
      <c r="E29" s="573"/>
      <c r="F29" s="574"/>
      <c r="G29" s="574">
        <f t="shared" si="0"/>
        <v>145631.06796116501</v>
      </c>
      <c r="H29" s="573">
        <v>1.03</v>
      </c>
      <c r="I29" s="574">
        <v>150000</v>
      </c>
      <c r="J29" s="573"/>
      <c r="K29" s="574">
        <f>F29+I29+J29</f>
        <v>150000</v>
      </c>
      <c r="L29" s="421"/>
      <c r="M29" s="117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</row>
    <row r="30" spans="1:133" s="571" customFormat="1">
      <c r="A30" s="573" t="s">
        <v>47</v>
      </c>
      <c r="B30" s="573" t="s">
        <v>53</v>
      </c>
      <c r="C30" s="578" t="s">
        <v>54</v>
      </c>
      <c r="D30" s="573">
        <v>0</v>
      </c>
      <c r="E30" s="575">
        <v>9.5</v>
      </c>
      <c r="F30" s="574">
        <f t="shared" si="3"/>
        <v>0</v>
      </c>
      <c r="G30" s="574">
        <f t="shared" si="0"/>
        <v>24466.019417475702</v>
      </c>
      <c r="H30" s="573">
        <v>1.03</v>
      </c>
      <c r="I30" s="574">
        <v>25200</v>
      </c>
      <c r="J30" s="573"/>
      <c r="K30" s="574">
        <v>25200</v>
      </c>
      <c r="L30" s="421"/>
      <c r="M30" s="117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</row>
    <row r="31" spans="1:133" s="571" customFormat="1">
      <c r="A31" s="573" t="s">
        <v>47</v>
      </c>
      <c r="B31" s="573" t="s">
        <v>55</v>
      </c>
      <c r="C31" s="421" t="s">
        <v>54</v>
      </c>
      <c r="D31" s="573">
        <v>0</v>
      </c>
      <c r="E31" s="575">
        <v>9.5</v>
      </c>
      <c r="F31" s="574">
        <f t="shared" si="3"/>
        <v>0</v>
      </c>
      <c r="G31" s="574">
        <f t="shared" si="0"/>
        <v>15931.1553398058</v>
      </c>
      <c r="H31" s="573">
        <v>1.03</v>
      </c>
      <c r="I31" s="574">
        <v>16409.09</v>
      </c>
      <c r="J31" s="573"/>
      <c r="K31" s="574">
        <v>16409.09</v>
      </c>
      <c r="L31" s="421"/>
      <c r="M31" s="117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</row>
    <row r="32" spans="1:133" s="571" customFormat="1">
      <c r="A32" s="573" t="s">
        <v>47</v>
      </c>
      <c r="B32" s="573" t="s">
        <v>56</v>
      </c>
      <c r="C32" s="573" t="s">
        <v>57</v>
      </c>
      <c r="D32" s="573"/>
      <c r="E32" s="573"/>
      <c r="F32" s="574"/>
      <c r="G32" s="574">
        <f>K32/H32</f>
        <v>145631.06796116501</v>
      </c>
      <c r="H32" s="573">
        <v>1.03</v>
      </c>
      <c r="I32" s="574">
        <v>150000</v>
      </c>
      <c r="J32" s="573"/>
      <c r="K32" s="574">
        <f>I32*1</f>
        <v>150000</v>
      </c>
      <c r="L32" s="421"/>
      <c r="M32" s="117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</row>
    <row r="33" spans="1:133" s="571" customFormat="1">
      <c r="A33" s="573" t="s">
        <v>58</v>
      </c>
      <c r="B33" s="573"/>
      <c r="C33" s="579">
        <v>1184035002</v>
      </c>
      <c r="D33" s="573">
        <v>5624</v>
      </c>
      <c r="E33" s="575">
        <v>9.5</v>
      </c>
      <c r="F33" s="574">
        <f>D33*E33</f>
        <v>53428</v>
      </c>
      <c r="G33" s="574">
        <f>I33/H33</f>
        <v>763032.038834951</v>
      </c>
      <c r="H33" s="573">
        <v>1.03</v>
      </c>
      <c r="I33" s="574">
        <v>785923</v>
      </c>
      <c r="J33" s="573"/>
      <c r="K33" s="590">
        <f>F33+I33</f>
        <v>839351</v>
      </c>
      <c r="L33" s="421"/>
      <c r="M33" s="117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</row>
    <row r="34" spans="1:133" s="56" customFormat="1">
      <c r="A34" s="293" t="s">
        <v>59</v>
      </c>
      <c r="B34" s="293" t="s">
        <v>60</v>
      </c>
      <c r="C34" s="580" t="s">
        <v>61</v>
      </c>
      <c r="D34" s="293">
        <v>700.86</v>
      </c>
      <c r="E34" s="581">
        <v>9.5</v>
      </c>
      <c r="F34" s="582">
        <f>D34*E34</f>
        <v>6658.17</v>
      </c>
      <c r="G34" s="582">
        <f>I34/H34</f>
        <v>222433.93203883499</v>
      </c>
      <c r="H34" s="293">
        <v>1.03</v>
      </c>
      <c r="I34" s="582">
        <f>K34-F34</f>
        <v>229106.95</v>
      </c>
      <c r="J34" s="293"/>
      <c r="K34" s="582">
        <v>235765.12</v>
      </c>
      <c r="L34" s="583"/>
    </row>
    <row r="35" spans="1:133" s="56" customFormat="1">
      <c r="A35" s="293" t="s">
        <v>59</v>
      </c>
      <c r="B35" s="293" t="s">
        <v>62</v>
      </c>
      <c r="C35" s="583" t="s">
        <v>63</v>
      </c>
      <c r="D35" s="293">
        <v>282.33999999999997</v>
      </c>
      <c r="E35" s="581">
        <v>9.5</v>
      </c>
      <c r="F35" s="582">
        <f>D35*E35</f>
        <v>2682.23</v>
      </c>
      <c r="G35" s="582">
        <f>I35/H35</f>
        <v>140855.85436893199</v>
      </c>
      <c r="H35" s="293">
        <v>1.03</v>
      </c>
      <c r="I35" s="582">
        <f>K35-F35</f>
        <v>145081.53</v>
      </c>
      <c r="J35" s="293"/>
      <c r="K35" s="582">
        <v>147763.76</v>
      </c>
      <c r="L35" s="583"/>
    </row>
    <row r="36" spans="1:133" s="56" customFormat="1">
      <c r="A36" s="293" t="s">
        <v>59</v>
      </c>
      <c r="B36" s="293" t="s">
        <v>62</v>
      </c>
      <c r="C36" s="584" t="s">
        <v>64</v>
      </c>
      <c r="D36" s="293"/>
      <c r="E36" s="581"/>
      <c r="F36" s="582"/>
      <c r="G36" s="582">
        <f>I36/H36</f>
        <v>194174.757281553</v>
      </c>
      <c r="H36" s="293">
        <v>1.03</v>
      </c>
      <c r="I36" s="582">
        <v>200000</v>
      </c>
      <c r="J36" s="293"/>
      <c r="K36" s="582">
        <f>F36+I36+J36</f>
        <v>200000</v>
      </c>
      <c r="L36" s="583"/>
    </row>
    <row r="37" spans="1:133" s="571" customFormat="1" ht="13.05" customHeight="1">
      <c r="A37" s="573" t="s">
        <v>59</v>
      </c>
      <c r="B37" s="573" t="s">
        <v>65</v>
      </c>
      <c r="C37" s="573" t="s">
        <v>66</v>
      </c>
      <c r="D37" s="573">
        <v>0</v>
      </c>
      <c r="E37" s="575">
        <v>9.5</v>
      </c>
      <c r="F37" s="574">
        <f>D37*E37</f>
        <v>0</v>
      </c>
      <c r="G37" s="585">
        <v>29522</v>
      </c>
      <c r="H37" s="585">
        <v>1.03</v>
      </c>
      <c r="I37" s="591">
        <f>G37*H37</f>
        <v>30407.66</v>
      </c>
      <c r="J37" s="573"/>
      <c r="K37" s="574">
        <f>F37+I37+J37</f>
        <v>30407.66</v>
      </c>
      <c r="L37" s="421"/>
      <c r="M37" s="117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</row>
    <row r="38" spans="1:133" s="56" customFormat="1">
      <c r="A38" s="293" t="s">
        <v>59</v>
      </c>
      <c r="B38" s="293" t="s">
        <v>67</v>
      </c>
      <c r="C38" s="120" t="s">
        <v>68</v>
      </c>
      <c r="D38" s="293"/>
      <c r="E38" s="581"/>
      <c r="F38" s="582"/>
      <c r="G38" s="582">
        <f>I38/H38</f>
        <v>6938.6116504854399</v>
      </c>
      <c r="H38" s="293">
        <v>1.03</v>
      </c>
      <c r="I38" s="174">
        <v>7146.77</v>
      </c>
      <c r="J38" s="293"/>
      <c r="K38" s="174">
        <v>7146.77</v>
      </c>
      <c r="L38" s="583"/>
    </row>
    <row r="39" spans="1:133" s="56" customFormat="1">
      <c r="A39" s="293" t="s">
        <v>59</v>
      </c>
      <c r="B39" s="586" t="s">
        <v>69</v>
      </c>
      <c r="C39" s="584" t="s">
        <v>70</v>
      </c>
      <c r="D39" s="293"/>
      <c r="E39" s="582"/>
      <c r="F39" s="582"/>
      <c r="G39" s="582">
        <f t="shared" ref="G39:G45" si="4">I39/H39</f>
        <v>6210.2815533980602</v>
      </c>
      <c r="H39" s="293">
        <v>1.03</v>
      </c>
      <c r="I39" s="592">
        <v>6396.59</v>
      </c>
      <c r="J39" s="293"/>
      <c r="K39" s="582">
        <f t="shared" ref="K39:K43" si="5">F39+I39+J39</f>
        <v>6396.59</v>
      </c>
      <c r="L39" s="583"/>
    </row>
    <row r="40" spans="1:133" s="571" customFormat="1">
      <c r="A40" s="573" t="s">
        <v>71</v>
      </c>
      <c r="B40" s="573" t="s">
        <v>72</v>
      </c>
      <c r="C40" s="421" t="s">
        <v>73</v>
      </c>
      <c r="D40" s="573"/>
      <c r="E40" s="575"/>
      <c r="F40" s="574"/>
      <c r="G40" s="574">
        <f t="shared" si="4"/>
        <v>28857.339805825199</v>
      </c>
      <c r="H40" s="573">
        <v>1.03</v>
      </c>
      <c r="I40" s="574">
        <v>29723.06</v>
      </c>
      <c r="J40" s="573"/>
      <c r="K40" s="574">
        <f t="shared" si="5"/>
        <v>29723.06</v>
      </c>
      <c r="L40" s="421"/>
      <c r="M40" s="117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  <c r="DX40" s="117"/>
      <c r="DY40" s="117"/>
      <c r="DZ40" s="117"/>
      <c r="EA40" s="117"/>
      <c r="EB40" s="117"/>
      <c r="EC40" s="117"/>
    </row>
    <row r="41" spans="1:133" s="571" customFormat="1">
      <c r="A41" s="573" t="s">
        <v>71</v>
      </c>
      <c r="B41" s="573" t="s">
        <v>74</v>
      </c>
      <c r="C41" s="421" t="s">
        <v>75</v>
      </c>
      <c r="D41" s="573"/>
      <c r="E41" s="575"/>
      <c r="F41" s="574"/>
      <c r="G41" s="574">
        <f t="shared" si="4"/>
        <v>19417.475728155299</v>
      </c>
      <c r="H41" s="573">
        <v>1.03</v>
      </c>
      <c r="I41" s="574">
        <v>20000</v>
      </c>
      <c r="J41" s="573"/>
      <c r="K41" s="574">
        <f t="shared" si="5"/>
        <v>20000</v>
      </c>
      <c r="L41" s="421"/>
      <c r="M41" s="117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  <c r="DX41" s="117"/>
      <c r="DY41" s="117"/>
      <c r="DZ41" s="117"/>
      <c r="EA41" s="117"/>
      <c r="EB41" s="117"/>
      <c r="EC41" s="117"/>
    </row>
    <row r="42" spans="1:133" s="112" customFormat="1">
      <c r="A42" s="573" t="s">
        <v>71</v>
      </c>
      <c r="B42" s="573" t="s">
        <v>74</v>
      </c>
      <c r="C42" s="421" t="s">
        <v>76</v>
      </c>
      <c r="D42" s="573"/>
      <c r="E42" s="575"/>
      <c r="F42" s="574"/>
      <c r="G42" s="574">
        <f t="shared" si="4"/>
        <v>189320.38834951501</v>
      </c>
      <c r="H42" s="573">
        <v>1.03</v>
      </c>
      <c r="I42" s="574">
        <v>195000</v>
      </c>
      <c r="J42" s="573"/>
      <c r="K42" s="574">
        <f t="shared" si="5"/>
        <v>195000</v>
      </c>
      <c r="L42" s="421"/>
      <c r="M42" s="117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</row>
    <row r="43" spans="1:133" s="112" customFormat="1">
      <c r="A43" s="573" t="s">
        <v>71</v>
      </c>
      <c r="B43" s="573" t="s">
        <v>74</v>
      </c>
      <c r="C43" s="421" t="s">
        <v>77</v>
      </c>
      <c r="D43" s="573"/>
      <c r="E43" s="575"/>
      <c r="F43" s="574"/>
      <c r="G43" s="574">
        <f t="shared" si="4"/>
        <v>111650.485436893</v>
      </c>
      <c r="H43" s="573">
        <v>1.03</v>
      </c>
      <c r="I43" s="574">
        <v>115000</v>
      </c>
      <c r="J43" s="573"/>
      <c r="K43" s="574">
        <f t="shared" si="5"/>
        <v>115000</v>
      </c>
      <c r="L43" s="421"/>
      <c r="M43" s="117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</row>
    <row r="44" spans="1:133" s="56" customFormat="1">
      <c r="A44" s="293" t="s">
        <v>78</v>
      </c>
      <c r="B44" s="293" t="s">
        <v>79</v>
      </c>
      <c r="C44" s="293" t="s">
        <v>80</v>
      </c>
      <c r="D44" s="293">
        <v>15</v>
      </c>
      <c r="E44" s="581">
        <v>9.5</v>
      </c>
      <c r="F44" s="582">
        <f>D44*E44</f>
        <v>142.5</v>
      </c>
      <c r="G44" s="582">
        <f t="shared" si="4"/>
        <v>15114.6213592233</v>
      </c>
      <c r="H44" s="293">
        <v>1.03</v>
      </c>
      <c r="I44" s="593">
        <f>K44-F44</f>
        <v>15568.06</v>
      </c>
      <c r="J44" s="293"/>
      <c r="K44" s="582">
        <v>15710.56</v>
      </c>
      <c r="L44" s="583"/>
    </row>
    <row r="45" spans="1:133" s="56" customFormat="1">
      <c r="A45" s="293" t="s">
        <v>78</v>
      </c>
      <c r="B45" s="120" t="s">
        <v>81</v>
      </c>
      <c r="C45" s="292" t="s">
        <v>82</v>
      </c>
      <c r="D45" s="293">
        <v>2</v>
      </c>
      <c r="E45" s="581">
        <v>9.5</v>
      </c>
      <c r="F45" s="582">
        <f>D45*E45</f>
        <v>19</v>
      </c>
      <c r="G45" s="582">
        <f t="shared" si="4"/>
        <v>2675.8349514563101</v>
      </c>
      <c r="H45" s="293">
        <v>1.03</v>
      </c>
      <c r="I45" s="593">
        <f>K45-F45</f>
        <v>2756.11</v>
      </c>
      <c r="J45" s="293"/>
      <c r="K45" s="594">
        <v>2775.11</v>
      </c>
      <c r="L45" s="583"/>
    </row>
    <row r="46" spans="1:133" s="112" customFormat="1">
      <c r="A46" s="573" t="s">
        <v>78</v>
      </c>
      <c r="B46" s="573" t="s">
        <v>83</v>
      </c>
      <c r="C46" s="573" t="s">
        <v>84</v>
      </c>
      <c r="D46" s="573">
        <v>15</v>
      </c>
      <c r="E46" s="575">
        <v>9.5</v>
      </c>
      <c r="F46" s="574">
        <f>D46*E46</f>
        <v>142.5</v>
      </c>
      <c r="G46" s="574">
        <f t="shared" ref="G46:G48" si="6">I46/H46</f>
        <v>11378.5631067961</v>
      </c>
      <c r="H46" s="573">
        <v>1.03</v>
      </c>
      <c r="I46" s="595">
        <f>K46-F46</f>
        <v>11719.92</v>
      </c>
      <c r="J46" s="573"/>
      <c r="K46" s="574">
        <v>11862.42</v>
      </c>
      <c r="L46" s="421"/>
      <c r="M46" s="117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</row>
    <row r="47" spans="1:133" s="56" customFormat="1">
      <c r="A47" s="293" t="s">
        <v>78</v>
      </c>
      <c r="B47" s="293" t="s">
        <v>85</v>
      </c>
      <c r="C47" s="293" t="s">
        <v>86</v>
      </c>
      <c r="D47" s="293">
        <v>0</v>
      </c>
      <c r="E47" s="582">
        <v>9.5</v>
      </c>
      <c r="F47" s="582">
        <f>D47*E47</f>
        <v>0</v>
      </c>
      <c r="G47" s="582">
        <f t="shared" si="6"/>
        <v>58500.087378640797</v>
      </c>
      <c r="H47" s="293">
        <v>1.03</v>
      </c>
      <c r="I47" s="596">
        <v>60255.09</v>
      </c>
      <c r="J47" s="293"/>
      <c r="K47" s="596">
        <f>I47</f>
        <v>60255.09</v>
      </c>
      <c r="L47" s="583"/>
    </row>
    <row r="48" spans="1:133" s="112" customFormat="1">
      <c r="A48" s="573" t="s">
        <v>78</v>
      </c>
      <c r="B48" s="573" t="s">
        <v>87</v>
      </c>
      <c r="C48" s="573" t="s">
        <v>88</v>
      </c>
      <c r="D48" s="573">
        <v>7</v>
      </c>
      <c r="E48" s="575">
        <v>9.5</v>
      </c>
      <c r="F48" s="574">
        <v>66.5</v>
      </c>
      <c r="G48" s="574">
        <f t="shared" si="6"/>
        <v>11896.320388349501</v>
      </c>
      <c r="H48" s="573">
        <v>1.03</v>
      </c>
      <c r="I48" s="574">
        <v>12253.21</v>
      </c>
      <c r="J48" s="573"/>
      <c r="K48" s="574">
        <f>F48+I48+J48</f>
        <v>12319.71</v>
      </c>
      <c r="L48" s="421"/>
      <c r="M48" s="117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</row>
    <row r="49" spans="1:54" s="112" customFormat="1">
      <c r="A49" s="573" t="s">
        <v>78</v>
      </c>
      <c r="B49" s="573" t="s">
        <v>87</v>
      </c>
      <c r="C49" s="573" t="s">
        <v>89</v>
      </c>
      <c r="D49" s="573">
        <v>1</v>
      </c>
      <c r="E49" s="575">
        <v>9.5</v>
      </c>
      <c r="F49" s="574">
        <v>9.5</v>
      </c>
      <c r="G49" s="574">
        <v>281.39</v>
      </c>
      <c r="H49" s="573">
        <v>1.03</v>
      </c>
      <c r="I49" s="574">
        <v>289.83</v>
      </c>
      <c r="J49" s="573"/>
      <c r="K49" s="574">
        <f>F49+I49+J49</f>
        <v>299.33</v>
      </c>
      <c r="L49" s="421"/>
      <c r="M49" s="117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</row>
    <row r="50" spans="1:54" s="112" customFormat="1">
      <c r="A50" s="573" t="s">
        <v>78</v>
      </c>
      <c r="B50" s="573" t="s">
        <v>90</v>
      </c>
      <c r="C50" s="573" t="s">
        <v>91</v>
      </c>
      <c r="D50" s="573">
        <v>0</v>
      </c>
      <c r="E50" s="575">
        <v>9.5</v>
      </c>
      <c r="F50" s="574">
        <f t="shared" ref="F50:F54" si="7">D50*E50</f>
        <v>0</v>
      </c>
      <c r="G50" s="574">
        <f t="shared" ref="G50:G58" si="8">I50/H50</f>
        <v>13067.932038834901</v>
      </c>
      <c r="H50" s="573">
        <v>1.03</v>
      </c>
      <c r="I50" s="574">
        <v>13459.97</v>
      </c>
      <c r="J50" s="573"/>
      <c r="K50" s="574">
        <v>13459.97</v>
      </c>
      <c r="L50" s="421"/>
      <c r="M50" s="117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</row>
    <row r="51" spans="1:54" s="112" customFormat="1">
      <c r="A51" s="573" t="s">
        <v>78</v>
      </c>
      <c r="B51" s="573" t="s">
        <v>92</v>
      </c>
      <c r="C51" s="573" t="s">
        <v>93</v>
      </c>
      <c r="D51" s="573">
        <v>0</v>
      </c>
      <c r="E51" s="575">
        <v>9.5</v>
      </c>
      <c r="F51" s="574">
        <f t="shared" si="7"/>
        <v>0</v>
      </c>
      <c r="G51" s="574">
        <f t="shared" si="8"/>
        <v>52279.398058252402</v>
      </c>
      <c r="H51" s="573">
        <v>1.03</v>
      </c>
      <c r="I51" s="574">
        <v>53847.78</v>
      </c>
      <c r="J51" s="573"/>
      <c r="K51" s="574">
        <v>53847.78</v>
      </c>
      <c r="L51" s="421"/>
      <c r="M51" s="117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</row>
    <row r="52" spans="1:54" s="112" customFormat="1">
      <c r="A52" s="573" t="s">
        <v>78</v>
      </c>
      <c r="B52" s="573" t="s">
        <v>94</v>
      </c>
      <c r="C52" s="573" t="s">
        <v>95</v>
      </c>
      <c r="D52" s="573">
        <v>70</v>
      </c>
      <c r="E52" s="575">
        <v>9.5</v>
      </c>
      <c r="F52" s="574">
        <v>665</v>
      </c>
      <c r="G52" s="574">
        <f t="shared" si="8"/>
        <v>114724.339805825</v>
      </c>
      <c r="H52" s="573">
        <v>1.03</v>
      </c>
      <c r="I52" s="574">
        <f>K52-F52</f>
        <v>118166.07</v>
      </c>
      <c r="J52" s="573"/>
      <c r="K52" s="574">
        <v>118831.07</v>
      </c>
      <c r="L52" s="42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</row>
    <row r="53" spans="1:54" s="112" customFormat="1">
      <c r="A53" s="573" t="s">
        <v>78</v>
      </c>
      <c r="B53" s="573" t="s">
        <v>96</v>
      </c>
      <c r="C53" s="573" t="s">
        <v>97</v>
      </c>
      <c r="D53" s="573">
        <v>1</v>
      </c>
      <c r="E53" s="575">
        <v>9.5</v>
      </c>
      <c r="F53" s="574">
        <f t="shared" si="7"/>
        <v>9.5</v>
      </c>
      <c r="G53" s="574">
        <f t="shared" si="8"/>
        <v>2467.1747572815498</v>
      </c>
      <c r="H53" s="573">
        <v>1.03</v>
      </c>
      <c r="I53" s="574">
        <v>2541.19</v>
      </c>
      <c r="J53" s="573"/>
      <c r="K53" s="574">
        <f>F53+I53</f>
        <v>2550.69</v>
      </c>
      <c r="L53" s="42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</row>
    <row r="54" spans="1:54" s="120" customFormat="1">
      <c r="A54" s="587" t="s">
        <v>78</v>
      </c>
      <c r="B54" s="587" t="s">
        <v>98</v>
      </c>
      <c r="C54" s="587" t="s">
        <v>99</v>
      </c>
      <c r="D54" s="587">
        <v>0</v>
      </c>
      <c r="E54" s="588">
        <v>9.5</v>
      </c>
      <c r="F54" s="588">
        <f t="shared" si="7"/>
        <v>0</v>
      </c>
      <c r="G54" s="588">
        <f t="shared" si="8"/>
        <v>39311.825242718398</v>
      </c>
      <c r="H54" s="587">
        <v>1.03</v>
      </c>
      <c r="I54" s="588">
        <v>40491.18</v>
      </c>
      <c r="J54" s="587"/>
      <c r="K54" s="588">
        <v>40491.18</v>
      </c>
      <c r="L54" s="597"/>
    </row>
    <row r="55" spans="1:54" s="120" customFormat="1">
      <c r="A55" s="587" t="s">
        <v>78</v>
      </c>
      <c r="B55" s="587" t="s">
        <v>98</v>
      </c>
      <c r="C55" s="587" t="s">
        <v>100</v>
      </c>
      <c r="D55" s="587"/>
      <c r="E55" s="588"/>
      <c r="F55" s="588"/>
      <c r="G55" s="588">
        <f t="shared" si="8"/>
        <v>117935.485436893</v>
      </c>
      <c r="H55" s="587">
        <v>1.03</v>
      </c>
      <c r="I55" s="588">
        <v>121473.55</v>
      </c>
      <c r="J55" s="587"/>
      <c r="K55" s="588">
        <v>121473.55</v>
      </c>
      <c r="L55" s="597"/>
    </row>
    <row r="56" spans="1:54" s="120" customFormat="1">
      <c r="A56" s="587" t="s">
        <v>78</v>
      </c>
      <c r="B56" s="587" t="s">
        <v>98</v>
      </c>
      <c r="C56" s="587" t="s">
        <v>101</v>
      </c>
      <c r="D56" s="587"/>
      <c r="E56" s="588"/>
      <c r="F56" s="588"/>
      <c r="G56" s="588">
        <f t="shared" si="8"/>
        <v>39311.825242718398</v>
      </c>
      <c r="H56" s="587">
        <v>1.03</v>
      </c>
      <c r="I56" s="588">
        <v>40491.18</v>
      </c>
      <c r="J56" s="587"/>
      <c r="K56" s="588">
        <v>40491.18</v>
      </c>
      <c r="L56" s="597"/>
    </row>
    <row r="57" spans="1:54" s="56" customFormat="1">
      <c r="A57" s="293" t="s">
        <v>78</v>
      </c>
      <c r="B57" s="293" t="s">
        <v>102</v>
      </c>
      <c r="C57" s="293" t="s">
        <v>103</v>
      </c>
      <c r="D57" s="293">
        <v>1</v>
      </c>
      <c r="E57" s="582">
        <v>9.5</v>
      </c>
      <c r="F57" s="582">
        <f>D57*E57</f>
        <v>9.5</v>
      </c>
      <c r="G57" s="582">
        <f t="shared" si="8"/>
        <v>34443.766990291297</v>
      </c>
      <c r="H57" s="293">
        <v>1.03</v>
      </c>
      <c r="I57" s="582">
        <f>K57-F57</f>
        <v>35477.08</v>
      </c>
      <c r="J57" s="293"/>
      <c r="K57" s="582">
        <v>35486.58</v>
      </c>
      <c r="L57" s="583"/>
    </row>
    <row r="58" spans="1:54" s="56" customFormat="1">
      <c r="A58" s="293" t="s">
        <v>78</v>
      </c>
      <c r="B58" s="293" t="s">
        <v>104</v>
      </c>
      <c r="C58" s="293" t="s">
        <v>105</v>
      </c>
      <c r="D58" s="293">
        <v>83</v>
      </c>
      <c r="E58" s="581">
        <v>9.5</v>
      </c>
      <c r="F58" s="582">
        <f>D58*E58</f>
        <v>788.5</v>
      </c>
      <c r="G58" s="582">
        <f t="shared" si="8"/>
        <v>143015.058252427</v>
      </c>
      <c r="H58" s="293">
        <v>1.03</v>
      </c>
      <c r="I58" s="593">
        <f>K58-F58</f>
        <v>147305.51</v>
      </c>
      <c r="J58" s="293"/>
      <c r="K58" s="582">
        <v>148094.01</v>
      </c>
      <c r="L58" s="583"/>
    </row>
    <row r="59" spans="1:54" s="56" customFormat="1">
      <c r="A59" s="293" t="s">
        <v>78</v>
      </c>
      <c r="B59" s="293" t="s">
        <v>104</v>
      </c>
      <c r="C59" s="293" t="s">
        <v>106</v>
      </c>
      <c r="D59" s="293"/>
      <c r="E59" s="581"/>
      <c r="F59" s="582"/>
      <c r="G59" s="582">
        <f t="shared" ref="G59:G62" si="9">I59/H59</f>
        <v>9708.7378640776697</v>
      </c>
      <c r="H59" s="293">
        <v>1.03</v>
      </c>
      <c r="I59" s="582">
        <v>10000</v>
      </c>
      <c r="J59" s="293"/>
      <c r="K59" s="582">
        <v>10000</v>
      </c>
      <c r="L59" s="583"/>
    </row>
    <row r="60" spans="1:54" s="56" customFormat="1">
      <c r="A60" s="293" t="s">
        <v>78</v>
      </c>
      <c r="B60" s="293" t="s">
        <v>104</v>
      </c>
      <c r="C60" s="293" t="s">
        <v>107</v>
      </c>
      <c r="D60" s="293"/>
      <c r="E60" s="581"/>
      <c r="F60" s="582"/>
      <c r="G60" s="582">
        <f t="shared" si="9"/>
        <v>29126.213592233002</v>
      </c>
      <c r="H60" s="293">
        <v>1.03</v>
      </c>
      <c r="I60" s="582">
        <v>30000</v>
      </c>
      <c r="J60" s="293"/>
      <c r="K60" s="582">
        <v>30000</v>
      </c>
      <c r="L60" s="583"/>
    </row>
    <row r="61" spans="1:54" s="56" customFormat="1">
      <c r="A61" s="293" t="s">
        <v>78</v>
      </c>
      <c r="B61" s="293" t="s">
        <v>104</v>
      </c>
      <c r="C61" s="293" t="s">
        <v>108</v>
      </c>
      <c r="D61" s="293">
        <v>104</v>
      </c>
      <c r="E61" s="589">
        <v>9.5</v>
      </c>
      <c r="F61" s="582">
        <f>D61*E61</f>
        <v>988</v>
      </c>
      <c r="G61" s="582">
        <f t="shared" si="9"/>
        <v>15405.4077669903</v>
      </c>
      <c r="H61" s="293">
        <v>1.03</v>
      </c>
      <c r="I61" s="582">
        <f>K61-F61</f>
        <v>15867.57</v>
      </c>
      <c r="J61" s="293"/>
      <c r="K61" s="582">
        <v>16855.57</v>
      </c>
      <c r="L61" s="583"/>
    </row>
    <row r="62" spans="1:54" s="56" customFormat="1">
      <c r="A62" s="293" t="s">
        <v>78</v>
      </c>
      <c r="B62" s="293" t="s">
        <v>109</v>
      </c>
      <c r="C62" s="293" t="s">
        <v>110</v>
      </c>
      <c r="D62" s="293"/>
      <c r="E62" s="581"/>
      <c r="F62" s="582"/>
      <c r="G62" s="582">
        <f t="shared" si="9"/>
        <v>38834.9514563107</v>
      </c>
      <c r="H62" s="293">
        <v>1.03</v>
      </c>
      <c r="I62" s="582">
        <v>40000</v>
      </c>
      <c r="J62" s="293"/>
      <c r="K62" s="582">
        <f>I62+F62</f>
        <v>40000</v>
      </c>
      <c r="L62" s="583"/>
    </row>
    <row r="63" spans="1:54" s="56" customFormat="1">
      <c r="A63" s="293" t="s">
        <v>78</v>
      </c>
      <c r="B63" s="293" t="s">
        <v>111</v>
      </c>
      <c r="C63" s="293" t="s">
        <v>112</v>
      </c>
      <c r="D63" s="293"/>
      <c r="E63" s="581"/>
      <c r="F63" s="582"/>
      <c r="G63" s="582">
        <f t="shared" ref="G63:G73" si="10">I63/H63</f>
        <v>48543.689320388301</v>
      </c>
      <c r="H63" s="293">
        <v>1.03</v>
      </c>
      <c r="I63" s="582">
        <v>50000</v>
      </c>
      <c r="J63" s="293"/>
      <c r="K63" s="582">
        <f>I63+F63</f>
        <v>50000</v>
      </c>
      <c r="L63" s="583"/>
    </row>
    <row r="64" spans="1:54" s="112" customFormat="1">
      <c r="A64" s="573" t="s">
        <v>78</v>
      </c>
      <c r="B64" s="573" t="s">
        <v>113</v>
      </c>
      <c r="C64" s="573" t="s">
        <v>114</v>
      </c>
      <c r="D64" s="573"/>
      <c r="E64" s="575"/>
      <c r="F64" s="574"/>
      <c r="G64" s="574">
        <f t="shared" si="10"/>
        <v>48543.689320388301</v>
      </c>
      <c r="H64" s="573">
        <v>1.03</v>
      </c>
      <c r="I64" s="574">
        <v>50000</v>
      </c>
      <c r="J64" s="573"/>
      <c r="K64" s="574">
        <v>50000</v>
      </c>
      <c r="L64" s="42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</row>
    <row r="65" spans="1:133" s="112" customFormat="1">
      <c r="A65" s="573" t="s">
        <v>78</v>
      </c>
      <c r="B65" s="573" t="s">
        <v>113</v>
      </c>
      <c r="C65" s="573" t="s">
        <v>115</v>
      </c>
      <c r="D65" s="573"/>
      <c r="E65" s="575"/>
      <c r="F65" s="574"/>
      <c r="G65" s="574">
        <f t="shared" si="10"/>
        <v>67961.165048543699</v>
      </c>
      <c r="H65" s="573">
        <v>1.03</v>
      </c>
      <c r="I65" s="574">
        <v>70000</v>
      </c>
      <c r="J65" s="573"/>
      <c r="K65" s="574">
        <v>70000</v>
      </c>
      <c r="L65" s="42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</row>
    <row r="66" spans="1:133" s="112" customFormat="1">
      <c r="A66" s="573" t="s">
        <v>78</v>
      </c>
      <c r="B66" s="573" t="s">
        <v>116</v>
      </c>
      <c r="C66" s="573" t="s">
        <v>117</v>
      </c>
      <c r="D66" s="573"/>
      <c r="E66" s="575"/>
      <c r="F66" s="574"/>
      <c r="G66" s="574">
        <f t="shared" si="10"/>
        <v>4867.1165048543699</v>
      </c>
      <c r="H66" s="573">
        <v>1.03</v>
      </c>
      <c r="I66" s="626">
        <v>5013.13</v>
      </c>
      <c r="J66" s="573"/>
      <c r="K66" s="574">
        <v>5013.13</v>
      </c>
      <c r="L66" s="42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</row>
    <row r="67" spans="1:133" s="571" customFormat="1">
      <c r="A67" s="573" t="s">
        <v>118</v>
      </c>
      <c r="B67" s="573" t="s">
        <v>119</v>
      </c>
      <c r="C67" s="573" t="s">
        <v>120</v>
      </c>
      <c r="D67" s="573"/>
      <c r="E67" s="573"/>
      <c r="F67" s="574"/>
      <c r="G67" s="574">
        <f t="shared" si="10"/>
        <v>9077.6699029126194</v>
      </c>
      <c r="H67" s="573">
        <v>1.03</v>
      </c>
      <c r="I67" s="574">
        <v>9350</v>
      </c>
      <c r="J67" s="573"/>
      <c r="K67" s="574">
        <f>F67+I67+J67</f>
        <v>9350</v>
      </c>
      <c r="L67" s="42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</row>
    <row r="68" spans="1:133" s="571" customFormat="1">
      <c r="A68" s="573" t="s">
        <v>118</v>
      </c>
      <c r="B68" s="573" t="s">
        <v>121</v>
      </c>
      <c r="C68" s="573" t="s">
        <v>122</v>
      </c>
      <c r="D68" s="573">
        <v>2</v>
      </c>
      <c r="E68" s="573">
        <v>9.5</v>
      </c>
      <c r="F68" s="574">
        <f t="shared" ref="F68:F73" si="11">D68*E68</f>
        <v>19</v>
      </c>
      <c r="G68" s="574">
        <f t="shared" si="10"/>
        <v>459795.922330097</v>
      </c>
      <c r="H68" s="573">
        <v>1.03</v>
      </c>
      <c r="I68" s="574">
        <f>K68-F68</f>
        <v>473589.8</v>
      </c>
      <c r="J68" s="573"/>
      <c r="K68" s="574">
        <v>473608.8</v>
      </c>
      <c r="L68" s="42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</row>
    <row r="69" spans="1:133" s="112" customFormat="1">
      <c r="A69" s="573" t="s">
        <v>118</v>
      </c>
      <c r="B69" s="573" t="s">
        <v>121</v>
      </c>
      <c r="C69" s="573" t="s">
        <v>123</v>
      </c>
      <c r="D69" s="573"/>
      <c r="E69" s="573"/>
      <c r="F69" s="574"/>
      <c r="G69" s="574">
        <f t="shared" si="10"/>
        <v>97087.378640776704</v>
      </c>
      <c r="H69" s="573">
        <v>1.03</v>
      </c>
      <c r="I69" s="574">
        <f>K69-F69</f>
        <v>100000</v>
      </c>
      <c r="J69" s="573"/>
      <c r="K69" s="574">
        <v>100000</v>
      </c>
      <c r="L69" s="42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</row>
    <row r="70" spans="1:133">
      <c r="A70" s="573" t="s">
        <v>118</v>
      </c>
      <c r="B70" s="573" t="s">
        <v>121</v>
      </c>
      <c r="C70" s="573" t="s">
        <v>124</v>
      </c>
      <c r="D70" s="573"/>
      <c r="E70" s="573"/>
      <c r="F70" s="574"/>
      <c r="G70" s="574">
        <f t="shared" si="10"/>
        <v>97087.378640776704</v>
      </c>
      <c r="H70" s="573">
        <v>1.03</v>
      </c>
      <c r="I70" s="574">
        <v>100000</v>
      </c>
      <c r="J70" s="573"/>
      <c r="K70" s="574">
        <v>100000</v>
      </c>
      <c r="L70" s="421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</row>
    <row r="71" spans="1:133" s="112" customFormat="1">
      <c r="A71" s="573" t="s">
        <v>118</v>
      </c>
      <c r="B71" s="573" t="s">
        <v>125</v>
      </c>
      <c r="C71" s="573" t="s">
        <v>126</v>
      </c>
      <c r="D71" s="573">
        <v>0</v>
      </c>
      <c r="E71" s="575">
        <v>9.5</v>
      </c>
      <c r="F71" s="574">
        <f t="shared" si="11"/>
        <v>0</v>
      </c>
      <c r="G71" s="574">
        <f t="shared" si="10"/>
        <v>24271.844660194201</v>
      </c>
      <c r="H71" s="573">
        <v>1.03</v>
      </c>
      <c r="I71" s="574">
        <f>K71+J71</f>
        <v>25000</v>
      </c>
      <c r="J71" s="573"/>
      <c r="K71" s="574">
        <v>25000</v>
      </c>
      <c r="L71" s="42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</row>
    <row r="72" spans="1:133" s="112" customFormat="1">
      <c r="A72" s="573" t="s">
        <v>118</v>
      </c>
      <c r="B72" s="573" t="s">
        <v>125</v>
      </c>
      <c r="C72" s="573" t="s">
        <v>127</v>
      </c>
      <c r="D72" s="573">
        <v>0</v>
      </c>
      <c r="E72" s="575">
        <v>9.5</v>
      </c>
      <c r="F72" s="574">
        <f t="shared" si="11"/>
        <v>0</v>
      </c>
      <c r="G72" s="574">
        <f t="shared" si="10"/>
        <v>25002.601941747602</v>
      </c>
      <c r="H72" s="573">
        <v>1.03</v>
      </c>
      <c r="I72" s="574">
        <f>K72+J72</f>
        <v>25752.68</v>
      </c>
      <c r="J72" s="573"/>
      <c r="K72" s="574">
        <v>25752.68</v>
      </c>
      <c r="L72" s="42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</row>
    <row r="73" spans="1:133" s="56" customFormat="1">
      <c r="A73" s="293" t="s">
        <v>128</v>
      </c>
      <c r="B73" s="293" t="s">
        <v>129</v>
      </c>
      <c r="C73" s="293" t="s">
        <v>130</v>
      </c>
      <c r="D73" s="293">
        <v>0</v>
      </c>
      <c r="E73" s="582">
        <v>9.5</v>
      </c>
      <c r="F73" s="582">
        <f t="shared" si="11"/>
        <v>0</v>
      </c>
      <c r="G73" s="582">
        <f t="shared" si="10"/>
        <v>30097.087378640801</v>
      </c>
      <c r="H73" s="293">
        <v>1.03</v>
      </c>
      <c r="I73" s="607">
        <v>31000</v>
      </c>
      <c r="J73" s="293"/>
      <c r="K73" s="582">
        <v>31000</v>
      </c>
      <c r="L73" s="583"/>
    </row>
    <row r="74" spans="1:133" s="56" customFormat="1">
      <c r="A74" s="293" t="s">
        <v>128</v>
      </c>
      <c r="B74" s="293" t="s">
        <v>129</v>
      </c>
      <c r="C74" s="293" t="s">
        <v>131</v>
      </c>
      <c r="D74" s="293">
        <v>0</v>
      </c>
      <c r="E74" s="582">
        <v>9.5</v>
      </c>
      <c r="F74" s="582">
        <f t="shared" ref="F74:F83" si="12">D74*E74</f>
        <v>0</v>
      </c>
      <c r="G74" s="582">
        <f t="shared" ref="G74:G86" si="13">I74/H74</f>
        <v>78640.776699029098</v>
      </c>
      <c r="H74" s="293">
        <v>1.03</v>
      </c>
      <c r="I74" s="607">
        <v>81000</v>
      </c>
      <c r="J74" s="293"/>
      <c r="K74" s="582">
        <v>81000</v>
      </c>
      <c r="L74" s="583"/>
    </row>
    <row r="75" spans="1:133" s="56" customFormat="1">
      <c r="A75" s="293" t="s">
        <v>128</v>
      </c>
      <c r="B75" s="293" t="s">
        <v>129</v>
      </c>
      <c r="C75" s="293" t="s">
        <v>132</v>
      </c>
      <c r="D75" s="293">
        <v>7</v>
      </c>
      <c r="E75" s="582">
        <v>9.5</v>
      </c>
      <c r="F75" s="582">
        <f t="shared" si="12"/>
        <v>66.5</v>
      </c>
      <c r="G75" s="582">
        <f t="shared" si="13"/>
        <v>15759.097087378599</v>
      </c>
      <c r="H75" s="293">
        <v>1.03</v>
      </c>
      <c r="I75" s="607">
        <v>16231.87</v>
      </c>
      <c r="J75" s="293"/>
      <c r="K75" s="582">
        <f>I75+F75</f>
        <v>16298.37</v>
      </c>
      <c r="L75" s="583"/>
    </row>
    <row r="76" spans="1:133" s="56" customFormat="1">
      <c r="A76" s="293" t="s">
        <v>133</v>
      </c>
      <c r="B76" s="293" t="s">
        <v>134</v>
      </c>
      <c r="C76" s="293" t="s">
        <v>135</v>
      </c>
      <c r="D76" s="293">
        <v>0</v>
      </c>
      <c r="E76" s="581">
        <v>9.5</v>
      </c>
      <c r="F76" s="582">
        <f t="shared" si="12"/>
        <v>0</v>
      </c>
      <c r="G76" s="582">
        <f t="shared" si="13"/>
        <v>57437.349514563102</v>
      </c>
      <c r="H76" s="293">
        <v>1.03</v>
      </c>
      <c r="I76" s="582">
        <f>K76-F76</f>
        <v>59160.47</v>
      </c>
      <c r="J76" s="293"/>
      <c r="K76" s="582">
        <v>59160.47</v>
      </c>
      <c r="L76" s="583"/>
    </row>
    <row r="77" spans="1:133" s="56" customFormat="1">
      <c r="A77" s="293" t="s">
        <v>133</v>
      </c>
      <c r="B77" s="293" t="s">
        <v>136</v>
      </c>
      <c r="C77" s="293" t="s">
        <v>137</v>
      </c>
      <c r="D77" s="293">
        <v>0</v>
      </c>
      <c r="E77" s="581">
        <v>9.5</v>
      </c>
      <c r="F77" s="582">
        <f t="shared" si="12"/>
        <v>0</v>
      </c>
      <c r="G77" s="582">
        <f t="shared" si="13"/>
        <v>72493.262135922298</v>
      </c>
      <c r="H77" s="293">
        <v>1.03</v>
      </c>
      <c r="I77" s="582">
        <f>K77-F77</f>
        <v>74668.06</v>
      </c>
      <c r="J77" s="293"/>
      <c r="K77" s="582">
        <v>74668.06</v>
      </c>
      <c r="L77" s="583"/>
    </row>
    <row r="78" spans="1:133" s="56" customFormat="1">
      <c r="A78" s="293" t="s">
        <v>133</v>
      </c>
      <c r="B78" s="293" t="s">
        <v>138</v>
      </c>
      <c r="C78" s="293" t="s">
        <v>139</v>
      </c>
      <c r="D78" s="293">
        <v>0</v>
      </c>
      <c r="E78" s="581">
        <v>9.5</v>
      </c>
      <c r="F78" s="582">
        <f t="shared" si="12"/>
        <v>0</v>
      </c>
      <c r="G78" s="582">
        <f t="shared" si="13"/>
        <v>3768.25242718447</v>
      </c>
      <c r="H78" s="293">
        <v>1.03</v>
      </c>
      <c r="I78" s="582">
        <v>3881.3</v>
      </c>
      <c r="J78" s="293"/>
      <c r="K78" s="582">
        <f t="shared" ref="K78:K82" si="14">F78+I78+J78</f>
        <v>3881.3</v>
      </c>
      <c r="L78" s="583"/>
    </row>
    <row r="79" spans="1:133" s="56" customFormat="1">
      <c r="A79" s="293" t="s">
        <v>133</v>
      </c>
      <c r="B79" s="293" t="s">
        <v>140</v>
      </c>
      <c r="C79" s="293" t="s">
        <v>141</v>
      </c>
      <c r="D79" s="293">
        <v>3</v>
      </c>
      <c r="E79" s="581">
        <v>9.5</v>
      </c>
      <c r="F79" s="582">
        <f t="shared" si="12"/>
        <v>28.5</v>
      </c>
      <c r="G79" s="582">
        <f t="shared" si="13"/>
        <v>17600.834951456301</v>
      </c>
      <c r="H79" s="293">
        <v>1.03</v>
      </c>
      <c r="I79" s="582">
        <f>K79-F79</f>
        <v>18128.86</v>
      </c>
      <c r="J79" s="293"/>
      <c r="K79" s="582">
        <v>18157.36</v>
      </c>
      <c r="L79" s="583"/>
    </row>
    <row r="80" spans="1:133" s="112" customFormat="1">
      <c r="A80" s="573" t="s">
        <v>133</v>
      </c>
      <c r="B80" s="573" t="s">
        <v>142</v>
      </c>
      <c r="C80" s="573" t="s">
        <v>143</v>
      </c>
      <c r="D80" s="573">
        <v>0</v>
      </c>
      <c r="E80" s="575">
        <v>9.5</v>
      </c>
      <c r="F80" s="574">
        <f t="shared" si="12"/>
        <v>0</v>
      </c>
      <c r="G80" s="574">
        <f t="shared" si="13"/>
        <v>30609.970873786398</v>
      </c>
      <c r="H80" s="573">
        <v>1.03</v>
      </c>
      <c r="I80" s="574">
        <v>31528.27</v>
      </c>
      <c r="J80" s="573"/>
      <c r="K80" s="574">
        <f t="shared" si="14"/>
        <v>31528.27</v>
      </c>
      <c r="L80" s="42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</row>
    <row r="81" spans="1:134" s="112" customFormat="1">
      <c r="A81" s="573" t="s">
        <v>133</v>
      </c>
      <c r="B81" s="573" t="s">
        <v>144</v>
      </c>
      <c r="C81" s="598" t="s">
        <v>145</v>
      </c>
      <c r="D81" s="573">
        <v>2</v>
      </c>
      <c r="E81" s="575">
        <v>9.5</v>
      </c>
      <c r="F81" s="574">
        <f t="shared" si="12"/>
        <v>19</v>
      </c>
      <c r="G81" s="574">
        <f t="shared" si="13"/>
        <v>126778.86407767</v>
      </c>
      <c r="H81" s="573">
        <v>1.03</v>
      </c>
      <c r="I81" s="574">
        <f>K81-F81</f>
        <v>130582.23</v>
      </c>
      <c r="J81" s="573"/>
      <c r="K81" s="574">
        <v>130601.23</v>
      </c>
      <c r="L81" s="42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</row>
    <row r="82" spans="1:134" s="572" customFormat="1">
      <c r="A82" s="599" t="s">
        <v>133</v>
      </c>
      <c r="B82" s="599" t="s">
        <v>144</v>
      </c>
      <c r="C82" s="598" t="s">
        <v>146</v>
      </c>
      <c r="D82" s="599">
        <v>0</v>
      </c>
      <c r="E82" s="600">
        <v>9.5</v>
      </c>
      <c r="F82" s="601">
        <f t="shared" si="12"/>
        <v>0</v>
      </c>
      <c r="G82" s="601">
        <f t="shared" si="13"/>
        <v>126796.116504854</v>
      </c>
      <c r="H82" s="599">
        <v>1.03</v>
      </c>
      <c r="I82" s="601">
        <v>130600</v>
      </c>
      <c r="J82" s="599"/>
      <c r="K82" s="601">
        <f t="shared" si="14"/>
        <v>130600</v>
      </c>
      <c r="L82" s="42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</row>
    <row r="83" spans="1:134" s="105" customFormat="1">
      <c r="A83" s="602" t="s">
        <v>133</v>
      </c>
      <c r="B83" s="303" t="s">
        <v>147</v>
      </c>
      <c r="C83" s="603" t="s">
        <v>148</v>
      </c>
      <c r="D83" s="602">
        <v>0</v>
      </c>
      <c r="E83" s="604">
        <v>9.5</v>
      </c>
      <c r="F83" s="605">
        <f t="shared" si="12"/>
        <v>0</v>
      </c>
      <c r="G83" s="606">
        <f>[1]Sheet1!$G$8</f>
        <v>85992</v>
      </c>
      <c r="H83" s="602">
        <v>1.03</v>
      </c>
      <c r="I83" s="627">
        <f>G83*H83</f>
        <v>88571.76</v>
      </c>
      <c r="J83" s="602"/>
      <c r="K83" s="627">
        <f>I83</f>
        <v>88571.76</v>
      </c>
      <c r="L83" s="628"/>
    </row>
    <row r="84" spans="1:134" s="107" customFormat="1">
      <c r="A84" s="293" t="s">
        <v>133</v>
      </c>
      <c r="B84" s="293" t="s">
        <v>149</v>
      </c>
      <c r="C84" s="293" t="s">
        <v>150</v>
      </c>
      <c r="D84" s="293"/>
      <c r="E84" s="582"/>
      <c r="F84" s="582"/>
      <c r="G84" s="607">
        <f t="shared" si="13"/>
        <v>23025.834951456301</v>
      </c>
      <c r="H84" s="293">
        <v>1.03</v>
      </c>
      <c r="I84" s="582">
        <v>23716.61</v>
      </c>
      <c r="J84" s="293"/>
      <c r="K84" s="582">
        <v>23716.61</v>
      </c>
      <c r="L84" s="293"/>
    </row>
    <row r="85" spans="1:134" s="107" customFormat="1">
      <c r="A85" s="293" t="s">
        <v>133</v>
      </c>
      <c r="B85" s="293" t="s">
        <v>151</v>
      </c>
      <c r="C85" s="293" t="s">
        <v>152</v>
      </c>
      <c r="D85" s="293"/>
      <c r="E85" s="582"/>
      <c r="F85" s="582"/>
      <c r="G85" s="607">
        <f t="shared" si="13"/>
        <v>19633.533980582499</v>
      </c>
      <c r="H85" s="293">
        <v>1.03</v>
      </c>
      <c r="I85" s="582">
        <v>20222.54</v>
      </c>
      <c r="J85" s="293"/>
      <c r="K85" s="582">
        <v>20522.54</v>
      </c>
      <c r="L85" s="293"/>
    </row>
    <row r="86" spans="1:134" s="572" customFormat="1">
      <c r="A86" s="608" t="s">
        <v>153</v>
      </c>
      <c r="B86" s="608" t="s">
        <v>154</v>
      </c>
      <c r="C86" s="608" t="s">
        <v>155</v>
      </c>
      <c r="D86" s="608"/>
      <c r="E86" s="609"/>
      <c r="F86" s="610"/>
      <c r="G86" s="610">
        <f t="shared" si="13"/>
        <v>4311</v>
      </c>
      <c r="H86" s="608">
        <v>1.03</v>
      </c>
      <c r="I86" s="610">
        <v>4440.33</v>
      </c>
      <c r="J86" s="608"/>
      <c r="K86" s="610">
        <f>F86+I86+J86</f>
        <v>4440.33</v>
      </c>
      <c r="L86" s="42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</row>
    <row r="87" spans="1:134" s="112" customFormat="1">
      <c r="A87" s="611" t="s">
        <v>156</v>
      </c>
      <c r="B87" s="612" t="s">
        <v>157</v>
      </c>
      <c r="C87" s="612" t="s">
        <v>158</v>
      </c>
      <c r="D87" s="612">
        <v>0</v>
      </c>
      <c r="E87" s="613">
        <v>9.5</v>
      </c>
      <c r="F87" s="614">
        <v>0</v>
      </c>
      <c r="G87" s="614">
        <v>100000</v>
      </c>
      <c r="H87" s="612">
        <v>1.03</v>
      </c>
      <c r="I87" s="614">
        <v>103000</v>
      </c>
      <c r="J87" s="612"/>
      <c r="K87" s="614">
        <v>103000</v>
      </c>
      <c r="L87" s="629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</row>
    <row r="88" spans="1:134" s="112" customFormat="1">
      <c r="A88" s="615" t="s">
        <v>156</v>
      </c>
      <c r="B88" s="616" t="s">
        <v>157</v>
      </c>
      <c r="C88" s="616" t="s">
        <v>158</v>
      </c>
      <c r="D88" s="616">
        <v>1620.01</v>
      </c>
      <c r="E88" s="617">
        <v>9.5</v>
      </c>
      <c r="F88" s="618">
        <v>15390.1</v>
      </c>
      <c r="G88" s="618">
        <v>14184.37</v>
      </c>
      <c r="H88" s="616">
        <v>1.03</v>
      </c>
      <c r="I88" s="618">
        <v>14609.9</v>
      </c>
      <c r="J88" s="616"/>
      <c r="K88" s="618">
        <v>30000</v>
      </c>
      <c r="L88" s="629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</row>
    <row r="89" spans="1:134" s="112" customFormat="1">
      <c r="A89" s="615" t="s">
        <v>156</v>
      </c>
      <c r="B89" s="616" t="s">
        <v>159</v>
      </c>
      <c r="C89" s="616" t="s">
        <v>160</v>
      </c>
      <c r="D89" s="616"/>
      <c r="E89" s="616"/>
      <c r="F89" s="618"/>
      <c r="G89" s="618">
        <v>130000</v>
      </c>
      <c r="H89" s="616">
        <v>1.03</v>
      </c>
      <c r="I89" s="618">
        <v>133900</v>
      </c>
      <c r="J89" s="616"/>
      <c r="K89" s="618">
        <v>133900</v>
      </c>
      <c r="L89" s="629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</row>
    <row r="90" spans="1:134" s="112" customFormat="1">
      <c r="A90" s="615" t="s">
        <v>156</v>
      </c>
      <c r="B90" s="616" t="s">
        <v>161</v>
      </c>
      <c r="C90" s="616" t="s">
        <v>162</v>
      </c>
      <c r="D90" s="616"/>
      <c r="E90" s="616"/>
      <c r="F90" s="618"/>
      <c r="G90" s="618">
        <v>30000</v>
      </c>
      <c r="H90" s="616">
        <v>1.03</v>
      </c>
      <c r="I90" s="618">
        <v>30900</v>
      </c>
      <c r="J90" s="616"/>
      <c r="K90" s="618">
        <v>30900</v>
      </c>
      <c r="L90" s="629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</row>
    <row r="91" spans="1:134" s="112" customFormat="1">
      <c r="A91" s="615" t="s">
        <v>156</v>
      </c>
      <c r="B91" s="619" t="s">
        <v>163</v>
      </c>
      <c r="C91" s="615" t="s">
        <v>164</v>
      </c>
      <c r="D91" s="616"/>
      <c r="E91" s="616"/>
      <c r="F91" s="618"/>
      <c r="G91" s="618">
        <v>40000</v>
      </c>
      <c r="H91" s="616">
        <v>1.03</v>
      </c>
      <c r="I91" s="618">
        <v>41200</v>
      </c>
      <c r="J91" s="616"/>
      <c r="K91" s="618">
        <v>41200</v>
      </c>
      <c r="L91" s="629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</row>
    <row r="92" spans="1:134" s="112" customFormat="1">
      <c r="A92" s="615" t="s">
        <v>156</v>
      </c>
      <c r="B92" s="612" t="s">
        <v>165</v>
      </c>
      <c r="C92" s="616" t="s">
        <v>166</v>
      </c>
      <c r="D92" s="616"/>
      <c r="E92" s="616"/>
      <c r="F92" s="618"/>
      <c r="G92" s="618">
        <v>100000</v>
      </c>
      <c r="H92" s="616">
        <v>1.03</v>
      </c>
      <c r="I92" s="618">
        <v>103000</v>
      </c>
      <c r="J92" s="616"/>
      <c r="K92" s="618">
        <v>103000</v>
      </c>
      <c r="L92" s="629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</row>
    <row r="93" spans="1:134" s="112" customFormat="1">
      <c r="A93" s="615" t="s">
        <v>156</v>
      </c>
      <c r="B93" s="616" t="s">
        <v>167</v>
      </c>
      <c r="C93" s="616" t="s">
        <v>168</v>
      </c>
      <c r="D93" s="616"/>
      <c r="E93" s="616"/>
      <c r="F93" s="618"/>
      <c r="G93" s="618">
        <v>30000</v>
      </c>
      <c r="H93" s="616">
        <v>1.03</v>
      </c>
      <c r="I93" s="618">
        <v>30900</v>
      </c>
      <c r="J93" s="616"/>
      <c r="K93" s="618">
        <v>30900</v>
      </c>
      <c r="L93" s="629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</row>
    <row r="94" spans="1:134" s="112" customFormat="1">
      <c r="A94" s="615" t="s">
        <v>156</v>
      </c>
      <c r="B94" s="616" t="s">
        <v>169</v>
      </c>
      <c r="C94" s="616" t="s">
        <v>170</v>
      </c>
      <c r="D94" s="616"/>
      <c r="E94" s="616"/>
      <c r="F94" s="618"/>
      <c r="G94" s="618">
        <v>30000</v>
      </c>
      <c r="H94" s="616">
        <v>1.03</v>
      </c>
      <c r="I94" s="618">
        <v>30900</v>
      </c>
      <c r="J94" s="616"/>
      <c r="K94" s="618">
        <v>30900</v>
      </c>
      <c r="L94" s="629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</row>
    <row r="95" spans="1:134" s="112" customFormat="1">
      <c r="A95" s="615" t="s">
        <v>156</v>
      </c>
      <c r="B95" s="616" t="s">
        <v>167</v>
      </c>
      <c r="C95" s="616" t="s">
        <v>171</v>
      </c>
      <c r="D95" s="616"/>
      <c r="E95" s="616"/>
      <c r="F95" s="618"/>
      <c r="G95" s="618">
        <v>40000</v>
      </c>
      <c r="H95" s="616">
        <v>1.03</v>
      </c>
      <c r="I95" s="618">
        <v>41200</v>
      </c>
      <c r="J95" s="616"/>
      <c r="K95" s="618">
        <v>41200</v>
      </c>
      <c r="L95" s="629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</row>
    <row r="96" spans="1:134" s="112" customFormat="1">
      <c r="A96" s="615" t="s">
        <v>156</v>
      </c>
      <c r="B96" s="616" t="s">
        <v>169</v>
      </c>
      <c r="C96" s="616" t="s">
        <v>172</v>
      </c>
      <c r="D96" s="616"/>
      <c r="E96" s="616"/>
      <c r="F96" s="618"/>
      <c r="G96" s="618">
        <v>30000</v>
      </c>
      <c r="H96" s="616">
        <v>1.03</v>
      </c>
      <c r="I96" s="618">
        <v>30900</v>
      </c>
      <c r="J96" s="616"/>
      <c r="K96" s="618">
        <v>30900</v>
      </c>
      <c r="L96" s="629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</row>
    <row r="97" spans="1:134" s="112" customFormat="1">
      <c r="A97" s="615" t="s">
        <v>156</v>
      </c>
      <c r="B97" s="616" t="s">
        <v>173</v>
      </c>
      <c r="C97" s="616" t="s">
        <v>174</v>
      </c>
      <c r="D97" s="616"/>
      <c r="E97" s="616"/>
      <c r="F97" s="618"/>
      <c r="G97" s="618">
        <v>30000</v>
      </c>
      <c r="H97" s="616">
        <v>1.03</v>
      </c>
      <c r="I97" s="618">
        <v>30900</v>
      </c>
      <c r="J97" s="616"/>
      <c r="K97" s="618">
        <v>30900</v>
      </c>
      <c r="L97" s="629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</row>
    <row r="98" spans="1:134" s="112" customFormat="1">
      <c r="A98" s="615" t="s">
        <v>156</v>
      </c>
      <c r="B98" s="616" t="s">
        <v>175</v>
      </c>
      <c r="C98" s="616" t="s">
        <v>176</v>
      </c>
      <c r="D98" s="616"/>
      <c r="E98" s="616"/>
      <c r="F98" s="618"/>
      <c r="G98" s="618">
        <v>60000</v>
      </c>
      <c r="H98" s="616">
        <v>1.03</v>
      </c>
      <c r="I98" s="618">
        <v>61800</v>
      </c>
      <c r="J98" s="616"/>
      <c r="K98" s="618">
        <v>61800</v>
      </c>
      <c r="L98" s="629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</row>
    <row r="99" spans="1:134" s="112" customFormat="1">
      <c r="A99" s="615" t="s">
        <v>156</v>
      </c>
      <c r="B99" s="616" t="s">
        <v>163</v>
      </c>
      <c r="C99" s="616" t="s">
        <v>177</v>
      </c>
      <c r="D99" s="616"/>
      <c r="E99" s="616"/>
      <c r="F99" s="618"/>
      <c r="G99" s="618">
        <v>100000</v>
      </c>
      <c r="H99" s="616">
        <v>1.03</v>
      </c>
      <c r="I99" s="618">
        <v>103000</v>
      </c>
      <c r="J99" s="616"/>
      <c r="K99" s="618">
        <v>103000</v>
      </c>
      <c r="L99" s="629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</row>
    <row r="100" spans="1:134" s="112" customFormat="1">
      <c r="A100" s="615" t="s">
        <v>156</v>
      </c>
      <c r="B100" s="616" t="s">
        <v>163</v>
      </c>
      <c r="C100" s="616" t="s">
        <v>178</v>
      </c>
      <c r="D100" s="616"/>
      <c r="E100" s="616"/>
      <c r="F100" s="618"/>
      <c r="G100" s="618">
        <v>30000</v>
      </c>
      <c r="H100" s="616">
        <v>1.03</v>
      </c>
      <c r="I100" s="618">
        <v>30900</v>
      </c>
      <c r="J100" s="616"/>
      <c r="K100" s="618">
        <v>30900</v>
      </c>
      <c r="L100" s="629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</row>
    <row r="101" spans="1:134" s="112" customFormat="1">
      <c r="A101" s="615" t="s">
        <v>156</v>
      </c>
      <c r="B101" s="616" t="s">
        <v>179</v>
      </c>
      <c r="C101" s="616" t="s">
        <v>180</v>
      </c>
      <c r="D101" s="616">
        <v>0</v>
      </c>
      <c r="E101" s="616">
        <v>9.5</v>
      </c>
      <c r="F101" s="618">
        <v>0</v>
      </c>
      <c r="G101" s="618">
        <v>60000</v>
      </c>
      <c r="H101" s="616">
        <v>1.03</v>
      </c>
      <c r="I101" s="618">
        <v>61800</v>
      </c>
      <c r="J101" s="616"/>
      <c r="K101" s="618">
        <v>61800</v>
      </c>
      <c r="L101" s="629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</row>
    <row r="102" spans="1:134" s="112" customFormat="1">
      <c r="A102" s="615" t="s">
        <v>156</v>
      </c>
      <c r="B102" s="616" t="s">
        <v>181</v>
      </c>
      <c r="C102" s="616" t="s">
        <v>182</v>
      </c>
      <c r="D102" s="616"/>
      <c r="E102" s="616"/>
      <c r="F102" s="618"/>
      <c r="G102" s="618">
        <v>20000</v>
      </c>
      <c r="H102" s="616">
        <v>1.03</v>
      </c>
      <c r="I102" s="618">
        <v>20600</v>
      </c>
      <c r="J102" s="616"/>
      <c r="K102" s="618">
        <v>20600</v>
      </c>
      <c r="L102" s="629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</row>
    <row r="103" spans="1:134" s="112" customFormat="1">
      <c r="A103" s="615" t="s">
        <v>156</v>
      </c>
      <c r="B103" s="616" t="s">
        <v>183</v>
      </c>
      <c r="C103" s="616" t="s">
        <v>184</v>
      </c>
      <c r="D103" s="616"/>
      <c r="E103" s="616"/>
      <c r="F103" s="618"/>
      <c r="G103" s="618">
        <v>40000</v>
      </c>
      <c r="H103" s="616">
        <v>1.03</v>
      </c>
      <c r="I103" s="618">
        <v>41200</v>
      </c>
      <c r="J103" s="616"/>
      <c r="K103" s="618">
        <v>41200</v>
      </c>
      <c r="L103" s="629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</row>
    <row r="104" spans="1:134" s="112" customFormat="1">
      <c r="A104" s="615" t="s">
        <v>156</v>
      </c>
      <c r="B104" s="616" t="s">
        <v>185</v>
      </c>
      <c r="C104" s="616" t="s">
        <v>186</v>
      </c>
      <c r="D104" s="616"/>
      <c r="E104" s="616"/>
      <c r="F104" s="618"/>
      <c r="G104" s="618">
        <v>30000</v>
      </c>
      <c r="H104" s="616">
        <v>1.03</v>
      </c>
      <c r="I104" s="618">
        <v>30900</v>
      </c>
      <c r="J104" s="616"/>
      <c r="K104" s="618">
        <v>30900</v>
      </c>
      <c r="L104" s="629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</row>
    <row r="105" spans="1:134">
      <c r="A105" s="615" t="s">
        <v>156</v>
      </c>
      <c r="B105" s="616" t="s">
        <v>187</v>
      </c>
      <c r="C105" s="616" t="s">
        <v>188</v>
      </c>
      <c r="D105" s="616"/>
      <c r="E105" s="616"/>
      <c r="F105" s="618"/>
      <c r="G105" s="618">
        <v>200000</v>
      </c>
      <c r="H105" s="616">
        <v>1.03</v>
      </c>
      <c r="I105" s="618">
        <v>206000</v>
      </c>
      <c r="J105" s="616"/>
      <c r="K105" s="618">
        <v>206000</v>
      </c>
      <c r="L105" s="629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</row>
    <row r="106" spans="1:134" s="112" customFormat="1">
      <c r="A106" s="615" t="s">
        <v>156</v>
      </c>
      <c r="B106" s="616" t="s">
        <v>189</v>
      </c>
      <c r="C106" s="616" t="s">
        <v>190</v>
      </c>
      <c r="D106" s="616"/>
      <c r="E106" s="616"/>
      <c r="F106" s="618"/>
      <c r="G106" s="618">
        <v>30000</v>
      </c>
      <c r="H106" s="616">
        <v>1.03</v>
      </c>
      <c r="I106" s="618">
        <v>30900</v>
      </c>
      <c r="J106" s="616"/>
      <c r="K106" s="618">
        <v>30900</v>
      </c>
      <c r="L106" s="629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</row>
    <row r="107" spans="1:134" s="112" customFormat="1">
      <c r="A107" s="573" t="s">
        <v>191</v>
      </c>
      <c r="B107" s="573" t="s">
        <v>192</v>
      </c>
      <c r="C107" s="579">
        <v>1185000001</v>
      </c>
      <c r="D107" s="573"/>
      <c r="E107" s="573"/>
      <c r="F107" s="574"/>
      <c r="G107" s="574">
        <f>I107/H107</f>
        <v>164510</v>
      </c>
      <c r="H107" s="573">
        <v>1.03</v>
      </c>
      <c r="I107" s="574">
        <v>169445.3</v>
      </c>
      <c r="J107" s="573"/>
      <c r="K107" s="574">
        <f t="shared" ref="K107:K112" si="15">F107+I107+J107</f>
        <v>169445.3</v>
      </c>
      <c r="L107" s="42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</row>
    <row r="108" spans="1:134" s="112" customFormat="1">
      <c r="A108" s="620" t="s">
        <v>193</v>
      </c>
      <c r="B108" s="620" t="s">
        <v>194</v>
      </c>
      <c r="C108" s="621">
        <v>1184045003</v>
      </c>
      <c r="D108" s="620">
        <v>919</v>
      </c>
      <c r="E108" s="622">
        <v>9.5</v>
      </c>
      <c r="F108" s="623">
        <f t="shared" ref="F108:F112" si="16">D108*E108</f>
        <v>8730.5</v>
      </c>
      <c r="G108" s="623">
        <v>76650</v>
      </c>
      <c r="H108" s="620">
        <v>1.03</v>
      </c>
      <c r="I108" s="623">
        <f t="shared" ref="I108:I112" si="17">G108*H108</f>
        <v>78949.5</v>
      </c>
      <c r="J108" s="620"/>
      <c r="K108" s="623">
        <f t="shared" si="15"/>
        <v>87680</v>
      </c>
      <c r="L108" s="624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</row>
    <row r="109" spans="1:134" s="112" customFormat="1">
      <c r="A109" s="620" t="s">
        <v>195</v>
      </c>
      <c r="B109" s="624"/>
      <c r="C109" s="621">
        <v>1184065001</v>
      </c>
      <c r="D109" s="620">
        <v>11799</v>
      </c>
      <c r="E109" s="620">
        <v>5</v>
      </c>
      <c r="F109" s="623">
        <f t="shared" si="16"/>
        <v>58995</v>
      </c>
      <c r="G109" s="623">
        <v>296000</v>
      </c>
      <c r="H109" s="620">
        <v>0.48</v>
      </c>
      <c r="I109" s="623">
        <f t="shared" si="17"/>
        <v>142080</v>
      </c>
      <c r="J109" s="620"/>
      <c r="K109" s="623">
        <f t="shared" si="15"/>
        <v>201075</v>
      </c>
      <c r="L109" s="624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</row>
    <row r="110" spans="1:134" s="112" customFormat="1">
      <c r="A110" s="620" t="s">
        <v>196</v>
      </c>
      <c r="B110" s="620"/>
      <c r="C110" s="621">
        <v>1184055001</v>
      </c>
      <c r="D110" s="620">
        <v>101.64</v>
      </c>
      <c r="E110" s="620">
        <v>5</v>
      </c>
      <c r="F110" s="623">
        <f t="shared" si="16"/>
        <v>508.2</v>
      </c>
      <c r="G110" s="623">
        <v>1919</v>
      </c>
      <c r="H110" s="620">
        <v>0.48</v>
      </c>
      <c r="I110" s="623">
        <f t="shared" si="17"/>
        <v>921.12</v>
      </c>
      <c r="J110" s="620"/>
      <c r="K110" s="623">
        <f t="shared" si="15"/>
        <v>1429.32</v>
      </c>
      <c r="L110" s="624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</row>
    <row r="111" spans="1:134" s="112" customFormat="1">
      <c r="A111" s="620" t="s">
        <v>197</v>
      </c>
      <c r="B111" s="620"/>
      <c r="C111" s="621">
        <v>1190005007</v>
      </c>
      <c r="D111" s="620">
        <v>101.64</v>
      </c>
      <c r="E111" s="620">
        <v>5</v>
      </c>
      <c r="F111" s="623">
        <f t="shared" si="16"/>
        <v>508.2</v>
      </c>
      <c r="G111" s="623">
        <v>4131</v>
      </c>
      <c r="H111" s="620">
        <v>0.48</v>
      </c>
      <c r="I111" s="623">
        <f t="shared" si="17"/>
        <v>1982.88</v>
      </c>
      <c r="J111" s="620"/>
      <c r="K111" s="623">
        <f t="shared" si="15"/>
        <v>2491.08</v>
      </c>
      <c r="L111" s="624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</row>
    <row r="112" spans="1:134" s="112" customFormat="1">
      <c r="A112" s="620" t="s">
        <v>198</v>
      </c>
      <c r="B112" s="620"/>
      <c r="C112" s="621">
        <v>1188020001</v>
      </c>
      <c r="D112" s="620">
        <v>101.64</v>
      </c>
      <c r="E112" s="620">
        <v>5</v>
      </c>
      <c r="F112" s="623">
        <f t="shared" si="16"/>
        <v>508.2</v>
      </c>
      <c r="G112" s="623">
        <v>4131</v>
      </c>
      <c r="H112" s="620">
        <v>0.48</v>
      </c>
      <c r="I112" s="623">
        <f t="shared" si="17"/>
        <v>1982.88</v>
      </c>
      <c r="J112" s="620"/>
      <c r="K112" s="623">
        <f t="shared" si="15"/>
        <v>2491.08</v>
      </c>
      <c r="L112" s="624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</row>
    <row r="113" spans="1:134" s="112" customFormat="1">
      <c r="A113" s="620" t="s">
        <v>10</v>
      </c>
      <c r="B113" s="620"/>
      <c r="C113" s="621"/>
      <c r="D113" s="620">
        <v>23159.16</v>
      </c>
      <c r="E113" s="622"/>
      <c r="F113" s="623">
        <v>165544.39000000001</v>
      </c>
      <c r="G113" s="623">
        <v>7420285.1500000004</v>
      </c>
      <c r="H113" s="620"/>
      <c r="I113" s="623">
        <v>7559117.6399999997</v>
      </c>
      <c r="J113" s="620"/>
      <c r="K113" s="623">
        <v>7724662.0300000003</v>
      </c>
      <c r="L113" s="624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</row>
    <row r="114" spans="1:134" s="112" customFormat="1">
      <c r="A114" s="625" t="s">
        <v>199</v>
      </c>
      <c r="B114" s="625" t="s">
        <v>200</v>
      </c>
      <c r="C114" s="625"/>
      <c r="D114" s="625" t="s">
        <v>201</v>
      </c>
      <c r="E114" s="625" t="s">
        <v>202</v>
      </c>
      <c r="F114" s="625"/>
      <c r="G114" s="625"/>
      <c r="H114" s="625"/>
      <c r="I114" s="625" t="s">
        <v>203</v>
      </c>
      <c r="J114" s="625"/>
      <c r="K114" s="625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</row>
    <row r="115" spans="1:134" s="112" customFormat="1">
      <c r="A115" s="625"/>
      <c r="B115" s="625"/>
      <c r="C115" s="625"/>
      <c r="D115" s="625"/>
      <c r="E115" s="625"/>
      <c r="F115" s="625"/>
      <c r="G115" s="625"/>
      <c r="H115" s="625"/>
      <c r="I115" s="625"/>
      <c r="J115" s="625"/>
      <c r="K115" s="625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</row>
    <row r="116" spans="1:134" s="112" customFormat="1">
      <c r="A116" s="625"/>
      <c r="B116" s="625"/>
      <c r="C116" s="625"/>
      <c r="D116" s="625"/>
      <c r="E116" s="625"/>
      <c r="F116" s="625"/>
      <c r="G116" s="625"/>
      <c r="H116" s="625"/>
      <c r="I116" s="625"/>
      <c r="J116" s="625"/>
      <c r="K116" s="625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</row>
    <row r="117" spans="1:134" s="112" customFormat="1">
      <c r="A117" s="625"/>
      <c r="B117" s="625"/>
      <c r="C117" s="625"/>
      <c r="D117" s="625"/>
      <c r="E117" s="625"/>
      <c r="F117" s="625"/>
      <c r="G117" s="625"/>
      <c r="H117" s="625"/>
      <c r="I117" s="625"/>
      <c r="J117" s="625"/>
      <c r="K117" s="625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</row>
    <row r="118" spans="1:134"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</row>
    <row r="119" spans="1:134"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</row>
    <row r="120" spans="1:134"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</row>
    <row r="121" spans="1:134"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</row>
    <row r="122" spans="1:134" ht="15" customHeight="1"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</row>
    <row r="123" spans="1:134"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</row>
    <row r="124" spans="1:134"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</row>
    <row r="125" spans="1:134"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</row>
    <row r="126" spans="1:134"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</row>
    <row r="127" spans="1:134"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</row>
    <row r="128" spans="1:134" s="571" customForma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</row>
    <row r="129" spans="1:134" s="571" customForma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</row>
    <row r="130" spans="1:134" s="571" customForma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</row>
    <row r="131" spans="1:134" s="571" customForma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</row>
    <row r="132" spans="1:134"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</row>
    <row r="133" spans="1:134"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</row>
    <row r="134" spans="1:134"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</row>
    <row r="135" spans="1:134"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</row>
    <row r="136" spans="1:134"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</row>
    <row r="137" spans="1:134"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</row>
    <row r="138" spans="1:134"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</row>
    <row r="139" spans="1:134"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</row>
    <row r="140" spans="1:134"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</row>
    <row r="141" spans="1:134"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</row>
    <row r="142" spans="1:134"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</row>
    <row r="143" spans="1:134"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</row>
    <row r="144" spans="1:134"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</row>
    <row r="145" spans="27:133"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</row>
    <row r="146" spans="27:133"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</row>
    <row r="147" spans="27:133"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</row>
    <row r="148" spans="27:133"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</row>
  </sheetData>
  <mergeCells count="1">
    <mergeCell ref="A1:K1"/>
  </mergeCells>
  <phoneticPr fontId="25" type="noConversion"/>
  <pageMargins left="0.23622047244094499" right="0.23622047244094499" top="0.55118110236220497" bottom="0.55118110236220497" header="0.31496062992126" footer="0.31496062992126"/>
  <pageSetup paperSize="9" orientation="landscape" verticalDpi="30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AM34"/>
  <sheetViews>
    <sheetView workbookViewId="0">
      <selection activeCell="A34" sqref="A34:XFD34"/>
    </sheetView>
  </sheetViews>
  <sheetFormatPr defaultColWidth="9" defaultRowHeight="15.6"/>
  <cols>
    <col min="1" max="1" width="11.59765625" style="43"/>
    <col min="2" max="2" width="6.09765625" style="43" customWidth="1"/>
    <col min="3" max="3" width="6.8984375" style="43" customWidth="1"/>
    <col min="4" max="5" width="5.3984375" style="43" customWidth="1"/>
    <col min="6" max="6" width="6.5" style="308" customWidth="1"/>
    <col min="7" max="7" width="11" style="43" customWidth="1"/>
    <col min="8" max="9" width="9" style="43"/>
    <col min="10" max="10" width="6" style="43" customWidth="1"/>
    <col min="11" max="11" width="4.5" style="43" customWidth="1"/>
    <col min="12" max="12" width="10.5" style="43"/>
    <col min="13" max="13" width="4.8984375" style="43" customWidth="1"/>
    <col min="14" max="14" width="12.8984375" style="43" customWidth="1"/>
    <col min="15" max="15" width="4.69921875" style="43" customWidth="1"/>
    <col min="16" max="16" width="11.59765625" style="43" customWidth="1"/>
    <col min="17" max="17" width="3.3984375" style="43" customWidth="1"/>
    <col min="18" max="18" width="11.59765625" style="43"/>
    <col min="19" max="19" width="9.5" style="43"/>
    <col min="20" max="16384" width="9" style="43"/>
  </cols>
  <sheetData>
    <row r="1" spans="1:39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39">
      <c r="A2" s="44" t="s">
        <v>213</v>
      </c>
      <c r="B2" s="44" t="s">
        <v>2</v>
      </c>
      <c r="C2" s="44" t="s">
        <v>214</v>
      </c>
      <c r="D2" s="44" t="s">
        <v>215</v>
      </c>
      <c r="E2" s="44" t="s">
        <v>216</v>
      </c>
      <c r="F2" s="61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</row>
    <row r="3" spans="1:39">
      <c r="A3" s="357" t="s">
        <v>655</v>
      </c>
      <c r="B3" s="44"/>
      <c r="C3" s="44">
        <v>4082</v>
      </c>
      <c r="D3" s="44"/>
      <c r="E3" s="44">
        <v>4031</v>
      </c>
      <c r="F3" s="61" t="s">
        <v>656</v>
      </c>
      <c r="G3" s="44"/>
      <c r="H3" s="44"/>
      <c r="I3" s="44"/>
      <c r="J3" s="44"/>
      <c r="K3" s="44"/>
      <c r="L3" s="44"/>
      <c r="M3" s="45">
        <v>1.03</v>
      </c>
      <c r="N3" s="46"/>
      <c r="O3" s="44"/>
      <c r="P3" s="46"/>
      <c r="Q3" s="44"/>
      <c r="R3" s="61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42" customFormat="1">
      <c r="A4" s="50" t="s">
        <v>657</v>
      </c>
      <c r="B4" s="50" t="s">
        <v>154</v>
      </c>
      <c r="C4" s="50">
        <v>92</v>
      </c>
      <c r="D4" s="50">
        <v>92</v>
      </c>
      <c r="E4" s="50">
        <f>SUM(D4-C4)</f>
        <v>0</v>
      </c>
      <c r="F4" s="67">
        <v>9.5</v>
      </c>
      <c r="G4" s="50">
        <f>E4*F4</f>
        <v>0</v>
      </c>
      <c r="H4" s="50">
        <v>44697</v>
      </c>
      <c r="I4" s="50">
        <v>45881</v>
      </c>
      <c r="J4" s="50">
        <f t="shared" ref="J4:J14" si="0">I4-H4</f>
        <v>1184</v>
      </c>
      <c r="K4" s="50">
        <v>1</v>
      </c>
      <c r="L4" s="50">
        <f t="shared" ref="L4:L10" si="1">K4*J4</f>
        <v>1184</v>
      </c>
      <c r="M4" s="51">
        <v>1.03</v>
      </c>
      <c r="N4" s="52">
        <f t="shared" ref="N4:N14" si="2">M4*L4</f>
        <v>1219.52</v>
      </c>
      <c r="O4" s="50"/>
      <c r="P4" s="52">
        <f t="shared" ref="P4:P16" si="3">G4+N4+O4</f>
        <v>1219.52</v>
      </c>
      <c r="Q4" s="50">
        <v>1</v>
      </c>
      <c r="R4" s="67">
        <f t="shared" ref="R4:R14" si="4">P4*Q4</f>
        <v>1219.52</v>
      </c>
    </row>
    <row r="5" spans="1:39" s="42" customFormat="1">
      <c r="A5" s="50" t="s">
        <v>658</v>
      </c>
      <c r="B5" s="50" t="s">
        <v>154</v>
      </c>
      <c r="C5" s="50"/>
      <c r="D5" s="50"/>
      <c r="E5" s="50"/>
      <c r="F5" s="67">
        <v>9.5</v>
      </c>
      <c r="G5" s="50"/>
      <c r="H5" s="50">
        <v>12212</v>
      </c>
      <c r="I5" s="50">
        <v>12212</v>
      </c>
      <c r="J5" s="50">
        <f t="shared" si="0"/>
        <v>0</v>
      </c>
      <c r="K5" s="50">
        <v>1</v>
      </c>
      <c r="L5" s="50">
        <f t="shared" si="1"/>
        <v>0</v>
      </c>
      <c r="M5" s="51">
        <v>1.03</v>
      </c>
      <c r="N5" s="52">
        <f t="shared" si="2"/>
        <v>0</v>
      </c>
      <c r="O5" s="50"/>
      <c r="P5" s="52">
        <f t="shared" si="3"/>
        <v>0</v>
      </c>
      <c r="Q5" s="50">
        <v>1</v>
      </c>
      <c r="R5" s="67">
        <f t="shared" si="4"/>
        <v>0</v>
      </c>
    </row>
    <row r="6" spans="1:39" s="42" customFormat="1">
      <c r="A6" s="50" t="s">
        <v>659</v>
      </c>
      <c r="B6" s="50" t="s">
        <v>154</v>
      </c>
      <c r="C6" s="50"/>
      <c r="D6" s="50" t="s">
        <v>660</v>
      </c>
      <c r="E6" s="50"/>
      <c r="F6" s="67">
        <v>9.5</v>
      </c>
      <c r="G6" s="50"/>
      <c r="H6" s="50">
        <v>9920</v>
      </c>
      <c r="I6" s="50">
        <v>10457</v>
      </c>
      <c r="J6" s="50">
        <f t="shared" si="0"/>
        <v>537</v>
      </c>
      <c r="K6" s="50">
        <v>1</v>
      </c>
      <c r="L6" s="50">
        <f t="shared" si="1"/>
        <v>537</v>
      </c>
      <c r="M6" s="51">
        <v>1.03</v>
      </c>
      <c r="N6" s="52">
        <f t="shared" si="2"/>
        <v>553.11</v>
      </c>
      <c r="O6" s="50"/>
      <c r="P6" s="52">
        <f t="shared" si="3"/>
        <v>553.11</v>
      </c>
      <c r="Q6" s="50">
        <v>1</v>
      </c>
      <c r="R6" s="67">
        <f t="shared" si="4"/>
        <v>553.11</v>
      </c>
    </row>
    <row r="7" spans="1:39" s="42" customFormat="1">
      <c r="A7" s="50" t="s">
        <v>661</v>
      </c>
      <c r="B7" s="50" t="s">
        <v>154</v>
      </c>
      <c r="C7" s="50"/>
      <c r="D7" s="50" t="s">
        <v>662</v>
      </c>
      <c r="E7" s="50"/>
      <c r="F7" s="67">
        <v>9.5</v>
      </c>
      <c r="G7" s="50"/>
      <c r="H7" s="50">
        <v>1819</v>
      </c>
      <c r="I7" s="50">
        <v>1838</v>
      </c>
      <c r="J7" s="50">
        <f t="shared" si="0"/>
        <v>19</v>
      </c>
      <c r="K7" s="50">
        <v>1</v>
      </c>
      <c r="L7" s="50">
        <f t="shared" si="1"/>
        <v>19</v>
      </c>
      <c r="M7" s="51">
        <v>1.03</v>
      </c>
      <c r="N7" s="52">
        <f t="shared" si="2"/>
        <v>19.57</v>
      </c>
      <c r="O7" s="50"/>
      <c r="P7" s="52">
        <f t="shared" si="3"/>
        <v>19.57</v>
      </c>
      <c r="Q7" s="50">
        <v>1</v>
      </c>
      <c r="R7" s="67">
        <f t="shared" si="4"/>
        <v>19.57</v>
      </c>
    </row>
    <row r="8" spans="1:39" s="42" customFormat="1">
      <c r="A8" s="50" t="s">
        <v>663</v>
      </c>
      <c r="B8" s="50" t="s">
        <v>154</v>
      </c>
      <c r="C8" s="50">
        <v>169</v>
      </c>
      <c r="D8" s="50">
        <v>169</v>
      </c>
      <c r="E8" s="50">
        <f>SUM(D8-C8)</f>
        <v>0</v>
      </c>
      <c r="F8" s="67">
        <v>9.5</v>
      </c>
      <c r="G8" s="50">
        <f>E8*F8</f>
        <v>0</v>
      </c>
      <c r="H8" s="50">
        <v>53277</v>
      </c>
      <c r="I8" s="50">
        <v>60471</v>
      </c>
      <c r="J8" s="50">
        <f t="shared" si="0"/>
        <v>7194</v>
      </c>
      <c r="K8" s="50">
        <v>1</v>
      </c>
      <c r="L8" s="50">
        <f t="shared" si="1"/>
        <v>7194</v>
      </c>
      <c r="M8" s="51">
        <v>1.03</v>
      </c>
      <c r="N8" s="52">
        <f t="shared" si="2"/>
        <v>7409.82</v>
      </c>
      <c r="O8" s="50">
        <v>40</v>
      </c>
      <c r="P8" s="52">
        <f t="shared" si="3"/>
        <v>7449.82</v>
      </c>
      <c r="Q8" s="50">
        <v>1</v>
      </c>
      <c r="R8" s="67">
        <f t="shared" si="4"/>
        <v>7449.82</v>
      </c>
    </row>
    <row r="9" spans="1:39" s="42" customFormat="1">
      <c r="A9" s="50" t="s">
        <v>664</v>
      </c>
      <c r="B9" s="50" t="s">
        <v>154</v>
      </c>
      <c r="H9" s="124">
        <v>34155</v>
      </c>
      <c r="I9" s="124">
        <v>34155</v>
      </c>
      <c r="J9" s="50">
        <f t="shared" si="0"/>
        <v>0</v>
      </c>
      <c r="K9" s="50">
        <v>1</v>
      </c>
      <c r="L9" s="50">
        <f t="shared" si="1"/>
        <v>0</v>
      </c>
      <c r="M9" s="51">
        <v>1.03</v>
      </c>
      <c r="N9" s="52">
        <f t="shared" si="2"/>
        <v>0</v>
      </c>
      <c r="O9" s="50">
        <v>160</v>
      </c>
      <c r="P9" s="52">
        <f>G8+N9+O9</f>
        <v>160</v>
      </c>
      <c r="Q9" s="50">
        <v>1</v>
      </c>
      <c r="R9" s="67">
        <f t="shared" si="4"/>
        <v>160</v>
      </c>
    </row>
    <row r="10" spans="1:39" s="42" customFormat="1">
      <c r="A10" s="50" t="s">
        <v>665</v>
      </c>
      <c r="B10" s="50" t="s">
        <v>154</v>
      </c>
      <c r="C10" s="50"/>
      <c r="D10" s="50" t="s">
        <v>666</v>
      </c>
      <c r="E10" s="50"/>
      <c r="F10" s="67">
        <v>9.5</v>
      </c>
      <c r="G10" s="50"/>
      <c r="H10" s="50">
        <v>20188</v>
      </c>
      <c r="I10" s="50">
        <v>24241</v>
      </c>
      <c r="J10" s="50">
        <f t="shared" si="0"/>
        <v>4053</v>
      </c>
      <c r="K10" s="50">
        <v>1</v>
      </c>
      <c r="L10" s="50">
        <f t="shared" si="1"/>
        <v>4053</v>
      </c>
      <c r="M10" s="51">
        <v>1.03</v>
      </c>
      <c r="N10" s="52">
        <f t="shared" si="2"/>
        <v>4174.59</v>
      </c>
      <c r="O10" s="50"/>
      <c r="P10" s="52">
        <f>G10+N10+O10</f>
        <v>4174.59</v>
      </c>
      <c r="Q10" s="50">
        <v>1</v>
      </c>
      <c r="R10" s="67">
        <f t="shared" si="4"/>
        <v>4174.59</v>
      </c>
    </row>
    <row r="11" spans="1:39" s="42" customFormat="1">
      <c r="A11" s="50" t="s">
        <v>667</v>
      </c>
      <c r="B11" s="50" t="s">
        <v>154</v>
      </c>
      <c r="C11" s="50">
        <v>19</v>
      </c>
      <c r="D11" s="50">
        <v>19</v>
      </c>
      <c r="E11" s="50">
        <f>SUM(D11-C11)</f>
        <v>0</v>
      </c>
      <c r="F11" s="67">
        <v>9.5</v>
      </c>
      <c r="G11" s="50">
        <f>E11*F11</f>
        <v>0</v>
      </c>
      <c r="H11" s="50">
        <v>7526</v>
      </c>
      <c r="I11" s="50">
        <v>7526</v>
      </c>
      <c r="J11" s="50">
        <f t="shared" si="0"/>
        <v>0</v>
      </c>
      <c r="K11" s="50">
        <v>0.5</v>
      </c>
      <c r="L11" s="50">
        <f>J11*K11</f>
        <v>0</v>
      </c>
      <c r="M11" s="51">
        <v>1.03</v>
      </c>
      <c r="N11" s="52">
        <f t="shared" si="2"/>
        <v>0</v>
      </c>
      <c r="O11" s="50">
        <v>30</v>
      </c>
      <c r="P11" s="52">
        <f t="shared" si="3"/>
        <v>30</v>
      </c>
      <c r="Q11" s="50">
        <v>1</v>
      </c>
      <c r="R11" s="67">
        <f t="shared" si="4"/>
        <v>30</v>
      </c>
    </row>
    <row r="12" spans="1:39" s="42" customFormat="1">
      <c r="A12" s="50" t="s">
        <v>668</v>
      </c>
      <c r="B12" s="50" t="s">
        <v>154</v>
      </c>
      <c r="C12" s="50">
        <v>35</v>
      </c>
      <c r="D12" s="50">
        <v>44</v>
      </c>
      <c r="E12" s="50">
        <f>SUM(D12-C12)</f>
        <v>9</v>
      </c>
      <c r="F12" s="67">
        <v>9.5</v>
      </c>
      <c r="G12" s="50">
        <f>E12*F12</f>
        <v>85.5</v>
      </c>
      <c r="H12" s="50">
        <v>70923</v>
      </c>
      <c r="I12" s="50">
        <v>72754</v>
      </c>
      <c r="J12" s="50">
        <f t="shared" si="0"/>
        <v>1831</v>
      </c>
      <c r="K12" s="50">
        <v>1</v>
      </c>
      <c r="L12" s="50">
        <f>K12*J12</f>
        <v>1831</v>
      </c>
      <c r="M12" s="51">
        <v>1.03</v>
      </c>
      <c r="N12" s="52">
        <f t="shared" si="2"/>
        <v>1885.93</v>
      </c>
      <c r="O12" s="50">
        <v>120</v>
      </c>
      <c r="P12" s="52">
        <f t="shared" si="3"/>
        <v>2091.4299999999998</v>
      </c>
      <c r="Q12" s="50">
        <v>1</v>
      </c>
      <c r="R12" s="67">
        <f t="shared" si="4"/>
        <v>2091.4299999999998</v>
      </c>
    </row>
    <row r="13" spans="1:39" s="42" customFormat="1">
      <c r="A13" s="50" t="s">
        <v>669</v>
      </c>
      <c r="B13" s="50" t="s">
        <v>154</v>
      </c>
      <c r="C13" s="50">
        <v>51</v>
      </c>
      <c r="D13" s="50">
        <v>51</v>
      </c>
      <c r="E13" s="50">
        <f>SUM(D13-C13)</f>
        <v>0</v>
      </c>
      <c r="F13" s="67">
        <v>9.5</v>
      </c>
      <c r="G13" s="50">
        <f>E13*F13</f>
        <v>0</v>
      </c>
      <c r="H13" s="50">
        <v>35730</v>
      </c>
      <c r="I13" s="50">
        <v>36851</v>
      </c>
      <c r="J13" s="50">
        <f t="shared" si="0"/>
        <v>1121</v>
      </c>
      <c r="K13" s="50">
        <v>1</v>
      </c>
      <c r="L13" s="50">
        <f>K13*J13</f>
        <v>1121</v>
      </c>
      <c r="M13" s="51">
        <v>1.03</v>
      </c>
      <c r="N13" s="52">
        <f t="shared" si="2"/>
        <v>1154.6300000000001</v>
      </c>
      <c r="O13" s="50"/>
      <c r="P13" s="52">
        <f t="shared" si="3"/>
        <v>1154.6300000000001</v>
      </c>
      <c r="Q13" s="50">
        <v>1</v>
      </c>
      <c r="R13" s="67">
        <f t="shared" si="4"/>
        <v>1154.6300000000001</v>
      </c>
    </row>
    <row r="14" spans="1:39" s="42" customFormat="1">
      <c r="A14" s="50" t="s">
        <v>670</v>
      </c>
      <c r="B14" s="50" t="s">
        <v>154</v>
      </c>
      <c r="C14" s="50"/>
      <c r="D14" s="50"/>
      <c r="E14" s="50">
        <v>0</v>
      </c>
      <c r="F14" s="67">
        <v>9.5</v>
      </c>
      <c r="G14" s="50">
        <f>E14*F14</f>
        <v>0</v>
      </c>
      <c r="H14" s="50">
        <v>2834</v>
      </c>
      <c r="I14" s="50">
        <v>3893</v>
      </c>
      <c r="J14" s="50">
        <f t="shared" si="0"/>
        <v>1059</v>
      </c>
      <c r="K14" s="50">
        <v>1</v>
      </c>
      <c r="L14" s="50">
        <f>K14*J14</f>
        <v>1059</v>
      </c>
      <c r="M14" s="51">
        <v>1.03</v>
      </c>
      <c r="N14" s="52">
        <f t="shared" si="2"/>
        <v>1090.77</v>
      </c>
      <c r="O14" s="50"/>
      <c r="P14" s="52">
        <f t="shared" si="3"/>
        <v>1090.77</v>
      </c>
      <c r="Q14" s="50">
        <v>1</v>
      </c>
      <c r="R14" s="67">
        <f t="shared" si="4"/>
        <v>1090.77</v>
      </c>
    </row>
    <row r="15" spans="1:39" s="42" customFormat="1">
      <c r="A15" s="50" t="s">
        <v>10</v>
      </c>
      <c r="B15" s="50"/>
      <c r="C15" s="50"/>
      <c r="D15" s="50"/>
      <c r="E15" s="50"/>
      <c r="F15" s="67">
        <v>9.5</v>
      </c>
      <c r="G15" s="50">
        <f>E15*F15</f>
        <v>0</v>
      </c>
      <c r="H15" s="50"/>
      <c r="I15" s="50"/>
      <c r="J15" s="50"/>
      <c r="K15" s="50"/>
      <c r="L15" s="50">
        <f>SUM(L4:L14)</f>
        <v>16998</v>
      </c>
      <c r="M15" s="51">
        <v>1.03</v>
      </c>
      <c r="N15" s="52">
        <f>L15*M15</f>
        <v>17507.939999999999</v>
      </c>
      <c r="O15" s="50">
        <f ca="1">SUM(O4:O16)</f>
        <v>350</v>
      </c>
      <c r="P15" s="52">
        <f t="shared" ca="1" si="3"/>
        <v>0</v>
      </c>
      <c r="Q15" s="50"/>
      <c r="R15" s="67">
        <f>SUM(R4:R14)</f>
        <v>17943.439999999999</v>
      </c>
    </row>
    <row r="16" spans="1:39" s="42" customFormat="1">
      <c r="A16" s="50" t="s">
        <v>671</v>
      </c>
      <c r="B16" s="50"/>
      <c r="C16" s="50"/>
      <c r="D16" s="50" t="s">
        <v>672</v>
      </c>
      <c r="E16" s="50"/>
      <c r="F16" s="67"/>
      <c r="G16" s="50"/>
      <c r="H16" s="50">
        <v>3144</v>
      </c>
      <c r="I16" s="50">
        <v>3144</v>
      </c>
      <c r="J16" s="50">
        <f>I16-H16</f>
        <v>0</v>
      </c>
      <c r="K16" s="50">
        <v>1</v>
      </c>
      <c r="L16" s="50">
        <f>K16*J16</f>
        <v>0</v>
      </c>
      <c r="M16" s="51">
        <v>1.03</v>
      </c>
      <c r="N16" s="52">
        <f>M16*L16</f>
        <v>0</v>
      </c>
      <c r="O16" s="50"/>
      <c r="P16" s="52">
        <f t="shared" si="3"/>
        <v>0</v>
      </c>
      <c r="Q16" s="50">
        <v>1</v>
      </c>
      <c r="R16" s="67">
        <f>P16*Q16</f>
        <v>0</v>
      </c>
    </row>
    <row r="17" spans="1:39" s="117" customFormat="1">
      <c r="A17" s="357" t="s">
        <v>155</v>
      </c>
      <c r="B17" s="357"/>
      <c r="C17" s="357"/>
      <c r="D17" s="357"/>
      <c r="E17" s="357"/>
      <c r="F17" s="25"/>
      <c r="G17" s="357"/>
      <c r="H17" s="357"/>
      <c r="I17" s="357"/>
      <c r="J17" s="357"/>
      <c r="K17" s="357"/>
      <c r="L17" s="357"/>
      <c r="M17" s="376"/>
      <c r="N17" s="377"/>
      <c r="O17" s="357"/>
      <c r="P17" s="377"/>
      <c r="Q17" s="357"/>
      <c r="R17" s="25"/>
      <c r="S17" s="131">
        <f ca="1">H15+O15+P15</f>
        <v>11111.684999999999</v>
      </c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</row>
    <row r="18" spans="1:39">
      <c r="A18" s="341" t="s">
        <v>673</v>
      </c>
      <c r="B18" s="44"/>
      <c r="C18" s="44"/>
      <c r="D18" s="44"/>
      <c r="E18" s="44"/>
      <c r="F18" s="61"/>
      <c r="G18" s="44"/>
      <c r="H18" s="44"/>
      <c r="I18" s="44"/>
      <c r="J18" s="44"/>
      <c r="K18" s="44"/>
      <c r="L18" s="44"/>
      <c r="M18" s="45"/>
      <c r="N18" s="46"/>
      <c r="O18" s="44"/>
      <c r="P18" s="46"/>
      <c r="Q18" s="44"/>
      <c r="R18" s="61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</row>
    <row r="19" spans="1:39" s="42" customFormat="1">
      <c r="A19" s="50" t="s">
        <v>674</v>
      </c>
      <c r="B19" s="50" t="s">
        <v>675</v>
      </c>
      <c r="C19" s="50" t="s">
        <v>676</v>
      </c>
      <c r="D19" s="50"/>
      <c r="E19" s="50"/>
      <c r="F19" s="67"/>
      <c r="G19" s="50"/>
      <c r="H19" s="50">
        <v>42756</v>
      </c>
      <c r="I19" s="50">
        <v>45587</v>
      </c>
      <c r="J19" s="50">
        <f>I19-H19</f>
        <v>2831</v>
      </c>
      <c r="K19" s="50">
        <v>1</v>
      </c>
      <c r="L19" s="50">
        <f>K19*J19</f>
        <v>2831</v>
      </c>
      <c r="M19" s="51">
        <v>1.03</v>
      </c>
      <c r="N19" s="52">
        <f>M19*L19</f>
        <v>2915.93</v>
      </c>
      <c r="O19" s="50">
        <v>80</v>
      </c>
      <c r="P19" s="52">
        <f>G19+N19+O19</f>
        <v>2995.93</v>
      </c>
      <c r="Q19" s="50">
        <v>1</v>
      </c>
      <c r="R19" s="67">
        <f>P19*Q19</f>
        <v>2995.93</v>
      </c>
    </row>
    <row r="20" spans="1:39">
      <c r="A20" s="44" t="s">
        <v>10</v>
      </c>
      <c r="B20" s="44" t="s">
        <v>675</v>
      </c>
      <c r="C20" s="44"/>
      <c r="D20" s="44"/>
      <c r="E20" s="44"/>
      <c r="F20" s="61"/>
      <c r="G20" s="44"/>
      <c r="H20" s="44"/>
      <c r="I20" s="44"/>
      <c r="J20" s="44"/>
      <c r="K20" s="44">
        <v>1</v>
      </c>
      <c r="L20" s="44">
        <f>SUM(L19:L19)</f>
        <v>2831</v>
      </c>
      <c r="M20" s="45">
        <v>1.03</v>
      </c>
      <c r="N20" s="46">
        <f>M20*L20</f>
        <v>2915.93</v>
      </c>
      <c r="O20" s="44">
        <f>SUM(O19:O19)</f>
        <v>80</v>
      </c>
      <c r="P20" s="46">
        <f>G20+N20+O20</f>
        <v>2995.93</v>
      </c>
      <c r="Q20" s="44">
        <v>1</v>
      </c>
      <c r="R20" s="61">
        <f>P20*Q20</f>
        <v>2995.93</v>
      </c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</row>
    <row r="21" spans="1:39" s="42" customFormat="1">
      <c r="A21" s="50" t="s">
        <v>677</v>
      </c>
      <c r="B21" s="50"/>
      <c r="C21" s="50"/>
      <c r="D21" s="50"/>
      <c r="E21" s="50"/>
      <c r="F21" s="67"/>
      <c r="G21" s="50"/>
      <c r="H21" s="50">
        <v>324</v>
      </c>
      <c r="I21" s="50">
        <v>324</v>
      </c>
      <c r="J21" s="50">
        <f>I21-H21</f>
        <v>0</v>
      </c>
      <c r="K21" s="50">
        <v>1</v>
      </c>
      <c r="L21" s="50">
        <f>K21*J21</f>
        <v>0</v>
      </c>
      <c r="M21" s="51">
        <v>1.03</v>
      </c>
      <c r="N21" s="52">
        <f>M21*L21</f>
        <v>0</v>
      </c>
      <c r="O21" s="50">
        <v>40</v>
      </c>
      <c r="P21" s="52">
        <f>G21+N21+O21</f>
        <v>40</v>
      </c>
      <c r="Q21" s="50">
        <v>1</v>
      </c>
      <c r="R21" s="67">
        <f>P21*Q21</f>
        <v>40</v>
      </c>
    </row>
    <row r="22" spans="1:39"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</row>
    <row r="23" spans="1:39">
      <c r="A23" s="44" t="s">
        <v>213</v>
      </c>
      <c r="B23" s="44" t="s">
        <v>2</v>
      </c>
      <c r="C23" s="44" t="s">
        <v>214</v>
      </c>
      <c r="D23" s="44" t="s">
        <v>215</v>
      </c>
      <c r="E23" s="44" t="s">
        <v>216</v>
      </c>
      <c r="F23" s="61" t="s">
        <v>217</v>
      </c>
      <c r="G23" s="44" t="s">
        <v>6</v>
      </c>
      <c r="H23" s="44" t="s">
        <v>218</v>
      </c>
      <c r="I23" s="44" t="s">
        <v>219</v>
      </c>
      <c r="J23" s="44" t="s">
        <v>220</v>
      </c>
      <c r="K23" s="44" t="s">
        <v>221</v>
      </c>
      <c r="L23" s="44" t="s">
        <v>216</v>
      </c>
      <c r="M23" s="45"/>
      <c r="N23" s="46" t="s">
        <v>8</v>
      </c>
      <c r="O23" s="44" t="s">
        <v>9</v>
      </c>
      <c r="P23" s="46" t="s">
        <v>10</v>
      </c>
      <c r="Q23" s="44" t="s">
        <v>222</v>
      </c>
      <c r="R23" s="61" t="s">
        <v>223</v>
      </c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</row>
    <row r="24" spans="1:39" s="42" customFormat="1">
      <c r="A24" s="50" t="s">
        <v>678</v>
      </c>
      <c r="B24" s="50" t="s">
        <v>276</v>
      </c>
      <c r="C24" s="50"/>
      <c r="D24" s="50"/>
      <c r="E24" s="50"/>
      <c r="F24" s="67"/>
      <c r="G24" s="50"/>
      <c r="H24" s="50">
        <v>2558</v>
      </c>
      <c r="I24" s="50">
        <v>2644</v>
      </c>
      <c r="J24" s="50">
        <f>I24-H24</f>
        <v>86</v>
      </c>
      <c r="K24" s="50">
        <v>40</v>
      </c>
      <c r="L24" s="50">
        <f>K24*J24</f>
        <v>3440</v>
      </c>
      <c r="M24" s="51">
        <v>1.03</v>
      </c>
      <c r="N24" s="52">
        <f>M24*L24</f>
        <v>3543.2</v>
      </c>
      <c r="O24" s="50"/>
      <c r="P24" s="52">
        <f>G24+N24+O24</f>
        <v>3543.2</v>
      </c>
      <c r="Q24" s="50">
        <v>1</v>
      </c>
      <c r="R24" s="67">
        <f>P24*Q24</f>
        <v>3543.2</v>
      </c>
    </row>
    <row r="25" spans="1:39" s="42" customFormat="1">
      <c r="A25" s="50" t="s">
        <v>679</v>
      </c>
      <c r="B25" s="50" t="s">
        <v>276</v>
      </c>
      <c r="C25" s="50"/>
      <c r="D25" s="50"/>
      <c r="E25" s="50"/>
      <c r="F25" s="67"/>
      <c r="G25" s="50"/>
      <c r="H25" s="50">
        <v>6659</v>
      </c>
      <c r="I25" s="50">
        <v>8784</v>
      </c>
      <c r="J25" s="50">
        <f>I25-H25</f>
        <v>2125</v>
      </c>
      <c r="K25" s="50">
        <v>1</v>
      </c>
      <c r="L25" s="50">
        <f>K25*J25</f>
        <v>2125</v>
      </c>
      <c r="M25" s="51">
        <v>1.03</v>
      </c>
      <c r="N25" s="52">
        <f>M25*L25</f>
        <v>2188.75</v>
      </c>
      <c r="O25" s="50">
        <v>40</v>
      </c>
      <c r="P25" s="52">
        <f>G25+N25+O25</f>
        <v>2228.75</v>
      </c>
      <c r="Q25" s="50">
        <v>1</v>
      </c>
      <c r="R25" s="67">
        <f>P25*Q25</f>
        <v>2228.75</v>
      </c>
    </row>
    <row r="26" spans="1:39" s="42" customFormat="1">
      <c r="A26" s="50" t="s">
        <v>680</v>
      </c>
      <c r="B26" s="50" t="s">
        <v>276</v>
      </c>
      <c r="C26" s="50">
        <v>3210</v>
      </c>
      <c r="D26" s="50">
        <v>3486</v>
      </c>
      <c r="E26" s="50">
        <f>SUM(D26-C26)</f>
        <v>276</v>
      </c>
      <c r="F26" s="67">
        <v>9.5</v>
      </c>
      <c r="G26" s="50">
        <f>E26*F26</f>
        <v>2622</v>
      </c>
      <c r="H26" s="50">
        <v>175</v>
      </c>
      <c r="I26" s="50">
        <v>577</v>
      </c>
      <c r="J26" s="50">
        <f>I26-H26</f>
        <v>402</v>
      </c>
      <c r="K26" s="50">
        <v>1</v>
      </c>
      <c r="L26" s="50">
        <f>K26*J26</f>
        <v>402</v>
      </c>
      <c r="M26" s="51">
        <v>1.03</v>
      </c>
      <c r="N26" s="52">
        <f>M26*L26</f>
        <v>414.06</v>
      </c>
      <c r="O26" s="50"/>
      <c r="P26" s="52">
        <f>G26+N26+O26</f>
        <v>3036.06</v>
      </c>
      <c r="Q26" s="50">
        <v>1</v>
      </c>
      <c r="R26" s="67">
        <f>P26*Q26</f>
        <v>3036.06</v>
      </c>
    </row>
    <row r="27" spans="1:39" s="42" customFormat="1">
      <c r="A27" s="50" t="s">
        <v>10</v>
      </c>
      <c r="B27" s="50" t="s">
        <v>276</v>
      </c>
      <c r="C27" s="50"/>
      <c r="D27" s="50"/>
      <c r="E27" s="50">
        <f>SUM(E24:E26)</f>
        <v>276</v>
      </c>
      <c r="F27" s="67">
        <v>9.5</v>
      </c>
      <c r="G27" s="50">
        <f>E27*F27</f>
        <v>2622</v>
      </c>
      <c r="H27" s="50"/>
      <c r="I27" s="50"/>
      <c r="J27" s="50"/>
      <c r="K27" s="50"/>
      <c r="L27" s="50">
        <f>SUM(L24:L26)</f>
        <v>5967</v>
      </c>
      <c r="M27" s="51">
        <v>1.03</v>
      </c>
      <c r="N27" s="52">
        <f>M27*L27</f>
        <v>6146.01</v>
      </c>
      <c r="O27" s="50"/>
      <c r="P27" s="52">
        <f>G27+N27+O27</f>
        <v>8768.01</v>
      </c>
      <c r="Q27" s="50">
        <v>1</v>
      </c>
      <c r="R27" s="67">
        <f>P27*Q27</f>
        <v>8768.01</v>
      </c>
    </row>
    <row r="28" spans="1:39" s="117" customFormat="1">
      <c r="A28" s="243" t="s">
        <v>496</v>
      </c>
      <c r="B28" s="117" t="s">
        <v>511</v>
      </c>
      <c r="F28" s="397"/>
      <c r="R28" s="117">
        <v>12487.47</v>
      </c>
    </row>
    <row r="29" spans="1:39" s="117" customFormat="1">
      <c r="A29" s="243" t="s">
        <v>681</v>
      </c>
      <c r="B29" s="117" t="s">
        <v>303</v>
      </c>
      <c r="F29" s="397"/>
      <c r="R29" s="397">
        <f>R28-R27</f>
        <v>3719.46</v>
      </c>
    </row>
    <row r="30" spans="1:39">
      <c r="A30" s="48"/>
      <c r="R30" s="308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</row>
    <row r="31" spans="1:39">
      <c r="A31" s="341" t="s">
        <v>682</v>
      </c>
      <c r="B31" s="223"/>
      <c r="C31" s="44"/>
      <c r="D31" s="44"/>
      <c r="E31" s="44"/>
      <c r="F31" s="136"/>
      <c r="G31" s="398"/>
      <c r="H31" s="44"/>
      <c r="I31" s="44"/>
      <c r="J31" s="44"/>
      <c r="K31" s="44"/>
      <c r="L31" s="44"/>
      <c r="M31" s="45"/>
      <c r="N31" s="398"/>
      <c r="O31" s="400"/>
      <c r="P31" s="398"/>
      <c r="Q31" s="135"/>
      <c r="R31" s="13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</row>
    <row r="32" spans="1:39" s="124" customFormat="1">
      <c r="A32" s="50" t="s">
        <v>683</v>
      </c>
      <c r="B32" s="66" t="s">
        <v>249</v>
      </c>
      <c r="C32" s="50"/>
      <c r="D32" s="50">
        <v>4339</v>
      </c>
      <c r="E32" s="50"/>
      <c r="F32" s="67"/>
      <c r="G32" s="50"/>
      <c r="H32" s="50">
        <v>8654</v>
      </c>
      <c r="I32" s="50">
        <v>8654</v>
      </c>
      <c r="J32" s="50">
        <f>I32-H32</f>
        <v>0</v>
      </c>
      <c r="K32" s="50">
        <v>50</v>
      </c>
      <c r="L32" s="50">
        <f>K32*J32</f>
        <v>0</v>
      </c>
      <c r="M32" s="51">
        <v>1.03</v>
      </c>
      <c r="N32" s="52">
        <f>M32*L32</f>
        <v>0</v>
      </c>
      <c r="O32" s="50"/>
      <c r="P32" s="52">
        <f>G32+N32+O32</f>
        <v>0</v>
      </c>
      <c r="Q32" s="50">
        <v>1</v>
      </c>
      <c r="R32" s="67">
        <f>P32*Q32</f>
        <v>0</v>
      </c>
    </row>
    <row r="33" spans="1:39" s="396" customFormat="1">
      <c r="A33" s="341" t="s">
        <v>684</v>
      </c>
      <c r="B33" s="399"/>
      <c r="C33" s="341"/>
      <c r="D33" s="341"/>
      <c r="E33" s="341"/>
      <c r="F33" s="342"/>
      <c r="G33" s="341"/>
      <c r="H33" s="341"/>
      <c r="I33" s="341"/>
      <c r="J33" s="341"/>
      <c r="K33" s="341"/>
      <c r="L33" s="341"/>
      <c r="M33" s="366"/>
      <c r="N33" s="367"/>
      <c r="O33" s="341"/>
      <c r="P33" s="367"/>
      <c r="Q33" s="341"/>
      <c r="R33" s="342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/>
      <c r="AE33" s="401"/>
      <c r="AF33" s="401"/>
      <c r="AG33" s="401"/>
      <c r="AH33" s="401"/>
      <c r="AI33" s="401"/>
      <c r="AJ33" s="401"/>
      <c r="AK33" s="401"/>
      <c r="AL33" s="401"/>
      <c r="AM33" s="401"/>
    </row>
    <row r="34" spans="1:39" s="42" customFormat="1">
      <c r="A34" s="50" t="s">
        <v>685</v>
      </c>
      <c r="B34" s="66" t="s">
        <v>686</v>
      </c>
      <c r="D34" s="50"/>
      <c r="E34" s="140"/>
      <c r="F34" s="67"/>
      <c r="G34" s="141"/>
      <c r="H34" s="50">
        <v>11072</v>
      </c>
      <c r="I34" s="50">
        <v>11918</v>
      </c>
      <c r="J34" s="50">
        <f>I34-H34</f>
        <v>846</v>
      </c>
      <c r="K34" s="50">
        <v>20</v>
      </c>
      <c r="L34" s="50">
        <f>J34*K34</f>
        <v>16920</v>
      </c>
      <c r="M34" s="51">
        <v>1.03</v>
      </c>
      <c r="N34" s="141">
        <f>SUM(L34*M34)</f>
        <v>17427.599999999999</v>
      </c>
      <c r="O34" s="162"/>
      <c r="P34" s="141">
        <f>SUM(G34+N34)</f>
        <v>17427.599999999999</v>
      </c>
      <c r="Q34" s="50">
        <v>0.11799999999999999</v>
      </c>
      <c r="R34" s="67">
        <f>P34*Q34</f>
        <v>2056.4567999999999</v>
      </c>
    </row>
  </sheetData>
  <mergeCells count="1">
    <mergeCell ref="A1:R1"/>
  </mergeCells>
  <phoneticPr fontId="25" type="noConversion"/>
  <pageMargins left="0.7" right="0.7" top="0.75" bottom="0.75" header="0.3" footer="0.3"/>
  <pageSetup paperSize="9" orientation="portrait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AO155"/>
  <sheetViews>
    <sheetView topLeftCell="A85" workbookViewId="0">
      <selection activeCell="A117" sqref="A117:XFD117"/>
    </sheetView>
  </sheetViews>
  <sheetFormatPr defaultColWidth="9" defaultRowHeight="15.6"/>
  <cols>
    <col min="1" max="1" width="15.59765625" style="43" customWidth="1"/>
    <col min="2" max="2" width="7.19921875" style="43" customWidth="1"/>
    <col min="3" max="3" width="6.5" style="43" customWidth="1"/>
    <col min="4" max="4" width="11.8984375" style="43" customWidth="1"/>
    <col min="5" max="5" width="4.8984375" style="43" customWidth="1"/>
    <col min="6" max="6" width="5.3984375" style="308" customWidth="1"/>
    <col min="7" max="7" width="6.8984375" style="43" customWidth="1"/>
    <col min="8" max="8" width="14.59765625" style="43" customWidth="1"/>
    <col min="9" max="9" width="8.5" style="43" customWidth="1"/>
    <col min="10" max="10" width="13.69921875" style="43" customWidth="1"/>
    <col min="11" max="11" width="3.69921875" style="43" customWidth="1"/>
    <col min="12" max="12" width="11.8984375" style="43" customWidth="1"/>
    <col min="13" max="13" width="5.69921875" style="43" customWidth="1"/>
    <col min="14" max="14" width="12.69921875" style="43" customWidth="1"/>
    <col min="15" max="15" width="5.59765625" style="43" customWidth="1"/>
    <col min="16" max="16" width="15.09765625" style="43" customWidth="1"/>
    <col min="17" max="17" width="4.5" style="43" customWidth="1"/>
    <col min="18" max="18" width="12.8984375" style="43" customWidth="1"/>
    <col min="19" max="19" width="9.3984375" style="43"/>
    <col min="20" max="16384" width="9" style="43"/>
  </cols>
  <sheetData>
    <row r="1" spans="1:41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41">
      <c r="A2" s="44" t="s">
        <v>213</v>
      </c>
      <c r="B2" s="44" t="s">
        <v>2</v>
      </c>
      <c r="C2" s="44" t="s">
        <v>214</v>
      </c>
      <c r="D2" s="44" t="s">
        <v>215</v>
      </c>
      <c r="E2" s="44" t="s">
        <v>216</v>
      </c>
      <c r="F2" s="61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</row>
    <row r="3" spans="1:41" s="119" customFormat="1">
      <c r="A3" s="309" t="s">
        <v>135</v>
      </c>
      <c r="B3" s="309"/>
      <c r="C3" s="309"/>
      <c r="D3" s="309"/>
      <c r="E3" s="309"/>
      <c r="F3" s="310"/>
      <c r="G3" s="309"/>
      <c r="H3" s="309"/>
      <c r="I3" s="309"/>
      <c r="J3" s="309"/>
      <c r="K3" s="309"/>
      <c r="L3" s="309"/>
      <c r="M3" s="323"/>
      <c r="N3" s="324"/>
      <c r="O3" s="309"/>
      <c r="P3" s="324"/>
      <c r="Q3" s="309"/>
      <c r="R3" s="310"/>
    </row>
    <row r="4" spans="1:41" s="119" customFormat="1">
      <c r="A4" s="309" t="s">
        <v>687</v>
      </c>
      <c r="B4" s="311" t="s">
        <v>134</v>
      </c>
      <c r="C4" s="309"/>
      <c r="D4" s="309"/>
      <c r="E4" s="309"/>
      <c r="F4" s="310"/>
      <c r="G4" s="309"/>
      <c r="H4" s="309">
        <v>3396</v>
      </c>
      <c r="I4" s="309">
        <v>3753</v>
      </c>
      <c r="J4" s="309">
        <f>I4-H4</f>
        <v>357</v>
      </c>
      <c r="K4" s="309">
        <v>1</v>
      </c>
      <c r="L4" s="309">
        <f>K4*J4</f>
        <v>357</v>
      </c>
      <c r="M4" s="323">
        <v>1.03</v>
      </c>
      <c r="N4" s="324">
        <f>M4*L4</f>
        <v>367.71</v>
      </c>
      <c r="O4" s="309">
        <v>40</v>
      </c>
      <c r="P4" s="324">
        <f>G4+N4+O4</f>
        <v>407.71</v>
      </c>
      <c r="Q4" s="309">
        <v>1</v>
      </c>
      <c r="R4" s="310">
        <f>P4*Q4</f>
        <v>407.71</v>
      </c>
    </row>
    <row r="5" spans="1:41" s="119" customFormat="1">
      <c r="A5" s="309" t="s">
        <v>688</v>
      </c>
      <c r="B5" s="311" t="s">
        <v>134</v>
      </c>
      <c r="C5" s="309">
        <v>13</v>
      </c>
      <c r="D5" s="309">
        <v>13</v>
      </c>
      <c r="E5" s="309">
        <f>SUM(D5-C5)</f>
        <v>0</v>
      </c>
      <c r="F5" s="310">
        <v>9.5</v>
      </c>
      <c r="G5" s="309">
        <f>E5*F5</f>
        <v>0</v>
      </c>
      <c r="H5" s="309">
        <v>53624</v>
      </c>
      <c r="I5" s="309">
        <v>54236</v>
      </c>
      <c r="J5" s="309">
        <f t="shared" ref="J5:J10" si="0">I5-H5</f>
        <v>612</v>
      </c>
      <c r="K5" s="309">
        <v>1</v>
      </c>
      <c r="L5" s="309">
        <f t="shared" ref="L5:L10" si="1">K5*J5</f>
        <v>612</v>
      </c>
      <c r="M5" s="323">
        <v>1.03</v>
      </c>
      <c r="N5" s="324">
        <f t="shared" ref="N5:N10" si="2">M5*L5</f>
        <v>630.36</v>
      </c>
      <c r="O5" s="309">
        <v>80</v>
      </c>
      <c r="P5" s="324">
        <f t="shared" ref="P5:P13" si="3">G5+N5+O5</f>
        <v>710.36</v>
      </c>
      <c r="Q5" s="309">
        <v>1</v>
      </c>
      <c r="R5" s="310">
        <f t="shared" ref="R5:R13" si="4">P5*Q5</f>
        <v>710.36</v>
      </c>
    </row>
    <row r="6" spans="1:41" s="119" customFormat="1">
      <c r="A6" s="309" t="s">
        <v>689</v>
      </c>
      <c r="B6" s="311" t="s">
        <v>134</v>
      </c>
      <c r="C6" s="309">
        <v>173</v>
      </c>
      <c r="D6" s="309">
        <v>173</v>
      </c>
      <c r="E6" s="309">
        <f>SUM(D6-C6)</f>
        <v>0</v>
      </c>
      <c r="F6" s="310">
        <v>9.5</v>
      </c>
      <c r="G6" s="309">
        <f>E6*F6</f>
        <v>0</v>
      </c>
      <c r="H6" s="309">
        <v>7856</v>
      </c>
      <c r="I6" s="309">
        <v>8234</v>
      </c>
      <c r="J6" s="309">
        <f t="shared" si="0"/>
        <v>378</v>
      </c>
      <c r="K6" s="309">
        <v>1</v>
      </c>
      <c r="L6" s="309">
        <f t="shared" si="1"/>
        <v>378</v>
      </c>
      <c r="M6" s="323">
        <v>1.03</v>
      </c>
      <c r="N6" s="324">
        <f t="shared" si="2"/>
        <v>389.34</v>
      </c>
      <c r="O6" s="309">
        <v>40</v>
      </c>
      <c r="P6" s="324">
        <f t="shared" si="3"/>
        <v>429.34</v>
      </c>
      <c r="Q6" s="309">
        <v>1</v>
      </c>
      <c r="R6" s="310">
        <f t="shared" si="4"/>
        <v>429.34</v>
      </c>
    </row>
    <row r="7" spans="1:41" s="119" customFormat="1">
      <c r="A7" s="309" t="s">
        <v>690</v>
      </c>
      <c r="B7" s="311" t="s">
        <v>134</v>
      </c>
      <c r="C7" s="309"/>
      <c r="D7" s="309"/>
      <c r="E7" s="309"/>
      <c r="F7" s="310"/>
      <c r="G7" s="309"/>
      <c r="H7" s="309">
        <v>23640</v>
      </c>
      <c r="I7" s="309">
        <v>23640</v>
      </c>
      <c r="J7" s="309">
        <f t="shared" si="0"/>
        <v>0</v>
      </c>
      <c r="K7" s="309">
        <v>50</v>
      </c>
      <c r="L7" s="309">
        <f t="shared" si="1"/>
        <v>0</v>
      </c>
      <c r="M7" s="323">
        <v>1.03</v>
      </c>
      <c r="N7" s="324">
        <f t="shared" si="2"/>
        <v>0</v>
      </c>
      <c r="O7" s="309"/>
      <c r="P7" s="324">
        <f t="shared" si="3"/>
        <v>0</v>
      </c>
      <c r="Q7" s="309">
        <v>1</v>
      </c>
      <c r="R7" s="310">
        <f t="shared" si="4"/>
        <v>0</v>
      </c>
    </row>
    <row r="8" spans="1:41" s="119" customFormat="1">
      <c r="A8" s="309" t="s">
        <v>691</v>
      </c>
      <c r="B8" s="311" t="s">
        <v>134</v>
      </c>
      <c r="C8" s="309">
        <v>13</v>
      </c>
      <c r="D8" s="309">
        <v>13</v>
      </c>
      <c r="E8" s="309">
        <f>SUM(D8-C8)</f>
        <v>0</v>
      </c>
      <c r="F8" s="310">
        <v>9.5</v>
      </c>
      <c r="G8" s="309">
        <f>E8*F8</f>
        <v>0</v>
      </c>
      <c r="H8" s="309">
        <v>2759</v>
      </c>
      <c r="I8" s="309">
        <v>2759</v>
      </c>
      <c r="J8" s="309">
        <f t="shared" si="0"/>
        <v>0</v>
      </c>
      <c r="K8" s="309">
        <v>30</v>
      </c>
      <c r="L8" s="309">
        <f t="shared" si="1"/>
        <v>0</v>
      </c>
      <c r="M8" s="323">
        <v>1.03</v>
      </c>
      <c r="N8" s="324">
        <f t="shared" si="2"/>
        <v>0</v>
      </c>
      <c r="O8" s="309"/>
      <c r="P8" s="324">
        <f t="shared" si="3"/>
        <v>0</v>
      </c>
      <c r="Q8" s="309">
        <v>1</v>
      </c>
      <c r="R8" s="310">
        <f t="shared" si="4"/>
        <v>0</v>
      </c>
    </row>
    <row r="9" spans="1:41" s="119" customFormat="1">
      <c r="A9" s="309" t="s">
        <v>692</v>
      </c>
      <c r="B9" s="311" t="s">
        <v>134</v>
      </c>
      <c r="C9" s="309">
        <v>75</v>
      </c>
      <c r="D9" s="309">
        <v>88</v>
      </c>
      <c r="E9" s="309">
        <f>D9-C9</f>
        <v>13</v>
      </c>
      <c r="F9" s="310">
        <v>9.5</v>
      </c>
      <c r="G9" s="309">
        <f>E9*F9</f>
        <v>123.5</v>
      </c>
      <c r="H9" s="309">
        <v>4842</v>
      </c>
      <c r="I9" s="309">
        <v>5311</v>
      </c>
      <c r="J9" s="309">
        <f t="shared" si="0"/>
        <v>469</v>
      </c>
      <c r="K9" s="309">
        <v>1</v>
      </c>
      <c r="L9" s="309">
        <f t="shared" si="1"/>
        <v>469</v>
      </c>
      <c r="M9" s="323">
        <v>1.03</v>
      </c>
      <c r="N9" s="324">
        <f t="shared" si="2"/>
        <v>483.07</v>
      </c>
      <c r="O9" s="309">
        <v>40</v>
      </c>
      <c r="P9" s="324">
        <f t="shared" si="3"/>
        <v>646.57000000000005</v>
      </c>
      <c r="Q9" s="309">
        <v>1</v>
      </c>
      <c r="R9" s="310">
        <f t="shared" si="4"/>
        <v>646.57000000000005</v>
      </c>
    </row>
    <row r="10" spans="1:41" s="119" customFormat="1">
      <c r="A10" s="309" t="s">
        <v>436</v>
      </c>
      <c r="B10" s="311" t="s">
        <v>134</v>
      </c>
      <c r="C10" s="309"/>
      <c r="D10" s="309"/>
      <c r="E10" s="309"/>
      <c r="F10" s="310"/>
      <c r="G10" s="309"/>
      <c r="H10" s="309">
        <v>19210</v>
      </c>
      <c r="I10" s="309">
        <v>20324</v>
      </c>
      <c r="J10" s="309">
        <f t="shared" si="0"/>
        <v>1114</v>
      </c>
      <c r="K10" s="309">
        <v>40</v>
      </c>
      <c r="L10" s="309">
        <f t="shared" si="1"/>
        <v>44560</v>
      </c>
      <c r="M10" s="323">
        <v>1.03</v>
      </c>
      <c r="N10" s="324">
        <f t="shared" si="2"/>
        <v>45896.800000000003</v>
      </c>
      <c r="O10" s="309"/>
      <c r="P10" s="324">
        <f t="shared" si="3"/>
        <v>45896.800000000003</v>
      </c>
      <c r="Q10" s="309">
        <v>1</v>
      </c>
      <c r="R10" s="310">
        <f t="shared" si="4"/>
        <v>45896.800000000003</v>
      </c>
    </row>
    <row r="11" spans="1:41" s="119" customFormat="1">
      <c r="A11" s="312" t="s">
        <v>10</v>
      </c>
      <c r="E11" s="119">
        <f>SUM(E4:E10)</f>
        <v>13</v>
      </c>
      <c r="F11" s="310">
        <v>9.5</v>
      </c>
      <c r="G11" s="119">
        <f>E11*F11</f>
        <v>123.5</v>
      </c>
      <c r="L11" s="312">
        <f>SUM(L4:L10)</f>
        <v>46376</v>
      </c>
      <c r="M11" s="323">
        <v>1.03</v>
      </c>
      <c r="N11" s="325">
        <f>L11*M11</f>
        <v>47767.28</v>
      </c>
      <c r="O11" s="119">
        <f>SUM(O4:O10)</f>
        <v>200</v>
      </c>
      <c r="P11" s="326">
        <f t="shared" si="3"/>
        <v>48090.78</v>
      </c>
      <c r="Q11" s="309">
        <v>1</v>
      </c>
      <c r="R11" s="326">
        <f t="shared" si="4"/>
        <v>48090.78</v>
      </c>
    </row>
    <row r="12" spans="1:41" s="119" customFormat="1">
      <c r="A12" s="309" t="s">
        <v>693</v>
      </c>
      <c r="B12" s="311" t="s">
        <v>134</v>
      </c>
      <c r="C12" s="309"/>
      <c r="D12" s="309"/>
      <c r="E12" s="309"/>
      <c r="F12" s="310"/>
      <c r="G12" s="309"/>
      <c r="H12" s="309">
        <v>49317</v>
      </c>
      <c r="I12" s="309">
        <v>52025</v>
      </c>
      <c r="J12" s="309">
        <f>I12-H12</f>
        <v>2708</v>
      </c>
      <c r="K12" s="309">
        <v>1</v>
      </c>
      <c r="L12" s="309">
        <f>K12*J12</f>
        <v>2708</v>
      </c>
      <c r="M12" s="323">
        <v>1.03</v>
      </c>
      <c r="N12" s="324">
        <f>M12*L12</f>
        <v>2789.24</v>
      </c>
      <c r="O12" s="309"/>
      <c r="P12" s="324">
        <f t="shared" si="3"/>
        <v>2789.24</v>
      </c>
      <c r="Q12" s="309">
        <v>1</v>
      </c>
      <c r="R12" s="310">
        <f t="shared" si="4"/>
        <v>2789.24</v>
      </c>
    </row>
    <row r="13" spans="1:41" s="119" customFormat="1">
      <c r="A13" s="309" t="s">
        <v>694</v>
      </c>
      <c r="B13" s="311"/>
      <c r="C13" s="311"/>
      <c r="D13" s="311"/>
      <c r="E13" s="311">
        <f>G13/F11</f>
        <v>0</v>
      </c>
      <c r="F13" s="313"/>
      <c r="G13" s="311">
        <v>0</v>
      </c>
      <c r="H13" s="311"/>
      <c r="I13" s="311"/>
      <c r="J13" s="311"/>
      <c r="K13" s="311"/>
      <c r="L13" s="327">
        <f>N13/M12</f>
        <v>43862.174757281602</v>
      </c>
      <c r="M13" s="311"/>
      <c r="N13" s="327">
        <f>N11+O11-N12</f>
        <v>45178.04</v>
      </c>
      <c r="O13" s="311">
        <v>200</v>
      </c>
      <c r="P13" s="324">
        <f t="shared" si="3"/>
        <v>45378.04</v>
      </c>
      <c r="Q13" s="309">
        <v>1</v>
      </c>
      <c r="R13" s="327">
        <f t="shared" si="4"/>
        <v>45378.04</v>
      </c>
    </row>
    <row r="14" spans="1:41" s="210" customFormat="1">
      <c r="A14" s="314"/>
      <c r="B14" s="315"/>
      <c r="C14" s="315"/>
      <c r="D14" s="315"/>
      <c r="E14" s="315"/>
      <c r="F14" s="316"/>
      <c r="G14" s="315"/>
      <c r="H14" s="315"/>
      <c r="I14" s="315"/>
      <c r="J14" s="315"/>
      <c r="K14" s="315"/>
      <c r="L14" s="328"/>
      <c r="M14" s="315"/>
      <c r="N14" s="328"/>
      <c r="O14" s="315"/>
      <c r="P14" s="329"/>
      <c r="Q14" s="314"/>
      <c r="R14" s="328"/>
    </row>
    <row r="15" spans="1:41" s="42" customFormat="1">
      <c r="A15" s="50" t="s">
        <v>213</v>
      </c>
      <c r="B15" s="50"/>
      <c r="C15" s="50" t="s">
        <v>214</v>
      </c>
      <c r="D15" s="50" t="s">
        <v>215</v>
      </c>
      <c r="E15" s="50" t="s">
        <v>216</v>
      </c>
      <c r="F15" s="67" t="s">
        <v>217</v>
      </c>
      <c r="G15" s="50" t="s">
        <v>6</v>
      </c>
      <c r="H15" s="50" t="s">
        <v>218</v>
      </c>
      <c r="I15" s="50" t="s">
        <v>219</v>
      </c>
      <c r="J15" s="50" t="s">
        <v>220</v>
      </c>
      <c r="K15" s="50" t="s">
        <v>221</v>
      </c>
      <c r="L15" s="50" t="s">
        <v>216</v>
      </c>
      <c r="M15" s="51"/>
      <c r="N15" s="52" t="s">
        <v>8</v>
      </c>
      <c r="O15" s="50" t="s">
        <v>9</v>
      </c>
      <c r="P15" s="52" t="s">
        <v>10</v>
      </c>
      <c r="Q15" s="50" t="s">
        <v>222</v>
      </c>
      <c r="R15" s="67" t="s">
        <v>223</v>
      </c>
    </row>
    <row r="16" spans="1:41" s="42" customFormat="1">
      <c r="A16" s="50" t="s">
        <v>695</v>
      </c>
      <c r="B16" s="50"/>
      <c r="C16" s="50">
        <v>4254</v>
      </c>
      <c r="D16" s="50"/>
      <c r="E16" s="50"/>
      <c r="F16" s="67"/>
      <c r="G16" s="50"/>
      <c r="H16" s="50"/>
      <c r="I16" s="50"/>
      <c r="J16" s="50"/>
      <c r="K16" s="50"/>
      <c r="L16" s="50"/>
      <c r="M16" s="51"/>
      <c r="N16" s="52"/>
      <c r="O16" s="50"/>
      <c r="P16" s="52"/>
      <c r="Q16" s="50"/>
      <c r="R16" s="67"/>
    </row>
    <row r="17" spans="1:41" s="42" customFormat="1">
      <c r="A17" s="50" t="s">
        <v>696</v>
      </c>
      <c r="B17" s="66" t="s">
        <v>138</v>
      </c>
      <c r="C17" s="50"/>
      <c r="D17" s="50"/>
      <c r="E17" s="50"/>
      <c r="F17" s="67"/>
      <c r="G17" s="50"/>
      <c r="H17" s="50">
        <v>9482</v>
      </c>
      <c r="I17" s="50">
        <v>9482</v>
      </c>
      <c r="J17" s="50">
        <f>I17-H17</f>
        <v>0</v>
      </c>
      <c r="K17" s="50">
        <v>40</v>
      </c>
      <c r="L17" s="50">
        <f>K17*J17</f>
        <v>0</v>
      </c>
      <c r="M17" s="51">
        <v>1.03</v>
      </c>
      <c r="N17" s="52">
        <f>M17*L17</f>
        <v>0</v>
      </c>
      <c r="O17" s="50"/>
      <c r="P17" s="52">
        <f t="shared" ref="P17:P22" si="5">G17+N17+O17</f>
        <v>0</v>
      </c>
      <c r="Q17" s="50">
        <v>1</v>
      </c>
      <c r="R17" s="67">
        <f>P17*Q17</f>
        <v>0</v>
      </c>
    </row>
    <row r="18" spans="1:41" s="42" customFormat="1">
      <c r="A18" s="50" t="s">
        <v>697</v>
      </c>
      <c r="B18" s="66" t="s">
        <v>138</v>
      </c>
      <c r="C18" s="50"/>
      <c r="D18" s="50"/>
      <c r="E18" s="50"/>
      <c r="F18" s="67"/>
      <c r="G18" s="50"/>
      <c r="H18" s="50">
        <v>1451</v>
      </c>
      <c r="I18" s="50">
        <v>1482</v>
      </c>
      <c r="J18" s="50">
        <f>I18-H18</f>
        <v>31</v>
      </c>
      <c r="K18" s="50">
        <v>30</v>
      </c>
      <c r="L18" s="50">
        <f>K18*J18</f>
        <v>930</v>
      </c>
      <c r="M18" s="51">
        <v>1.03</v>
      </c>
      <c r="N18" s="52">
        <f>M18*L18</f>
        <v>957.9</v>
      </c>
      <c r="O18" s="50">
        <v>80</v>
      </c>
      <c r="P18" s="52">
        <f t="shared" si="5"/>
        <v>1037.9000000000001</v>
      </c>
      <c r="Q18" s="50">
        <v>1</v>
      </c>
      <c r="R18" s="67">
        <f>P18*Q18</f>
        <v>1037.9000000000001</v>
      </c>
    </row>
    <row r="19" spans="1:41" s="42" customFormat="1">
      <c r="A19" s="50" t="s">
        <v>698</v>
      </c>
      <c r="B19" s="66" t="s">
        <v>138</v>
      </c>
      <c r="C19" s="50">
        <v>5600</v>
      </c>
      <c r="D19" s="50">
        <v>5600</v>
      </c>
      <c r="E19" s="50">
        <f>SUM(D19-C19)</f>
        <v>0</v>
      </c>
      <c r="F19" s="67">
        <v>9.5</v>
      </c>
      <c r="G19" s="50">
        <f>E19*F19</f>
        <v>0</v>
      </c>
      <c r="H19" s="50">
        <v>36205</v>
      </c>
      <c r="I19" s="50">
        <v>36303</v>
      </c>
      <c r="J19" s="50">
        <f>I19-H19</f>
        <v>98</v>
      </c>
      <c r="K19" s="50">
        <v>1</v>
      </c>
      <c r="L19" s="50">
        <f>K19*J19</f>
        <v>98</v>
      </c>
      <c r="M19" s="51">
        <v>1.03</v>
      </c>
      <c r="N19" s="52">
        <f>M19*L19</f>
        <v>100.94</v>
      </c>
      <c r="O19" s="50">
        <v>70</v>
      </c>
      <c r="P19" s="52">
        <f t="shared" si="5"/>
        <v>170.94</v>
      </c>
      <c r="Q19" s="50">
        <v>1</v>
      </c>
      <c r="R19" s="67">
        <f>P19*Q19</f>
        <v>170.94</v>
      </c>
    </row>
    <row r="20" spans="1:41" s="42" customFormat="1">
      <c r="A20" s="50" t="s">
        <v>699</v>
      </c>
      <c r="B20" s="66" t="s">
        <v>138</v>
      </c>
      <c r="C20" s="50">
        <v>33</v>
      </c>
      <c r="D20" s="50">
        <v>33</v>
      </c>
      <c r="E20" s="50">
        <f>SUM(D20-C20)</f>
        <v>0</v>
      </c>
      <c r="F20" s="67">
        <v>9.5</v>
      </c>
      <c r="G20" s="50">
        <f>E20*F20</f>
        <v>0</v>
      </c>
      <c r="H20" s="50">
        <v>36699</v>
      </c>
      <c r="I20" s="50">
        <v>36699</v>
      </c>
      <c r="J20" s="50">
        <f>I20-H20</f>
        <v>0</v>
      </c>
      <c r="K20" s="50">
        <v>1</v>
      </c>
      <c r="L20" s="50">
        <f>K20*J20</f>
        <v>0</v>
      </c>
      <c r="M20" s="51">
        <v>1.03</v>
      </c>
      <c r="N20" s="52">
        <f>M20*L20</f>
        <v>0</v>
      </c>
      <c r="O20" s="50">
        <v>40</v>
      </c>
      <c r="P20" s="52">
        <f t="shared" si="5"/>
        <v>40</v>
      </c>
      <c r="Q20" s="50">
        <v>1</v>
      </c>
      <c r="R20" s="67">
        <f>P20*Q20</f>
        <v>40</v>
      </c>
    </row>
    <row r="21" spans="1:41" s="42" customFormat="1">
      <c r="A21" s="50" t="s">
        <v>700</v>
      </c>
      <c r="B21" s="66" t="s">
        <v>138</v>
      </c>
      <c r="C21" s="50">
        <v>39</v>
      </c>
      <c r="D21" s="50">
        <v>39</v>
      </c>
      <c r="E21" s="50">
        <f>SUM(D21-C21)</f>
        <v>0</v>
      </c>
      <c r="F21" s="67">
        <v>9.5</v>
      </c>
      <c r="G21" s="50">
        <f>E21*F21</f>
        <v>0</v>
      </c>
      <c r="H21" s="50">
        <v>12079</v>
      </c>
      <c r="I21" s="50">
        <v>12147</v>
      </c>
      <c r="J21" s="50">
        <f>I21-H21</f>
        <v>68</v>
      </c>
      <c r="K21" s="50">
        <v>50</v>
      </c>
      <c r="L21" s="50">
        <f>K21*J21</f>
        <v>3400</v>
      </c>
      <c r="M21" s="51">
        <v>1.03</v>
      </c>
      <c r="N21" s="52">
        <f>M21*L21</f>
        <v>3502</v>
      </c>
      <c r="O21" s="50"/>
      <c r="P21" s="52">
        <f t="shared" si="5"/>
        <v>3502</v>
      </c>
      <c r="Q21" s="50">
        <v>1</v>
      </c>
      <c r="R21" s="67">
        <f>P21*Q21</f>
        <v>3502</v>
      </c>
    </row>
    <row r="22" spans="1:41" s="42" customFormat="1">
      <c r="A22" s="50" t="s">
        <v>10</v>
      </c>
      <c r="B22" s="66" t="s">
        <v>138</v>
      </c>
      <c r="C22" s="50"/>
      <c r="D22" s="50"/>
      <c r="E22" s="50">
        <f>SUM(E17:E21)</f>
        <v>0</v>
      </c>
      <c r="F22" s="67">
        <v>9.5</v>
      </c>
      <c r="G22" s="50">
        <f>E22*F22</f>
        <v>0</v>
      </c>
      <c r="H22" s="50"/>
      <c r="I22" s="50"/>
      <c r="J22" s="50"/>
      <c r="K22" s="50"/>
      <c r="L22" s="50">
        <f>SUM(L17:L21)</f>
        <v>4428</v>
      </c>
      <c r="M22" s="51">
        <v>1.03</v>
      </c>
      <c r="N22" s="52">
        <f>L22*M22</f>
        <v>4560.84</v>
      </c>
      <c r="O22" s="50">
        <f>SUM(O17:O21)</f>
        <v>190</v>
      </c>
      <c r="P22" s="52">
        <f t="shared" si="5"/>
        <v>4750.84</v>
      </c>
      <c r="Q22" s="50">
        <v>1</v>
      </c>
      <c r="R22" s="67">
        <f>P22+G22</f>
        <v>4750.84</v>
      </c>
    </row>
    <row r="23" spans="1:41" s="42" customFormat="1">
      <c r="A23" s="50"/>
      <c r="B23" s="50"/>
      <c r="C23" s="50"/>
      <c r="D23" s="50"/>
      <c r="E23" s="50"/>
      <c r="F23" s="67"/>
      <c r="G23" s="50"/>
      <c r="H23" s="50"/>
      <c r="I23" s="50"/>
      <c r="J23" s="50"/>
      <c r="K23" s="50"/>
      <c r="L23" s="193">
        <f>N23/M22</f>
        <v>4612.4660194174803</v>
      </c>
      <c r="M23" s="51"/>
      <c r="N23" s="52">
        <f>N22+O22</f>
        <v>4750.84</v>
      </c>
      <c r="O23" s="50"/>
      <c r="P23" s="52"/>
      <c r="Q23" s="50"/>
      <c r="R23" s="67"/>
    </row>
    <row r="24" spans="1:41" ht="34.5" customHeight="1">
      <c r="A24" s="632" t="s">
        <v>0</v>
      </c>
      <c r="B24" s="633"/>
      <c r="C24" s="633"/>
      <c r="D24" s="633"/>
      <c r="E24" s="633"/>
      <c r="F24" s="633"/>
      <c r="G24" s="633"/>
      <c r="H24" s="633"/>
      <c r="I24" s="633"/>
      <c r="J24" s="633"/>
      <c r="K24" s="633"/>
      <c r="L24" s="633"/>
      <c r="M24" s="633"/>
      <c r="N24" s="633"/>
      <c r="O24" s="633"/>
      <c r="P24" s="633"/>
      <c r="Q24" s="633"/>
      <c r="R24" s="634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</row>
    <row r="25" spans="1:41">
      <c r="A25" s="44"/>
      <c r="B25" s="44"/>
      <c r="C25" s="44"/>
      <c r="D25" s="44"/>
      <c r="E25" s="44"/>
      <c r="F25" s="61"/>
      <c r="G25" s="44"/>
      <c r="H25" s="44"/>
      <c r="I25" s="44"/>
      <c r="J25" s="44"/>
      <c r="K25" s="44"/>
      <c r="L25" s="207">
        <f>N25/M9</f>
        <v>507.83495145631099</v>
      </c>
      <c r="M25" s="45"/>
      <c r="N25" s="46">
        <f>N9+O9</f>
        <v>523.07000000000005</v>
      </c>
      <c r="O25" s="44"/>
      <c r="P25" s="46"/>
      <c r="Q25" s="171"/>
      <c r="R25" s="61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</row>
    <row r="26" spans="1:41" s="121" customFormat="1">
      <c r="A26" s="44" t="s">
        <v>213</v>
      </c>
      <c r="B26" s="44"/>
      <c r="C26" s="44" t="s">
        <v>214</v>
      </c>
      <c r="D26" s="44" t="s">
        <v>215</v>
      </c>
      <c r="E26" s="44" t="s">
        <v>216</v>
      </c>
      <c r="F26" s="61" t="s">
        <v>217</v>
      </c>
      <c r="G26" s="44" t="s">
        <v>6</v>
      </c>
      <c r="H26" s="44" t="s">
        <v>218</v>
      </c>
      <c r="I26" s="44" t="s">
        <v>219</v>
      </c>
      <c r="J26" s="44" t="s">
        <v>220</v>
      </c>
      <c r="K26" s="44" t="s">
        <v>221</v>
      </c>
      <c r="L26" s="44" t="s">
        <v>216</v>
      </c>
      <c r="M26" s="45"/>
      <c r="N26" s="46" t="s">
        <v>8</v>
      </c>
      <c r="O26" s="44" t="s">
        <v>9</v>
      </c>
      <c r="P26" s="46" t="s">
        <v>10</v>
      </c>
      <c r="Q26" s="44" t="s">
        <v>222</v>
      </c>
      <c r="R26" s="61" t="s">
        <v>223</v>
      </c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</row>
    <row r="27" spans="1:41" s="42" customFormat="1">
      <c r="A27" s="50" t="s">
        <v>701</v>
      </c>
      <c r="B27" s="66" t="s">
        <v>144</v>
      </c>
      <c r="C27" s="50"/>
      <c r="D27" s="50"/>
      <c r="E27" s="50"/>
      <c r="F27" s="67"/>
      <c r="G27" s="50"/>
      <c r="H27" s="50">
        <v>5210</v>
      </c>
      <c r="I27" s="50">
        <v>6175</v>
      </c>
      <c r="J27" s="50">
        <f t="shared" ref="J27:J38" si="6">I27-H27</f>
        <v>965</v>
      </c>
      <c r="K27" s="50">
        <v>40</v>
      </c>
      <c r="L27" s="50">
        <f>K27*J27</f>
        <v>38600</v>
      </c>
      <c r="M27" s="51">
        <v>1.03</v>
      </c>
      <c r="N27" s="52">
        <f t="shared" ref="N27:N38" si="7">M27*L27</f>
        <v>39758</v>
      </c>
      <c r="O27" s="50"/>
      <c r="P27" s="52">
        <f t="shared" ref="P27:P37" si="8">G27+N27+O27</f>
        <v>39758</v>
      </c>
      <c r="Q27" s="50">
        <v>1</v>
      </c>
      <c r="R27" s="67">
        <f t="shared" ref="R27:R38" si="9">P27*Q27</f>
        <v>39758</v>
      </c>
    </row>
    <row r="28" spans="1:41" s="42" customFormat="1">
      <c r="A28" s="50" t="s">
        <v>702</v>
      </c>
      <c r="B28" s="66" t="s">
        <v>144</v>
      </c>
      <c r="C28" s="50">
        <v>4268</v>
      </c>
      <c r="D28" s="50"/>
      <c r="E28" s="50"/>
      <c r="F28" s="67"/>
      <c r="G28" s="50"/>
      <c r="H28" s="50">
        <v>1800</v>
      </c>
      <c r="I28" s="330">
        <v>2740</v>
      </c>
      <c r="J28" s="50">
        <f t="shared" si="6"/>
        <v>940</v>
      </c>
      <c r="K28" s="50">
        <v>40</v>
      </c>
      <c r="L28" s="50">
        <f>K28*J28</f>
        <v>37600</v>
      </c>
      <c r="M28" s="51">
        <v>1.03</v>
      </c>
      <c r="N28" s="52">
        <f t="shared" si="7"/>
        <v>38728</v>
      </c>
      <c r="O28" s="50"/>
      <c r="P28" s="52">
        <f t="shared" si="8"/>
        <v>38728</v>
      </c>
      <c r="Q28" s="50">
        <v>1</v>
      </c>
      <c r="R28" s="67">
        <f t="shared" si="9"/>
        <v>38728</v>
      </c>
    </row>
    <row r="29" spans="1:41" s="42" customFormat="1">
      <c r="A29" s="50" t="s">
        <v>703</v>
      </c>
      <c r="B29" s="66" t="s">
        <v>144</v>
      </c>
      <c r="C29" s="50"/>
      <c r="D29" s="50"/>
      <c r="E29" s="50"/>
      <c r="F29" s="67"/>
      <c r="G29" s="50"/>
      <c r="H29" s="50">
        <v>91929</v>
      </c>
      <c r="I29" s="50">
        <v>94731</v>
      </c>
      <c r="J29" s="50">
        <f t="shared" si="6"/>
        <v>2802</v>
      </c>
      <c r="K29" s="50">
        <v>30</v>
      </c>
      <c r="L29" s="50">
        <f>K29*J29</f>
        <v>84060</v>
      </c>
      <c r="M29" s="51">
        <v>1.03</v>
      </c>
      <c r="N29" s="52">
        <f t="shared" si="7"/>
        <v>86581.8</v>
      </c>
      <c r="O29" s="50"/>
      <c r="P29" s="52">
        <f t="shared" si="8"/>
        <v>86581.8</v>
      </c>
      <c r="Q29" s="50">
        <v>1</v>
      </c>
      <c r="R29" s="67">
        <f t="shared" si="9"/>
        <v>86581.8</v>
      </c>
    </row>
    <row r="30" spans="1:41" s="42" customFormat="1">
      <c r="A30" s="50" t="s">
        <v>704</v>
      </c>
      <c r="B30" s="66" t="s">
        <v>144</v>
      </c>
      <c r="C30" s="50" t="s">
        <v>705</v>
      </c>
      <c r="D30" s="50"/>
      <c r="E30" s="50"/>
      <c r="F30" s="67"/>
      <c r="G30" s="50"/>
      <c r="H30" s="50">
        <v>41779</v>
      </c>
      <c r="I30" s="50">
        <v>51486</v>
      </c>
      <c r="J30" s="50">
        <f t="shared" si="6"/>
        <v>9707</v>
      </c>
      <c r="K30" s="50">
        <v>1</v>
      </c>
      <c r="L30" s="50">
        <f>J30*K30</f>
        <v>9707</v>
      </c>
      <c r="M30" s="51">
        <v>1.03</v>
      </c>
      <c r="N30" s="52">
        <f t="shared" si="7"/>
        <v>9998.2099999999991</v>
      </c>
      <c r="O30" s="50"/>
      <c r="P30" s="52">
        <f t="shared" si="8"/>
        <v>9998.2099999999991</v>
      </c>
      <c r="Q30" s="50">
        <v>0.5</v>
      </c>
      <c r="R30" s="67">
        <f t="shared" si="9"/>
        <v>4999.1049999999996</v>
      </c>
    </row>
    <row r="31" spans="1:41" s="42" customFormat="1">
      <c r="A31" s="50" t="s">
        <v>706</v>
      </c>
      <c r="B31" s="66" t="s">
        <v>144</v>
      </c>
      <c r="C31" s="50"/>
      <c r="D31" s="50"/>
      <c r="E31" s="50"/>
      <c r="F31" s="67"/>
      <c r="G31" s="50"/>
      <c r="H31" s="50">
        <v>669826</v>
      </c>
      <c r="I31" s="50">
        <v>716491</v>
      </c>
      <c r="J31" s="50">
        <f t="shared" si="6"/>
        <v>46665</v>
      </c>
      <c r="K31" s="50">
        <v>1</v>
      </c>
      <c r="L31" s="50">
        <f t="shared" ref="L31:L38" si="10">K31*J31</f>
        <v>46665</v>
      </c>
      <c r="M31" s="51">
        <v>1.03</v>
      </c>
      <c r="N31" s="52">
        <f t="shared" si="7"/>
        <v>48064.95</v>
      </c>
      <c r="O31" s="50">
        <v>40</v>
      </c>
      <c r="P31" s="52">
        <f t="shared" si="8"/>
        <v>48104.95</v>
      </c>
      <c r="Q31" s="50">
        <v>1</v>
      </c>
      <c r="R31" s="67">
        <f t="shared" si="9"/>
        <v>48104.95</v>
      </c>
    </row>
    <row r="32" spans="1:41" s="42" customFormat="1">
      <c r="A32" s="50" t="s">
        <v>707</v>
      </c>
      <c r="B32" s="66" t="s">
        <v>144</v>
      </c>
      <c r="C32" s="50">
        <v>132</v>
      </c>
      <c r="D32" s="50">
        <v>132</v>
      </c>
      <c r="E32" s="50">
        <f>SUM(D32-C32)</f>
        <v>0</v>
      </c>
      <c r="F32" s="67">
        <v>9.5</v>
      </c>
      <c r="G32" s="50">
        <f>E32*F32</f>
        <v>0</v>
      </c>
      <c r="H32" s="50">
        <v>68870</v>
      </c>
      <c r="I32" s="50">
        <v>68870</v>
      </c>
      <c r="J32" s="50">
        <f t="shared" si="6"/>
        <v>0</v>
      </c>
      <c r="K32" s="50">
        <v>1</v>
      </c>
      <c r="L32" s="50">
        <f t="shared" si="10"/>
        <v>0</v>
      </c>
      <c r="M32" s="51">
        <v>1.03</v>
      </c>
      <c r="N32" s="52">
        <f t="shared" si="7"/>
        <v>0</v>
      </c>
      <c r="O32" s="50"/>
      <c r="P32" s="52">
        <f>G32+N32+O33</f>
        <v>0</v>
      </c>
      <c r="Q32" s="50">
        <v>1</v>
      </c>
      <c r="R32" s="67">
        <f t="shared" si="9"/>
        <v>0</v>
      </c>
    </row>
    <row r="33" spans="1:41" s="42" customFormat="1">
      <c r="A33" s="50" t="s">
        <v>708</v>
      </c>
      <c r="B33" s="66" t="s">
        <v>144</v>
      </c>
      <c r="C33" s="50"/>
      <c r="D33" s="50" t="s">
        <v>709</v>
      </c>
      <c r="E33" s="50"/>
      <c r="F33" s="67"/>
      <c r="G33" s="50"/>
      <c r="H33" s="50">
        <v>11448</v>
      </c>
      <c r="I33" s="50">
        <v>11448</v>
      </c>
      <c r="J33" s="50">
        <f t="shared" si="6"/>
        <v>0</v>
      </c>
      <c r="K33" s="50">
        <v>1</v>
      </c>
      <c r="L33" s="50">
        <f t="shared" si="10"/>
        <v>0</v>
      </c>
      <c r="M33" s="51">
        <v>1.03</v>
      </c>
      <c r="N33" s="52">
        <f t="shared" si="7"/>
        <v>0</v>
      </c>
      <c r="O33" s="50"/>
      <c r="P33" s="52">
        <f>G33+N33+O33</f>
        <v>0</v>
      </c>
      <c r="Q33" s="50">
        <v>1</v>
      </c>
      <c r="R33" s="67">
        <f t="shared" si="9"/>
        <v>0</v>
      </c>
    </row>
    <row r="34" spans="1:41" s="42" customFormat="1">
      <c r="A34" s="50" t="s">
        <v>710</v>
      </c>
      <c r="B34" s="66" t="s">
        <v>144</v>
      </c>
      <c r="C34" s="50">
        <v>63</v>
      </c>
      <c r="D34" s="50">
        <v>63</v>
      </c>
      <c r="E34" s="50">
        <f>SUM(D34-C34)</f>
        <v>0</v>
      </c>
      <c r="F34" s="67">
        <v>9.5</v>
      </c>
      <c r="G34" s="50">
        <f>E34*F34</f>
        <v>0</v>
      </c>
      <c r="H34" s="50">
        <v>19678</v>
      </c>
      <c r="I34" s="50">
        <v>21412</v>
      </c>
      <c r="J34" s="50">
        <f t="shared" si="6"/>
        <v>1734</v>
      </c>
      <c r="K34" s="50">
        <v>1</v>
      </c>
      <c r="L34" s="50">
        <f t="shared" si="10"/>
        <v>1734</v>
      </c>
      <c r="M34" s="51">
        <v>1.03</v>
      </c>
      <c r="N34" s="52">
        <f t="shared" si="7"/>
        <v>1786.02</v>
      </c>
      <c r="O34" s="50">
        <v>40</v>
      </c>
      <c r="P34" s="52">
        <f t="shared" si="8"/>
        <v>1826.02</v>
      </c>
      <c r="Q34" s="50">
        <v>0.5</v>
      </c>
      <c r="R34" s="67">
        <f t="shared" si="9"/>
        <v>913.01</v>
      </c>
    </row>
    <row r="35" spans="1:41" s="42" customFormat="1">
      <c r="A35" s="50" t="s">
        <v>711</v>
      </c>
      <c r="B35" s="66" t="s">
        <v>144</v>
      </c>
      <c r="C35" s="50">
        <v>68</v>
      </c>
      <c r="D35" s="50">
        <v>74</v>
      </c>
      <c r="E35" s="50">
        <f>SUM(D35-C35)</f>
        <v>6</v>
      </c>
      <c r="F35" s="67">
        <v>9.5</v>
      </c>
      <c r="G35" s="50">
        <f>E35*F35</f>
        <v>57</v>
      </c>
      <c r="H35" s="50">
        <v>20135</v>
      </c>
      <c r="I35" s="50">
        <v>20776</v>
      </c>
      <c r="J35" s="50">
        <f t="shared" si="6"/>
        <v>641</v>
      </c>
      <c r="K35" s="50">
        <v>1</v>
      </c>
      <c r="L35" s="50">
        <f t="shared" si="10"/>
        <v>641</v>
      </c>
      <c r="M35" s="51">
        <v>1.03</v>
      </c>
      <c r="N35" s="52">
        <f t="shared" si="7"/>
        <v>660.23</v>
      </c>
      <c r="O35" s="50">
        <v>40</v>
      </c>
      <c r="P35" s="52">
        <f t="shared" si="8"/>
        <v>757.23</v>
      </c>
      <c r="Q35" s="50">
        <v>1</v>
      </c>
      <c r="R35" s="67">
        <f t="shared" si="9"/>
        <v>757.23</v>
      </c>
    </row>
    <row r="36" spans="1:41" s="42" customFormat="1">
      <c r="A36" s="50" t="s">
        <v>712</v>
      </c>
      <c r="B36" s="66" t="s">
        <v>144</v>
      </c>
      <c r="C36" s="50"/>
      <c r="D36" s="50"/>
      <c r="E36" s="50"/>
      <c r="F36" s="67"/>
      <c r="G36" s="50"/>
      <c r="H36" s="50">
        <v>26067</v>
      </c>
      <c r="I36" s="50">
        <v>30543</v>
      </c>
      <c r="J36" s="50">
        <f t="shared" si="6"/>
        <v>4476</v>
      </c>
      <c r="K36" s="50">
        <v>1</v>
      </c>
      <c r="L36" s="50">
        <f t="shared" si="10"/>
        <v>4476</v>
      </c>
      <c r="M36" s="51">
        <v>1.03</v>
      </c>
      <c r="N36" s="52">
        <f t="shared" si="7"/>
        <v>4610.28</v>
      </c>
      <c r="O36" s="50"/>
      <c r="P36" s="52">
        <f t="shared" si="8"/>
        <v>4610.28</v>
      </c>
      <c r="Q36" s="50">
        <v>1</v>
      </c>
      <c r="R36" s="67">
        <f t="shared" si="9"/>
        <v>4610.28</v>
      </c>
    </row>
    <row r="37" spans="1:41" s="42" customFormat="1">
      <c r="A37" s="50" t="s">
        <v>713</v>
      </c>
      <c r="B37" s="66" t="s">
        <v>144</v>
      </c>
      <c r="C37" s="50">
        <v>4</v>
      </c>
      <c r="D37" s="50">
        <v>4</v>
      </c>
      <c r="E37" s="50">
        <f>SUM(D37-C37)</f>
        <v>0</v>
      </c>
      <c r="F37" s="67">
        <v>9.5</v>
      </c>
      <c r="G37" s="50">
        <f>E37*F37</f>
        <v>0</v>
      </c>
      <c r="H37" s="50">
        <v>2728</v>
      </c>
      <c r="I37" s="50">
        <v>2728</v>
      </c>
      <c r="J37" s="50">
        <f t="shared" si="6"/>
        <v>0</v>
      </c>
      <c r="K37" s="50">
        <v>1</v>
      </c>
      <c r="L37" s="50">
        <f t="shared" si="10"/>
        <v>0</v>
      </c>
      <c r="M37" s="51">
        <v>1.03</v>
      </c>
      <c r="N37" s="52">
        <f t="shared" si="7"/>
        <v>0</v>
      </c>
      <c r="O37" s="50">
        <v>40</v>
      </c>
      <c r="P37" s="52">
        <f t="shared" si="8"/>
        <v>40</v>
      </c>
      <c r="Q37" s="50">
        <v>1</v>
      </c>
      <c r="R37" s="67">
        <f t="shared" si="9"/>
        <v>40</v>
      </c>
    </row>
    <row r="38" spans="1:41" s="42" customFormat="1">
      <c r="A38" s="66" t="s">
        <v>714</v>
      </c>
      <c r="B38" s="66" t="s">
        <v>144</v>
      </c>
      <c r="C38" s="66"/>
      <c r="D38" s="66"/>
      <c r="E38" s="66"/>
      <c r="F38" s="67">
        <v>9.5</v>
      </c>
      <c r="G38" s="66"/>
      <c r="H38" s="50">
        <v>63766</v>
      </c>
      <c r="I38" s="50">
        <v>68540</v>
      </c>
      <c r="J38" s="50">
        <f t="shared" si="6"/>
        <v>4774</v>
      </c>
      <c r="K38" s="50">
        <v>1</v>
      </c>
      <c r="L38" s="50">
        <f t="shared" si="10"/>
        <v>4774</v>
      </c>
      <c r="M38" s="51">
        <v>1.03</v>
      </c>
      <c r="N38" s="52">
        <f t="shared" si="7"/>
        <v>4917.22</v>
      </c>
      <c r="O38" s="66"/>
      <c r="P38" s="102">
        <f>N38</f>
        <v>4917.22</v>
      </c>
      <c r="Q38" s="50">
        <v>1</v>
      </c>
      <c r="R38" s="102">
        <f t="shared" si="9"/>
        <v>4917.22</v>
      </c>
    </row>
    <row r="39" spans="1:41" s="42" customFormat="1">
      <c r="A39" s="50" t="s">
        <v>10</v>
      </c>
      <c r="B39" s="66" t="s">
        <v>144</v>
      </c>
      <c r="C39" s="50"/>
      <c r="D39" s="50"/>
      <c r="E39" s="50">
        <f ca="1">SUM(E27:E53)</f>
        <v>2</v>
      </c>
      <c r="F39" s="67">
        <v>9.5</v>
      </c>
      <c r="G39" s="50">
        <f ca="1">E39*F39</f>
        <v>19</v>
      </c>
      <c r="H39" s="50"/>
      <c r="I39" s="50"/>
      <c r="J39" s="50"/>
      <c r="K39" s="50"/>
      <c r="L39" s="50">
        <f>SUM(L27:L38)</f>
        <v>228257</v>
      </c>
      <c r="M39" s="51">
        <v>1.03</v>
      </c>
      <c r="N39" s="52">
        <f>L39*M39</f>
        <v>235104.71</v>
      </c>
      <c r="O39" s="50">
        <f>SUM(O27:O38)</f>
        <v>160</v>
      </c>
      <c r="P39" s="52">
        <f ca="1">G39+' 超晶格'!S8N45+O39</f>
        <v>0</v>
      </c>
      <c r="Q39" s="50">
        <v>1</v>
      </c>
      <c r="R39" s="67">
        <f>SUM(R27:R38)</f>
        <v>229409.595</v>
      </c>
    </row>
    <row r="40" spans="1:41" s="42" customFormat="1">
      <c r="A40" s="50" t="s">
        <v>715</v>
      </c>
      <c r="B40" s="66" t="s">
        <v>716</v>
      </c>
      <c r="C40" s="50">
        <v>1</v>
      </c>
      <c r="D40" s="50">
        <v>1</v>
      </c>
      <c r="E40" s="50">
        <f>SUM(D40-C40)</f>
        <v>0</v>
      </c>
      <c r="F40" s="67">
        <v>9.5</v>
      </c>
      <c r="G40" s="50">
        <f>E40*F40</f>
        <v>0</v>
      </c>
      <c r="H40" s="50">
        <v>5130</v>
      </c>
      <c r="I40" s="50">
        <v>5130</v>
      </c>
      <c r="J40" s="50">
        <f>I40-H40</f>
        <v>0</v>
      </c>
      <c r="K40" s="50">
        <v>80</v>
      </c>
      <c r="L40" s="50">
        <f>K40*J40</f>
        <v>0</v>
      </c>
      <c r="M40" s="51">
        <v>1.03</v>
      </c>
      <c r="N40" s="52">
        <f>M40*L40</f>
        <v>0</v>
      </c>
      <c r="O40" s="50"/>
      <c r="P40" s="52">
        <f>G40+N40+O40</f>
        <v>0</v>
      </c>
      <c r="Q40" s="50">
        <v>1</v>
      </c>
      <c r="R40" s="67">
        <f>P40*Q40</f>
        <v>0</v>
      </c>
    </row>
    <row r="41" spans="1:41" s="42" customFormat="1">
      <c r="A41" s="50" t="s">
        <v>717</v>
      </c>
      <c r="B41" s="66" t="s">
        <v>716</v>
      </c>
      <c r="C41" s="50"/>
      <c r="D41" s="50"/>
      <c r="E41" s="50"/>
      <c r="F41" s="67"/>
      <c r="G41" s="50"/>
      <c r="H41" s="50">
        <v>10010</v>
      </c>
      <c r="I41" s="50">
        <v>10010</v>
      </c>
      <c r="J41" s="50">
        <f>I41-H41</f>
        <v>0</v>
      </c>
      <c r="K41" s="50">
        <v>50</v>
      </c>
      <c r="L41" s="50">
        <f>K41*J41</f>
        <v>0</v>
      </c>
      <c r="M41" s="51">
        <v>1.03</v>
      </c>
      <c r="N41" s="52">
        <f>M41*L41</f>
        <v>0</v>
      </c>
      <c r="O41" s="50"/>
      <c r="P41" s="52">
        <f>G41+N41+O41</f>
        <v>0</v>
      </c>
      <c r="Q41" s="50">
        <v>1</v>
      </c>
      <c r="R41" s="67">
        <f>P41*Q41</f>
        <v>0</v>
      </c>
    </row>
    <row r="42" spans="1:41" s="42" customFormat="1">
      <c r="A42" s="50" t="s">
        <v>10</v>
      </c>
      <c r="B42" s="66" t="s">
        <v>716</v>
      </c>
      <c r="C42" s="50"/>
      <c r="D42" s="50"/>
      <c r="E42" s="50"/>
      <c r="F42" s="67"/>
      <c r="G42" s="50"/>
      <c r="H42" s="50"/>
      <c r="I42" s="50"/>
      <c r="J42" s="50"/>
      <c r="K42" s="50"/>
      <c r="L42" s="50">
        <f>SUM(L40:L41)</f>
        <v>0</v>
      </c>
      <c r="M42" s="51">
        <v>1.03</v>
      </c>
      <c r="N42" s="52">
        <f>M42*L42</f>
        <v>0</v>
      </c>
      <c r="O42" s="50"/>
      <c r="P42" s="52">
        <f>G42+N42+O42</f>
        <v>0</v>
      </c>
      <c r="Q42" s="50">
        <v>1</v>
      </c>
      <c r="R42" s="67">
        <f>P42*Q42</f>
        <v>0</v>
      </c>
    </row>
    <row r="43" spans="1:41" s="42" customFormat="1">
      <c r="A43" s="54" t="s">
        <v>718</v>
      </c>
      <c r="B43" s="165"/>
      <c r="C43" s="54"/>
      <c r="D43" s="54"/>
      <c r="E43" s="54"/>
      <c r="F43" s="317"/>
      <c r="G43" s="54"/>
      <c r="H43" s="54"/>
      <c r="I43" s="54"/>
      <c r="J43" s="54"/>
      <c r="K43" s="54"/>
      <c r="L43" s="54"/>
      <c r="M43" s="331"/>
      <c r="N43" s="332"/>
      <c r="O43" s="54"/>
      <c r="P43" s="332"/>
      <c r="Q43" s="54"/>
      <c r="R43" s="317">
        <f>R39+R42</f>
        <v>229409.595</v>
      </c>
    </row>
    <row r="44" spans="1:41" s="117" customFormat="1">
      <c r="B44" s="24" t="s">
        <v>133</v>
      </c>
      <c r="C44" s="24" t="s">
        <v>144</v>
      </c>
      <c r="D44" s="318" t="s">
        <v>145</v>
      </c>
      <c r="E44" s="24">
        <v>2</v>
      </c>
      <c r="F44" s="25">
        <v>9.5</v>
      </c>
      <c r="G44" s="26">
        <f>E44*F44</f>
        <v>19</v>
      </c>
      <c r="H44" s="26">
        <f>J44/I44</f>
        <v>126778.86407767</v>
      </c>
      <c r="I44" s="24">
        <v>1.03</v>
      </c>
      <c r="J44" s="26">
        <f>L44-G44</f>
        <v>130582.23</v>
      </c>
      <c r="K44" s="24"/>
      <c r="L44" s="26">
        <v>130601.23</v>
      </c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</row>
    <row r="45" spans="1:41" s="117" customFormat="1">
      <c r="B45" s="24" t="s">
        <v>133</v>
      </c>
      <c r="C45" s="24" t="s">
        <v>144</v>
      </c>
      <c r="D45" s="318" t="s">
        <v>146</v>
      </c>
      <c r="E45" s="24">
        <v>0</v>
      </c>
      <c r="F45" s="25">
        <v>9.5</v>
      </c>
      <c r="G45" s="26">
        <f>E45*F45</f>
        <v>0</v>
      </c>
      <c r="H45" s="26">
        <f>J45/I45</f>
        <v>126796.116504854</v>
      </c>
      <c r="I45" s="24">
        <v>1.03</v>
      </c>
      <c r="J45" s="26">
        <v>130600</v>
      </c>
      <c r="K45" s="24"/>
      <c r="L45" s="26">
        <f>G45+J45+K45</f>
        <v>130600</v>
      </c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</row>
    <row r="46" spans="1:41">
      <c r="A46" s="44"/>
      <c r="B46" s="223"/>
      <c r="C46" s="44"/>
      <c r="D46" s="44"/>
      <c r="E46" s="44"/>
      <c r="F46" s="136"/>
      <c r="G46" s="44"/>
      <c r="H46" s="44"/>
      <c r="I46" s="44"/>
      <c r="J46" s="44"/>
      <c r="K46" s="44"/>
      <c r="L46" s="44"/>
      <c r="M46" s="45"/>
      <c r="N46" s="46"/>
      <c r="O46" s="44"/>
      <c r="P46" s="46"/>
      <c r="Q46" s="44"/>
      <c r="R46" s="61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</row>
    <row r="47" spans="1:41">
      <c r="A47" s="44" t="s">
        <v>213</v>
      </c>
      <c r="B47" s="44"/>
      <c r="C47" s="44" t="s">
        <v>214</v>
      </c>
      <c r="D47" s="44" t="s">
        <v>215</v>
      </c>
      <c r="E47" s="44" t="s">
        <v>216</v>
      </c>
      <c r="F47" s="61" t="s">
        <v>217</v>
      </c>
      <c r="G47" s="44" t="s">
        <v>6</v>
      </c>
      <c r="H47" s="44" t="s">
        <v>218</v>
      </c>
      <c r="I47" s="44" t="s">
        <v>219</v>
      </c>
      <c r="J47" s="44" t="s">
        <v>220</v>
      </c>
      <c r="K47" s="44" t="s">
        <v>221</v>
      </c>
      <c r="L47" s="44" t="s">
        <v>216</v>
      </c>
      <c r="M47" s="45"/>
      <c r="N47" s="46" t="s">
        <v>8</v>
      </c>
      <c r="O47" s="44" t="s">
        <v>9</v>
      </c>
      <c r="P47" s="46" t="s">
        <v>10</v>
      </c>
      <c r="Q47" s="44" t="s">
        <v>222</v>
      </c>
      <c r="R47" s="61" t="s">
        <v>223</v>
      </c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</row>
    <row r="48" spans="1:41" s="121" customFormat="1">
      <c r="A48" s="319" t="s">
        <v>719</v>
      </c>
      <c r="B48" s="44"/>
      <c r="C48" s="44"/>
      <c r="D48" s="44"/>
      <c r="E48" s="44"/>
      <c r="F48" s="61"/>
      <c r="G48" s="44"/>
      <c r="H48" s="44"/>
      <c r="I48" s="44"/>
      <c r="J48" s="44"/>
      <c r="K48" s="44"/>
      <c r="L48" s="44"/>
      <c r="M48" s="45"/>
      <c r="N48" s="46"/>
      <c r="O48" s="44"/>
      <c r="P48" s="46"/>
      <c r="Q48" s="44"/>
      <c r="R48" s="6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</row>
    <row r="49" spans="1:41" s="119" customFormat="1">
      <c r="A49" s="309" t="s">
        <v>720</v>
      </c>
      <c r="B49" s="309" t="s">
        <v>721</v>
      </c>
      <c r="C49" s="309">
        <v>28</v>
      </c>
      <c r="D49" s="309">
        <v>30</v>
      </c>
      <c r="E49" s="309">
        <f>SUM(D49-C49)</f>
        <v>2</v>
      </c>
      <c r="F49" s="310">
        <v>9.5</v>
      </c>
      <c r="G49" s="309">
        <f>E49*F49</f>
        <v>19</v>
      </c>
      <c r="H49" s="309">
        <v>32405</v>
      </c>
      <c r="I49" s="309">
        <v>35458</v>
      </c>
      <c r="J49" s="309">
        <f t="shared" ref="J49:J56" si="11">I49-H49</f>
        <v>3053</v>
      </c>
      <c r="K49" s="309">
        <v>1</v>
      </c>
      <c r="L49" s="309">
        <f t="shared" ref="L49:L56" si="12">K49*J49</f>
        <v>3053</v>
      </c>
      <c r="M49" s="323">
        <v>1.03</v>
      </c>
      <c r="N49" s="324">
        <f t="shared" ref="N49:N57" si="13">M49*L49</f>
        <v>3144.59</v>
      </c>
      <c r="O49" s="309">
        <v>120</v>
      </c>
      <c r="P49" s="324">
        <f t="shared" ref="P49:P57" si="14">G49+N49+O49</f>
        <v>3283.59</v>
      </c>
      <c r="Q49" s="309">
        <v>1</v>
      </c>
      <c r="R49" s="310">
        <f t="shared" ref="R49:R57" si="15">P49*Q49</f>
        <v>3283.59</v>
      </c>
    </row>
    <row r="50" spans="1:41" s="42" customFormat="1">
      <c r="A50" s="50" t="s">
        <v>722</v>
      </c>
      <c r="B50" s="50" t="s">
        <v>721</v>
      </c>
      <c r="C50" s="50">
        <v>4019</v>
      </c>
      <c r="D50" s="50"/>
      <c r="E50" s="50"/>
      <c r="F50" s="67"/>
      <c r="G50" s="50"/>
      <c r="H50" s="50">
        <v>5071</v>
      </c>
      <c r="I50" s="50">
        <v>5071</v>
      </c>
      <c r="J50" s="50">
        <f t="shared" si="11"/>
        <v>0</v>
      </c>
      <c r="K50" s="50">
        <v>1</v>
      </c>
      <c r="L50" s="50">
        <f t="shared" si="12"/>
        <v>0</v>
      </c>
      <c r="M50" s="51">
        <v>1.03</v>
      </c>
      <c r="N50" s="52">
        <f t="shared" si="13"/>
        <v>0</v>
      </c>
      <c r="O50" s="50">
        <v>40</v>
      </c>
      <c r="P50" s="52">
        <f t="shared" si="14"/>
        <v>40</v>
      </c>
      <c r="Q50" s="50">
        <v>1</v>
      </c>
      <c r="R50" s="67">
        <f t="shared" si="15"/>
        <v>40</v>
      </c>
    </row>
    <row r="51" spans="1:41" s="42" customFormat="1">
      <c r="A51" s="50" t="s">
        <v>723</v>
      </c>
      <c r="B51" s="50" t="s">
        <v>721</v>
      </c>
      <c r="C51" s="50"/>
      <c r="D51" s="50">
        <v>4326</v>
      </c>
      <c r="E51" s="50"/>
      <c r="F51" s="67"/>
      <c r="G51" s="50"/>
      <c r="H51" s="50">
        <v>165952</v>
      </c>
      <c r="I51" s="50">
        <v>165952</v>
      </c>
      <c r="J51" s="50">
        <f t="shared" si="11"/>
        <v>0</v>
      </c>
      <c r="K51" s="50">
        <v>1</v>
      </c>
      <c r="L51" s="50">
        <f t="shared" si="12"/>
        <v>0</v>
      </c>
      <c r="M51" s="51">
        <v>1.03</v>
      </c>
      <c r="N51" s="52">
        <f t="shared" si="13"/>
        <v>0</v>
      </c>
      <c r="O51" s="50">
        <v>20</v>
      </c>
      <c r="P51" s="52">
        <f t="shared" si="14"/>
        <v>20</v>
      </c>
      <c r="Q51" s="50">
        <v>1</v>
      </c>
      <c r="R51" s="67">
        <f t="shared" si="15"/>
        <v>20</v>
      </c>
    </row>
    <row r="52" spans="1:41" s="119" customFormat="1">
      <c r="A52" s="309" t="s">
        <v>724</v>
      </c>
      <c r="B52" s="309" t="s">
        <v>721</v>
      </c>
      <c r="C52" s="309">
        <v>5237</v>
      </c>
      <c r="D52" s="309">
        <v>5237</v>
      </c>
      <c r="E52" s="309">
        <f>SUM(D52-C52)</f>
        <v>0</v>
      </c>
      <c r="F52" s="310">
        <v>9.5</v>
      </c>
      <c r="G52" s="309">
        <f>E52*F52</f>
        <v>0</v>
      </c>
      <c r="H52" s="309">
        <v>28527</v>
      </c>
      <c r="I52" s="309">
        <v>30138</v>
      </c>
      <c r="J52" s="309">
        <f t="shared" si="11"/>
        <v>1611</v>
      </c>
      <c r="K52" s="309">
        <v>1</v>
      </c>
      <c r="L52" s="309">
        <f t="shared" si="12"/>
        <v>1611</v>
      </c>
      <c r="M52" s="323">
        <v>1.03</v>
      </c>
      <c r="N52" s="324">
        <f t="shared" si="13"/>
        <v>1659.33</v>
      </c>
      <c r="O52" s="309"/>
      <c r="P52" s="324">
        <f t="shared" si="14"/>
        <v>1659.33</v>
      </c>
      <c r="Q52" s="309">
        <v>1</v>
      </c>
      <c r="R52" s="310">
        <f t="shared" si="15"/>
        <v>1659.33</v>
      </c>
    </row>
    <row r="53" spans="1:41" s="119" customFormat="1">
      <c r="A53" s="309" t="s">
        <v>725</v>
      </c>
      <c r="B53" s="309" t="s">
        <v>721</v>
      </c>
      <c r="C53" s="309"/>
      <c r="D53" s="309"/>
      <c r="E53" s="309"/>
      <c r="F53" s="310"/>
      <c r="G53" s="309"/>
      <c r="H53" s="309">
        <v>1194</v>
      </c>
      <c r="I53" s="309">
        <v>1385</v>
      </c>
      <c r="J53" s="309">
        <f t="shared" si="11"/>
        <v>191</v>
      </c>
      <c r="K53" s="309">
        <v>40</v>
      </c>
      <c r="L53" s="309">
        <f t="shared" si="12"/>
        <v>7640</v>
      </c>
      <c r="M53" s="323">
        <v>1.03</v>
      </c>
      <c r="N53" s="324">
        <f t="shared" si="13"/>
        <v>7869.2</v>
      </c>
      <c r="O53" s="309"/>
      <c r="P53" s="324">
        <f t="shared" si="14"/>
        <v>7869.2</v>
      </c>
      <c r="Q53" s="309">
        <v>1</v>
      </c>
      <c r="R53" s="310">
        <f t="shared" si="15"/>
        <v>7869.2</v>
      </c>
    </row>
    <row r="54" spans="1:41" s="119" customFormat="1">
      <c r="A54" s="309" t="s">
        <v>726</v>
      </c>
      <c r="B54" s="309" t="s">
        <v>721</v>
      </c>
      <c r="C54" s="309"/>
      <c r="D54" s="309"/>
      <c r="E54" s="309"/>
      <c r="F54" s="310"/>
      <c r="G54" s="309"/>
      <c r="H54" s="309">
        <v>57515</v>
      </c>
      <c r="I54" s="309">
        <v>60119</v>
      </c>
      <c r="J54" s="309">
        <f t="shared" si="11"/>
        <v>2604</v>
      </c>
      <c r="K54" s="309">
        <v>1</v>
      </c>
      <c r="L54" s="309">
        <f t="shared" si="12"/>
        <v>2604</v>
      </c>
      <c r="M54" s="323">
        <v>1.03</v>
      </c>
      <c r="N54" s="324">
        <f t="shared" si="13"/>
        <v>2682.12</v>
      </c>
      <c r="O54" s="309"/>
      <c r="P54" s="324">
        <f t="shared" si="14"/>
        <v>2682.12</v>
      </c>
      <c r="Q54" s="309">
        <v>1</v>
      </c>
      <c r="R54" s="310">
        <f t="shared" si="15"/>
        <v>2682.12</v>
      </c>
    </row>
    <row r="55" spans="1:41" s="119" customFormat="1">
      <c r="A55" s="309" t="s">
        <v>727</v>
      </c>
      <c r="B55" s="309" t="s">
        <v>721</v>
      </c>
      <c r="C55" s="309"/>
      <c r="D55" s="309"/>
      <c r="E55" s="309"/>
      <c r="F55" s="310"/>
      <c r="G55" s="309"/>
      <c r="H55" s="309">
        <v>301176</v>
      </c>
      <c r="I55" s="309">
        <v>301176</v>
      </c>
      <c r="J55" s="309">
        <f t="shared" si="11"/>
        <v>0</v>
      </c>
      <c r="K55" s="309">
        <v>1</v>
      </c>
      <c r="L55" s="309">
        <f t="shared" si="12"/>
        <v>0</v>
      </c>
      <c r="M55" s="323">
        <v>1.03</v>
      </c>
      <c r="N55" s="324">
        <f t="shared" si="13"/>
        <v>0</v>
      </c>
      <c r="O55" s="309"/>
      <c r="P55" s="324">
        <f t="shared" si="14"/>
        <v>0</v>
      </c>
      <c r="Q55" s="309">
        <v>1</v>
      </c>
      <c r="R55" s="310">
        <f t="shared" si="15"/>
        <v>0</v>
      </c>
    </row>
    <row r="56" spans="1:41" s="119" customFormat="1">
      <c r="A56" s="309" t="s">
        <v>728</v>
      </c>
      <c r="B56" s="309" t="s">
        <v>721</v>
      </c>
      <c r="C56" s="309"/>
      <c r="D56" s="309"/>
      <c r="E56" s="309"/>
      <c r="F56" s="310"/>
      <c r="G56" s="309"/>
      <c r="H56" s="320">
        <v>0</v>
      </c>
      <c r="I56" s="320">
        <v>3794</v>
      </c>
      <c r="J56" s="309">
        <f t="shared" si="11"/>
        <v>3794</v>
      </c>
      <c r="K56" s="309">
        <v>80</v>
      </c>
      <c r="L56" s="309">
        <f t="shared" si="12"/>
        <v>303520</v>
      </c>
      <c r="M56" s="323">
        <v>1.03</v>
      </c>
      <c r="N56" s="324">
        <f t="shared" si="13"/>
        <v>312625.59999999998</v>
      </c>
      <c r="O56" s="309"/>
      <c r="P56" s="324">
        <f t="shared" si="14"/>
        <v>312625.59999999998</v>
      </c>
      <c r="Q56" s="309">
        <v>1</v>
      </c>
      <c r="R56" s="310">
        <f t="shared" si="15"/>
        <v>312625.59999999998</v>
      </c>
    </row>
    <row r="57" spans="1:41" s="42" customFormat="1">
      <c r="A57" s="50" t="s">
        <v>10</v>
      </c>
      <c r="B57" s="50" t="s">
        <v>721</v>
      </c>
      <c r="C57" s="50">
        <v>4019</v>
      </c>
      <c r="D57" s="50"/>
      <c r="E57" s="50">
        <f>SUM(E49:E56)</f>
        <v>2</v>
      </c>
      <c r="F57" s="67">
        <v>9.5</v>
      </c>
      <c r="G57" s="50">
        <f>E57*F57</f>
        <v>19</v>
      </c>
      <c r="H57" s="50"/>
      <c r="I57" s="50"/>
      <c r="J57" s="50"/>
      <c r="K57" s="50"/>
      <c r="L57" s="50">
        <f>SUM(L49:L56)</f>
        <v>318428</v>
      </c>
      <c r="M57" s="51">
        <v>1.03</v>
      </c>
      <c r="N57" s="52">
        <f t="shared" si="13"/>
        <v>327980.84000000003</v>
      </c>
      <c r="O57" s="50">
        <f>SUM(O49:O56)</f>
        <v>180</v>
      </c>
      <c r="P57" s="52">
        <f t="shared" si="14"/>
        <v>328179.84000000003</v>
      </c>
      <c r="Q57" s="50">
        <v>1</v>
      </c>
      <c r="R57" s="67">
        <f t="shared" si="15"/>
        <v>328179.84000000003</v>
      </c>
    </row>
    <row r="58" spans="1:41" s="14" customFormat="1">
      <c r="A58" s="92"/>
      <c r="B58" s="321"/>
      <c r="C58" s="48"/>
      <c r="D58" s="48"/>
      <c r="E58" s="48"/>
      <c r="F58" s="322"/>
      <c r="G58" s="48"/>
      <c r="H58" s="48"/>
      <c r="I58" s="48"/>
      <c r="J58" s="48"/>
      <c r="K58" s="48"/>
      <c r="L58" s="48"/>
      <c r="M58" s="233"/>
      <c r="N58" s="333"/>
      <c r="O58" s="48"/>
      <c r="P58" s="321"/>
      <c r="Q58" s="48"/>
      <c r="R58" s="322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</row>
    <row r="59" spans="1:41" s="42" customFormat="1">
      <c r="A59" s="50" t="s">
        <v>729</v>
      </c>
      <c r="B59" s="66" t="s">
        <v>730</v>
      </c>
      <c r="C59" s="50">
        <v>4998</v>
      </c>
      <c r="D59" s="50"/>
      <c r="E59" s="50"/>
      <c r="F59" s="67"/>
      <c r="G59" s="50"/>
      <c r="H59" s="50">
        <v>31376</v>
      </c>
      <c r="I59" s="50">
        <v>31927</v>
      </c>
      <c r="J59" s="50">
        <f t="shared" ref="J59:J67" si="16">I59-H59</f>
        <v>551</v>
      </c>
      <c r="K59" s="50">
        <v>40</v>
      </c>
      <c r="L59" s="50">
        <f>J59*K59</f>
        <v>22040</v>
      </c>
      <c r="M59" s="51">
        <v>1.03</v>
      </c>
      <c r="N59" s="52">
        <f t="shared" ref="N59:N68" si="17">M59*L59</f>
        <v>22701.200000000001</v>
      </c>
      <c r="O59" s="50"/>
      <c r="P59" s="52">
        <f t="shared" ref="P59:P68" si="18">G59+N59+O59</f>
        <v>22701.200000000001</v>
      </c>
      <c r="Q59" s="50">
        <v>1</v>
      </c>
      <c r="R59" s="67">
        <f t="shared" ref="R59:R67" si="19">P59*Q59</f>
        <v>22701.200000000001</v>
      </c>
    </row>
    <row r="60" spans="1:41" s="42" customFormat="1">
      <c r="A60" s="50" t="s">
        <v>704</v>
      </c>
      <c r="B60" s="66" t="s">
        <v>730</v>
      </c>
      <c r="C60" s="50" t="s">
        <v>705</v>
      </c>
      <c r="D60" s="50"/>
      <c r="E60" s="50"/>
      <c r="F60" s="67"/>
      <c r="G60" s="50"/>
      <c r="H60" s="50">
        <v>41779</v>
      </c>
      <c r="I60" s="50">
        <v>51486</v>
      </c>
      <c r="J60" s="50">
        <f t="shared" si="16"/>
        <v>9707</v>
      </c>
      <c r="K60" s="50">
        <v>1</v>
      </c>
      <c r="L60" s="50">
        <f>J60*K60</f>
        <v>9707</v>
      </c>
      <c r="M60" s="51">
        <v>1.03</v>
      </c>
      <c r="N60" s="52">
        <f t="shared" si="17"/>
        <v>9998.2099999999991</v>
      </c>
      <c r="O60" s="50"/>
      <c r="P60" s="52">
        <f t="shared" si="18"/>
        <v>9998.2099999999991</v>
      </c>
      <c r="Q60" s="50">
        <v>0.5</v>
      </c>
      <c r="R60" s="67">
        <f t="shared" si="19"/>
        <v>4999.1049999999996</v>
      </c>
    </row>
    <row r="61" spans="1:41" s="42" customFormat="1">
      <c r="A61" s="50" t="s">
        <v>731</v>
      </c>
      <c r="B61" s="66" t="s">
        <v>730</v>
      </c>
      <c r="C61" s="50"/>
      <c r="D61" s="50"/>
      <c r="E61" s="50"/>
      <c r="F61" s="67"/>
      <c r="G61" s="50"/>
      <c r="H61" s="50">
        <v>95222</v>
      </c>
      <c r="I61" s="50">
        <v>97608</v>
      </c>
      <c r="J61" s="50">
        <f t="shared" si="16"/>
        <v>2386</v>
      </c>
      <c r="K61" s="50">
        <v>1</v>
      </c>
      <c r="L61" s="50">
        <f>J61*K61</f>
        <v>2386</v>
      </c>
      <c r="M61" s="51">
        <v>1.03</v>
      </c>
      <c r="N61" s="52">
        <f t="shared" si="17"/>
        <v>2457.58</v>
      </c>
      <c r="O61" s="50"/>
      <c r="P61" s="52">
        <f t="shared" si="18"/>
        <v>2457.58</v>
      </c>
      <c r="Q61" s="50">
        <v>1</v>
      </c>
      <c r="R61" s="67">
        <f t="shared" si="19"/>
        <v>2457.58</v>
      </c>
    </row>
    <row r="62" spans="1:41" s="42" customFormat="1">
      <c r="A62" s="50" t="s">
        <v>732</v>
      </c>
      <c r="B62" s="66" t="s">
        <v>730</v>
      </c>
      <c r="C62" s="50"/>
      <c r="D62" s="50"/>
      <c r="E62" s="50"/>
      <c r="F62" s="67"/>
      <c r="G62" s="50"/>
      <c r="H62" s="50">
        <v>82915</v>
      </c>
      <c r="I62" s="50">
        <v>86598</v>
      </c>
      <c r="J62" s="50">
        <f t="shared" si="16"/>
        <v>3683</v>
      </c>
      <c r="K62" s="50">
        <v>1</v>
      </c>
      <c r="L62" s="50">
        <f>K62*J62</f>
        <v>3683</v>
      </c>
      <c r="M62" s="51">
        <v>1.03</v>
      </c>
      <c r="N62" s="52">
        <f t="shared" si="17"/>
        <v>3793.49</v>
      </c>
      <c r="O62" s="50"/>
      <c r="P62" s="52">
        <f t="shared" si="18"/>
        <v>3793.49</v>
      </c>
      <c r="Q62" s="50">
        <v>1</v>
      </c>
      <c r="R62" s="67">
        <f t="shared" si="19"/>
        <v>3793.49</v>
      </c>
    </row>
    <row r="63" spans="1:41" s="42" customFormat="1">
      <c r="A63" s="50" t="s">
        <v>733</v>
      </c>
      <c r="B63" s="66" t="s">
        <v>730</v>
      </c>
      <c r="C63" s="50">
        <v>175</v>
      </c>
      <c r="D63" s="50">
        <v>175</v>
      </c>
      <c r="E63" s="50">
        <f>SUM(D63-C63)</f>
        <v>0</v>
      </c>
      <c r="F63" s="67">
        <v>9.5</v>
      </c>
      <c r="G63" s="50">
        <f>E63*F63</f>
        <v>0</v>
      </c>
      <c r="H63" s="50">
        <v>33967</v>
      </c>
      <c r="I63" s="50">
        <v>33967</v>
      </c>
      <c r="J63" s="50">
        <f t="shared" si="16"/>
        <v>0</v>
      </c>
      <c r="K63" s="50">
        <v>1</v>
      </c>
      <c r="L63" s="50">
        <f>K63*J63</f>
        <v>0</v>
      </c>
      <c r="M63" s="51">
        <v>1.03</v>
      </c>
      <c r="N63" s="52">
        <f t="shared" si="17"/>
        <v>0</v>
      </c>
      <c r="O63" s="50">
        <v>40</v>
      </c>
      <c r="P63" s="52">
        <f t="shared" si="18"/>
        <v>40</v>
      </c>
      <c r="Q63" s="50">
        <v>1</v>
      </c>
      <c r="R63" s="67">
        <f t="shared" si="19"/>
        <v>40</v>
      </c>
    </row>
    <row r="64" spans="1:41" s="42" customFormat="1">
      <c r="A64" s="50" t="s">
        <v>734</v>
      </c>
      <c r="B64" s="66" t="s">
        <v>730</v>
      </c>
      <c r="C64" s="50"/>
      <c r="D64" s="50"/>
      <c r="E64" s="50"/>
      <c r="F64" s="67"/>
      <c r="G64" s="50"/>
      <c r="H64" s="50">
        <v>98739</v>
      </c>
      <c r="I64" s="50">
        <v>106836</v>
      </c>
      <c r="J64" s="50">
        <f t="shared" si="16"/>
        <v>8097</v>
      </c>
      <c r="K64" s="50">
        <v>1</v>
      </c>
      <c r="L64" s="50">
        <f>K64*J64</f>
        <v>8097</v>
      </c>
      <c r="M64" s="51">
        <v>1.03</v>
      </c>
      <c r="N64" s="52">
        <f t="shared" si="17"/>
        <v>8339.91</v>
      </c>
      <c r="O64" s="50"/>
      <c r="P64" s="52">
        <f t="shared" si="18"/>
        <v>8339.91</v>
      </c>
      <c r="Q64" s="50">
        <v>1</v>
      </c>
      <c r="R64" s="67">
        <f t="shared" si="19"/>
        <v>8339.91</v>
      </c>
    </row>
    <row r="65" spans="1:41" s="42" customFormat="1">
      <c r="A65" s="50" t="s">
        <v>735</v>
      </c>
      <c r="B65" s="66" t="s">
        <v>730</v>
      </c>
      <c r="C65" s="50"/>
      <c r="D65" s="50"/>
      <c r="E65" s="50"/>
      <c r="F65" s="67"/>
      <c r="G65" s="50"/>
      <c r="H65" s="50">
        <v>23847</v>
      </c>
      <c r="I65" s="50">
        <v>25124</v>
      </c>
      <c r="J65" s="50">
        <f t="shared" si="16"/>
        <v>1277</v>
      </c>
      <c r="K65" s="50">
        <v>40</v>
      </c>
      <c r="L65" s="50">
        <f>K65*J65</f>
        <v>51080</v>
      </c>
      <c r="M65" s="51">
        <v>1.03</v>
      </c>
      <c r="N65" s="52">
        <f t="shared" si="17"/>
        <v>52612.4</v>
      </c>
      <c r="O65" s="50"/>
      <c r="P65" s="52">
        <f t="shared" si="18"/>
        <v>52612.4</v>
      </c>
      <c r="Q65" s="50">
        <v>1</v>
      </c>
      <c r="R65" s="67">
        <f t="shared" si="19"/>
        <v>52612.4</v>
      </c>
    </row>
    <row r="66" spans="1:41" s="42" customFormat="1">
      <c r="A66" s="50" t="s">
        <v>736</v>
      </c>
      <c r="B66" s="66" t="s">
        <v>730</v>
      </c>
      <c r="C66" s="50">
        <v>1</v>
      </c>
      <c r="D66" s="50">
        <v>1</v>
      </c>
      <c r="E66" s="50">
        <f>SUM(D66-C66)</f>
        <v>0</v>
      </c>
      <c r="F66" s="67">
        <v>9.5</v>
      </c>
      <c r="G66" s="50">
        <f>E66*F66</f>
        <v>0</v>
      </c>
      <c r="H66" s="50">
        <v>190</v>
      </c>
      <c r="I66" s="50">
        <v>2298</v>
      </c>
      <c r="J66" s="50">
        <f t="shared" si="16"/>
        <v>2108</v>
      </c>
      <c r="K66" s="50">
        <v>30</v>
      </c>
      <c r="L66" s="50">
        <f>K66*J66</f>
        <v>63240</v>
      </c>
      <c r="M66" s="51">
        <v>1.03</v>
      </c>
      <c r="N66" s="52">
        <f t="shared" si="17"/>
        <v>65137.2</v>
      </c>
      <c r="O66" s="50"/>
      <c r="P66" s="52">
        <f t="shared" si="18"/>
        <v>65137.2</v>
      </c>
      <c r="Q66" s="50">
        <v>0.33</v>
      </c>
      <c r="R66" s="67">
        <f t="shared" si="19"/>
        <v>21495.276000000002</v>
      </c>
    </row>
    <row r="67" spans="1:41" s="42" customFormat="1">
      <c r="A67" s="50" t="s">
        <v>737</v>
      </c>
      <c r="B67" s="66" t="s">
        <v>730</v>
      </c>
      <c r="C67" s="50"/>
      <c r="D67" s="50"/>
      <c r="E67" s="50"/>
      <c r="F67" s="67"/>
      <c r="G67" s="50"/>
      <c r="H67" s="50">
        <v>126226</v>
      </c>
      <c r="I67" s="50">
        <v>167667</v>
      </c>
      <c r="J67" s="50">
        <f t="shared" si="16"/>
        <v>41441</v>
      </c>
      <c r="K67" s="50">
        <v>1</v>
      </c>
      <c r="L67" s="50">
        <f>J67*K67</f>
        <v>41441</v>
      </c>
      <c r="M67" s="51">
        <v>1.03</v>
      </c>
      <c r="N67" s="52">
        <f t="shared" si="17"/>
        <v>42684.23</v>
      </c>
      <c r="O67" s="50"/>
      <c r="P67" s="52">
        <f t="shared" si="18"/>
        <v>42684.23</v>
      </c>
      <c r="Q67" s="50">
        <v>1</v>
      </c>
      <c r="R67" s="67">
        <f t="shared" si="19"/>
        <v>42684.23</v>
      </c>
    </row>
    <row r="68" spans="1:41" s="42" customFormat="1">
      <c r="A68" s="222" t="s">
        <v>10</v>
      </c>
      <c r="B68" s="334" t="s">
        <v>730</v>
      </c>
      <c r="C68" s="222"/>
      <c r="D68" s="222"/>
      <c r="E68" s="222">
        <f>SUM(E59:E65)</f>
        <v>0</v>
      </c>
      <c r="F68" s="238">
        <v>9.5</v>
      </c>
      <c r="G68" s="222">
        <f>E68*F68</f>
        <v>0</v>
      </c>
      <c r="H68" s="222"/>
      <c r="I68" s="222"/>
      <c r="J68" s="222"/>
      <c r="K68" s="222"/>
      <c r="L68" s="222">
        <f>SUM(L59:L67)</f>
        <v>201674</v>
      </c>
      <c r="M68" s="228">
        <v>1.03</v>
      </c>
      <c r="N68" s="229">
        <f t="shared" si="17"/>
        <v>207724.22</v>
      </c>
      <c r="O68" s="222">
        <f>SUM(O59:O65)</f>
        <v>40</v>
      </c>
      <c r="P68" s="229">
        <f t="shared" si="18"/>
        <v>207764.22</v>
      </c>
      <c r="Q68" s="222">
        <v>1</v>
      </c>
      <c r="R68" s="238">
        <f>SUM(R59:R67)</f>
        <v>159123.19099999999</v>
      </c>
    </row>
    <row r="69" spans="1:41">
      <c r="A69" s="335"/>
      <c r="B69" s="335"/>
      <c r="C69" s="335"/>
      <c r="D69" s="335"/>
      <c r="E69" s="335"/>
      <c r="F69" s="336"/>
      <c r="G69" s="335"/>
      <c r="H69" s="335"/>
      <c r="I69" s="335"/>
      <c r="J69" s="335"/>
      <c r="K69" s="335"/>
      <c r="L69" s="335"/>
      <c r="M69" s="358"/>
      <c r="N69" s="359"/>
      <c r="O69" s="335"/>
      <c r="P69" s="359"/>
      <c r="Q69" s="335"/>
      <c r="R69" s="336"/>
      <c r="S69" s="117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</row>
    <row r="70" spans="1:41" s="42" customFormat="1">
      <c r="A70" s="50" t="s">
        <v>213</v>
      </c>
      <c r="B70" s="50"/>
      <c r="C70" s="50" t="s">
        <v>214</v>
      </c>
      <c r="D70" s="50" t="s">
        <v>215</v>
      </c>
      <c r="E70" s="50" t="s">
        <v>216</v>
      </c>
      <c r="F70" s="67" t="s">
        <v>217</v>
      </c>
      <c r="G70" s="50" t="s">
        <v>6</v>
      </c>
      <c r="H70" s="50" t="s">
        <v>218</v>
      </c>
      <c r="I70" s="50" t="s">
        <v>219</v>
      </c>
      <c r="J70" s="50" t="s">
        <v>220</v>
      </c>
      <c r="K70" s="50" t="s">
        <v>221</v>
      </c>
      <c r="L70" s="50" t="s">
        <v>216</v>
      </c>
      <c r="M70" s="51"/>
      <c r="N70" s="52" t="s">
        <v>8</v>
      </c>
      <c r="O70" s="50" t="s">
        <v>9</v>
      </c>
      <c r="P70" s="52" t="s">
        <v>10</v>
      </c>
      <c r="Q70" s="50" t="s">
        <v>222</v>
      </c>
      <c r="R70" s="67" t="s">
        <v>223</v>
      </c>
    </row>
    <row r="71" spans="1:41" s="42" customFormat="1">
      <c r="A71" s="50" t="s">
        <v>738</v>
      </c>
      <c r="B71" s="50" t="s">
        <v>739</v>
      </c>
      <c r="C71" s="50"/>
      <c r="D71" s="50"/>
      <c r="E71" s="50"/>
      <c r="F71" s="67"/>
      <c r="G71" s="50"/>
      <c r="H71" s="50">
        <v>28683</v>
      </c>
      <c r="I71" s="50">
        <v>28687</v>
      </c>
      <c r="J71" s="50">
        <f>I71-H71</f>
        <v>4</v>
      </c>
      <c r="K71" s="50">
        <v>1</v>
      </c>
      <c r="L71" s="50">
        <f>K71*J71</f>
        <v>4</v>
      </c>
      <c r="M71" s="51">
        <v>1.03</v>
      </c>
      <c r="N71" s="52">
        <f>M71*L71</f>
        <v>4.12</v>
      </c>
      <c r="O71" s="50"/>
      <c r="P71" s="52">
        <f>G71+N71+O71</f>
        <v>4.12</v>
      </c>
      <c r="Q71" s="50">
        <v>1</v>
      </c>
      <c r="R71" s="67">
        <f>P71*Q71</f>
        <v>4.12</v>
      </c>
    </row>
    <row r="72" spans="1:41" s="42" customFormat="1">
      <c r="A72" s="50" t="s">
        <v>740</v>
      </c>
      <c r="B72" s="50" t="s">
        <v>739</v>
      </c>
      <c r="C72" s="50">
        <v>38</v>
      </c>
      <c r="D72" s="50">
        <v>38</v>
      </c>
      <c r="E72" s="50">
        <f>SUM(D72-C72)</f>
        <v>0</v>
      </c>
      <c r="F72" s="67">
        <v>9.5</v>
      </c>
      <c r="G72" s="50">
        <f>E72*F72</f>
        <v>0</v>
      </c>
      <c r="H72" s="50">
        <v>21100</v>
      </c>
      <c r="I72" s="50">
        <v>21270</v>
      </c>
      <c r="J72" s="50">
        <f>I72-H72</f>
        <v>170</v>
      </c>
      <c r="K72" s="50">
        <v>1</v>
      </c>
      <c r="L72" s="50">
        <f>K72*J72</f>
        <v>170</v>
      </c>
      <c r="M72" s="51">
        <v>1.03</v>
      </c>
      <c r="N72" s="52">
        <f>M72*L72</f>
        <v>175.1</v>
      </c>
      <c r="O72" s="50">
        <v>40</v>
      </c>
      <c r="P72" s="52">
        <f>G72+N72+O72</f>
        <v>215.1</v>
      </c>
      <c r="Q72" s="50">
        <v>1</v>
      </c>
      <c r="R72" s="67">
        <f>P72*Q72</f>
        <v>215.1</v>
      </c>
    </row>
    <row r="73" spans="1:41" s="42" customFormat="1">
      <c r="A73" s="50" t="s">
        <v>741</v>
      </c>
      <c r="B73" s="50" t="s">
        <v>739</v>
      </c>
      <c r="C73" s="50">
        <v>20</v>
      </c>
      <c r="D73" s="50">
        <v>20</v>
      </c>
      <c r="E73" s="50">
        <f>D73-C73</f>
        <v>0</v>
      </c>
      <c r="F73" s="67">
        <v>9.5</v>
      </c>
      <c r="G73" s="50">
        <f>E73*F73</f>
        <v>0</v>
      </c>
      <c r="H73" s="50">
        <v>14036</v>
      </c>
      <c r="I73" s="50">
        <v>14324</v>
      </c>
      <c r="J73" s="50">
        <f>I73-H73</f>
        <v>288</v>
      </c>
      <c r="K73" s="50">
        <v>20</v>
      </c>
      <c r="L73" s="50">
        <f>J73*K73</f>
        <v>5760</v>
      </c>
      <c r="M73" s="51">
        <v>1.03</v>
      </c>
      <c r="N73" s="52">
        <f>M73*L73</f>
        <v>5932.8</v>
      </c>
      <c r="O73" s="50"/>
      <c r="P73" s="52">
        <f>G73+N73+O73</f>
        <v>5932.8</v>
      </c>
      <c r="Q73" s="50">
        <v>1</v>
      </c>
      <c r="R73" s="67">
        <f>P73*Q73</f>
        <v>5932.8</v>
      </c>
    </row>
    <row r="74" spans="1:41" s="42" customFormat="1">
      <c r="A74" s="50" t="s">
        <v>10</v>
      </c>
      <c r="B74" s="50" t="s">
        <v>739</v>
      </c>
      <c r="C74" s="50"/>
      <c r="D74" s="50"/>
      <c r="E74" s="50">
        <v>0</v>
      </c>
      <c r="F74" s="67">
        <v>9.5</v>
      </c>
      <c r="G74" s="50">
        <f>E74*F74</f>
        <v>0</v>
      </c>
      <c r="H74" s="50"/>
      <c r="I74" s="50"/>
      <c r="J74" s="50"/>
      <c r="K74" s="50"/>
      <c r="L74" s="139">
        <f>SUM(L71:L73)</f>
        <v>5934</v>
      </c>
      <c r="M74" s="51">
        <v>1.03</v>
      </c>
      <c r="N74" s="52">
        <f>L74*M74</f>
        <v>6112.02</v>
      </c>
      <c r="O74" s="50">
        <v>40</v>
      </c>
      <c r="P74" s="52">
        <f>G74+N74+O74</f>
        <v>6152.02</v>
      </c>
      <c r="Q74" s="50">
        <v>1</v>
      </c>
      <c r="R74" s="67">
        <f>P74+O74+G73</f>
        <v>6192.02</v>
      </c>
    </row>
    <row r="75" spans="1:41" s="295" customFormat="1">
      <c r="A75" s="337" t="s">
        <v>623</v>
      </c>
      <c r="B75" s="337" t="s">
        <v>739</v>
      </c>
      <c r="C75" s="337" t="s">
        <v>497</v>
      </c>
      <c r="D75" s="337"/>
      <c r="E75" s="337"/>
      <c r="F75" s="338"/>
      <c r="G75" s="337"/>
      <c r="H75" s="337"/>
      <c r="I75" s="337"/>
      <c r="J75" s="337"/>
      <c r="K75" s="337"/>
      <c r="L75" s="337"/>
      <c r="M75" s="360"/>
      <c r="N75" s="361"/>
      <c r="O75" s="337"/>
      <c r="P75" s="361"/>
      <c r="Q75" s="337">
        <v>1</v>
      </c>
      <c r="R75" s="338">
        <v>99896.04</v>
      </c>
    </row>
    <row r="76" spans="1:41" s="105" customFormat="1">
      <c r="A76" s="337" t="s">
        <v>498</v>
      </c>
      <c r="B76" s="337"/>
      <c r="C76" s="337" t="s">
        <v>499</v>
      </c>
      <c r="D76" s="337"/>
      <c r="E76" s="337"/>
      <c r="F76" s="338"/>
      <c r="G76" s="337"/>
      <c r="H76" s="337"/>
      <c r="I76" s="337"/>
      <c r="J76" s="337"/>
      <c r="K76" s="337"/>
      <c r="L76" s="337"/>
      <c r="M76" s="360"/>
      <c r="N76" s="361"/>
      <c r="O76" s="337"/>
      <c r="P76" s="361"/>
      <c r="Q76" s="337"/>
      <c r="R76" s="338">
        <f>R75-R74</f>
        <v>93704.02</v>
      </c>
    </row>
    <row r="77" spans="1:41" s="296" customFormat="1">
      <c r="A77" s="44"/>
      <c r="B77" s="44"/>
      <c r="C77" s="44"/>
      <c r="D77" s="44"/>
      <c r="E77" s="44"/>
      <c r="F77" s="61"/>
      <c r="G77" s="44"/>
      <c r="H77" s="44"/>
      <c r="I77" s="44"/>
      <c r="J77" s="44"/>
      <c r="K77" s="44"/>
      <c r="L77" s="44"/>
      <c r="M77" s="45"/>
      <c r="N77" s="46"/>
      <c r="O77" s="44"/>
      <c r="P77" s="46"/>
      <c r="Q77" s="44"/>
      <c r="R77" s="61"/>
      <c r="S77" s="378"/>
      <c r="T77" s="378"/>
      <c r="U77" s="378"/>
      <c r="V77" s="378"/>
      <c r="W77" s="378"/>
      <c r="X77" s="378"/>
      <c r="Y77" s="378"/>
      <c r="Z77" s="378"/>
      <c r="AA77" s="378"/>
      <c r="AB77" s="378"/>
      <c r="AC77" s="378"/>
      <c r="AD77" s="378"/>
      <c r="AE77" s="378"/>
      <c r="AF77" s="378"/>
      <c r="AG77" s="378"/>
      <c r="AH77" s="378"/>
      <c r="AI77" s="378"/>
      <c r="AJ77" s="378"/>
      <c r="AK77" s="378"/>
      <c r="AL77" s="378"/>
      <c r="AM77" s="378"/>
      <c r="AN77" s="378"/>
    </row>
    <row r="78" spans="1:41" s="42" customFormat="1">
      <c r="A78" s="50" t="s">
        <v>742</v>
      </c>
      <c r="B78" s="50" t="s">
        <v>142</v>
      </c>
      <c r="C78" s="50">
        <v>4622</v>
      </c>
      <c r="D78" s="50"/>
      <c r="E78" s="50"/>
      <c r="F78" s="67"/>
      <c r="G78" s="50"/>
      <c r="H78" s="50">
        <v>18289</v>
      </c>
      <c r="I78" s="50">
        <v>20031</v>
      </c>
      <c r="J78" s="50">
        <f>I78-H78</f>
        <v>1742</v>
      </c>
      <c r="K78" s="50">
        <v>30</v>
      </c>
      <c r="L78" s="50">
        <f>K78*J78</f>
        <v>52260</v>
      </c>
      <c r="M78" s="51">
        <v>1.03</v>
      </c>
      <c r="N78" s="52">
        <f t="shared" ref="N78:N83" si="20">M78*L78</f>
        <v>53827.8</v>
      </c>
      <c r="O78" s="50"/>
      <c r="P78" s="52">
        <f t="shared" ref="P78:P83" si="21">G78+N78+O78</f>
        <v>53827.8</v>
      </c>
      <c r="Q78" s="50">
        <v>1</v>
      </c>
      <c r="R78" s="67">
        <f>P78*Q78</f>
        <v>53827.8</v>
      </c>
    </row>
    <row r="79" spans="1:41" s="42" customFormat="1">
      <c r="A79" s="50" t="s">
        <v>743</v>
      </c>
      <c r="B79" s="50" t="s">
        <v>142</v>
      </c>
      <c r="C79" s="50">
        <v>46</v>
      </c>
      <c r="D79" s="50">
        <v>46</v>
      </c>
      <c r="E79" s="50">
        <f>SUM(D79-C79)</f>
        <v>0</v>
      </c>
      <c r="F79" s="67">
        <v>9.5</v>
      </c>
      <c r="G79" s="50">
        <f>E79*F79</f>
        <v>0</v>
      </c>
      <c r="H79" s="50">
        <v>32969</v>
      </c>
      <c r="I79" s="50">
        <v>33825</v>
      </c>
      <c r="J79" s="50">
        <f>I79-H79</f>
        <v>856</v>
      </c>
      <c r="K79" s="50">
        <v>1</v>
      </c>
      <c r="L79" s="50">
        <f>K79*J79</f>
        <v>856</v>
      </c>
      <c r="M79" s="51">
        <v>1.03</v>
      </c>
      <c r="N79" s="52">
        <f t="shared" si="20"/>
        <v>881.68</v>
      </c>
      <c r="O79" s="50">
        <v>40</v>
      </c>
      <c r="P79" s="52">
        <f t="shared" si="21"/>
        <v>921.68</v>
      </c>
      <c r="Q79" s="50">
        <v>1</v>
      </c>
      <c r="R79" s="67">
        <f>P79*Q79</f>
        <v>921.68</v>
      </c>
    </row>
    <row r="80" spans="1:41" s="42" customFormat="1">
      <c r="A80" s="50" t="s">
        <v>744</v>
      </c>
      <c r="B80" s="50" t="s">
        <v>142</v>
      </c>
      <c r="C80" s="50"/>
      <c r="D80" s="50"/>
      <c r="E80" s="50"/>
      <c r="F80" s="67"/>
      <c r="G80" s="50"/>
      <c r="H80" s="50">
        <v>35664</v>
      </c>
      <c r="I80" s="50">
        <v>37467</v>
      </c>
      <c r="J80" s="50">
        <f>I80-H80</f>
        <v>1803</v>
      </c>
      <c r="K80" s="50">
        <v>1</v>
      </c>
      <c r="L80" s="50">
        <f>K80*J80</f>
        <v>1803</v>
      </c>
      <c r="M80" s="51">
        <v>1.03</v>
      </c>
      <c r="N80" s="52">
        <f t="shared" si="20"/>
        <v>1857.09</v>
      </c>
      <c r="O80" s="50"/>
      <c r="P80" s="52">
        <f t="shared" si="21"/>
        <v>1857.09</v>
      </c>
      <c r="Q80" s="50">
        <v>1</v>
      </c>
      <c r="R80" s="67">
        <f>P80*Q80</f>
        <v>1857.09</v>
      </c>
    </row>
    <row r="81" spans="1:41" s="42" customFormat="1">
      <c r="A81" s="50" t="s">
        <v>745</v>
      </c>
      <c r="B81" s="50" t="s">
        <v>142</v>
      </c>
      <c r="C81" s="50"/>
      <c r="D81" s="50"/>
      <c r="E81" s="50"/>
      <c r="F81" s="67"/>
      <c r="G81" s="50"/>
      <c r="H81" s="50">
        <v>66343</v>
      </c>
      <c r="I81" s="50">
        <v>78412</v>
      </c>
      <c r="J81" s="50">
        <f>I81-H81</f>
        <v>12069</v>
      </c>
      <c r="K81" s="50">
        <v>1</v>
      </c>
      <c r="L81" s="50">
        <f>K81*J81</f>
        <v>12069</v>
      </c>
      <c r="M81" s="51">
        <v>1.03</v>
      </c>
      <c r="N81" s="52">
        <f t="shared" si="20"/>
        <v>12431.07</v>
      </c>
      <c r="O81" s="50"/>
      <c r="P81" s="52">
        <f t="shared" si="21"/>
        <v>12431.07</v>
      </c>
      <c r="Q81" s="50">
        <v>1</v>
      </c>
      <c r="R81" s="67">
        <f>P81*Q81</f>
        <v>12431.07</v>
      </c>
    </row>
    <row r="82" spans="1:41" s="42" customFormat="1">
      <c r="A82" s="50" t="s">
        <v>746</v>
      </c>
      <c r="B82" s="50" t="s">
        <v>142</v>
      </c>
      <c r="C82" s="50"/>
      <c r="D82" s="50"/>
      <c r="E82" s="50"/>
      <c r="F82" s="67"/>
      <c r="G82" s="50"/>
      <c r="H82" s="50">
        <v>661</v>
      </c>
      <c r="I82" s="50">
        <v>777</v>
      </c>
      <c r="J82" s="50">
        <f>I82-H82</f>
        <v>116</v>
      </c>
      <c r="K82" s="50">
        <v>80</v>
      </c>
      <c r="L82" s="50">
        <f>K82*J82</f>
        <v>9280</v>
      </c>
      <c r="M82" s="51">
        <v>1.03</v>
      </c>
      <c r="N82" s="52">
        <f t="shared" si="20"/>
        <v>9558.4</v>
      </c>
      <c r="O82" s="50"/>
      <c r="P82" s="52">
        <f t="shared" si="21"/>
        <v>9558.4</v>
      </c>
      <c r="Q82" s="50">
        <v>1</v>
      </c>
      <c r="R82" s="67">
        <f>P82*Q82</f>
        <v>9558.4</v>
      </c>
    </row>
    <row r="83" spans="1:41" s="42" customFormat="1">
      <c r="A83" s="50" t="s">
        <v>10</v>
      </c>
      <c r="B83" s="50" t="s">
        <v>142</v>
      </c>
      <c r="C83" s="50"/>
      <c r="D83" s="50"/>
      <c r="E83" s="50">
        <f>SUM(E78:E79)</f>
        <v>0</v>
      </c>
      <c r="F83" s="67">
        <v>9.5</v>
      </c>
      <c r="G83" s="50">
        <f>E83*F83</f>
        <v>0</v>
      </c>
      <c r="H83" s="50"/>
      <c r="I83" s="50"/>
      <c r="J83" s="50"/>
      <c r="K83" s="50"/>
      <c r="L83" s="50">
        <f>SUM(L78:L81)</f>
        <v>66988</v>
      </c>
      <c r="M83" s="51">
        <v>1.03</v>
      </c>
      <c r="N83" s="52">
        <f t="shared" si="20"/>
        <v>68997.64</v>
      </c>
      <c r="O83" s="50">
        <f>SUM(O78:O81)</f>
        <v>40</v>
      </c>
      <c r="P83" s="52">
        <f t="shared" si="21"/>
        <v>69037.64</v>
      </c>
      <c r="Q83" s="50"/>
      <c r="R83" s="67">
        <f>G83+N83+O83</f>
        <v>69037.64</v>
      </c>
    </row>
    <row r="84" spans="1:41" s="297" customFormat="1">
      <c r="A84" s="44"/>
      <c r="B84" s="44"/>
      <c r="C84" s="44"/>
      <c r="D84" s="44"/>
      <c r="E84" s="44"/>
      <c r="F84" s="61"/>
      <c r="G84" s="44"/>
      <c r="H84" s="44"/>
      <c r="I84" s="44"/>
      <c r="J84" s="44"/>
      <c r="K84" s="44"/>
      <c r="L84" s="207"/>
      <c r="M84" s="45"/>
      <c r="N84" s="46"/>
      <c r="O84" s="44"/>
      <c r="P84" s="46"/>
      <c r="Q84" s="44"/>
      <c r="R84" s="61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</row>
    <row r="85" spans="1:41" s="109" customFormat="1">
      <c r="A85" s="339" t="s">
        <v>747</v>
      </c>
      <c r="B85" s="339">
        <v>4486</v>
      </c>
      <c r="C85" s="339"/>
      <c r="D85" s="339"/>
      <c r="E85" s="339"/>
      <c r="F85" s="340"/>
      <c r="G85" s="339"/>
      <c r="H85" s="339"/>
      <c r="I85" s="339"/>
      <c r="J85" s="339"/>
      <c r="K85" s="339"/>
      <c r="L85" s="339"/>
      <c r="M85" s="362"/>
      <c r="N85" s="363"/>
      <c r="O85" s="339"/>
      <c r="P85" s="363"/>
      <c r="Q85" s="339"/>
      <c r="R85" s="34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</row>
    <row r="86" spans="1:41" s="42" customFormat="1">
      <c r="A86" s="50" t="s">
        <v>748</v>
      </c>
      <c r="B86" s="50" t="s">
        <v>136</v>
      </c>
      <c r="C86" s="50">
        <v>46</v>
      </c>
      <c r="D86" s="50">
        <v>56</v>
      </c>
      <c r="E86" s="50">
        <f>SUM(D86-C86)</f>
        <v>10</v>
      </c>
      <c r="F86" s="67">
        <v>9.5</v>
      </c>
      <c r="G86" s="50">
        <f>E86*F86</f>
        <v>95</v>
      </c>
      <c r="H86" s="50">
        <v>59706</v>
      </c>
      <c r="I86" s="50">
        <v>59776</v>
      </c>
      <c r="J86" s="50">
        <f>I86-H86</f>
        <v>70</v>
      </c>
      <c r="K86" s="50">
        <v>1</v>
      </c>
      <c r="L86" s="50">
        <f>K86*J86</f>
        <v>70</v>
      </c>
      <c r="M86" s="51">
        <v>1.03</v>
      </c>
      <c r="N86" s="52">
        <f>M86*L86</f>
        <v>72.099999999999994</v>
      </c>
      <c r="O86" s="50">
        <v>40</v>
      </c>
      <c r="P86" s="52">
        <f>G86+N86+O86</f>
        <v>207.1</v>
      </c>
      <c r="Q86" s="50">
        <v>1</v>
      </c>
      <c r="R86" s="67">
        <f>P86*Q86</f>
        <v>207.1</v>
      </c>
    </row>
    <row r="87" spans="1:41" s="42" customFormat="1">
      <c r="A87" s="50" t="s">
        <v>749</v>
      </c>
      <c r="B87" s="50" t="s">
        <v>136</v>
      </c>
      <c r="C87" s="50">
        <v>20</v>
      </c>
      <c r="D87" s="50">
        <v>20</v>
      </c>
      <c r="E87" s="50">
        <f>D87-C87</f>
        <v>0</v>
      </c>
      <c r="F87" s="67">
        <v>9.5</v>
      </c>
      <c r="G87" s="50">
        <f>E87*F87</f>
        <v>0</v>
      </c>
      <c r="H87" s="50">
        <v>14026</v>
      </c>
      <c r="I87" s="50">
        <v>14324</v>
      </c>
      <c r="J87" s="50">
        <f>I87-H87</f>
        <v>298</v>
      </c>
      <c r="K87" s="50">
        <v>20</v>
      </c>
      <c r="L87" s="50">
        <f>J87*K87</f>
        <v>5960</v>
      </c>
      <c r="M87" s="51">
        <v>1.03</v>
      </c>
      <c r="N87" s="52">
        <f>M87*L87</f>
        <v>6138.8</v>
      </c>
      <c r="O87" s="50"/>
      <c r="P87" s="52">
        <f>G87+N87+O87</f>
        <v>6138.8</v>
      </c>
      <c r="Q87" s="50">
        <v>1</v>
      </c>
      <c r="R87" s="67">
        <f>P87*Q87</f>
        <v>6138.8</v>
      </c>
    </row>
    <row r="88" spans="1:41" s="42" customFormat="1">
      <c r="A88" s="50" t="s">
        <v>750</v>
      </c>
      <c r="B88" s="50" t="s">
        <v>136</v>
      </c>
      <c r="C88" s="50"/>
      <c r="D88" s="50"/>
      <c r="E88" s="50"/>
      <c r="F88" s="67">
        <v>9.5</v>
      </c>
      <c r="G88" s="50"/>
      <c r="H88" s="50">
        <v>58255</v>
      </c>
      <c r="I88" s="50">
        <v>58255</v>
      </c>
      <c r="J88" s="50">
        <f>I88-H88</f>
        <v>0</v>
      </c>
      <c r="K88" s="50">
        <v>1</v>
      </c>
      <c r="L88" s="50">
        <f>K88*J88</f>
        <v>0</v>
      </c>
      <c r="M88" s="51">
        <v>1.03</v>
      </c>
      <c r="N88" s="52">
        <f>M88*L88</f>
        <v>0</v>
      </c>
      <c r="O88" s="50"/>
      <c r="P88" s="52">
        <f>G88+N88+O88</f>
        <v>0</v>
      </c>
      <c r="Q88" s="50">
        <v>1</v>
      </c>
      <c r="R88" s="67">
        <f>P88*Q88</f>
        <v>0</v>
      </c>
    </row>
    <row r="89" spans="1:41" s="42" customFormat="1">
      <c r="A89" s="50" t="s">
        <v>10</v>
      </c>
      <c r="B89" s="50" t="s">
        <v>136</v>
      </c>
      <c r="C89" s="50"/>
      <c r="D89" s="50"/>
      <c r="E89" s="50">
        <f>SUM(E86:E87)</f>
        <v>10</v>
      </c>
      <c r="F89" s="67">
        <v>9.5</v>
      </c>
      <c r="G89" s="50">
        <f>E89*F89</f>
        <v>95</v>
      </c>
      <c r="H89" s="50"/>
      <c r="I89" s="50"/>
      <c r="J89" s="50"/>
      <c r="K89" s="50"/>
      <c r="L89" s="50">
        <f>SUM(L86:L88)</f>
        <v>6030</v>
      </c>
      <c r="M89" s="51">
        <v>1.03</v>
      </c>
      <c r="N89" s="52">
        <f>M89*L89</f>
        <v>6210.9</v>
      </c>
      <c r="O89" s="50">
        <f>SUM(O86:O88)</f>
        <v>40</v>
      </c>
      <c r="P89" s="52">
        <f>N89+O89</f>
        <v>6250.9</v>
      </c>
      <c r="Q89" s="50"/>
      <c r="R89" s="67">
        <f>G89+N89+O89</f>
        <v>6345.9</v>
      </c>
    </row>
    <row r="90" spans="1:41" s="105" customFormat="1">
      <c r="A90" s="127" t="s">
        <v>747</v>
      </c>
      <c r="B90" s="127">
        <v>4486</v>
      </c>
      <c r="C90" s="127" t="s">
        <v>302</v>
      </c>
      <c r="D90" s="127" t="s">
        <v>303</v>
      </c>
      <c r="E90" s="127"/>
      <c r="F90" s="128"/>
      <c r="G90" s="127"/>
      <c r="H90" s="127"/>
      <c r="I90" s="127"/>
      <c r="J90" s="127"/>
      <c r="K90" s="127"/>
      <c r="L90" s="127"/>
      <c r="M90" s="364"/>
      <c r="N90" s="365"/>
      <c r="O90" s="127"/>
      <c r="P90" s="365"/>
      <c r="Q90" s="127"/>
      <c r="R90" s="128">
        <v>74668.06</v>
      </c>
    </row>
    <row r="91" spans="1:41" s="105" customFormat="1">
      <c r="A91" s="127"/>
      <c r="B91" s="127" t="s">
        <v>751</v>
      </c>
      <c r="C91" s="127" t="s">
        <v>394</v>
      </c>
      <c r="D91" s="127" t="s">
        <v>303</v>
      </c>
      <c r="E91" s="127"/>
      <c r="F91" s="128"/>
      <c r="G91" s="127"/>
      <c r="H91" s="127"/>
      <c r="I91" s="127"/>
      <c r="J91" s="127"/>
      <c r="K91" s="127"/>
      <c r="L91" s="127"/>
      <c r="M91" s="364"/>
      <c r="N91" s="365"/>
      <c r="O91" s="127"/>
      <c r="P91" s="365"/>
      <c r="Q91" s="127"/>
      <c r="R91" s="128">
        <v>60000</v>
      </c>
    </row>
    <row r="92" spans="1:41" s="105" customFormat="1">
      <c r="A92" s="127"/>
      <c r="B92" s="127" t="s">
        <v>389</v>
      </c>
      <c r="C92" s="127" t="s">
        <v>394</v>
      </c>
      <c r="D92" s="127" t="s">
        <v>499</v>
      </c>
      <c r="E92" s="127"/>
      <c r="F92" s="128"/>
      <c r="G92" s="127"/>
      <c r="H92" s="127"/>
      <c r="I92" s="127"/>
      <c r="J92" s="127"/>
      <c r="K92" s="127"/>
      <c r="L92" s="127"/>
      <c r="M92" s="364"/>
      <c r="N92" s="365"/>
      <c r="O92" s="127"/>
      <c r="P92" s="365"/>
      <c r="Q92" s="127"/>
      <c r="R92" s="128">
        <f>R91-R89</f>
        <v>53654.1</v>
      </c>
    </row>
    <row r="93" spans="1:41" s="105" customFormat="1">
      <c r="A93" s="127"/>
      <c r="B93" s="127"/>
      <c r="C93" s="127"/>
      <c r="D93" s="127"/>
      <c r="E93" s="127"/>
      <c r="F93" s="128"/>
      <c r="G93" s="127"/>
      <c r="H93" s="127"/>
      <c r="I93" s="127"/>
      <c r="J93" s="127"/>
      <c r="K93" s="127"/>
      <c r="L93" s="127"/>
      <c r="M93" s="364"/>
      <c r="N93" s="365"/>
      <c r="O93" s="127"/>
      <c r="P93" s="365"/>
      <c r="Q93" s="127"/>
      <c r="R93" s="128"/>
    </row>
    <row r="94" spans="1:41">
      <c r="A94" s="341" t="s">
        <v>752</v>
      </c>
      <c r="B94" s="341" t="s">
        <v>753</v>
      </c>
      <c r="C94" s="297"/>
      <c r="D94" s="341"/>
      <c r="E94" s="341"/>
      <c r="F94" s="342"/>
      <c r="G94" s="341"/>
      <c r="H94" s="341"/>
      <c r="I94" s="341"/>
      <c r="J94" s="341"/>
      <c r="K94" s="341"/>
      <c r="L94" s="341"/>
      <c r="M94" s="366"/>
      <c r="N94" s="367"/>
      <c r="O94" s="341"/>
      <c r="P94" s="367"/>
      <c r="Q94" s="341"/>
      <c r="R94" s="342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</row>
    <row r="95" spans="1:41" s="121" customFormat="1">
      <c r="A95" s="44" t="s">
        <v>213</v>
      </c>
      <c r="B95" s="44"/>
      <c r="C95" s="44" t="s">
        <v>214</v>
      </c>
      <c r="D95" s="44" t="s">
        <v>215</v>
      </c>
      <c r="E95" s="44" t="s">
        <v>216</v>
      </c>
      <c r="F95" s="61" t="s">
        <v>217</v>
      </c>
      <c r="G95" s="44" t="s">
        <v>6</v>
      </c>
      <c r="H95" s="44" t="s">
        <v>218</v>
      </c>
      <c r="I95" s="44" t="s">
        <v>219</v>
      </c>
      <c r="J95" s="44" t="s">
        <v>220</v>
      </c>
      <c r="K95" s="44" t="s">
        <v>221</v>
      </c>
      <c r="L95" s="44" t="s">
        <v>216</v>
      </c>
      <c r="M95" s="45"/>
      <c r="N95" s="46" t="s">
        <v>8</v>
      </c>
      <c r="O95" s="44" t="s">
        <v>9</v>
      </c>
      <c r="P95" s="46" t="s">
        <v>10</v>
      </c>
      <c r="Q95" s="44" t="s">
        <v>222</v>
      </c>
      <c r="R95" s="61" t="s">
        <v>223</v>
      </c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</row>
    <row r="96" spans="1:41" s="298" customFormat="1" ht="10.8">
      <c r="A96" s="343" t="s">
        <v>754</v>
      </c>
      <c r="B96" s="343" t="s">
        <v>755</v>
      </c>
      <c r="C96" s="343">
        <v>4684</v>
      </c>
      <c r="D96" s="343"/>
      <c r="E96" s="343"/>
      <c r="F96" s="344"/>
      <c r="G96" s="343"/>
      <c r="H96" s="343">
        <v>8589</v>
      </c>
      <c r="I96" s="343">
        <v>8730</v>
      </c>
      <c r="J96" s="343">
        <f t="shared" ref="J96:J102" si="22">I96-H96</f>
        <v>141</v>
      </c>
      <c r="K96" s="343">
        <v>1</v>
      </c>
      <c r="L96" s="343">
        <f t="shared" ref="L96:L102" si="23">K96*J96</f>
        <v>141</v>
      </c>
      <c r="M96" s="343">
        <v>1.03</v>
      </c>
      <c r="N96" s="368">
        <f t="shared" ref="N96:N103" si="24">M96*L96</f>
        <v>145.22999999999999</v>
      </c>
      <c r="O96" s="343"/>
      <c r="P96" s="368">
        <f t="shared" ref="P96:P103" si="25">G96+N96+O96</f>
        <v>145.22999999999999</v>
      </c>
      <c r="Q96" s="343">
        <v>1</v>
      </c>
      <c r="R96" s="344">
        <f t="shared" ref="R96:R103" si="26">P96*Q96</f>
        <v>145.22999999999999</v>
      </c>
    </row>
    <row r="97" spans="1:41" s="298" customFormat="1" ht="10.8">
      <c r="A97" s="343" t="s">
        <v>756</v>
      </c>
      <c r="B97" s="343" t="s">
        <v>755</v>
      </c>
      <c r="C97" s="343"/>
      <c r="D97" s="343"/>
      <c r="E97" s="343"/>
      <c r="F97" s="344"/>
      <c r="G97" s="343"/>
      <c r="H97" s="343">
        <v>6677</v>
      </c>
      <c r="I97" s="343">
        <v>6677</v>
      </c>
      <c r="J97" s="343">
        <f t="shared" si="22"/>
        <v>0</v>
      </c>
      <c r="K97" s="343">
        <v>1</v>
      </c>
      <c r="L97" s="343">
        <f t="shared" si="23"/>
        <v>0</v>
      </c>
      <c r="M97" s="343">
        <v>1.03</v>
      </c>
      <c r="N97" s="368">
        <f t="shared" si="24"/>
        <v>0</v>
      </c>
      <c r="O97" s="343"/>
      <c r="P97" s="368">
        <f t="shared" si="25"/>
        <v>0</v>
      </c>
      <c r="Q97" s="343">
        <v>1</v>
      </c>
      <c r="R97" s="344">
        <f t="shared" si="26"/>
        <v>0</v>
      </c>
    </row>
    <row r="98" spans="1:41" s="298" customFormat="1" ht="10.8">
      <c r="A98" s="345" t="s">
        <v>757</v>
      </c>
      <c r="B98" s="343" t="s">
        <v>755</v>
      </c>
      <c r="C98" s="343"/>
      <c r="D98" s="343"/>
      <c r="E98" s="343"/>
      <c r="F98" s="344"/>
      <c r="G98" s="343"/>
      <c r="H98" s="343">
        <v>44235</v>
      </c>
      <c r="I98" s="343">
        <v>44585</v>
      </c>
      <c r="J98" s="343">
        <f t="shared" si="22"/>
        <v>350</v>
      </c>
      <c r="K98" s="343">
        <v>1</v>
      </c>
      <c r="L98" s="343">
        <f t="shared" si="23"/>
        <v>350</v>
      </c>
      <c r="M98" s="343">
        <v>1.03</v>
      </c>
      <c r="N98" s="368">
        <f t="shared" si="24"/>
        <v>360.5</v>
      </c>
      <c r="O98" s="343"/>
      <c r="P98" s="368">
        <f t="shared" si="25"/>
        <v>360.5</v>
      </c>
      <c r="Q98" s="343">
        <v>1</v>
      </c>
      <c r="R98" s="344">
        <f t="shared" si="26"/>
        <v>360.5</v>
      </c>
    </row>
    <row r="99" spans="1:41" s="298" customFormat="1" ht="10.8">
      <c r="A99" s="343" t="s">
        <v>758</v>
      </c>
      <c r="B99" s="343" t="s">
        <v>755</v>
      </c>
      <c r="C99" s="343">
        <v>20</v>
      </c>
      <c r="D99" s="343">
        <v>20</v>
      </c>
      <c r="E99" s="343">
        <f>SUM(D99-C99)</f>
        <v>0</v>
      </c>
      <c r="F99" s="344">
        <v>9.5</v>
      </c>
      <c r="G99" s="343">
        <f>E99*F99</f>
        <v>0</v>
      </c>
      <c r="H99" s="343">
        <v>8712</v>
      </c>
      <c r="I99" s="343">
        <v>8712</v>
      </c>
      <c r="J99" s="343">
        <f t="shared" si="22"/>
        <v>0</v>
      </c>
      <c r="K99" s="343">
        <v>1</v>
      </c>
      <c r="L99" s="343">
        <f t="shared" si="23"/>
        <v>0</v>
      </c>
      <c r="M99" s="343">
        <v>1.03</v>
      </c>
      <c r="N99" s="368">
        <f t="shared" si="24"/>
        <v>0</v>
      </c>
      <c r="O99" s="343">
        <v>40</v>
      </c>
      <c r="P99" s="368">
        <f t="shared" si="25"/>
        <v>40</v>
      </c>
      <c r="Q99" s="343">
        <v>1</v>
      </c>
      <c r="R99" s="344">
        <f t="shared" si="26"/>
        <v>40</v>
      </c>
    </row>
    <row r="100" spans="1:41" s="298" customFormat="1" ht="10.8">
      <c r="A100" s="343" t="s">
        <v>759</v>
      </c>
      <c r="B100" s="343" t="s">
        <v>755</v>
      </c>
      <c r="C100" s="343"/>
      <c r="D100" s="343"/>
      <c r="E100" s="343"/>
      <c r="F100" s="344"/>
      <c r="G100" s="343"/>
      <c r="H100" s="343">
        <v>19446</v>
      </c>
      <c r="I100" s="343">
        <v>20192</v>
      </c>
      <c r="J100" s="343">
        <f t="shared" si="22"/>
        <v>746</v>
      </c>
      <c r="K100" s="343">
        <v>1</v>
      </c>
      <c r="L100" s="343">
        <f t="shared" si="23"/>
        <v>746</v>
      </c>
      <c r="M100" s="343">
        <v>1.03</v>
      </c>
      <c r="N100" s="368">
        <f t="shared" si="24"/>
        <v>768.38</v>
      </c>
      <c r="O100" s="343"/>
      <c r="P100" s="368">
        <f t="shared" si="25"/>
        <v>768.38</v>
      </c>
      <c r="Q100" s="343">
        <v>1</v>
      </c>
      <c r="R100" s="344">
        <f t="shared" si="26"/>
        <v>768.38</v>
      </c>
    </row>
    <row r="101" spans="1:41" s="298" customFormat="1" ht="10.8">
      <c r="A101" s="343" t="s">
        <v>760</v>
      </c>
      <c r="B101" s="343" t="s">
        <v>755</v>
      </c>
      <c r="C101" s="343"/>
      <c r="D101" s="343"/>
      <c r="E101" s="343"/>
      <c r="F101" s="344"/>
      <c r="G101" s="343"/>
      <c r="H101" s="343">
        <v>6230</v>
      </c>
      <c r="I101" s="343">
        <v>6894</v>
      </c>
      <c r="J101" s="343">
        <f t="shared" si="22"/>
        <v>664</v>
      </c>
      <c r="K101" s="343">
        <v>1</v>
      </c>
      <c r="L101" s="343">
        <f t="shared" si="23"/>
        <v>664</v>
      </c>
      <c r="M101" s="343">
        <v>1.03</v>
      </c>
      <c r="N101" s="368">
        <f t="shared" si="24"/>
        <v>683.92</v>
      </c>
      <c r="O101" s="343"/>
      <c r="P101" s="368">
        <f t="shared" si="25"/>
        <v>683.92</v>
      </c>
      <c r="Q101" s="343">
        <v>1</v>
      </c>
      <c r="R101" s="344">
        <f t="shared" si="26"/>
        <v>683.92</v>
      </c>
    </row>
    <row r="102" spans="1:41" s="298" customFormat="1" ht="10.8">
      <c r="A102" s="343" t="s">
        <v>761</v>
      </c>
      <c r="B102" s="343" t="s">
        <v>755</v>
      </c>
      <c r="C102" s="343"/>
      <c r="D102" s="343"/>
      <c r="E102" s="343"/>
      <c r="F102" s="344"/>
      <c r="G102" s="343"/>
      <c r="H102" s="343">
        <v>2434</v>
      </c>
      <c r="I102" s="343">
        <v>2708</v>
      </c>
      <c r="J102" s="343">
        <f t="shared" si="22"/>
        <v>274</v>
      </c>
      <c r="K102" s="343">
        <v>30</v>
      </c>
      <c r="L102" s="343">
        <f t="shared" si="23"/>
        <v>8220</v>
      </c>
      <c r="M102" s="343">
        <v>1.03</v>
      </c>
      <c r="N102" s="368">
        <f t="shared" si="24"/>
        <v>8466.6</v>
      </c>
      <c r="O102" s="343"/>
      <c r="P102" s="368">
        <f t="shared" si="25"/>
        <v>8466.6</v>
      </c>
      <c r="Q102" s="343">
        <v>1</v>
      </c>
      <c r="R102" s="344">
        <f t="shared" si="26"/>
        <v>8466.6</v>
      </c>
    </row>
    <row r="103" spans="1:41" s="298" customFormat="1" ht="10.8">
      <c r="A103" s="343" t="s">
        <v>10</v>
      </c>
      <c r="B103" s="343" t="s">
        <v>755</v>
      </c>
      <c r="C103" s="343"/>
      <c r="D103" s="343"/>
      <c r="E103" s="343">
        <f>SUM(E96:E102)</f>
        <v>0</v>
      </c>
      <c r="F103" s="344">
        <v>9.5</v>
      </c>
      <c r="G103" s="343">
        <f>E103*F103</f>
        <v>0</v>
      </c>
      <c r="H103" s="343"/>
      <c r="I103" s="343"/>
      <c r="J103" s="343"/>
      <c r="K103" s="343"/>
      <c r="L103" s="343">
        <f>SUM(L96:L102)</f>
        <v>10121</v>
      </c>
      <c r="M103" s="343">
        <v>1.03</v>
      </c>
      <c r="N103" s="368">
        <f t="shared" si="24"/>
        <v>10424.629999999999</v>
      </c>
      <c r="O103" s="343">
        <f>SUM(O96:O102)</f>
        <v>40</v>
      </c>
      <c r="P103" s="368">
        <f t="shared" si="25"/>
        <v>10464.629999999999</v>
      </c>
      <c r="Q103" s="343">
        <v>1</v>
      </c>
      <c r="R103" s="344">
        <f t="shared" si="26"/>
        <v>10464.629999999999</v>
      </c>
    </row>
    <row r="104" spans="1:41" s="299" customFormat="1" ht="10.8">
      <c r="A104" s="346" t="s">
        <v>623</v>
      </c>
      <c r="B104" s="346" t="s">
        <v>497</v>
      </c>
      <c r="D104" s="346"/>
      <c r="E104" s="346"/>
      <c r="F104" s="347"/>
      <c r="G104" s="346"/>
      <c r="H104" s="346"/>
      <c r="I104" s="346"/>
      <c r="J104" s="346"/>
      <c r="K104" s="346"/>
      <c r="L104" s="346"/>
      <c r="M104" s="346"/>
      <c r="N104" s="369"/>
      <c r="O104" s="346"/>
      <c r="P104" s="369"/>
      <c r="Q104" s="346">
        <v>1</v>
      </c>
      <c r="R104" s="347">
        <v>68278.37</v>
      </c>
    </row>
    <row r="105" spans="1:41" s="300" customFormat="1" ht="10.8">
      <c r="A105" s="346" t="s">
        <v>498</v>
      </c>
      <c r="B105" s="346" t="s">
        <v>499</v>
      </c>
      <c r="C105" s="346"/>
      <c r="D105" s="346"/>
      <c r="E105" s="346"/>
      <c r="F105" s="347"/>
      <c r="G105" s="346"/>
      <c r="H105" s="346"/>
      <c r="I105" s="346"/>
      <c r="J105" s="346"/>
      <c r="K105" s="346"/>
      <c r="L105" s="346"/>
      <c r="M105" s="346"/>
      <c r="N105" s="369"/>
      <c r="O105" s="346"/>
      <c r="P105" s="369"/>
      <c r="Q105" s="346"/>
      <c r="R105" s="347">
        <f>R104-R103</f>
        <v>57813.74</v>
      </c>
    </row>
    <row r="106" spans="1:41">
      <c r="A106" s="44"/>
      <c r="B106" s="44"/>
      <c r="C106" s="44"/>
      <c r="D106" s="44"/>
      <c r="E106" s="44"/>
      <c r="F106" s="61"/>
      <c r="G106" s="44"/>
      <c r="H106" s="44"/>
      <c r="I106" s="44"/>
      <c r="J106" s="44"/>
      <c r="K106" s="44"/>
      <c r="L106" s="207">
        <f>N106/M103</f>
        <v>10159.8349514563</v>
      </c>
      <c r="M106" s="45"/>
      <c r="N106" s="46">
        <f>N103+O103</f>
        <v>10464.629999999999</v>
      </c>
      <c r="O106" s="44"/>
      <c r="P106" s="46"/>
      <c r="Q106" s="44"/>
      <c r="R106" s="61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</row>
    <row r="107" spans="1:41" s="301" customFormat="1">
      <c r="A107" s="44" t="s">
        <v>213</v>
      </c>
      <c r="B107" s="44" t="s">
        <v>2</v>
      </c>
      <c r="C107" s="44" t="s">
        <v>214</v>
      </c>
      <c r="D107" s="44" t="s">
        <v>215</v>
      </c>
      <c r="E107" s="44" t="s">
        <v>216</v>
      </c>
      <c r="F107" s="61" t="s">
        <v>217</v>
      </c>
      <c r="G107" s="44" t="s">
        <v>6</v>
      </c>
      <c r="H107" s="44" t="s">
        <v>218</v>
      </c>
      <c r="I107" s="44" t="s">
        <v>219</v>
      </c>
      <c r="J107" s="44" t="s">
        <v>220</v>
      </c>
      <c r="K107" s="44" t="s">
        <v>221</v>
      </c>
      <c r="L107" s="44" t="s">
        <v>216</v>
      </c>
      <c r="M107" s="45"/>
      <c r="N107" s="46" t="s">
        <v>8</v>
      </c>
      <c r="O107" s="44" t="s">
        <v>9</v>
      </c>
      <c r="P107" s="46" t="s">
        <v>10</v>
      </c>
      <c r="Q107" s="44" t="s">
        <v>222</v>
      </c>
      <c r="R107" s="61" t="s">
        <v>223</v>
      </c>
      <c r="S107" s="378"/>
      <c r="T107" s="378"/>
      <c r="U107" s="378"/>
      <c r="V107" s="378"/>
      <c r="W107" s="378"/>
      <c r="X107" s="378"/>
      <c r="Y107" s="378"/>
      <c r="Z107" s="378"/>
      <c r="AA107" s="378"/>
      <c r="AB107" s="378"/>
      <c r="AC107" s="378"/>
      <c r="AD107" s="378"/>
      <c r="AE107" s="378"/>
      <c r="AF107" s="378"/>
      <c r="AG107" s="378"/>
      <c r="AH107" s="378"/>
      <c r="AI107" s="378"/>
      <c r="AJ107" s="378"/>
      <c r="AK107" s="378"/>
      <c r="AL107" s="378"/>
      <c r="AM107" s="378"/>
      <c r="AN107" s="378"/>
      <c r="AO107" s="378"/>
    </row>
    <row r="108" spans="1:41" s="302" customFormat="1">
      <c r="A108" s="341" t="s">
        <v>762</v>
      </c>
      <c r="B108" s="348"/>
      <c r="C108" s="349"/>
      <c r="D108" s="349"/>
      <c r="E108" s="349"/>
      <c r="F108" s="350"/>
      <c r="G108" s="349"/>
      <c r="H108" s="349"/>
      <c r="I108" s="349"/>
      <c r="J108" s="349"/>
      <c r="K108" s="349"/>
      <c r="L108" s="349"/>
      <c r="M108" s="370"/>
      <c r="N108" s="371"/>
      <c r="O108" s="349"/>
      <c r="P108" s="371"/>
      <c r="Q108" s="349"/>
      <c r="R108" s="342">
        <f>R109+R110+R111+R112</f>
        <v>15211.73</v>
      </c>
      <c r="S108" s="378"/>
      <c r="T108" s="378"/>
      <c r="U108" s="378"/>
      <c r="V108" s="378"/>
      <c r="W108" s="378"/>
      <c r="X108" s="378"/>
      <c r="Y108" s="378"/>
      <c r="Z108" s="378"/>
      <c r="AA108" s="378"/>
      <c r="AB108" s="378"/>
      <c r="AC108" s="378"/>
      <c r="AD108" s="378"/>
      <c r="AE108" s="378"/>
      <c r="AF108" s="378"/>
      <c r="AG108" s="378"/>
      <c r="AH108" s="378"/>
      <c r="AI108" s="378"/>
      <c r="AJ108" s="378"/>
      <c r="AK108" s="378"/>
      <c r="AL108" s="378"/>
      <c r="AM108" s="378"/>
      <c r="AN108" s="378"/>
      <c r="AO108" s="378"/>
    </row>
    <row r="109" spans="1:41" s="119" customFormat="1">
      <c r="A109" s="309" t="s">
        <v>763</v>
      </c>
      <c r="B109" s="311" t="s">
        <v>147</v>
      </c>
      <c r="C109" s="309">
        <v>36</v>
      </c>
      <c r="D109" s="309">
        <v>36</v>
      </c>
      <c r="E109" s="309">
        <f>SUM(D109-C109)</f>
        <v>0</v>
      </c>
      <c r="F109" s="310">
        <v>9.5</v>
      </c>
      <c r="G109" s="309">
        <f>E109*F109</f>
        <v>0</v>
      </c>
      <c r="H109" s="309">
        <v>23259</v>
      </c>
      <c r="I109" s="309">
        <v>23640</v>
      </c>
      <c r="J109" s="309">
        <f>I109-H109</f>
        <v>381</v>
      </c>
      <c r="K109" s="309">
        <v>1</v>
      </c>
      <c r="L109" s="309">
        <f>K109*J109</f>
        <v>381</v>
      </c>
      <c r="M109" s="323">
        <v>1.03</v>
      </c>
      <c r="N109" s="324">
        <f>M109*L109</f>
        <v>392.43</v>
      </c>
      <c r="O109" s="309">
        <v>40</v>
      </c>
      <c r="P109" s="324">
        <f>G109+N109+O109</f>
        <v>432.43</v>
      </c>
      <c r="Q109" s="309">
        <v>1</v>
      </c>
      <c r="R109" s="310">
        <f>P109*Q109</f>
        <v>432.43</v>
      </c>
    </row>
    <row r="110" spans="1:41" s="119" customFormat="1">
      <c r="A110" s="311" t="s">
        <v>764</v>
      </c>
      <c r="B110" s="311" t="s">
        <v>147</v>
      </c>
      <c r="C110" s="311"/>
      <c r="D110" s="311"/>
      <c r="E110" s="309"/>
      <c r="F110" s="310"/>
      <c r="G110" s="309"/>
      <c r="H110" s="309">
        <v>408</v>
      </c>
      <c r="I110" s="309">
        <v>489</v>
      </c>
      <c r="J110" s="309">
        <f>I110-H110</f>
        <v>81</v>
      </c>
      <c r="K110" s="309">
        <v>40</v>
      </c>
      <c r="L110" s="309">
        <f>K110*J110</f>
        <v>3240</v>
      </c>
      <c r="M110" s="323">
        <v>1.03</v>
      </c>
      <c r="N110" s="324">
        <f>M110*L110</f>
        <v>3337.2</v>
      </c>
      <c r="O110" s="309">
        <v>40</v>
      </c>
      <c r="P110" s="324">
        <f>G110+N110+O110</f>
        <v>3377.2</v>
      </c>
      <c r="Q110" s="309">
        <v>1</v>
      </c>
      <c r="R110" s="310">
        <f>P110*Q110</f>
        <v>3377.2</v>
      </c>
    </row>
    <row r="111" spans="1:41" s="119" customFormat="1">
      <c r="A111" s="311" t="s">
        <v>765</v>
      </c>
      <c r="B111" s="311" t="s">
        <v>147</v>
      </c>
      <c r="C111" s="311" t="s">
        <v>766</v>
      </c>
      <c r="D111" s="311"/>
      <c r="E111" s="309"/>
      <c r="F111" s="351"/>
      <c r="G111" s="309"/>
      <c r="H111" s="309">
        <v>4013</v>
      </c>
      <c r="I111" s="309">
        <v>4013</v>
      </c>
      <c r="J111" s="309">
        <f>I111-H111</f>
        <v>0</v>
      </c>
      <c r="K111" s="309">
        <v>1</v>
      </c>
      <c r="L111" s="309">
        <f>K111*J111</f>
        <v>0</v>
      </c>
      <c r="M111" s="323">
        <v>1.03</v>
      </c>
      <c r="N111" s="324">
        <f>M111*L111</f>
        <v>0</v>
      </c>
      <c r="O111" s="309"/>
      <c r="P111" s="324">
        <f>G111+N111+O111</f>
        <v>0</v>
      </c>
      <c r="Q111" s="309">
        <v>1</v>
      </c>
      <c r="R111" s="310">
        <f>P111*Q111</f>
        <v>0</v>
      </c>
    </row>
    <row r="112" spans="1:41" s="119" customFormat="1">
      <c r="A112" s="309" t="s">
        <v>767</v>
      </c>
      <c r="B112" s="311" t="s">
        <v>147</v>
      </c>
      <c r="C112" s="309"/>
      <c r="D112" s="309"/>
      <c r="E112" s="309"/>
      <c r="F112" s="310"/>
      <c r="G112" s="309"/>
      <c r="H112" s="309">
        <v>4328</v>
      </c>
      <c r="I112" s="309">
        <v>4697</v>
      </c>
      <c r="J112" s="309">
        <f>I112-H112</f>
        <v>369</v>
      </c>
      <c r="K112" s="309">
        <v>30</v>
      </c>
      <c r="L112" s="309">
        <f>J112*K112</f>
        <v>11070</v>
      </c>
      <c r="M112" s="323">
        <v>1.03</v>
      </c>
      <c r="N112" s="324">
        <f>M112*L112</f>
        <v>11402.1</v>
      </c>
      <c r="O112" s="309"/>
      <c r="P112" s="324">
        <f>G112+N112+O112</f>
        <v>11402.1</v>
      </c>
      <c r="Q112" s="309">
        <v>1</v>
      </c>
      <c r="R112" s="310">
        <f>P112*Q112</f>
        <v>11402.1</v>
      </c>
    </row>
    <row r="113" spans="1:41" s="119" customFormat="1">
      <c r="A113" s="309" t="s">
        <v>10</v>
      </c>
      <c r="B113" s="311" t="s">
        <v>147</v>
      </c>
      <c r="C113" s="309"/>
      <c r="D113" s="309"/>
      <c r="E113" s="309">
        <f>SUM(E109:E112)</f>
        <v>0</v>
      </c>
      <c r="F113" s="310">
        <v>9.5</v>
      </c>
      <c r="G113" s="309">
        <f>E113*F113</f>
        <v>0</v>
      </c>
      <c r="H113" s="309"/>
      <c r="I113" s="309"/>
      <c r="J113" s="309"/>
      <c r="K113" s="309"/>
      <c r="L113" s="309">
        <f>SUM(L109:L112)</f>
        <v>14691</v>
      </c>
      <c r="M113" s="323">
        <v>1.03</v>
      </c>
      <c r="N113" s="324">
        <f>L113*M113</f>
        <v>15131.73</v>
      </c>
      <c r="O113" s="309">
        <f>SUM(O109:O112)</f>
        <v>80</v>
      </c>
      <c r="P113" s="324">
        <f>G113+N113+O113</f>
        <v>15211.73</v>
      </c>
      <c r="Q113" s="309">
        <v>1</v>
      </c>
      <c r="R113" s="310">
        <f>P113*Q113</f>
        <v>15211.73</v>
      </c>
    </row>
    <row r="114" spans="1:41" s="105" customFormat="1">
      <c r="A114" s="337" t="s">
        <v>768</v>
      </c>
      <c r="B114" s="352"/>
      <c r="C114" s="337"/>
      <c r="D114" s="337"/>
      <c r="E114" s="337"/>
      <c r="F114" s="338"/>
      <c r="G114" s="337"/>
      <c r="H114" s="337"/>
      <c r="I114" s="337"/>
      <c r="J114" s="337"/>
      <c r="K114" s="337"/>
      <c r="L114" s="337"/>
      <c r="M114" s="360"/>
      <c r="N114" s="361"/>
      <c r="O114" s="337"/>
      <c r="P114" s="361"/>
      <c r="Q114" s="337"/>
      <c r="R114" s="338">
        <v>190042.17</v>
      </c>
    </row>
    <row r="115" spans="1:41" s="105" customFormat="1">
      <c r="A115" s="353" t="s">
        <v>498</v>
      </c>
      <c r="B115" s="125"/>
      <c r="C115" s="125"/>
      <c r="D115" s="125"/>
      <c r="E115" s="125"/>
      <c r="F115" s="126"/>
      <c r="G115" s="125"/>
      <c r="H115" s="125"/>
      <c r="I115" s="125"/>
      <c r="J115" s="125"/>
      <c r="K115" s="125"/>
      <c r="L115" s="372">
        <f>N115/M111</f>
        <v>0</v>
      </c>
      <c r="M115" s="148"/>
      <c r="N115" s="149">
        <f>N111+O111</f>
        <v>0</v>
      </c>
      <c r="O115" s="125"/>
      <c r="P115" s="149"/>
      <c r="Q115" s="125"/>
      <c r="R115" s="126">
        <f>R114-R113</f>
        <v>174830.44</v>
      </c>
    </row>
    <row r="116" spans="1:41" s="303" customFormat="1">
      <c r="A116" s="354" t="s">
        <v>148</v>
      </c>
      <c r="B116" s="303" t="s">
        <v>302</v>
      </c>
      <c r="C116" s="354"/>
      <c r="D116" s="354"/>
      <c r="E116" s="354" t="s">
        <v>629</v>
      </c>
      <c r="F116" s="355"/>
      <c r="G116" s="354"/>
      <c r="H116" s="354"/>
      <c r="I116" s="354"/>
      <c r="J116" s="354"/>
      <c r="K116" s="354"/>
      <c r="L116" s="373"/>
      <c r="M116" s="374"/>
      <c r="N116" s="375"/>
      <c r="O116" s="354"/>
      <c r="P116" s="375"/>
      <c r="Q116" s="354"/>
      <c r="R116" s="355">
        <v>49999.29</v>
      </c>
    </row>
    <row r="117" spans="1:41" s="303" customFormat="1">
      <c r="A117" s="354" t="s">
        <v>769</v>
      </c>
      <c r="B117" s="303" t="s">
        <v>302</v>
      </c>
      <c r="C117" s="354" t="s">
        <v>627</v>
      </c>
      <c r="D117" s="354"/>
      <c r="E117" s="354" t="s">
        <v>629</v>
      </c>
      <c r="F117" s="355"/>
      <c r="G117" s="354"/>
      <c r="H117" s="354"/>
      <c r="I117" s="354"/>
      <c r="J117" s="354"/>
      <c r="K117" s="354"/>
      <c r="L117" s="373"/>
      <c r="M117" s="374"/>
      <c r="N117" s="375"/>
      <c r="O117" s="354"/>
      <c r="P117" s="375"/>
      <c r="Q117" s="354"/>
      <c r="R117" s="355">
        <v>88571.76</v>
      </c>
    </row>
    <row r="118" spans="1:41" s="105" customFormat="1">
      <c r="A118" s="353" t="s">
        <v>770</v>
      </c>
      <c r="B118" s="125"/>
      <c r="C118" s="125"/>
      <c r="D118" s="125"/>
      <c r="E118" s="125"/>
      <c r="F118" s="126"/>
      <c r="G118" s="125"/>
      <c r="H118" s="125"/>
      <c r="I118" s="125"/>
      <c r="J118" s="125"/>
      <c r="K118" s="125"/>
      <c r="L118" s="372"/>
      <c r="M118" s="148"/>
      <c r="N118" s="149">
        <f>N114+O114</f>
        <v>0</v>
      </c>
      <c r="O118" s="125"/>
      <c r="P118" s="149"/>
      <c r="Q118" s="125"/>
      <c r="R118" s="126">
        <f>R115+R116+R117</f>
        <v>313401.49</v>
      </c>
    </row>
    <row r="119" spans="1:41">
      <c r="A119" s="356"/>
      <c r="B119" s="321"/>
      <c r="C119" s="92"/>
      <c r="D119" s="92"/>
      <c r="E119" s="92"/>
      <c r="F119" s="93"/>
      <c r="G119" s="92"/>
      <c r="H119" s="92"/>
      <c r="I119" s="92"/>
      <c r="J119" s="92"/>
      <c r="K119" s="92"/>
      <c r="L119" s="92"/>
      <c r="M119" s="233"/>
      <c r="N119" s="234"/>
      <c r="O119" s="92"/>
      <c r="P119" s="234"/>
      <c r="Q119" s="92"/>
      <c r="R119" s="379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</row>
    <row r="120" spans="1:41" s="304" customFormat="1">
      <c r="A120" s="357" t="s">
        <v>771</v>
      </c>
      <c r="B120" s="357"/>
      <c r="C120" s="357"/>
      <c r="D120" s="357"/>
      <c r="E120" s="357"/>
      <c r="F120" s="25"/>
      <c r="G120" s="357"/>
      <c r="H120" s="357"/>
      <c r="I120" s="357"/>
      <c r="J120" s="357"/>
      <c r="K120" s="357"/>
      <c r="L120" s="357"/>
      <c r="M120" s="376"/>
      <c r="N120" s="377"/>
      <c r="O120" s="357"/>
      <c r="P120" s="377"/>
      <c r="Q120" s="357"/>
      <c r="R120" s="25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</row>
    <row r="121" spans="1:41" s="42" customFormat="1">
      <c r="A121" s="50" t="s">
        <v>772</v>
      </c>
      <c r="B121" s="50" t="s">
        <v>773</v>
      </c>
      <c r="C121" s="50">
        <v>55</v>
      </c>
      <c r="D121" s="50">
        <v>55</v>
      </c>
      <c r="E121" s="50">
        <f>SUM(D121-C121)</f>
        <v>0</v>
      </c>
      <c r="F121" s="67">
        <v>9.5</v>
      </c>
      <c r="G121" s="50">
        <f>E121*F121</f>
        <v>0</v>
      </c>
      <c r="H121" s="50">
        <v>4929</v>
      </c>
      <c r="I121" s="50">
        <v>4929</v>
      </c>
      <c r="J121" s="50">
        <f>I121-H121</f>
        <v>0</v>
      </c>
      <c r="K121" s="50">
        <v>1</v>
      </c>
      <c r="L121" s="50">
        <f>K121*J121</f>
        <v>0</v>
      </c>
      <c r="M121" s="51">
        <v>1.03</v>
      </c>
      <c r="N121" s="52">
        <f>M121*L121</f>
        <v>0</v>
      </c>
      <c r="O121" s="50">
        <v>40</v>
      </c>
      <c r="P121" s="52">
        <f>G121+N121+O121</f>
        <v>40</v>
      </c>
      <c r="Q121" s="50">
        <v>1</v>
      </c>
      <c r="R121" s="67">
        <f>P121*Q121</f>
        <v>40</v>
      </c>
    </row>
    <row r="122" spans="1:41" s="42" customFormat="1">
      <c r="A122" s="50" t="s">
        <v>774</v>
      </c>
      <c r="B122" s="50" t="s">
        <v>773</v>
      </c>
      <c r="C122" s="50">
        <v>5</v>
      </c>
      <c r="D122" s="50">
        <v>5</v>
      </c>
      <c r="E122" s="50">
        <f>SUM(D122-C122)</f>
        <v>0</v>
      </c>
      <c r="F122" s="67">
        <v>9.5</v>
      </c>
      <c r="G122" s="50">
        <f>E122*F122</f>
        <v>0</v>
      </c>
      <c r="H122" s="50">
        <v>6691</v>
      </c>
      <c r="I122" s="50">
        <v>7021</v>
      </c>
      <c r="J122" s="50">
        <f>I122-H122</f>
        <v>330</v>
      </c>
      <c r="K122" s="50">
        <v>20</v>
      </c>
      <c r="L122" s="50">
        <f>K122*J122</f>
        <v>6600</v>
      </c>
      <c r="M122" s="51">
        <v>1.03</v>
      </c>
      <c r="N122" s="52">
        <f>M122*L122</f>
        <v>6798</v>
      </c>
      <c r="O122" s="50"/>
      <c r="P122" s="52">
        <f>G122+N122+O122</f>
        <v>6798</v>
      </c>
      <c r="Q122" s="50">
        <v>1</v>
      </c>
      <c r="R122" s="67">
        <f>P122*Q122</f>
        <v>6798</v>
      </c>
    </row>
    <row r="123" spans="1:41" s="42" customFormat="1">
      <c r="A123" s="50" t="s">
        <v>775</v>
      </c>
      <c r="B123" s="50" t="s">
        <v>773</v>
      </c>
      <c r="C123" s="50">
        <v>54</v>
      </c>
      <c r="D123" s="50">
        <v>54</v>
      </c>
      <c r="E123" s="50">
        <f>SUM(D123-C123)</f>
        <v>0</v>
      </c>
      <c r="F123" s="67">
        <v>9.5</v>
      </c>
      <c r="G123" s="50">
        <f>E123*F123</f>
        <v>0</v>
      </c>
      <c r="H123" s="50">
        <v>12751</v>
      </c>
      <c r="I123" s="50">
        <v>12751</v>
      </c>
      <c r="J123" s="50">
        <f>I123-H123</f>
        <v>0</v>
      </c>
      <c r="K123" s="50">
        <v>1</v>
      </c>
      <c r="L123" s="50">
        <f>J123*K123</f>
        <v>0</v>
      </c>
      <c r="M123" s="51">
        <v>1.03</v>
      </c>
      <c r="N123" s="52">
        <f>M123*L123</f>
        <v>0</v>
      </c>
      <c r="O123" s="50">
        <v>40</v>
      </c>
      <c r="P123" s="52">
        <f>G123+N123+O123</f>
        <v>40</v>
      </c>
      <c r="Q123" s="50">
        <v>1</v>
      </c>
      <c r="R123" s="67">
        <f>P123*Q123</f>
        <v>40</v>
      </c>
    </row>
    <row r="124" spans="1:41" s="42" customFormat="1">
      <c r="A124" s="50" t="s">
        <v>10</v>
      </c>
      <c r="B124" s="50" t="s">
        <v>773</v>
      </c>
      <c r="C124" s="50"/>
      <c r="D124" s="50"/>
      <c r="E124" s="50">
        <f>SUM(E121:E123)</f>
        <v>0</v>
      </c>
      <c r="F124" s="67">
        <v>9.5</v>
      </c>
      <c r="G124" s="50">
        <f>E124*F124</f>
        <v>0</v>
      </c>
      <c r="H124" s="50"/>
      <c r="I124" s="50"/>
      <c r="J124" s="50"/>
      <c r="K124" s="50"/>
      <c r="L124" s="50">
        <f>SUM(L121:L123)</f>
        <v>6600</v>
      </c>
      <c r="M124" s="51">
        <v>1.03</v>
      </c>
      <c r="N124" s="52">
        <f>L124*M124</f>
        <v>6798</v>
      </c>
      <c r="O124" s="50">
        <f>SUM(O121:O123)</f>
        <v>80</v>
      </c>
      <c r="P124" s="52">
        <f>R124</f>
        <v>6878</v>
      </c>
      <c r="Q124" s="50">
        <v>1</v>
      </c>
      <c r="R124" s="67">
        <f>SUM(R121:R123)</f>
        <v>6878</v>
      </c>
    </row>
    <row r="125" spans="1:41">
      <c r="A125" s="44"/>
      <c r="B125" s="44"/>
      <c r="C125" s="44"/>
      <c r="D125" s="44"/>
      <c r="E125" s="44"/>
      <c r="F125" s="61"/>
      <c r="G125" s="44"/>
      <c r="H125" s="44"/>
      <c r="I125" s="44"/>
      <c r="J125" s="44"/>
      <c r="K125" s="44"/>
      <c r="L125" s="207">
        <f>N125/M124</f>
        <v>6677.6699029126203</v>
      </c>
      <c r="M125" s="45"/>
      <c r="N125" s="46">
        <f>N124+O124</f>
        <v>6878</v>
      </c>
      <c r="O125" s="44"/>
      <c r="P125" s="46"/>
      <c r="Q125" s="44"/>
      <c r="R125" s="61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</row>
    <row r="126" spans="1:41" s="42" customFormat="1">
      <c r="A126" s="50" t="s">
        <v>776</v>
      </c>
      <c r="B126" s="50"/>
      <c r="C126" s="50"/>
      <c r="D126" s="50"/>
      <c r="E126" s="50"/>
      <c r="F126" s="67"/>
      <c r="G126" s="50"/>
      <c r="H126" s="50"/>
      <c r="I126" s="50"/>
      <c r="J126" s="50"/>
      <c r="K126" s="50"/>
      <c r="L126" s="50"/>
      <c r="M126" s="51"/>
      <c r="N126" s="52"/>
      <c r="O126" s="50"/>
      <c r="P126" s="52"/>
      <c r="Q126" s="50"/>
      <c r="R126" s="67"/>
    </row>
    <row r="127" spans="1:41" s="42" customFormat="1">
      <c r="A127" s="50" t="s">
        <v>777</v>
      </c>
      <c r="B127" s="66" t="s">
        <v>778</v>
      </c>
      <c r="C127" s="50"/>
      <c r="D127" s="50"/>
      <c r="E127" s="50"/>
      <c r="F127" s="67"/>
      <c r="G127" s="50"/>
      <c r="H127" s="50">
        <v>12534</v>
      </c>
      <c r="I127" s="50">
        <v>13646</v>
      </c>
      <c r="J127" s="50">
        <f>I127-H127</f>
        <v>1112</v>
      </c>
      <c r="K127" s="50">
        <v>40</v>
      </c>
      <c r="L127" s="50">
        <f>J127*K127</f>
        <v>44480</v>
      </c>
      <c r="M127" s="51">
        <v>1.03</v>
      </c>
      <c r="N127" s="52">
        <f>M127*L127</f>
        <v>45814.400000000001</v>
      </c>
      <c r="O127" s="50"/>
      <c r="P127" s="52">
        <f>G127+N127+O127</f>
        <v>45814.400000000001</v>
      </c>
      <c r="Q127" s="50">
        <v>1</v>
      </c>
      <c r="R127" s="67">
        <f>P127*Q127</f>
        <v>45814.400000000001</v>
      </c>
    </row>
    <row r="128" spans="1:41" s="42" customFormat="1">
      <c r="A128" s="50" t="s">
        <v>10</v>
      </c>
      <c r="B128" s="66"/>
      <c r="C128" s="50"/>
      <c r="D128" s="50"/>
      <c r="E128" s="50"/>
      <c r="F128" s="67"/>
      <c r="G128" s="50"/>
      <c r="H128" s="50"/>
      <c r="I128" s="50"/>
      <c r="J128" s="50"/>
      <c r="K128" s="50"/>
      <c r="L128" s="50">
        <f>SUM(L127:L127)</f>
        <v>44480</v>
      </c>
      <c r="M128" s="51">
        <v>1.03</v>
      </c>
      <c r="N128" s="52">
        <f>L128*M128</f>
        <v>45814.400000000001</v>
      </c>
      <c r="O128" s="50">
        <v>40</v>
      </c>
      <c r="P128" s="52">
        <f>N128+O128</f>
        <v>45854.400000000001</v>
      </c>
      <c r="Q128" s="50">
        <v>1</v>
      </c>
      <c r="R128" s="67">
        <f>P128*Q128</f>
        <v>45854.400000000001</v>
      </c>
    </row>
    <row r="129" spans="1:41" s="105" customFormat="1">
      <c r="A129" s="337" t="s">
        <v>496</v>
      </c>
      <c r="B129" s="127" t="s">
        <v>303</v>
      </c>
      <c r="C129" s="337"/>
      <c r="D129" s="337"/>
      <c r="E129" s="337"/>
      <c r="F129" s="338"/>
      <c r="G129" s="337"/>
      <c r="H129" s="337"/>
      <c r="I129" s="337"/>
      <c r="J129" s="337"/>
      <c r="K129" s="337"/>
      <c r="L129" s="337"/>
      <c r="M129" s="360">
        <v>1.03</v>
      </c>
      <c r="N129" s="361"/>
      <c r="O129" s="337"/>
      <c r="P129" s="361">
        <v>427572.9</v>
      </c>
      <c r="Q129" s="337"/>
      <c r="R129" s="338">
        <v>157538.14000000001</v>
      </c>
    </row>
    <row r="130" spans="1:41" s="105" customFormat="1">
      <c r="A130" s="127" t="s">
        <v>498</v>
      </c>
      <c r="B130" s="127" t="s">
        <v>499</v>
      </c>
      <c r="C130" s="127"/>
      <c r="D130" s="127"/>
      <c r="E130" s="127"/>
      <c r="F130" s="128"/>
      <c r="G130" s="127"/>
      <c r="H130" s="127"/>
      <c r="I130" s="127"/>
      <c r="J130" s="127"/>
      <c r="K130" s="127"/>
      <c r="L130" s="127"/>
      <c r="M130" s="364"/>
      <c r="N130" s="365"/>
      <c r="O130" s="127"/>
      <c r="P130" s="387">
        <f>P129-P128</f>
        <v>381718.5</v>
      </c>
      <c r="Q130" s="127"/>
      <c r="R130" s="128">
        <f>R129-R128</f>
        <v>111683.74</v>
      </c>
    </row>
    <row r="131" spans="1:41">
      <c r="A131" s="44"/>
      <c r="B131" s="44"/>
      <c r="C131" s="44" t="s">
        <v>779</v>
      </c>
      <c r="D131" s="44">
        <v>5248</v>
      </c>
      <c r="E131" s="44"/>
      <c r="F131" s="61"/>
      <c r="G131" s="44"/>
      <c r="H131" s="44"/>
      <c r="I131" s="44"/>
      <c r="J131" s="44"/>
      <c r="K131" s="44"/>
      <c r="L131" s="44"/>
      <c r="M131" s="45"/>
      <c r="N131" s="46"/>
      <c r="O131" s="44"/>
      <c r="P131" s="46"/>
      <c r="Q131" s="44"/>
      <c r="R131" s="61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</row>
    <row r="132" spans="1:41" s="297" customFormat="1">
      <c r="A132" s="225"/>
      <c r="B132" s="243"/>
      <c r="C132" s="92"/>
      <c r="D132" s="92"/>
      <c r="E132" s="92"/>
      <c r="F132" s="93"/>
      <c r="G132" s="92"/>
      <c r="H132" s="380"/>
      <c r="I132" s="380"/>
      <c r="J132" s="380"/>
      <c r="K132" s="380"/>
      <c r="L132" s="380"/>
      <c r="M132" s="388"/>
      <c r="N132" s="389"/>
      <c r="O132" s="380"/>
      <c r="P132" s="389"/>
      <c r="Q132" s="380"/>
      <c r="R132" s="394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</row>
    <row r="133" spans="1:41" s="60" customFormat="1">
      <c r="A133" s="381" t="s">
        <v>141</v>
      </c>
      <c r="B133" s="105"/>
      <c r="C133" s="105"/>
      <c r="D133" s="105"/>
      <c r="E133" s="105"/>
      <c r="F133" s="382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382"/>
    </row>
    <row r="134" spans="1:41" s="42" customFormat="1">
      <c r="A134" s="50" t="s">
        <v>780</v>
      </c>
      <c r="B134" s="66" t="s">
        <v>140</v>
      </c>
      <c r="C134" s="50">
        <v>20</v>
      </c>
      <c r="D134" s="50">
        <v>20</v>
      </c>
      <c r="E134" s="50">
        <f>SUM(D134-C134)</f>
        <v>0</v>
      </c>
      <c r="F134" s="67">
        <v>9.5</v>
      </c>
      <c r="G134" s="50">
        <f>E134*F134</f>
        <v>0</v>
      </c>
      <c r="H134" s="50">
        <v>123004</v>
      </c>
      <c r="I134" s="50">
        <v>123004</v>
      </c>
      <c r="J134" s="50">
        <f>I134-H134</f>
        <v>0</v>
      </c>
      <c r="K134" s="50">
        <v>1</v>
      </c>
      <c r="L134" s="50">
        <f>K134*J134</f>
        <v>0</v>
      </c>
      <c r="M134" s="51">
        <v>1.03</v>
      </c>
      <c r="N134" s="52">
        <f>M134*L134</f>
        <v>0</v>
      </c>
      <c r="O134" s="50">
        <v>40</v>
      </c>
      <c r="P134" s="52">
        <f>G134+N134+O134</f>
        <v>40</v>
      </c>
      <c r="Q134" s="50">
        <v>1</v>
      </c>
      <c r="R134" s="67">
        <f>P134*Q134</f>
        <v>40</v>
      </c>
    </row>
    <row r="135" spans="1:41" s="42" customFormat="1">
      <c r="A135" s="50" t="s">
        <v>781</v>
      </c>
      <c r="B135" s="66" t="s">
        <v>140</v>
      </c>
      <c r="C135" s="50"/>
      <c r="D135" s="50"/>
      <c r="E135" s="50"/>
      <c r="F135" s="67"/>
      <c r="G135" s="50"/>
      <c r="H135" s="50">
        <v>3801</v>
      </c>
      <c r="I135" s="50">
        <v>4299</v>
      </c>
      <c r="J135" s="50">
        <f>I135-H135</f>
        <v>498</v>
      </c>
      <c r="K135" s="50">
        <v>20</v>
      </c>
      <c r="L135" s="50">
        <f>K135*J135</f>
        <v>9960</v>
      </c>
      <c r="M135" s="51">
        <v>1.03</v>
      </c>
      <c r="N135" s="52">
        <f>M135*L135</f>
        <v>10258.799999999999</v>
      </c>
      <c r="O135" s="50"/>
      <c r="P135" s="52">
        <f>N135+O135</f>
        <v>10258.799999999999</v>
      </c>
      <c r="Q135" s="50">
        <v>1</v>
      </c>
      <c r="R135" s="67">
        <f>P135*Q135</f>
        <v>10258.799999999999</v>
      </c>
    </row>
    <row r="136" spans="1:41" s="42" customFormat="1">
      <c r="A136" s="50" t="s">
        <v>10</v>
      </c>
      <c r="B136" s="66" t="s">
        <v>140</v>
      </c>
      <c r="C136" s="50">
        <v>4151</v>
      </c>
      <c r="D136" s="50"/>
      <c r="E136" s="50">
        <f>SUM(E134:E135)</f>
        <v>0</v>
      </c>
      <c r="F136" s="67">
        <v>9.5</v>
      </c>
      <c r="G136" s="50">
        <f>E136*F136</f>
        <v>0</v>
      </c>
      <c r="H136" s="50"/>
      <c r="I136" s="50"/>
      <c r="J136" s="50"/>
      <c r="K136" s="50"/>
      <c r="L136" s="50">
        <f>SUM(L134:L135)</f>
        <v>9960</v>
      </c>
      <c r="M136" s="51">
        <v>1.03</v>
      </c>
      <c r="N136" s="52">
        <f>L136*M136</f>
        <v>10258.799999999999</v>
      </c>
      <c r="O136" s="50">
        <f>SUM(O134:O135)</f>
        <v>40</v>
      </c>
      <c r="P136" s="52">
        <f>G136+N136+O136</f>
        <v>10298.799999999999</v>
      </c>
      <c r="Q136" s="50">
        <v>1</v>
      </c>
      <c r="R136" s="67">
        <f>P136*Q136</f>
        <v>10298.799999999999</v>
      </c>
    </row>
    <row r="137" spans="1:41">
      <c r="L137" s="49">
        <f>N137/M136</f>
        <v>9998.8349514563106</v>
      </c>
      <c r="N137" s="49">
        <f>N136+O136</f>
        <v>10298.799999999999</v>
      </c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</row>
    <row r="138" spans="1:41" s="297" customFormat="1">
      <c r="A138" s="44"/>
      <c r="B138" s="44"/>
      <c r="C138" s="44"/>
      <c r="D138" s="44"/>
      <c r="E138" s="44"/>
      <c r="F138" s="61"/>
      <c r="G138" s="44"/>
      <c r="H138" s="44"/>
      <c r="I138" s="44"/>
      <c r="J138" s="44"/>
      <c r="K138" s="44"/>
      <c r="L138" s="44"/>
      <c r="M138" s="45"/>
      <c r="N138" s="46"/>
      <c r="O138" s="44"/>
      <c r="P138" s="46"/>
      <c r="Q138" s="44"/>
      <c r="R138" s="61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</row>
    <row r="139" spans="1:41" s="119" customFormat="1">
      <c r="A139" s="309" t="s">
        <v>150</v>
      </c>
      <c r="B139" s="309"/>
      <c r="C139" s="309"/>
      <c r="D139" s="309"/>
      <c r="E139" s="309"/>
      <c r="F139" s="310"/>
      <c r="G139" s="309"/>
      <c r="H139" s="309"/>
      <c r="I139" s="309"/>
      <c r="J139" s="309"/>
      <c r="K139" s="309"/>
      <c r="L139" s="309"/>
      <c r="M139" s="323"/>
      <c r="N139" s="324"/>
      <c r="O139" s="309"/>
      <c r="P139" s="324"/>
      <c r="Q139" s="309"/>
      <c r="R139" s="310"/>
    </row>
    <row r="140" spans="1:41" s="305" customFormat="1" ht="14.4">
      <c r="A140" s="383" t="s">
        <v>782</v>
      </c>
      <c r="B140" s="383" t="s">
        <v>783</v>
      </c>
      <c r="C140" s="383">
        <v>12</v>
      </c>
      <c r="D140" s="383">
        <v>12</v>
      </c>
      <c r="E140" s="383">
        <f>SUM(D140-C140)</f>
        <v>0</v>
      </c>
      <c r="F140" s="384">
        <v>9.5</v>
      </c>
      <c r="G140" s="383">
        <f>E140*F140</f>
        <v>0</v>
      </c>
      <c r="H140" s="383">
        <v>8826</v>
      </c>
      <c r="I140" s="383">
        <v>10078</v>
      </c>
      <c r="J140" s="383">
        <f>I140-H140</f>
        <v>1252</v>
      </c>
      <c r="K140" s="383">
        <v>30</v>
      </c>
      <c r="L140" s="383">
        <f>K140*J140</f>
        <v>37560</v>
      </c>
      <c r="M140" s="383">
        <v>1.03</v>
      </c>
      <c r="N140" s="390">
        <f>M140*L140</f>
        <v>38686.800000000003</v>
      </c>
      <c r="O140" s="383"/>
      <c r="P140" s="390">
        <f>G140+N140+O140</f>
        <v>38686.800000000003</v>
      </c>
      <c r="Q140" s="383">
        <v>0.5</v>
      </c>
      <c r="R140" s="384">
        <f>P140*Q140</f>
        <v>19343.400000000001</v>
      </c>
    </row>
    <row r="141" spans="1:41" s="305" customFormat="1" ht="14.4">
      <c r="A141" s="383" t="s">
        <v>784</v>
      </c>
      <c r="B141" s="383" t="s">
        <v>783</v>
      </c>
      <c r="C141" s="383">
        <v>4247</v>
      </c>
      <c r="D141" s="383"/>
      <c r="E141" s="383"/>
      <c r="F141" s="384"/>
      <c r="G141" s="383"/>
      <c r="H141" s="383">
        <v>23370</v>
      </c>
      <c r="I141" s="383">
        <v>23370</v>
      </c>
      <c r="J141" s="383">
        <f>I141-H141</f>
        <v>0</v>
      </c>
      <c r="K141" s="383">
        <v>1</v>
      </c>
      <c r="L141" s="383">
        <f>K141*J141</f>
        <v>0</v>
      </c>
      <c r="M141" s="383">
        <v>1.03</v>
      </c>
      <c r="N141" s="390">
        <f>M141*L141</f>
        <v>0</v>
      </c>
      <c r="O141" s="383">
        <v>40</v>
      </c>
      <c r="P141" s="390">
        <f>G141+N141+O141</f>
        <v>40</v>
      </c>
      <c r="Q141" s="383">
        <v>1</v>
      </c>
      <c r="R141" s="384">
        <f>P141*Q141</f>
        <v>40</v>
      </c>
    </row>
    <row r="142" spans="1:41" s="305" customFormat="1" ht="14.4">
      <c r="A142" s="383" t="s">
        <v>785</v>
      </c>
      <c r="B142" s="383" t="s">
        <v>783</v>
      </c>
      <c r="C142" s="383">
        <v>4983</v>
      </c>
      <c r="D142" s="383"/>
      <c r="E142" s="383"/>
      <c r="F142" s="384"/>
      <c r="G142" s="383"/>
      <c r="H142" s="383">
        <v>1180</v>
      </c>
      <c r="I142" s="383">
        <v>1180</v>
      </c>
      <c r="J142" s="383">
        <f>I142-H142</f>
        <v>0</v>
      </c>
      <c r="K142" s="383">
        <v>40</v>
      </c>
      <c r="L142" s="383">
        <f>K142*J142</f>
        <v>0</v>
      </c>
      <c r="M142" s="383">
        <v>1.03</v>
      </c>
      <c r="N142" s="390">
        <f>M142*L142</f>
        <v>0</v>
      </c>
      <c r="O142" s="383"/>
      <c r="P142" s="390">
        <f>G142+N142+O142</f>
        <v>0</v>
      </c>
      <c r="Q142" s="383">
        <v>1</v>
      </c>
      <c r="R142" s="384">
        <f>P142*Q142</f>
        <v>0</v>
      </c>
    </row>
    <row r="143" spans="1:41" s="305" customFormat="1" ht="14.4">
      <c r="A143" s="383" t="s">
        <v>786</v>
      </c>
      <c r="B143" s="383" t="s">
        <v>787</v>
      </c>
      <c r="C143" s="383"/>
      <c r="D143" s="383"/>
      <c r="E143" s="383"/>
      <c r="F143" s="384"/>
      <c r="G143" s="383"/>
      <c r="H143" s="383">
        <v>190</v>
      </c>
      <c r="I143" s="383">
        <v>221</v>
      </c>
      <c r="J143" s="383">
        <f>I143-H143</f>
        <v>31</v>
      </c>
      <c r="K143" s="383">
        <v>30</v>
      </c>
      <c r="L143" s="383">
        <f>J143*K143</f>
        <v>930</v>
      </c>
      <c r="M143" s="383">
        <v>1.03</v>
      </c>
      <c r="N143" s="390">
        <f>L143*M143</f>
        <v>957.9</v>
      </c>
      <c r="O143" s="383"/>
      <c r="P143" s="390"/>
      <c r="Q143" s="383">
        <v>0.3</v>
      </c>
      <c r="R143" s="384">
        <f>N143*Q143</f>
        <v>287.37</v>
      </c>
    </row>
    <row r="144" spans="1:41" s="305" customFormat="1" ht="14.4">
      <c r="A144" s="383" t="s">
        <v>10</v>
      </c>
      <c r="B144" s="383" t="s">
        <v>783</v>
      </c>
      <c r="C144" s="383"/>
      <c r="D144" s="383"/>
      <c r="E144" s="383">
        <f>SUM(E140:E143)</f>
        <v>0</v>
      </c>
      <c r="F144" s="384">
        <v>9.5</v>
      </c>
      <c r="G144" s="383">
        <f>E144*F144</f>
        <v>0</v>
      </c>
      <c r="H144" s="383"/>
      <c r="I144" s="383"/>
      <c r="J144" s="383"/>
      <c r="K144" s="383"/>
      <c r="L144" s="383">
        <f>SUM(L140:L143)</f>
        <v>38490</v>
      </c>
      <c r="M144" s="383">
        <v>1.03</v>
      </c>
      <c r="N144" s="390">
        <f>L144*M144</f>
        <v>39644.699999999997</v>
      </c>
      <c r="O144" s="383">
        <f>SUM(O140:O141)</f>
        <v>40</v>
      </c>
      <c r="P144" s="390">
        <f>G144+N144+O144</f>
        <v>39684.699999999997</v>
      </c>
      <c r="Q144" s="383">
        <v>1</v>
      </c>
      <c r="R144" s="384">
        <f>R140+R141+R142+R143</f>
        <v>19670.77</v>
      </c>
    </row>
    <row r="145" spans="1:41">
      <c r="A145" s="225"/>
      <c r="B145" s="321"/>
      <c r="C145" s="92"/>
      <c r="D145" s="92"/>
      <c r="E145" s="92"/>
      <c r="F145" s="322"/>
      <c r="G145" s="92"/>
      <c r="H145" s="92"/>
      <c r="I145" s="92"/>
      <c r="J145" s="92"/>
      <c r="K145" s="92"/>
      <c r="L145" s="391">
        <f>R144/1.03</f>
        <v>19097.834951456301</v>
      </c>
      <c r="M145" s="233"/>
      <c r="N145" s="234">
        <f>L145*M144</f>
        <v>19670.77</v>
      </c>
      <c r="O145" s="92"/>
      <c r="P145" s="234"/>
      <c r="Q145" s="92"/>
      <c r="R145" s="93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</row>
    <row r="146" spans="1:41" s="297" customFormat="1">
      <c r="A146" s="44" t="s">
        <v>213</v>
      </c>
      <c r="B146" s="44"/>
      <c r="C146" s="44" t="s">
        <v>214</v>
      </c>
      <c r="D146" s="44" t="s">
        <v>215</v>
      </c>
      <c r="E146" s="44" t="s">
        <v>216</v>
      </c>
      <c r="F146" s="172" t="s">
        <v>217</v>
      </c>
      <c r="G146" s="44" t="s">
        <v>6</v>
      </c>
      <c r="H146" s="44" t="s">
        <v>218</v>
      </c>
      <c r="I146" s="44" t="s">
        <v>219</v>
      </c>
      <c r="J146" s="44" t="s">
        <v>220</v>
      </c>
      <c r="K146" s="44" t="s">
        <v>221</v>
      </c>
      <c r="L146" s="44" t="s">
        <v>216</v>
      </c>
      <c r="M146" s="45"/>
      <c r="N146" s="46" t="s">
        <v>8</v>
      </c>
      <c r="O146" s="44" t="s">
        <v>9</v>
      </c>
      <c r="P146" s="46" t="s">
        <v>10</v>
      </c>
      <c r="Q146" s="44" t="s">
        <v>222</v>
      </c>
      <c r="R146" s="61" t="s">
        <v>223</v>
      </c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</row>
    <row r="147" spans="1:41" s="306" customFormat="1">
      <c r="A147" s="385" t="s">
        <v>788</v>
      </c>
      <c r="B147" s="385"/>
      <c r="C147" s="385"/>
      <c r="D147" s="385"/>
      <c r="E147" s="385"/>
      <c r="F147" s="386"/>
      <c r="G147" s="385"/>
      <c r="H147" s="385"/>
      <c r="I147" s="385"/>
      <c r="J147" s="385"/>
      <c r="K147" s="385"/>
      <c r="L147" s="385"/>
      <c r="M147" s="392"/>
      <c r="N147" s="393"/>
      <c r="O147" s="385"/>
      <c r="P147" s="393"/>
      <c r="Q147" s="385"/>
      <c r="R147" s="395"/>
    </row>
    <row r="148" spans="1:41" s="119" customFormat="1">
      <c r="A148" s="309" t="s">
        <v>789</v>
      </c>
      <c r="B148" s="311" t="s">
        <v>151</v>
      </c>
      <c r="C148" s="309">
        <v>4533</v>
      </c>
      <c r="D148" s="309"/>
      <c r="E148" s="309"/>
      <c r="F148" s="310"/>
      <c r="G148" s="309"/>
      <c r="H148" s="309">
        <v>12347</v>
      </c>
      <c r="I148" s="309">
        <v>12383</v>
      </c>
      <c r="J148" s="309">
        <f>I148-H148</f>
        <v>36</v>
      </c>
      <c r="K148" s="309">
        <v>1</v>
      </c>
      <c r="L148" s="309">
        <f>K148*J148</f>
        <v>36</v>
      </c>
      <c r="M148" s="323">
        <v>1.03</v>
      </c>
      <c r="N148" s="324">
        <f>M148*L148</f>
        <v>37.08</v>
      </c>
      <c r="O148" s="309"/>
      <c r="P148" s="324">
        <f>G148+N148+O148</f>
        <v>37.08</v>
      </c>
      <c r="Q148" s="309">
        <v>1</v>
      </c>
      <c r="R148" s="310">
        <f>P148*Q148</f>
        <v>37.08</v>
      </c>
    </row>
    <row r="149" spans="1:41" s="119" customFormat="1">
      <c r="A149" s="309" t="s">
        <v>790</v>
      </c>
      <c r="B149" s="311" t="s">
        <v>151</v>
      </c>
      <c r="C149" s="309"/>
      <c r="D149" s="309"/>
      <c r="E149" s="309"/>
      <c r="F149" s="310"/>
      <c r="G149" s="309"/>
      <c r="H149" s="309">
        <v>478</v>
      </c>
      <c r="I149" s="309">
        <v>478</v>
      </c>
      <c r="J149" s="309">
        <f>I149-H149</f>
        <v>0</v>
      </c>
      <c r="K149" s="309">
        <v>80</v>
      </c>
      <c r="L149" s="309">
        <f>J149*K149</f>
        <v>0</v>
      </c>
      <c r="M149" s="323">
        <v>1.03</v>
      </c>
      <c r="N149" s="324">
        <f>L149*M149</f>
        <v>0</v>
      </c>
      <c r="O149" s="309"/>
      <c r="P149" s="324">
        <f>N149+O149</f>
        <v>0</v>
      </c>
      <c r="Q149" s="309">
        <v>1</v>
      </c>
      <c r="R149" s="310">
        <f>P149*Q149</f>
        <v>0</v>
      </c>
    </row>
    <row r="150" spans="1:41" s="119" customFormat="1">
      <c r="A150" s="309" t="s">
        <v>736</v>
      </c>
      <c r="B150" s="311" t="s">
        <v>151</v>
      </c>
      <c r="C150" s="309">
        <v>1</v>
      </c>
      <c r="D150" s="309">
        <v>1</v>
      </c>
      <c r="E150" s="309">
        <f>SUM(D150-C150)</f>
        <v>0</v>
      </c>
      <c r="F150" s="310">
        <v>9.5</v>
      </c>
      <c r="G150" s="309">
        <f>E150*F150</f>
        <v>0</v>
      </c>
      <c r="H150" s="309">
        <v>190</v>
      </c>
      <c r="I150" s="309">
        <v>221</v>
      </c>
      <c r="J150" s="309">
        <f>I150-H150</f>
        <v>31</v>
      </c>
      <c r="K150" s="309">
        <v>30</v>
      </c>
      <c r="L150" s="309">
        <f>K150*J150</f>
        <v>930</v>
      </c>
      <c r="M150" s="323">
        <v>1.03</v>
      </c>
      <c r="N150" s="324">
        <f>M150*L150</f>
        <v>957.9</v>
      </c>
      <c r="O150" s="309"/>
      <c r="P150" s="324">
        <f>G150+N150+O150</f>
        <v>957.9</v>
      </c>
      <c r="Q150" s="309">
        <v>0.33</v>
      </c>
      <c r="R150" s="310">
        <f>P150*Q150</f>
        <v>316.10700000000003</v>
      </c>
    </row>
    <row r="151" spans="1:41" s="119" customFormat="1">
      <c r="A151" s="309" t="s">
        <v>782</v>
      </c>
      <c r="B151" s="311" t="s">
        <v>151</v>
      </c>
      <c r="C151" s="309">
        <v>12</v>
      </c>
      <c r="D151" s="309">
        <v>12</v>
      </c>
      <c r="E151" s="309">
        <f>SUM(D151-C151)</f>
        <v>0</v>
      </c>
      <c r="F151" s="310">
        <v>9.5</v>
      </c>
      <c r="G151" s="309">
        <f>E151*F151</f>
        <v>0</v>
      </c>
      <c r="H151" s="309">
        <v>8826</v>
      </c>
      <c r="I151" s="309">
        <v>10078</v>
      </c>
      <c r="J151" s="309">
        <f>I151-H151</f>
        <v>1252</v>
      </c>
      <c r="K151" s="309">
        <v>30</v>
      </c>
      <c r="L151" s="309">
        <f>K151*J151</f>
        <v>37560</v>
      </c>
      <c r="M151" s="323">
        <v>1.03</v>
      </c>
      <c r="N151" s="324">
        <f>M151*L151</f>
        <v>38686.800000000003</v>
      </c>
      <c r="O151" s="309"/>
      <c r="P151" s="324">
        <f>G151+N151+O151</f>
        <v>38686.800000000003</v>
      </c>
      <c r="Q151" s="309">
        <v>0.5</v>
      </c>
      <c r="R151" s="310">
        <f>P151*Q151</f>
        <v>19343.400000000001</v>
      </c>
    </row>
    <row r="152" spans="1:41" s="119" customFormat="1">
      <c r="A152" s="119" t="s">
        <v>10</v>
      </c>
      <c r="B152" s="119">
        <v>4515</v>
      </c>
      <c r="F152" s="351"/>
      <c r="L152" s="119">
        <f>N152/M151</f>
        <v>19122.900000000001</v>
      </c>
      <c r="N152" s="351">
        <f>R152-G151</f>
        <v>19696.587</v>
      </c>
      <c r="R152" s="351">
        <f>SUM(R148:R151)</f>
        <v>19696.587</v>
      </c>
    </row>
    <row r="153" spans="1:41" s="307" customFormat="1">
      <c r="A153" s="43"/>
      <c r="B153" s="43"/>
      <c r="C153" s="43"/>
      <c r="D153" s="43"/>
      <c r="E153" s="43"/>
      <c r="F153" s="308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</row>
    <row r="154" spans="1:41" s="42" customFormat="1">
      <c r="A154" s="50" t="s">
        <v>791</v>
      </c>
      <c r="B154" s="66" t="s">
        <v>272</v>
      </c>
      <c r="C154" s="50" t="s">
        <v>792</v>
      </c>
      <c r="D154" s="50"/>
      <c r="E154" s="50"/>
      <c r="F154" s="67"/>
      <c r="G154" s="50"/>
      <c r="H154" s="50">
        <v>570</v>
      </c>
      <c r="I154" s="50">
        <v>845</v>
      </c>
      <c r="J154" s="50">
        <f>I154-H154</f>
        <v>275</v>
      </c>
      <c r="K154" s="50">
        <v>40</v>
      </c>
      <c r="L154" s="50">
        <f>J154*K154-L143</f>
        <v>10070</v>
      </c>
      <c r="M154" s="51">
        <v>1.03</v>
      </c>
      <c r="N154" s="52">
        <f>M154*L154</f>
        <v>10372.1</v>
      </c>
      <c r="O154" s="50"/>
      <c r="P154" s="52">
        <f>G154+N154+O154</f>
        <v>10372.1</v>
      </c>
      <c r="Q154" s="50">
        <v>1</v>
      </c>
      <c r="R154" s="67">
        <f>P154*Q154</f>
        <v>10372.1</v>
      </c>
    </row>
    <row r="155" spans="1:41" s="42" customFormat="1">
      <c r="A155" s="66" t="s">
        <v>793</v>
      </c>
      <c r="B155" s="66" t="s">
        <v>134</v>
      </c>
      <c r="C155" s="66"/>
      <c r="D155" s="66"/>
      <c r="E155" s="66"/>
      <c r="F155" s="67">
        <v>9.5</v>
      </c>
      <c r="G155" s="66"/>
      <c r="H155" s="50">
        <v>12701</v>
      </c>
      <c r="I155" s="50">
        <v>14086</v>
      </c>
      <c r="J155" s="50">
        <f>I155-H155</f>
        <v>1385</v>
      </c>
      <c r="K155" s="50">
        <v>1</v>
      </c>
      <c r="L155" s="50">
        <f>K155*J155</f>
        <v>1385</v>
      </c>
      <c r="M155" s="51">
        <v>1.03</v>
      </c>
      <c r="N155" s="52">
        <f>M155*L155</f>
        <v>1426.55</v>
      </c>
      <c r="O155" s="66"/>
      <c r="P155" s="102">
        <f>N155</f>
        <v>1426.55</v>
      </c>
      <c r="Q155" s="66">
        <v>1</v>
      </c>
      <c r="R155" s="102">
        <f>P155*Q155</f>
        <v>1426.55</v>
      </c>
    </row>
  </sheetData>
  <mergeCells count="2">
    <mergeCell ref="A1:R1"/>
    <mergeCell ref="A24:R24"/>
  </mergeCells>
  <phoneticPr fontId="25" type="noConversion"/>
  <hyperlinks>
    <hyperlink ref="A98" r:id="rId1"/>
  </hyperlinks>
  <pageMargins left="0.7" right="0.7" top="0.75" bottom="0.75" header="0.3" footer="0.3"/>
  <pageSetup paperSize="9" orientation="portrait" horizontalDpi="200" verticalDpi="30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0000"/>
  </sheetPr>
  <dimension ref="A1:AN236"/>
  <sheetViews>
    <sheetView topLeftCell="A51" workbookViewId="0">
      <selection activeCell="I224" sqref="I224"/>
    </sheetView>
  </sheetViews>
  <sheetFormatPr defaultColWidth="9" defaultRowHeight="15.6"/>
  <cols>
    <col min="1" max="1" width="11.8984375" style="43" customWidth="1"/>
    <col min="2" max="2" width="5.19921875" style="43" customWidth="1"/>
    <col min="3" max="3" width="6.69921875" style="43" customWidth="1"/>
    <col min="4" max="4" width="7.09765625" style="43" customWidth="1"/>
    <col min="5" max="5" width="8.69921875" style="43" customWidth="1"/>
    <col min="6" max="6" width="5.5" style="43" customWidth="1"/>
    <col min="7" max="7" width="9.3984375" style="43" customWidth="1"/>
    <col min="8" max="8" width="8.09765625" style="43" customWidth="1"/>
    <col min="9" max="9" width="7" style="43" customWidth="1"/>
    <col min="10" max="10" width="6.69921875" style="43" customWidth="1"/>
    <col min="11" max="11" width="3.8984375" style="43" customWidth="1"/>
    <col min="12" max="12" width="12.8984375" style="43" customWidth="1"/>
    <col min="13" max="13" width="4.09765625" style="43" customWidth="1"/>
    <col min="14" max="14" width="14.59765625" style="43" customWidth="1"/>
    <col min="15" max="15" width="5.19921875" style="43" customWidth="1"/>
    <col min="16" max="16" width="13.59765625" style="43" customWidth="1"/>
    <col min="17" max="17" width="6.69921875" style="43" customWidth="1"/>
    <col min="18" max="18" width="11.59765625" style="43" customWidth="1"/>
    <col min="19" max="19" width="9.3984375" style="43"/>
    <col min="20" max="22" width="10.59765625" style="43"/>
    <col min="23" max="16384" width="9" style="43"/>
  </cols>
  <sheetData>
    <row r="1" spans="1:40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</row>
    <row r="2" spans="1:40" s="42" customFormat="1">
      <c r="A2" s="50" t="s">
        <v>213</v>
      </c>
      <c r="B2" s="50" t="s">
        <v>2</v>
      </c>
      <c r="C2" s="50" t="s">
        <v>214</v>
      </c>
      <c r="D2" s="50" t="s">
        <v>215</v>
      </c>
      <c r="E2" s="50" t="s">
        <v>216</v>
      </c>
      <c r="F2" s="68" t="s">
        <v>217</v>
      </c>
      <c r="G2" s="50" t="s">
        <v>6</v>
      </c>
      <c r="H2" s="50" t="s">
        <v>218</v>
      </c>
      <c r="I2" s="50" t="s">
        <v>219</v>
      </c>
      <c r="J2" s="50" t="s">
        <v>220</v>
      </c>
      <c r="K2" s="50" t="s">
        <v>221</v>
      </c>
      <c r="L2" s="50" t="s">
        <v>216</v>
      </c>
      <c r="M2" s="51"/>
      <c r="N2" s="52" t="s">
        <v>8</v>
      </c>
      <c r="O2" s="50" t="s">
        <v>9</v>
      </c>
      <c r="P2" s="52" t="s">
        <v>10</v>
      </c>
      <c r="Q2" s="50" t="s">
        <v>222</v>
      </c>
      <c r="R2" s="67" t="s">
        <v>223</v>
      </c>
    </row>
    <row r="3" spans="1:40" s="42" customFormat="1">
      <c r="A3" s="50" t="s">
        <v>794</v>
      </c>
      <c r="B3" s="50" t="s">
        <v>104</v>
      </c>
      <c r="C3" s="50">
        <v>30</v>
      </c>
      <c r="D3" s="50">
        <v>40</v>
      </c>
      <c r="E3" s="50">
        <f>SUM(D3-C3)</f>
        <v>10</v>
      </c>
      <c r="F3" s="67">
        <v>9.5</v>
      </c>
      <c r="G3" s="50">
        <f>E3*F3</f>
        <v>95</v>
      </c>
      <c r="H3" s="50">
        <v>144812</v>
      </c>
      <c r="I3" s="50">
        <v>165664</v>
      </c>
      <c r="J3" s="50">
        <f t="shared" ref="J3:J17" si="0">I3-H3</f>
        <v>20852</v>
      </c>
      <c r="K3" s="50">
        <v>1</v>
      </c>
      <c r="L3" s="50">
        <f t="shared" ref="L3:L17" si="1">K3*J3</f>
        <v>20852</v>
      </c>
      <c r="M3" s="51">
        <v>1.03</v>
      </c>
      <c r="N3" s="52">
        <f t="shared" ref="N3:N17" si="2">M3*L3</f>
        <v>21477.56</v>
      </c>
      <c r="O3" s="50">
        <v>80</v>
      </c>
      <c r="P3" s="52">
        <f t="shared" ref="P3:P18" si="3">G3+N3+O3</f>
        <v>21652.560000000001</v>
      </c>
      <c r="Q3" s="50">
        <v>1</v>
      </c>
      <c r="R3" s="67">
        <f t="shared" ref="R3:R12" si="4">P3*Q3</f>
        <v>21652.560000000001</v>
      </c>
    </row>
    <row r="4" spans="1:40" s="42" customFormat="1">
      <c r="A4" s="50" t="s">
        <v>795</v>
      </c>
      <c r="B4" s="50" t="s">
        <v>104</v>
      </c>
      <c r="C4" s="50"/>
      <c r="D4" s="50"/>
      <c r="E4" s="50"/>
      <c r="F4" s="67"/>
      <c r="G4" s="50"/>
      <c r="H4" s="50">
        <v>14786</v>
      </c>
      <c r="I4" s="50">
        <v>18460</v>
      </c>
      <c r="J4" s="50">
        <f t="shared" si="0"/>
        <v>3674</v>
      </c>
      <c r="K4" s="50">
        <v>1</v>
      </c>
      <c r="L4" s="50">
        <f t="shared" si="1"/>
        <v>3674</v>
      </c>
      <c r="M4" s="51">
        <v>1.03</v>
      </c>
      <c r="N4" s="52">
        <f t="shared" si="2"/>
        <v>3784.22</v>
      </c>
      <c r="O4" s="50"/>
      <c r="P4" s="52">
        <f t="shared" si="3"/>
        <v>3784.22</v>
      </c>
      <c r="Q4" s="50">
        <v>1</v>
      </c>
      <c r="R4" s="67">
        <f t="shared" si="4"/>
        <v>3784.22</v>
      </c>
    </row>
    <row r="5" spans="1:40" s="42" customFormat="1">
      <c r="A5" s="50" t="s">
        <v>796</v>
      </c>
      <c r="B5" s="50" t="s">
        <v>104</v>
      </c>
      <c r="C5" s="50"/>
      <c r="D5" s="50" t="s">
        <v>797</v>
      </c>
      <c r="E5" s="50"/>
      <c r="F5" s="67"/>
      <c r="G5" s="50"/>
      <c r="H5" s="50">
        <v>17127</v>
      </c>
      <c r="I5" s="50">
        <v>17954</v>
      </c>
      <c r="J5" s="50">
        <f t="shared" si="0"/>
        <v>827</v>
      </c>
      <c r="K5" s="50">
        <v>1</v>
      </c>
      <c r="L5" s="50">
        <f t="shared" si="1"/>
        <v>827</v>
      </c>
      <c r="M5" s="51">
        <v>1.03</v>
      </c>
      <c r="N5" s="52">
        <f t="shared" si="2"/>
        <v>851.81</v>
      </c>
      <c r="O5" s="50"/>
      <c r="P5" s="52">
        <f t="shared" si="3"/>
        <v>851.81</v>
      </c>
      <c r="Q5" s="50">
        <v>1</v>
      </c>
      <c r="R5" s="67">
        <f t="shared" si="4"/>
        <v>851.81</v>
      </c>
    </row>
    <row r="6" spans="1:40" s="42" customFormat="1">
      <c r="A6" s="50" t="s">
        <v>798</v>
      </c>
      <c r="B6" s="50" t="s">
        <v>104</v>
      </c>
      <c r="C6" s="50">
        <v>185</v>
      </c>
      <c r="D6" s="50">
        <v>185</v>
      </c>
      <c r="E6" s="50">
        <f>SUM(D6-C6)</f>
        <v>0</v>
      </c>
      <c r="F6" s="67">
        <v>9.5</v>
      </c>
      <c r="G6" s="50">
        <f>E6*F6</f>
        <v>0</v>
      </c>
      <c r="H6" s="50">
        <v>19511</v>
      </c>
      <c r="I6" s="50">
        <v>19933</v>
      </c>
      <c r="J6" s="50">
        <f t="shared" si="0"/>
        <v>422</v>
      </c>
      <c r="K6" s="50">
        <v>1</v>
      </c>
      <c r="L6" s="50">
        <f t="shared" si="1"/>
        <v>422</v>
      </c>
      <c r="M6" s="51">
        <v>1.03</v>
      </c>
      <c r="N6" s="52">
        <f t="shared" si="2"/>
        <v>434.66</v>
      </c>
      <c r="O6" s="50"/>
      <c r="P6" s="52">
        <f t="shared" si="3"/>
        <v>434.66</v>
      </c>
      <c r="Q6" s="50">
        <v>1</v>
      </c>
      <c r="R6" s="67">
        <f t="shared" si="4"/>
        <v>434.66</v>
      </c>
    </row>
    <row r="7" spans="1:40" s="42" customFormat="1">
      <c r="A7" s="50" t="s">
        <v>799</v>
      </c>
      <c r="B7" s="50" t="s">
        <v>104</v>
      </c>
      <c r="C7" s="50">
        <v>42</v>
      </c>
      <c r="D7" s="50">
        <v>42</v>
      </c>
      <c r="E7" s="50">
        <f>D7-C7</f>
        <v>0</v>
      </c>
      <c r="F7" s="67">
        <v>9.5</v>
      </c>
      <c r="G7" s="50">
        <f>E7*F7</f>
        <v>0</v>
      </c>
      <c r="H7" s="50">
        <v>221575</v>
      </c>
      <c r="I7" s="50">
        <v>236303</v>
      </c>
      <c r="J7" s="50">
        <f t="shared" si="0"/>
        <v>14728</v>
      </c>
      <c r="K7" s="50">
        <v>1</v>
      </c>
      <c r="L7" s="50">
        <f t="shared" si="1"/>
        <v>14728</v>
      </c>
      <c r="M7" s="51">
        <v>1.03</v>
      </c>
      <c r="N7" s="52">
        <f t="shared" si="2"/>
        <v>15169.84</v>
      </c>
      <c r="O7" s="50">
        <v>40</v>
      </c>
      <c r="P7" s="52">
        <f t="shared" si="3"/>
        <v>15209.84</v>
      </c>
      <c r="Q7" s="50">
        <v>1</v>
      </c>
      <c r="R7" s="67">
        <f t="shared" si="4"/>
        <v>15209.84</v>
      </c>
    </row>
    <row r="8" spans="1:40" s="42" customFormat="1">
      <c r="A8" s="50" t="s">
        <v>800</v>
      </c>
      <c r="B8" s="50" t="s">
        <v>104</v>
      </c>
      <c r="C8" s="50">
        <v>92</v>
      </c>
      <c r="D8" s="50">
        <v>98</v>
      </c>
      <c r="E8" s="50">
        <f>SUM(D8-C8)</f>
        <v>6</v>
      </c>
      <c r="F8" s="67">
        <v>9.5</v>
      </c>
      <c r="G8" s="50">
        <f>E8*F8</f>
        <v>57</v>
      </c>
      <c r="H8" s="50">
        <v>60601</v>
      </c>
      <c r="I8" s="50">
        <v>62478</v>
      </c>
      <c r="J8" s="50">
        <f t="shared" si="0"/>
        <v>1877</v>
      </c>
      <c r="K8" s="50">
        <v>1</v>
      </c>
      <c r="L8" s="50">
        <f t="shared" si="1"/>
        <v>1877</v>
      </c>
      <c r="M8" s="51">
        <v>1.03</v>
      </c>
      <c r="N8" s="52">
        <f t="shared" si="2"/>
        <v>1933.31</v>
      </c>
      <c r="O8" s="50">
        <v>80</v>
      </c>
      <c r="P8" s="52">
        <f t="shared" si="3"/>
        <v>2070.31</v>
      </c>
      <c r="Q8" s="50">
        <v>1</v>
      </c>
      <c r="R8" s="67">
        <f t="shared" si="4"/>
        <v>2070.31</v>
      </c>
    </row>
    <row r="9" spans="1:40" s="42" customFormat="1">
      <c r="A9" s="66" t="s">
        <v>801</v>
      </c>
      <c r="B9" s="50" t="s">
        <v>104</v>
      </c>
      <c r="C9" s="66">
        <v>157</v>
      </c>
      <c r="D9" s="66">
        <v>157</v>
      </c>
      <c r="E9" s="50">
        <f>SUM(D9-C9)</f>
        <v>0</v>
      </c>
      <c r="F9" s="67">
        <v>9.5</v>
      </c>
      <c r="G9" s="50">
        <f>E9*F9</f>
        <v>0</v>
      </c>
      <c r="H9" s="50">
        <v>5084</v>
      </c>
      <c r="I9" s="50">
        <v>5084</v>
      </c>
      <c r="J9" s="50">
        <f t="shared" si="0"/>
        <v>0</v>
      </c>
      <c r="K9" s="50">
        <v>1</v>
      </c>
      <c r="L9" s="50">
        <f t="shared" si="1"/>
        <v>0</v>
      </c>
      <c r="M9" s="51">
        <v>1.03</v>
      </c>
      <c r="N9" s="52">
        <f t="shared" si="2"/>
        <v>0</v>
      </c>
      <c r="O9" s="50">
        <v>80</v>
      </c>
      <c r="P9" s="52">
        <f t="shared" si="3"/>
        <v>80</v>
      </c>
      <c r="Q9" s="50">
        <v>1</v>
      </c>
      <c r="R9" s="67">
        <f t="shared" si="4"/>
        <v>80</v>
      </c>
    </row>
    <row r="10" spans="1:40" s="42" customFormat="1">
      <c r="A10" s="50" t="s">
        <v>802</v>
      </c>
      <c r="B10" s="50" t="s">
        <v>104</v>
      </c>
      <c r="C10" s="50">
        <v>152</v>
      </c>
      <c r="D10" s="50">
        <v>152</v>
      </c>
      <c r="E10" s="50">
        <f>SUM(D10-C10)</f>
        <v>0</v>
      </c>
      <c r="F10" s="67">
        <v>9.5</v>
      </c>
      <c r="G10" s="50">
        <f>E10*F10</f>
        <v>0</v>
      </c>
      <c r="H10" s="50">
        <v>220839</v>
      </c>
      <c r="I10" s="50">
        <v>236960</v>
      </c>
      <c r="J10" s="50">
        <f t="shared" si="0"/>
        <v>16121</v>
      </c>
      <c r="K10" s="50">
        <v>1</v>
      </c>
      <c r="L10" s="50">
        <f t="shared" si="1"/>
        <v>16121</v>
      </c>
      <c r="M10" s="51">
        <v>1.03</v>
      </c>
      <c r="N10" s="52">
        <f t="shared" si="2"/>
        <v>16604.63</v>
      </c>
      <c r="O10" s="50">
        <v>140</v>
      </c>
      <c r="P10" s="52">
        <f t="shared" si="3"/>
        <v>16744.63</v>
      </c>
      <c r="Q10" s="50">
        <v>1</v>
      </c>
      <c r="R10" s="67">
        <f t="shared" si="4"/>
        <v>16744.63</v>
      </c>
    </row>
    <row r="11" spans="1:40" s="42" customFormat="1">
      <c r="A11" s="50" t="s">
        <v>803</v>
      </c>
      <c r="B11" s="50" t="s">
        <v>104</v>
      </c>
      <c r="C11" s="50"/>
      <c r="D11" s="50" t="s">
        <v>804</v>
      </c>
      <c r="E11" s="50"/>
      <c r="F11" s="67"/>
      <c r="G11" s="50"/>
      <c r="H11" s="50">
        <v>40359</v>
      </c>
      <c r="I11" s="50">
        <v>40359</v>
      </c>
      <c r="J11" s="50">
        <f t="shared" si="0"/>
        <v>0</v>
      </c>
      <c r="K11" s="50">
        <v>1</v>
      </c>
      <c r="L11" s="50">
        <f t="shared" si="1"/>
        <v>0</v>
      </c>
      <c r="M11" s="51">
        <v>1.03</v>
      </c>
      <c r="N11" s="52">
        <f t="shared" si="2"/>
        <v>0</v>
      </c>
      <c r="O11" s="50"/>
      <c r="P11" s="52">
        <f t="shared" si="3"/>
        <v>0</v>
      </c>
      <c r="Q11" s="50">
        <v>1</v>
      </c>
      <c r="R11" s="67">
        <f t="shared" si="4"/>
        <v>0</v>
      </c>
    </row>
    <row r="12" spans="1:40" s="42" customFormat="1">
      <c r="A12" s="50" t="s">
        <v>805</v>
      </c>
      <c r="B12" s="50" t="s">
        <v>104</v>
      </c>
      <c r="C12" s="50">
        <v>14</v>
      </c>
      <c r="D12" s="50">
        <v>14</v>
      </c>
      <c r="E12" s="50">
        <f>SUM(D12-C12)</f>
        <v>0</v>
      </c>
      <c r="F12" s="67">
        <v>9.5</v>
      </c>
      <c r="G12" s="50">
        <f>E12*F12</f>
        <v>0</v>
      </c>
      <c r="H12" s="50">
        <v>9981</v>
      </c>
      <c r="I12" s="50">
        <v>10606</v>
      </c>
      <c r="J12" s="50">
        <f t="shared" si="0"/>
        <v>625</v>
      </c>
      <c r="K12" s="50">
        <v>1</v>
      </c>
      <c r="L12" s="50">
        <f t="shared" si="1"/>
        <v>625</v>
      </c>
      <c r="M12" s="51">
        <v>1.03</v>
      </c>
      <c r="N12" s="52">
        <f t="shared" si="2"/>
        <v>643.75</v>
      </c>
      <c r="O12" s="50">
        <v>60</v>
      </c>
      <c r="P12" s="52">
        <f t="shared" si="3"/>
        <v>703.75</v>
      </c>
      <c r="Q12" s="50">
        <v>1</v>
      </c>
      <c r="R12" s="67">
        <f t="shared" si="4"/>
        <v>703.75</v>
      </c>
    </row>
    <row r="13" spans="1:40" s="42" customFormat="1">
      <c r="A13" s="66" t="s">
        <v>806</v>
      </c>
      <c r="B13" s="50" t="s">
        <v>104</v>
      </c>
      <c r="C13" s="50">
        <v>15</v>
      </c>
      <c r="D13" s="50">
        <v>15</v>
      </c>
      <c r="E13" s="50">
        <f>SUM(D13-C13)</f>
        <v>0</v>
      </c>
      <c r="F13" s="67">
        <v>9.5</v>
      </c>
      <c r="G13" s="50">
        <f>E13*F13</f>
        <v>0</v>
      </c>
      <c r="H13" s="50">
        <v>2815</v>
      </c>
      <c r="I13" s="50">
        <v>5315</v>
      </c>
      <c r="J13" s="50">
        <f t="shared" si="0"/>
        <v>2500</v>
      </c>
      <c r="K13" s="50">
        <v>1</v>
      </c>
      <c r="L13" s="50">
        <f t="shared" si="1"/>
        <v>2500</v>
      </c>
      <c r="M13" s="51">
        <v>1.03</v>
      </c>
      <c r="N13" s="52">
        <f t="shared" si="2"/>
        <v>2575</v>
      </c>
      <c r="O13" s="50">
        <v>40</v>
      </c>
      <c r="P13" s="52">
        <f t="shared" si="3"/>
        <v>2615</v>
      </c>
      <c r="Q13" s="50">
        <v>1</v>
      </c>
      <c r="R13" s="67">
        <f t="shared" ref="R13:R18" si="5">P13*Q13</f>
        <v>2615</v>
      </c>
    </row>
    <row r="14" spans="1:40" s="42" customFormat="1">
      <c r="A14" s="66" t="s">
        <v>807</v>
      </c>
      <c r="B14" s="50" t="s">
        <v>104</v>
      </c>
      <c r="C14" s="66"/>
      <c r="D14" s="66"/>
      <c r="E14" s="50"/>
      <c r="F14" s="67">
        <v>9.5</v>
      </c>
      <c r="G14" s="50"/>
      <c r="H14" s="50">
        <v>24678</v>
      </c>
      <c r="I14" s="50">
        <v>24678</v>
      </c>
      <c r="J14" s="50">
        <f t="shared" si="0"/>
        <v>0</v>
      </c>
      <c r="K14" s="50">
        <v>1</v>
      </c>
      <c r="L14" s="50">
        <f t="shared" si="1"/>
        <v>0</v>
      </c>
      <c r="M14" s="51">
        <v>1.03</v>
      </c>
      <c r="N14" s="52">
        <f t="shared" si="2"/>
        <v>0</v>
      </c>
      <c r="O14" s="50">
        <v>40</v>
      </c>
      <c r="P14" s="52">
        <f t="shared" si="3"/>
        <v>40</v>
      </c>
      <c r="Q14" s="50">
        <v>1</v>
      </c>
      <c r="R14" s="67">
        <f t="shared" si="5"/>
        <v>40</v>
      </c>
    </row>
    <row r="15" spans="1:40" s="42" customFormat="1">
      <c r="A15" s="66" t="s">
        <v>808</v>
      </c>
      <c r="B15" s="50" t="s">
        <v>104</v>
      </c>
      <c r="C15" s="66"/>
      <c r="D15" s="66" t="s">
        <v>809</v>
      </c>
      <c r="E15" s="50"/>
      <c r="F15" s="67">
        <v>9.5</v>
      </c>
      <c r="G15" s="50">
        <f>E15*F15</f>
        <v>0</v>
      </c>
      <c r="H15" s="50">
        <v>3503</v>
      </c>
      <c r="I15" s="50">
        <v>3738</v>
      </c>
      <c r="J15" s="50">
        <f t="shared" si="0"/>
        <v>235</v>
      </c>
      <c r="K15" s="50">
        <v>1</v>
      </c>
      <c r="L15" s="50">
        <f t="shared" si="1"/>
        <v>235</v>
      </c>
      <c r="M15" s="51">
        <v>1.03</v>
      </c>
      <c r="N15" s="52">
        <f t="shared" si="2"/>
        <v>242.05</v>
      </c>
      <c r="O15" s="50"/>
      <c r="P15" s="52">
        <f t="shared" si="3"/>
        <v>242.05</v>
      </c>
      <c r="Q15" s="50">
        <v>1</v>
      </c>
      <c r="R15" s="67">
        <f t="shared" si="5"/>
        <v>242.05</v>
      </c>
    </row>
    <row r="16" spans="1:40" s="42" customFormat="1">
      <c r="A16" s="50" t="s">
        <v>810</v>
      </c>
      <c r="B16" s="50" t="s">
        <v>104</v>
      </c>
      <c r="C16" s="50">
        <v>162</v>
      </c>
      <c r="D16" s="50">
        <v>162</v>
      </c>
      <c r="E16" s="50">
        <f>SUM(D16-C16)</f>
        <v>0</v>
      </c>
      <c r="F16" s="67">
        <v>9.5</v>
      </c>
      <c r="G16" s="50">
        <f>E16*F16</f>
        <v>0</v>
      </c>
      <c r="H16" s="50">
        <v>63122</v>
      </c>
      <c r="I16" s="50">
        <v>65912</v>
      </c>
      <c r="J16" s="50">
        <f t="shared" si="0"/>
        <v>2790</v>
      </c>
      <c r="K16" s="50">
        <v>1</v>
      </c>
      <c r="L16" s="50">
        <f t="shared" si="1"/>
        <v>2790</v>
      </c>
      <c r="M16" s="51">
        <v>1.03</v>
      </c>
      <c r="N16" s="52">
        <f t="shared" si="2"/>
        <v>2873.7</v>
      </c>
      <c r="O16" s="50">
        <v>80</v>
      </c>
      <c r="P16" s="52">
        <f t="shared" si="3"/>
        <v>2953.7</v>
      </c>
      <c r="Q16" s="50">
        <v>1</v>
      </c>
      <c r="R16" s="67">
        <f t="shared" si="5"/>
        <v>2953.7</v>
      </c>
    </row>
    <row r="17" spans="1:22" s="42" customFormat="1">
      <c r="A17" s="50" t="s">
        <v>811</v>
      </c>
      <c r="B17" s="50" t="s">
        <v>104</v>
      </c>
      <c r="C17" s="50"/>
      <c r="D17" s="50"/>
      <c r="E17" s="50"/>
      <c r="F17" s="67"/>
      <c r="G17" s="50"/>
      <c r="H17" s="50">
        <v>209</v>
      </c>
      <c r="I17" s="50">
        <v>218</v>
      </c>
      <c r="J17" s="50">
        <f t="shared" si="0"/>
        <v>9</v>
      </c>
      <c r="K17" s="50">
        <v>40</v>
      </c>
      <c r="L17" s="50">
        <f t="shared" si="1"/>
        <v>360</v>
      </c>
      <c r="M17" s="51">
        <v>1.03</v>
      </c>
      <c r="N17" s="52">
        <f t="shared" si="2"/>
        <v>370.8</v>
      </c>
      <c r="O17" s="50"/>
      <c r="P17" s="52">
        <f t="shared" si="3"/>
        <v>370.8</v>
      </c>
      <c r="Q17" s="50">
        <v>1</v>
      </c>
      <c r="R17" s="67">
        <f t="shared" si="5"/>
        <v>370.8</v>
      </c>
    </row>
    <row r="18" spans="1:22" s="42" customFormat="1">
      <c r="A18" s="50" t="s">
        <v>10</v>
      </c>
      <c r="B18" s="50" t="s">
        <v>104</v>
      </c>
      <c r="C18" s="50"/>
      <c r="D18" s="50"/>
      <c r="E18" s="50">
        <f>SUM(E3:E16)</f>
        <v>16</v>
      </c>
      <c r="F18" s="67">
        <v>9.5</v>
      </c>
      <c r="G18" s="50">
        <f>E18*F18</f>
        <v>152</v>
      </c>
      <c r="H18" s="50"/>
      <c r="I18" s="50"/>
      <c r="J18" s="50"/>
      <c r="K18" s="50"/>
      <c r="L18" s="50">
        <f>SUM(L3:L17)</f>
        <v>65011</v>
      </c>
      <c r="M18" s="51">
        <v>1.03</v>
      </c>
      <c r="N18" s="52">
        <f>L18*M18</f>
        <v>66961.33</v>
      </c>
      <c r="O18" s="50">
        <f>SUM(O3:O16)</f>
        <v>640</v>
      </c>
      <c r="P18" s="52">
        <f t="shared" si="3"/>
        <v>67753.33</v>
      </c>
      <c r="Q18" s="50">
        <v>1</v>
      </c>
      <c r="R18" s="67">
        <f t="shared" si="5"/>
        <v>67753.33</v>
      </c>
    </row>
    <row r="19" spans="1:22" s="104" customFormat="1">
      <c r="A19" s="122" t="s">
        <v>812</v>
      </c>
      <c r="B19" s="122"/>
      <c r="C19" s="122"/>
      <c r="D19" s="122" t="s">
        <v>285</v>
      </c>
      <c r="E19" s="122"/>
      <c r="F19" s="123"/>
      <c r="G19" s="122"/>
      <c r="H19" s="122"/>
      <c r="I19" s="122"/>
      <c r="J19" s="122"/>
      <c r="K19" s="122"/>
      <c r="L19" s="122"/>
      <c r="M19" s="146"/>
      <c r="N19" s="147"/>
      <c r="O19" s="122"/>
      <c r="P19" s="147"/>
      <c r="Q19" s="122"/>
      <c r="R19" s="123">
        <v>90000</v>
      </c>
    </row>
    <row r="20" spans="1:22" s="104" customFormat="1">
      <c r="A20" s="122" t="s">
        <v>813</v>
      </c>
      <c r="B20" s="122"/>
      <c r="C20" s="122"/>
      <c r="D20" s="122" t="s">
        <v>499</v>
      </c>
      <c r="E20" s="122"/>
      <c r="F20" s="123"/>
      <c r="G20" s="122"/>
      <c r="H20" s="122"/>
      <c r="I20" s="122"/>
      <c r="J20" s="122"/>
      <c r="K20" s="122"/>
      <c r="L20" s="122"/>
      <c r="M20" s="146"/>
      <c r="N20" s="147"/>
      <c r="O20" s="122"/>
      <c r="P20" s="147"/>
      <c r="Q20" s="122"/>
      <c r="R20" s="123">
        <f>R19-R18</f>
        <v>22246.67</v>
      </c>
    </row>
    <row r="21" spans="1:22" s="104" customFormat="1">
      <c r="A21" s="122"/>
      <c r="B21" s="122"/>
      <c r="C21" s="122"/>
      <c r="D21" s="122"/>
      <c r="E21" s="122"/>
      <c r="F21" s="123"/>
      <c r="G21" s="122"/>
      <c r="H21" s="122"/>
      <c r="I21" s="122"/>
      <c r="J21" s="122"/>
      <c r="K21" s="122"/>
      <c r="L21" s="122"/>
      <c r="M21" s="146"/>
      <c r="N21" s="147"/>
      <c r="O21" s="122"/>
      <c r="P21" s="147"/>
      <c r="Q21" s="122"/>
      <c r="R21" s="123"/>
    </row>
    <row r="22" spans="1:22" s="104" customFormat="1">
      <c r="A22" s="122" t="s">
        <v>213</v>
      </c>
      <c r="B22" s="122" t="s">
        <v>2</v>
      </c>
      <c r="C22" s="122" t="s">
        <v>214</v>
      </c>
      <c r="D22" s="122" t="s">
        <v>215</v>
      </c>
      <c r="E22" s="122" t="s">
        <v>216</v>
      </c>
      <c r="F22" s="123" t="s">
        <v>217</v>
      </c>
      <c r="G22" s="122" t="s">
        <v>6</v>
      </c>
      <c r="H22" s="122" t="s">
        <v>218</v>
      </c>
      <c r="I22" s="122" t="s">
        <v>219</v>
      </c>
      <c r="J22" s="122" t="s">
        <v>220</v>
      </c>
      <c r="K22" s="122" t="s">
        <v>221</v>
      </c>
      <c r="L22" s="122" t="s">
        <v>216</v>
      </c>
      <c r="M22" s="146"/>
      <c r="N22" s="147" t="s">
        <v>8</v>
      </c>
      <c r="O22" s="122" t="s">
        <v>9</v>
      </c>
      <c r="P22" s="147" t="s">
        <v>10</v>
      </c>
      <c r="Q22" s="122" t="s">
        <v>222</v>
      </c>
      <c r="R22" s="123" t="s">
        <v>223</v>
      </c>
    </row>
    <row r="23" spans="1:22" s="42" customFormat="1">
      <c r="A23" s="50" t="s">
        <v>814</v>
      </c>
      <c r="B23" s="50" t="s">
        <v>815</v>
      </c>
      <c r="C23" s="50"/>
      <c r="D23" s="50"/>
      <c r="E23" s="50"/>
      <c r="F23" s="67"/>
      <c r="G23" s="50"/>
      <c r="H23" s="50">
        <v>1822</v>
      </c>
      <c r="I23" s="50">
        <v>1911</v>
      </c>
      <c r="J23" s="50">
        <f>I23-H23</f>
        <v>89</v>
      </c>
      <c r="K23" s="50">
        <v>20</v>
      </c>
      <c r="L23" s="50">
        <f>K23*J23</f>
        <v>1780</v>
      </c>
      <c r="M23" s="51">
        <v>1.03</v>
      </c>
      <c r="N23" s="52">
        <f>M23*L23</f>
        <v>1833.4</v>
      </c>
      <c r="O23" s="50">
        <v>40</v>
      </c>
      <c r="P23" s="52">
        <f>G23+N23+O23</f>
        <v>1873.4</v>
      </c>
      <c r="Q23" s="50">
        <v>1</v>
      </c>
      <c r="R23" s="67">
        <f>P23*Q23</f>
        <v>1873.4</v>
      </c>
    </row>
    <row r="24" spans="1:22" s="42" customFormat="1" ht="13.5" customHeight="1">
      <c r="A24" s="50" t="s">
        <v>816</v>
      </c>
      <c r="B24" s="50" t="s">
        <v>815</v>
      </c>
      <c r="C24" s="50">
        <v>27</v>
      </c>
      <c r="D24" s="50">
        <v>27</v>
      </c>
      <c r="E24" s="50">
        <f>SUM(D24-C24)</f>
        <v>0</v>
      </c>
      <c r="F24" s="67">
        <v>9.5</v>
      </c>
      <c r="G24" s="50">
        <f>E24*F24</f>
        <v>0</v>
      </c>
      <c r="H24" s="50">
        <v>1630</v>
      </c>
      <c r="I24" s="50">
        <v>1630</v>
      </c>
      <c r="J24" s="50">
        <f t="shared" ref="J24:J37" si="6">I24-H24</f>
        <v>0</v>
      </c>
      <c r="K24" s="50">
        <v>1</v>
      </c>
      <c r="L24" s="50">
        <f t="shared" ref="L24:L37" si="7">K24*J24</f>
        <v>0</v>
      </c>
      <c r="M24" s="51">
        <v>1.03</v>
      </c>
      <c r="N24" s="52">
        <f t="shared" ref="N24:N37" si="8">M24*L24</f>
        <v>0</v>
      </c>
      <c r="O24" s="50">
        <v>40</v>
      </c>
      <c r="P24" s="52">
        <f t="shared" ref="P24:P38" si="9">G24+N24+O24</f>
        <v>40</v>
      </c>
      <c r="Q24" s="50">
        <v>1</v>
      </c>
      <c r="R24" s="67">
        <f t="shared" ref="R24:R39" si="10">P24*Q24</f>
        <v>40</v>
      </c>
    </row>
    <row r="25" spans="1:22" s="42" customFormat="1" hidden="1">
      <c r="A25" s="50" t="s">
        <v>817</v>
      </c>
      <c r="B25" s="50" t="s">
        <v>815</v>
      </c>
      <c r="C25" s="50"/>
      <c r="D25" s="50" t="s">
        <v>818</v>
      </c>
      <c r="E25" s="50"/>
      <c r="F25" s="67"/>
      <c r="G25" s="50"/>
      <c r="H25" s="50">
        <v>80746</v>
      </c>
      <c r="I25" s="50">
        <v>80746</v>
      </c>
      <c r="J25" s="50">
        <f t="shared" si="6"/>
        <v>0</v>
      </c>
      <c r="K25" s="50">
        <v>1</v>
      </c>
      <c r="L25" s="50">
        <f t="shared" si="7"/>
        <v>0</v>
      </c>
      <c r="M25" s="51">
        <v>1.03</v>
      </c>
      <c r="N25" s="52">
        <f t="shared" si="8"/>
        <v>0</v>
      </c>
      <c r="O25" s="50">
        <v>40</v>
      </c>
      <c r="P25" s="52">
        <f t="shared" si="9"/>
        <v>40</v>
      </c>
      <c r="Q25" s="50">
        <v>1</v>
      </c>
      <c r="R25" s="67">
        <f t="shared" si="10"/>
        <v>40</v>
      </c>
    </row>
    <row r="26" spans="1:22" s="42" customFormat="1" hidden="1">
      <c r="A26" s="50" t="s">
        <v>819</v>
      </c>
      <c r="B26" s="50" t="s">
        <v>815</v>
      </c>
      <c r="C26" s="50">
        <v>8</v>
      </c>
      <c r="D26" s="50">
        <v>8</v>
      </c>
      <c r="E26" s="50">
        <f>SUM(D26-C26)</f>
        <v>0</v>
      </c>
      <c r="F26" s="67">
        <v>9.5</v>
      </c>
      <c r="G26" s="50">
        <f>E26*F26</f>
        <v>0</v>
      </c>
      <c r="H26" s="50">
        <v>37951</v>
      </c>
      <c r="I26" s="50">
        <v>37951</v>
      </c>
      <c r="J26" s="50">
        <f t="shared" si="6"/>
        <v>0</v>
      </c>
      <c r="K26" s="50">
        <v>1</v>
      </c>
      <c r="L26" s="50">
        <f t="shared" si="7"/>
        <v>0</v>
      </c>
      <c r="M26" s="51">
        <v>1.03</v>
      </c>
      <c r="N26" s="52">
        <f t="shared" si="8"/>
        <v>0</v>
      </c>
      <c r="O26" s="50">
        <v>40</v>
      </c>
      <c r="P26" s="52">
        <f t="shared" si="9"/>
        <v>40</v>
      </c>
      <c r="Q26" s="50">
        <v>1</v>
      </c>
      <c r="R26" s="67">
        <f t="shared" si="10"/>
        <v>40</v>
      </c>
    </row>
    <row r="27" spans="1:22" s="42" customFormat="1" hidden="1">
      <c r="A27" s="50" t="s">
        <v>820</v>
      </c>
      <c r="B27" s="50" t="s">
        <v>815</v>
      </c>
      <c r="C27" s="50">
        <v>907</v>
      </c>
      <c r="D27" s="50">
        <v>907</v>
      </c>
      <c r="E27" s="50">
        <f>SUM(D27-C27)</f>
        <v>0</v>
      </c>
      <c r="F27" s="67">
        <v>9.5</v>
      </c>
      <c r="G27" s="50">
        <f>E27*F27</f>
        <v>0</v>
      </c>
      <c r="H27" s="50">
        <v>43772</v>
      </c>
      <c r="I27" s="50">
        <v>43772</v>
      </c>
      <c r="J27" s="50">
        <f t="shared" si="6"/>
        <v>0</v>
      </c>
      <c r="K27" s="50">
        <v>1</v>
      </c>
      <c r="L27" s="50">
        <f t="shared" si="7"/>
        <v>0</v>
      </c>
      <c r="M27" s="51">
        <v>1.03</v>
      </c>
      <c r="N27" s="52">
        <f t="shared" si="8"/>
        <v>0</v>
      </c>
      <c r="O27" s="50">
        <v>40</v>
      </c>
      <c r="P27" s="52">
        <f t="shared" si="9"/>
        <v>40</v>
      </c>
      <c r="Q27" s="50">
        <v>1</v>
      </c>
      <c r="R27" s="67">
        <f t="shared" si="10"/>
        <v>40</v>
      </c>
    </row>
    <row r="28" spans="1:22" s="42" customFormat="1" hidden="1">
      <c r="A28" s="50" t="s">
        <v>821</v>
      </c>
      <c r="B28" s="50" t="s">
        <v>815</v>
      </c>
      <c r="C28" s="50">
        <v>189</v>
      </c>
      <c r="D28" s="50">
        <v>198</v>
      </c>
      <c r="E28" s="50">
        <f>SUM(D28-C28)</f>
        <v>9</v>
      </c>
      <c r="F28" s="67">
        <v>9.5</v>
      </c>
      <c r="G28" s="50">
        <f>E28*F28</f>
        <v>85.5</v>
      </c>
      <c r="H28" s="50">
        <v>11029</v>
      </c>
      <c r="I28" s="50">
        <v>11029</v>
      </c>
      <c r="J28" s="50">
        <f t="shared" si="6"/>
        <v>0</v>
      </c>
      <c r="K28" s="50">
        <v>60</v>
      </c>
      <c r="L28" s="50">
        <f t="shared" si="7"/>
        <v>0</v>
      </c>
      <c r="M28" s="51">
        <v>1.03</v>
      </c>
      <c r="N28" s="52">
        <f t="shared" si="8"/>
        <v>0</v>
      </c>
      <c r="O28" s="50">
        <v>40</v>
      </c>
      <c r="P28" s="52">
        <f t="shared" si="9"/>
        <v>125.5</v>
      </c>
      <c r="Q28" s="50">
        <v>1</v>
      </c>
      <c r="R28" s="67">
        <f t="shared" si="10"/>
        <v>125.5</v>
      </c>
    </row>
    <row r="29" spans="1:22" s="42" customFormat="1">
      <c r="A29" s="50" t="s">
        <v>821</v>
      </c>
      <c r="B29" s="50" t="s">
        <v>815</v>
      </c>
      <c r="C29" s="50">
        <v>52</v>
      </c>
      <c r="D29" s="50">
        <v>54</v>
      </c>
      <c r="E29" s="50"/>
      <c r="F29" s="67">
        <v>9.5</v>
      </c>
      <c r="G29" s="50"/>
      <c r="H29" s="50">
        <v>9331</v>
      </c>
      <c r="I29" s="50">
        <v>10585</v>
      </c>
      <c r="J29" s="50">
        <f t="shared" si="6"/>
        <v>1254</v>
      </c>
      <c r="K29" s="50">
        <v>80</v>
      </c>
      <c r="L29" s="50">
        <f t="shared" si="7"/>
        <v>100320</v>
      </c>
      <c r="M29" s="51">
        <v>1.03</v>
      </c>
      <c r="N29" s="52">
        <f t="shared" si="8"/>
        <v>103329.60000000001</v>
      </c>
      <c r="O29" s="50"/>
      <c r="P29" s="52">
        <f t="shared" si="9"/>
        <v>103329.60000000001</v>
      </c>
      <c r="Q29" s="50">
        <v>1</v>
      </c>
      <c r="R29" s="67">
        <f t="shared" si="10"/>
        <v>103329.60000000001</v>
      </c>
      <c r="S29" s="42" t="s">
        <v>822</v>
      </c>
      <c r="V29" s="42">
        <v>285340.02</v>
      </c>
    </row>
    <row r="30" spans="1:22" s="42" customFormat="1">
      <c r="A30" s="50" t="s">
        <v>823</v>
      </c>
      <c r="B30" s="50" t="s">
        <v>815</v>
      </c>
      <c r="C30" s="50"/>
      <c r="D30" s="50" t="s">
        <v>824</v>
      </c>
      <c r="E30" s="50"/>
      <c r="F30" s="67">
        <v>9.5</v>
      </c>
      <c r="G30" s="50"/>
      <c r="H30" s="50">
        <v>6395</v>
      </c>
      <c r="I30" s="50">
        <v>6452</v>
      </c>
      <c r="J30" s="50">
        <f t="shared" si="6"/>
        <v>57</v>
      </c>
      <c r="K30" s="50">
        <v>1</v>
      </c>
      <c r="L30" s="50">
        <f t="shared" si="7"/>
        <v>57</v>
      </c>
      <c r="M30" s="51">
        <v>1.03</v>
      </c>
      <c r="N30" s="52">
        <f t="shared" si="8"/>
        <v>58.71</v>
      </c>
      <c r="O30" s="50"/>
      <c r="P30" s="52">
        <f t="shared" si="9"/>
        <v>58.71</v>
      </c>
      <c r="Q30" s="50">
        <v>1</v>
      </c>
      <c r="R30" s="67">
        <f t="shared" si="10"/>
        <v>58.71</v>
      </c>
      <c r="V30" s="42">
        <v>285340.02</v>
      </c>
    </row>
    <row r="31" spans="1:22" s="42" customFormat="1">
      <c r="A31" s="50" t="s">
        <v>825</v>
      </c>
      <c r="B31" s="50" t="s">
        <v>815</v>
      </c>
      <c r="C31" s="50"/>
      <c r="D31" s="50"/>
      <c r="E31" s="50"/>
      <c r="F31" s="67">
        <v>9.5</v>
      </c>
      <c r="G31" s="50"/>
      <c r="H31" s="50">
        <v>984</v>
      </c>
      <c r="I31" s="50">
        <v>1237</v>
      </c>
      <c r="J31" s="50">
        <f t="shared" si="6"/>
        <v>253</v>
      </c>
      <c r="K31" s="50">
        <v>80</v>
      </c>
      <c r="L31" s="50">
        <f t="shared" si="7"/>
        <v>20240</v>
      </c>
      <c r="M31" s="51">
        <v>1.03</v>
      </c>
      <c r="N31" s="52">
        <f t="shared" si="8"/>
        <v>20847.2</v>
      </c>
      <c r="O31" s="50"/>
      <c r="P31" s="52">
        <f t="shared" si="9"/>
        <v>20847.2</v>
      </c>
      <c r="Q31" s="50">
        <v>1</v>
      </c>
      <c r="R31" s="67">
        <f t="shared" si="10"/>
        <v>20847.2</v>
      </c>
    </row>
    <row r="32" spans="1:22" s="42" customFormat="1">
      <c r="A32" s="50" t="s">
        <v>826</v>
      </c>
      <c r="B32" s="50" t="s">
        <v>815</v>
      </c>
      <c r="C32" s="50">
        <v>211</v>
      </c>
      <c r="D32" s="50">
        <v>211</v>
      </c>
      <c r="E32" s="50">
        <f>SUM(D32-C32)</f>
        <v>0</v>
      </c>
      <c r="F32" s="67">
        <v>9.5</v>
      </c>
      <c r="G32" s="50">
        <f>E32*F32</f>
        <v>0</v>
      </c>
      <c r="H32" s="50">
        <v>1496</v>
      </c>
      <c r="I32" s="50">
        <v>2030</v>
      </c>
      <c r="J32" s="50">
        <f t="shared" si="6"/>
        <v>534</v>
      </c>
      <c r="K32" s="50">
        <v>80</v>
      </c>
      <c r="L32" s="50">
        <f t="shared" si="7"/>
        <v>42720</v>
      </c>
      <c r="M32" s="51">
        <v>1.03</v>
      </c>
      <c r="N32" s="52">
        <f t="shared" si="8"/>
        <v>44001.599999999999</v>
      </c>
      <c r="O32" s="50"/>
      <c r="P32" s="52">
        <f t="shared" si="9"/>
        <v>44001.599999999999</v>
      </c>
      <c r="Q32" s="50">
        <v>1</v>
      </c>
      <c r="R32" s="67">
        <f t="shared" si="10"/>
        <v>44001.599999999999</v>
      </c>
    </row>
    <row r="33" spans="1:40" s="42" customFormat="1">
      <c r="A33" s="50" t="s">
        <v>827</v>
      </c>
      <c r="B33" s="50" t="s">
        <v>815</v>
      </c>
      <c r="C33" s="50"/>
      <c r="D33" s="50" t="s">
        <v>828</v>
      </c>
      <c r="E33" s="124"/>
      <c r="F33" s="67">
        <v>9.5</v>
      </c>
      <c r="G33" s="50"/>
      <c r="H33" s="50">
        <v>40963</v>
      </c>
      <c r="I33" s="50">
        <v>40963</v>
      </c>
      <c r="J33" s="50">
        <f t="shared" si="6"/>
        <v>0</v>
      </c>
      <c r="K33" s="50">
        <v>1</v>
      </c>
      <c r="L33" s="50">
        <f t="shared" si="7"/>
        <v>0</v>
      </c>
      <c r="M33" s="51">
        <v>1.03</v>
      </c>
      <c r="N33" s="52">
        <f t="shared" si="8"/>
        <v>0</v>
      </c>
      <c r="O33" s="50"/>
      <c r="P33" s="52">
        <f t="shared" si="9"/>
        <v>0</v>
      </c>
      <c r="Q33" s="50">
        <v>1</v>
      </c>
      <c r="R33" s="67">
        <f t="shared" si="10"/>
        <v>0</v>
      </c>
    </row>
    <row r="34" spans="1:40" s="42" customFormat="1">
      <c r="A34" s="50" t="s">
        <v>829</v>
      </c>
      <c r="B34" s="50" t="s">
        <v>815</v>
      </c>
      <c r="C34" s="50">
        <v>15</v>
      </c>
      <c r="D34" s="50">
        <v>15</v>
      </c>
      <c r="E34" s="50">
        <f>SUM(D34-C34)</f>
        <v>0</v>
      </c>
      <c r="F34" s="67">
        <v>9.5</v>
      </c>
      <c r="G34" s="50">
        <f>E34*F34</f>
        <v>0</v>
      </c>
      <c r="H34" s="124">
        <v>15851</v>
      </c>
      <c r="I34" s="124">
        <v>16835</v>
      </c>
      <c r="J34" s="50">
        <f t="shared" si="6"/>
        <v>984</v>
      </c>
      <c r="K34" s="50">
        <v>1</v>
      </c>
      <c r="L34" s="50">
        <f t="shared" si="7"/>
        <v>984</v>
      </c>
      <c r="M34" s="51">
        <v>1.03</v>
      </c>
      <c r="N34" s="52">
        <f t="shared" si="8"/>
        <v>1013.52</v>
      </c>
      <c r="O34" s="50">
        <v>80</v>
      </c>
      <c r="P34" s="52">
        <f t="shared" si="9"/>
        <v>1093.52</v>
      </c>
      <c r="Q34" s="50">
        <v>1</v>
      </c>
      <c r="R34" s="67">
        <f t="shared" si="10"/>
        <v>1093.52</v>
      </c>
    </row>
    <row r="35" spans="1:40" s="42" customFormat="1">
      <c r="A35" s="50" t="s">
        <v>830</v>
      </c>
      <c r="B35" s="50" t="s">
        <v>815</v>
      </c>
      <c r="C35" s="50"/>
      <c r="D35" s="50"/>
      <c r="E35" s="50"/>
      <c r="F35" s="67">
        <v>9.5</v>
      </c>
      <c r="G35" s="50"/>
      <c r="H35" s="50">
        <v>3981</v>
      </c>
      <c r="I35" s="50">
        <v>3981</v>
      </c>
      <c r="J35" s="50">
        <f t="shared" si="6"/>
        <v>0</v>
      </c>
      <c r="K35" s="50">
        <v>50</v>
      </c>
      <c r="L35" s="50">
        <f t="shared" si="7"/>
        <v>0</v>
      </c>
      <c r="M35" s="51">
        <v>1.03</v>
      </c>
      <c r="N35" s="52">
        <f t="shared" si="8"/>
        <v>0</v>
      </c>
      <c r="O35" s="50">
        <v>40</v>
      </c>
      <c r="P35" s="52">
        <f t="shared" si="9"/>
        <v>40</v>
      </c>
      <c r="Q35" s="50">
        <v>1</v>
      </c>
      <c r="R35" s="67">
        <f t="shared" si="10"/>
        <v>40</v>
      </c>
    </row>
    <row r="36" spans="1:40" s="42" customFormat="1">
      <c r="A36" s="50" t="s">
        <v>831</v>
      </c>
      <c r="B36" s="50" t="s">
        <v>815</v>
      </c>
      <c r="C36" s="50"/>
      <c r="D36" s="50" t="s">
        <v>832</v>
      </c>
      <c r="E36" s="50"/>
      <c r="F36" s="67">
        <v>9.5</v>
      </c>
      <c r="G36" s="50"/>
      <c r="H36" s="50">
        <v>46490</v>
      </c>
      <c r="I36" s="50">
        <v>52105</v>
      </c>
      <c r="J36" s="50">
        <f t="shared" si="6"/>
        <v>5615</v>
      </c>
      <c r="K36" s="50">
        <v>1</v>
      </c>
      <c r="L36" s="50">
        <f t="shared" si="7"/>
        <v>5615</v>
      </c>
      <c r="M36" s="51">
        <v>1.03</v>
      </c>
      <c r="N36" s="52">
        <f t="shared" si="8"/>
        <v>5783.45</v>
      </c>
      <c r="O36" s="50"/>
      <c r="P36" s="52">
        <f t="shared" si="9"/>
        <v>5783.45</v>
      </c>
      <c r="Q36" s="50">
        <v>1</v>
      </c>
      <c r="R36" s="67">
        <f t="shared" si="10"/>
        <v>5783.45</v>
      </c>
    </row>
    <row r="37" spans="1:40" s="42" customFormat="1">
      <c r="A37" s="50" t="s">
        <v>833</v>
      </c>
      <c r="B37" s="50" t="s">
        <v>815</v>
      </c>
      <c r="C37" s="50">
        <v>988</v>
      </c>
      <c r="D37" s="50">
        <v>1004</v>
      </c>
      <c r="E37" s="50">
        <f>SUM(D37-C37)</f>
        <v>16</v>
      </c>
      <c r="F37" s="67">
        <v>9.5</v>
      </c>
      <c r="G37" s="50">
        <f>E37*F37</f>
        <v>152</v>
      </c>
      <c r="H37" s="50">
        <v>95324</v>
      </c>
      <c r="I37" s="50">
        <v>101832</v>
      </c>
      <c r="J37" s="50">
        <f t="shared" si="6"/>
        <v>6508</v>
      </c>
      <c r="K37" s="50">
        <v>1</v>
      </c>
      <c r="L37" s="50">
        <f t="shared" si="7"/>
        <v>6508</v>
      </c>
      <c r="M37" s="51">
        <v>1.03</v>
      </c>
      <c r="N37" s="52">
        <f t="shared" si="8"/>
        <v>6703.24</v>
      </c>
      <c r="O37" s="50"/>
      <c r="P37" s="52">
        <f t="shared" si="9"/>
        <v>6855.24</v>
      </c>
      <c r="Q37" s="50">
        <v>1</v>
      </c>
      <c r="R37" s="67">
        <f t="shared" si="10"/>
        <v>6855.24</v>
      </c>
    </row>
    <row r="38" spans="1:40" s="42" customFormat="1">
      <c r="A38" s="50" t="s">
        <v>834</v>
      </c>
      <c r="B38" s="50" t="s">
        <v>815</v>
      </c>
      <c r="C38" s="50">
        <v>653</v>
      </c>
      <c r="D38" s="50">
        <v>661</v>
      </c>
      <c r="E38" s="50">
        <f>SUM(D38-C38)</f>
        <v>8</v>
      </c>
      <c r="F38" s="67">
        <v>9.5</v>
      </c>
      <c r="G38" s="50">
        <f>E38*F38</f>
        <v>76</v>
      </c>
      <c r="H38" s="50"/>
      <c r="I38" s="50"/>
      <c r="J38" s="50"/>
      <c r="K38" s="50"/>
      <c r="L38" s="50"/>
      <c r="M38" s="51">
        <v>1.03</v>
      </c>
      <c r="N38" s="52"/>
      <c r="O38" s="50"/>
      <c r="P38" s="52">
        <f t="shared" si="9"/>
        <v>76</v>
      </c>
      <c r="Q38" s="50">
        <v>1</v>
      </c>
      <c r="R38" s="67">
        <f t="shared" si="10"/>
        <v>76</v>
      </c>
      <c r="S38" s="165"/>
      <c r="T38" s="165"/>
      <c r="U38" s="165"/>
      <c r="V38" s="165"/>
      <c r="W38" s="165"/>
    </row>
    <row r="39" spans="1:40" s="105" customFormat="1">
      <c r="A39" s="125" t="s">
        <v>10</v>
      </c>
      <c r="B39" s="125" t="s">
        <v>815</v>
      </c>
      <c r="C39" s="125"/>
      <c r="D39" s="125"/>
      <c r="E39" s="125">
        <f>SUM(E24:E38)</f>
        <v>33</v>
      </c>
      <c r="F39" s="126">
        <v>9.5</v>
      </c>
      <c r="G39" s="125">
        <f>E39*F39</f>
        <v>313.5</v>
      </c>
      <c r="H39" s="125"/>
      <c r="I39" s="125"/>
      <c r="J39" s="125"/>
      <c r="K39" s="125"/>
      <c r="L39" s="125">
        <f>SUM(L23:L38)</f>
        <v>178224</v>
      </c>
      <c r="M39" s="148">
        <v>1.03</v>
      </c>
      <c r="N39" s="149">
        <f>M39*L39</f>
        <v>183570.72</v>
      </c>
      <c r="O39" s="125">
        <f>SUM(O24:O37)</f>
        <v>320</v>
      </c>
      <c r="P39" s="149">
        <f>G39+G40+N39+O39</f>
        <v>184204.22</v>
      </c>
      <c r="Q39" s="125">
        <v>1</v>
      </c>
      <c r="R39" s="126">
        <f t="shared" si="10"/>
        <v>184204.22</v>
      </c>
      <c r="S39" s="166"/>
      <c r="T39" s="166"/>
      <c r="U39" s="166"/>
      <c r="V39" s="166"/>
      <c r="W39" s="166"/>
    </row>
    <row r="40" spans="1:40" s="106" customFormat="1">
      <c r="A40" s="127"/>
      <c r="F40" s="128"/>
      <c r="G40" s="127"/>
      <c r="L40" s="150">
        <f>N40/M39</f>
        <v>178534.67961165</v>
      </c>
      <c r="N40" s="151">
        <f>N39+O39</f>
        <v>183890.72</v>
      </c>
      <c r="S40" s="166"/>
      <c r="T40" s="166"/>
      <c r="U40" s="166"/>
      <c r="V40" s="166"/>
      <c r="W40" s="166"/>
      <c r="X40" s="167"/>
    </row>
    <row r="41" spans="1:40" s="107" customFormat="1">
      <c r="A41" s="107" t="s">
        <v>105</v>
      </c>
      <c r="B41" s="129" t="s">
        <v>104</v>
      </c>
      <c r="E41" s="130" t="s">
        <v>302</v>
      </c>
      <c r="F41" s="131" t="s">
        <v>835</v>
      </c>
      <c r="G41" s="132"/>
      <c r="L41" s="152"/>
      <c r="N41" s="153"/>
      <c r="R41" s="107">
        <v>148094.01</v>
      </c>
      <c r="S41" s="168"/>
      <c r="T41" s="168"/>
      <c r="U41" s="168"/>
      <c r="V41" s="168"/>
      <c r="W41" s="168"/>
      <c r="X41" s="169"/>
    </row>
    <row r="42" spans="1:40" s="107" customFormat="1">
      <c r="A42" s="132"/>
      <c r="E42" s="130" t="s">
        <v>394</v>
      </c>
      <c r="F42" s="131"/>
      <c r="G42" s="132" t="s">
        <v>303</v>
      </c>
      <c r="L42" s="152"/>
      <c r="N42" s="153"/>
      <c r="R42" s="107">
        <v>100000</v>
      </c>
      <c r="S42" s="168"/>
      <c r="T42" s="168"/>
      <c r="U42" s="168"/>
      <c r="V42" s="168"/>
      <c r="W42" s="168"/>
      <c r="X42" s="169"/>
    </row>
    <row r="43" spans="1:40" s="107" customFormat="1">
      <c r="A43" s="132"/>
      <c r="F43" s="131"/>
      <c r="G43" s="132"/>
      <c r="L43" s="152"/>
      <c r="N43" s="153"/>
      <c r="S43" s="168"/>
      <c r="T43" s="168"/>
      <c r="U43" s="168"/>
      <c r="V43" s="168"/>
      <c r="W43" s="168"/>
      <c r="X43" s="169"/>
    </row>
    <row r="44" spans="1:40" s="108" customFormat="1">
      <c r="A44" s="133"/>
      <c r="B44" s="133"/>
      <c r="C44" s="133"/>
      <c r="D44" s="133"/>
      <c r="E44" s="133"/>
      <c r="F44" s="134"/>
      <c r="G44" s="133"/>
      <c r="H44" s="133"/>
      <c r="I44" s="133"/>
      <c r="J44" s="133"/>
      <c r="K44" s="133"/>
      <c r="L44" s="133"/>
      <c r="M44" s="154"/>
      <c r="N44" s="155"/>
      <c r="O44" s="133"/>
      <c r="P44" s="155"/>
      <c r="Q44" s="133"/>
      <c r="R44" s="170"/>
      <c r="S44" s="168"/>
      <c r="T44" s="168"/>
      <c r="U44" s="168"/>
      <c r="V44" s="168"/>
      <c r="W44" s="168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</row>
    <row r="45" spans="1:40" s="108" customFormat="1">
      <c r="A45" s="135" t="s">
        <v>213</v>
      </c>
      <c r="B45" s="135" t="s">
        <v>2</v>
      </c>
      <c r="C45" s="135" t="s">
        <v>214</v>
      </c>
      <c r="D45" s="135" t="s">
        <v>215</v>
      </c>
      <c r="E45" s="135" t="s">
        <v>216</v>
      </c>
      <c r="F45" s="136" t="s">
        <v>217</v>
      </c>
      <c r="G45" s="135" t="s">
        <v>6</v>
      </c>
      <c r="H45" s="135" t="s">
        <v>218</v>
      </c>
      <c r="I45" s="135" t="s">
        <v>219</v>
      </c>
      <c r="J45" s="135" t="s">
        <v>220</v>
      </c>
      <c r="K45" s="135" t="s">
        <v>221</v>
      </c>
      <c r="L45" s="135" t="s">
        <v>216</v>
      </c>
      <c r="M45" s="156"/>
      <c r="N45" s="157" t="s">
        <v>8</v>
      </c>
      <c r="O45" s="135" t="s">
        <v>9</v>
      </c>
      <c r="P45" s="157" t="s">
        <v>10</v>
      </c>
      <c r="Q45" s="135" t="s">
        <v>222</v>
      </c>
      <c r="R45" s="136" t="s">
        <v>223</v>
      </c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</row>
    <row r="46" spans="1:40" s="42" customFormat="1">
      <c r="A46" s="124" t="s">
        <v>117</v>
      </c>
      <c r="B46" s="50" t="s">
        <v>116</v>
      </c>
      <c r="C46" s="50">
        <v>4576</v>
      </c>
      <c r="D46" s="50"/>
      <c r="E46" s="50"/>
      <c r="F46" s="67"/>
      <c r="G46" s="50"/>
      <c r="H46" s="50"/>
      <c r="I46" s="50"/>
      <c r="J46" s="50"/>
      <c r="K46" s="50"/>
      <c r="L46" s="50"/>
      <c r="M46" s="51">
        <v>1.03</v>
      </c>
      <c r="N46" s="52"/>
      <c r="O46" s="50"/>
      <c r="P46" s="52"/>
      <c r="Q46" s="50"/>
      <c r="R46" s="67"/>
    </row>
    <row r="47" spans="1:40" s="42" customFormat="1">
      <c r="A47" s="50" t="s">
        <v>836</v>
      </c>
      <c r="B47" s="50" t="s">
        <v>116</v>
      </c>
      <c r="C47" s="50">
        <v>7</v>
      </c>
      <c r="D47" s="50">
        <v>10</v>
      </c>
      <c r="E47" s="50">
        <f>SUM(D47-C47)</f>
        <v>3</v>
      </c>
      <c r="F47" s="67">
        <v>9.5</v>
      </c>
      <c r="G47" s="50">
        <f>E47*F47</f>
        <v>28.5</v>
      </c>
      <c r="H47" s="50">
        <v>1824</v>
      </c>
      <c r="I47" s="50">
        <v>2064</v>
      </c>
      <c r="J47" s="50">
        <f>I47-H47</f>
        <v>240</v>
      </c>
      <c r="K47" s="50">
        <v>40</v>
      </c>
      <c r="L47" s="50">
        <f>K47*J47</f>
        <v>9600</v>
      </c>
      <c r="M47" s="51">
        <v>1.03</v>
      </c>
      <c r="N47" s="52">
        <f>M47*L47</f>
        <v>9888</v>
      </c>
      <c r="O47" s="50">
        <v>40</v>
      </c>
      <c r="P47" s="52">
        <f>G47+N47+O47</f>
        <v>9956.5</v>
      </c>
      <c r="Q47" s="50">
        <v>1</v>
      </c>
      <c r="R47" s="67">
        <f>P47*Q47</f>
        <v>9956.5</v>
      </c>
    </row>
    <row r="48" spans="1:40" s="42" customFormat="1">
      <c r="A48" s="50" t="s">
        <v>837</v>
      </c>
      <c r="B48" s="50" t="s">
        <v>116</v>
      </c>
      <c r="C48" s="50">
        <v>107</v>
      </c>
      <c r="D48" s="50">
        <v>107</v>
      </c>
      <c r="E48" s="50">
        <f>SUM(D48-C48)</f>
        <v>0</v>
      </c>
      <c r="F48" s="67">
        <v>9.5</v>
      </c>
      <c r="G48" s="50">
        <f>E48*F48</f>
        <v>0</v>
      </c>
      <c r="H48" s="50">
        <v>6072</v>
      </c>
      <c r="I48" s="50">
        <v>7156</v>
      </c>
      <c r="J48" s="50">
        <f>I48-H48</f>
        <v>1084</v>
      </c>
      <c r="K48" s="50">
        <v>1</v>
      </c>
      <c r="L48" s="50">
        <f>K48*J48</f>
        <v>1084</v>
      </c>
      <c r="M48" s="51">
        <v>1.03</v>
      </c>
      <c r="N48" s="52">
        <f>M48*L48</f>
        <v>1116.52</v>
      </c>
      <c r="O48" s="50">
        <v>80</v>
      </c>
      <c r="P48" s="52">
        <f>G48+N48+O48</f>
        <v>1196.52</v>
      </c>
      <c r="Q48" s="50">
        <v>1</v>
      </c>
      <c r="R48" s="67">
        <f>P48*Q48</f>
        <v>1196.52</v>
      </c>
    </row>
    <row r="49" spans="1:40" s="42" customFormat="1">
      <c r="A49" s="50" t="s">
        <v>838</v>
      </c>
      <c r="B49" s="50" t="s">
        <v>116</v>
      </c>
      <c r="C49" s="50">
        <v>2</v>
      </c>
      <c r="D49" s="50">
        <v>2</v>
      </c>
      <c r="E49" s="50">
        <f>D49-C49</f>
        <v>0</v>
      </c>
      <c r="F49" s="67">
        <v>9.5</v>
      </c>
      <c r="G49" s="50">
        <f>E49*F49</f>
        <v>0</v>
      </c>
      <c r="H49" s="50">
        <v>28</v>
      </c>
      <c r="I49" s="50">
        <v>36</v>
      </c>
      <c r="J49" s="50">
        <f>I49-H49</f>
        <v>8</v>
      </c>
      <c r="K49" s="50">
        <v>80</v>
      </c>
      <c r="L49" s="50">
        <f>K49*J49</f>
        <v>640</v>
      </c>
      <c r="M49" s="51">
        <v>1.03</v>
      </c>
      <c r="N49" s="52">
        <f>M49*L49</f>
        <v>659.2</v>
      </c>
      <c r="O49" s="50"/>
      <c r="P49" s="52">
        <f>G49+N49+O49</f>
        <v>659.2</v>
      </c>
      <c r="Q49" s="50">
        <v>1</v>
      </c>
      <c r="R49" s="67">
        <f>P49</f>
        <v>659.2</v>
      </c>
    </row>
    <row r="50" spans="1:40" s="42" customFormat="1">
      <c r="A50" s="50" t="s">
        <v>468</v>
      </c>
      <c r="B50" s="50" t="s">
        <v>116</v>
      </c>
      <c r="C50" s="50"/>
      <c r="D50" s="50"/>
      <c r="E50" s="50"/>
      <c r="F50" s="67"/>
      <c r="G50" s="50"/>
      <c r="H50" s="50">
        <v>201</v>
      </c>
      <c r="I50" s="50">
        <v>201</v>
      </c>
      <c r="J50" s="50">
        <f>I50-H50</f>
        <v>0</v>
      </c>
      <c r="K50" s="50">
        <v>10</v>
      </c>
      <c r="L50" s="50">
        <f>K50*J50</f>
        <v>0</v>
      </c>
      <c r="M50" s="51">
        <v>1.03</v>
      </c>
      <c r="N50" s="52">
        <f>M50*L50</f>
        <v>0</v>
      </c>
      <c r="O50" s="50"/>
      <c r="P50" s="52">
        <f>G50+N50+O50</f>
        <v>0</v>
      </c>
      <c r="Q50" s="50">
        <v>0.33333333300000001</v>
      </c>
      <c r="R50" s="67">
        <f>P50*Q50</f>
        <v>0</v>
      </c>
    </row>
    <row r="51" spans="1:40" s="42" customFormat="1">
      <c r="A51" s="50" t="s">
        <v>10</v>
      </c>
      <c r="B51" s="50" t="s">
        <v>116</v>
      </c>
      <c r="C51" s="50"/>
      <c r="D51" s="50"/>
      <c r="E51" s="50">
        <f>SUM(E47:E50)</f>
        <v>3</v>
      </c>
      <c r="F51" s="67">
        <v>9.5</v>
      </c>
      <c r="G51" s="50">
        <f>E51*F51</f>
        <v>28.5</v>
      </c>
      <c r="H51" s="50"/>
      <c r="I51" s="50"/>
      <c r="J51" s="50"/>
      <c r="K51" s="50"/>
      <c r="L51" s="50">
        <f>SUM(L47:L50)</f>
        <v>11324</v>
      </c>
      <c r="M51" s="51">
        <v>1.03</v>
      </c>
      <c r="N51" s="52">
        <f>M51*L51</f>
        <v>11663.72</v>
      </c>
      <c r="O51" s="50">
        <f>SUM(O48:O50)</f>
        <v>80</v>
      </c>
      <c r="P51" s="52">
        <f>G51+N51+O51</f>
        <v>11772.22</v>
      </c>
      <c r="Q51" s="50">
        <v>1</v>
      </c>
      <c r="R51" s="67">
        <f>SUM(R48:R50)</f>
        <v>1855.72</v>
      </c>
    </row>
    <row r="52" spans="1:40" s="109" customFormat="1">
      <c r="A52" s="137" t="s">
        <v>231</v>
      </c>
      <c r="B52" s="137"/>
      <c r="C52" s="137"/>
      <c r="D52" s="137"/>
      <c r="E52" s="137"/>
      <c r="F52" s="138"/>
      <c r="G52" s="137"/>
      <c r="H52" s="137"/>
      <c r="I52" s="137"/>
      <c r="J52" s="137"/>
      <c r="K52" s="137"/>
      <c r="L52" s="158">
        <f>N52/M52</f>
        <v>1774</v>
      </c>
      <c r="M52" s="159">
        <v>1.03</v>
      </c>
      <c r="N52" s="160">
        <f>R52-G51</f>
        <v>1827.22</v>
      </c>
      <c r="O52" s="137"/>
      <c r="P52" s="160"/>
      <c r="Q52" s="137"/>
      <c r="R52" s="138">
        <f>R51</f>
        <v>1855.72</v>
      </c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</row>
    <row r="53" spans="1:40"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</row>
    <row r="54" spans="1:40">
      <c r="A54" s="44"/>
      <c r="B54" s="44"/>
      <c r="C54" s="44"/>
      <c r="D54" s="44"/>
      <c r="E54" s="44"/>
      <c r="F54" s="61"/>
      <c r="G54" s="44"/>
      <c r="H54" s="44"/>
      <c r="I54" s="44"/>
      <c r="J54" s="44"/>
      <c r="K54" s="44"/>
      <c r="L54" s="161"/>
      <c r="M54" s="45"/>
      <c r="N54" s="46"/>
      <c r="O54" s="44"/>
      <c r="P54" s="46"/>
      <c r="Q54" s="44"/>
      <c r="R54" s="61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</row>
    <row r="55" spans="1:40" s="42" customFormat="1">
      <c r="A55" s="50" t="s">
        <v>213</v>
      </c>
      <c r="B55" s="50" t="s">
        <v>2</v>
      </c>
      <c r="C55" s="50" t="s">
        <v>214</v>
      </c>
      <c r="D55" s="50" t="s">
        <v>215</v>
      </c>
      <c r="E55" s="139" t="s">
        <v>216</v>
      </c>
      <c r="F55" s="67" t="s">
        <v>217</v>
      </c>
      <c r="G55" s="50" t="s">
        <v>6</v>
      </c>
      <c r="H55" s="50" t="s">
        <v>218</v>
      </c>
      <c r="I55" s="50" t="s">
        <v>219</v>
      </c>
      <c r="J55" s="50" t="s">
        <v>220</v>
      </c>
      <c r="K55" s="50" t="s">
        <v>221</v>
      </c>
      <c r="L55" s="50" t="s">
        <v>216</v>
      </c>
      <c r="M55" s="51"/>
      <c r="N55" s="52" t="s">
        <v>8</v>
      </c>
      <c r="O55" s="50" t="s">
        <v>9</v>
      </c>
      <c r="P55" s="52" t="s">
        <v>10</v>
      </c>
      <c r="Q55" s="50" t="s">
        <v>222</v>
      </c>
      <c r="R55" s="67" t="s">
        <v>223</v>
      </c>
    </row>
    <row r="56" spans="1:40" s="42" customFormat="1">
      <c r="A56" s="50" t="s">
        <v>237</v>
      </c>
      <c r="B56" s="66"/>
      <c r="C56" s="50"/>
      <c r="D56" s="50"/>
      <c r="E56" s="140"/>
      <c r="F56" s="67"/>
      <c r="G56" s="141"/>
      <c r="H56" s="50">
        <v>11072</v>
      </c>
      <c r="I56" s="50">
        <v>11918</v>
      </c>
      <c r="J56" s="50">
        <f>I56-H56</f>
        <v>846</v>
      </c>
      <c r="K56" s="50">
        <v>20</v>
      </c>
      <c r="L56" s="50">
        <f>J56*K56</f>
        <v>16920</v>
      </c>
      <c r="M56" s="51">
        <v>1.03</v>
      </c>
      <c r="N56" s="141">
        <f>SUM(L56*M56)</f>
        <v>17427.599999999999</v>
      </c>
      <c r="O56" s="162"/>
      <c r="P56" s="141">
        <f>SUM(G56+N56)</f>
        <v>17427.599999999999</v>
      </c>
      <c r="Q56" s="50">
        <v>0.1103</v>
      </c>
      <c r="R56" s="67">
        <f>P56*Q56</f>
        <v>1922.2642800000001</v>
      </c>
    </row>
    <row r="57" spans="1:40" s="42" customFormat="1">
      <c r="A57" s="75"/>
      <c r="B57" s="66"/>
      <c r="C57" s="50"/>
      <c r="D57" s="50"/>
      <c r="E57" s="140"/>
      <c r="F57" s="67"/>
      <c r="G57" s="142"/>
      <c r="H57" s="50"/>
      <c r="I57" s="50"/>
      <c r="J57" s="50"/>
      <c r="K57" s="50"/>
      <c r="L57" s="50">
        <f>L56*Q56</f>
        <v>1866.2760000000001</v>
      </c>
      <c r="M57" s="51">
        <v>1.03</v>
      </c>
      <c r="N57" s="141"/>
      <c r="O57" s="162"/>
      <c r="P57" s="141"/>
      <c r="Q57" s="50"/>
      <c r="R57" s="67"/>
    </row>
    <row r="58" spans="1:40" s="42" customFormat="1">
      <c r="A58" s="50" t="s">
        <v>839</v>
      </c>
      <c r="B58" s="50" t="s">
        <v>85</v>
      </c>
      <c r="C58" s="50"/>
      <c r="D58" s="50"/>
      <c r="E58" s="50"/>
      <c r="F58" s="67"/>
      <c r="G58" s="143"/>
      <c r="H58" s="50">
        <v>13002</v>
      </c>
      <c r="I58" s="50">
        <v>14664</v>
      </c>
      <c r="J58" s="50">
        <f>I58-H58</f>
        <v>1662</v>
      </c>
      <c r="K58" s="50">
        <v>50</v>
      </c>
      <c r="L58" s="50">
        <f>K58*J58</f>
        <v>83100</v>
      </c>
      <c r="M58" s="51">
        <v>1.03</v>
      </c>
      <c r="N58" s="52">
        <f>M58*L58</f>
        <v>85593</v>
      </c>
      <c r="O58" s="50"/>
      <c r="P58" s="52">
        <f>G58+N58</f>
        <v>85593</v>
      </c>
      <c r="Q58" s="50">
        <v>1</v>
      </c>
      <c r="R58" s="67">
        <f>P58*Q58</f>
        <v>85593</v>
      </c>
    </row>
    <row r="59" spans="1:40" s="42" customFormat="1">
      <c r="A59" s="50" t="s">
        <v>10</v>
      </c>
      <c r="B59" s="50"/>
      <c r="C59" s="50"/>
      <c r="D59" s="50"/>
      <c r="E59" s="50"/>
      <c r="F59" s="67"/>
      <c r="G59" s="50"/>
      <c r="H59" s="50"/>
      <c r="I59" s="50"/>
      <c r="J59" s="50"/>
      <c r="K59" s="50"/>
      <c r="L59" s="50">
        <f>SUM(L57:L58)</f>
        <v>84966.275999999998</v>
      </c>
      <c r="M59" s="51"/>
      <c r="N59" s="52">
        <f>L59*M58</f>
        <v>87515.264280000003</v>
      </c>
      <c r="O59" s="50"/>
      <c r="P59" s="52">
        <f>G58+N59</f>
        <v>87515.264280000003</v>
      </c>
      <c r="Q59" s="50"/>
      <c r="R59" s="67">
        <f>SUM(R56:R58)</f>
        <v>87515.264280000003</v>
      </c>
    </row>
    <row r="60" spans="1:40" s="42" customFormat="1">
      <c r="A60" s="50" t="s">
        <v>86</v>
      </c>
      <c r="B60" s="144"/>
      <c r="C60" s="144"/>
      <c r="D60" s="144"/>
      <c r="E60" s="144"/>
      <c r="F60" s="145"/>
      <c r="G60" s="144"/>
      <c r="H60" s="144"/>
      <c r="I60" s="144"/>
      <c r="J60" s="144"/>
      <c r="K60" s="144"/>
      <c r="L60" s="144"/>
      <c r="M60" s="163"/>
      <c r="N60" s="164"/>
      <c r="O60" s="144"/>
      <c r="P60" s="164"/>
      <c r="Q60" s="144"/>
      <c r="R60" s="67">
        <f>R59</f>
        <v>87515.264280000003</v>
      </c>
    </row>
    <row r="61" spans="1:40" ht="25.8">
      <c r="A61" s="632" t="s">
        <v>0</v>
      </c>
      <c r="B61" s="633"/>
      <c r="C61" s="633"/>
      <c r="D61" s="633"/>
      <c r="E61" s="633"/>
      <c r="F61" s="633"/>
      <c r="G61" s="633"/>
      <c r="H61" s="633"/>
      <c r="I61" s="633"/>
      <c r="J61" s="633"/>
      <c r="K61" s="633"/>
      <c r="L61" s="633"/>
      <c r="M61" s="633"/>
      <c r="N61" s="633"/>
      <c r="O61" s="633"/>
      <c r="P61" s="633"/>
      <c r="Q61" s="633"/>
      <c r="R61" s="634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</row>
    <row r="62" spans="1:40">
      <c r="A62" s="44" t="s">
        <v>213</v>
      </c>
      <c r="B62" s="44" t="s">
        <v>2</v>
      </c>
      <c r="C62" s="44" t="s">
        <v>214</v>
      </c>
      <c r="D62" s="44" t="s">
        <v>215</v>
      </c>
      <c r="E62" s="44" t="s">
        <v>216</v>
      </c>
      <c r="F62" s="61" t="s">
        <v>217</v>
      </c>
      <c r="G62" s="44" t="s">
        <v>6</v>
      </c>
      <c r="H62" s="44" t="s">
        <v>218</v>
      </c>
      <c r="I62" s="44" t="s">
        <v>219</v>
      </c>
      <c r="J62" s="44" t="s">
        <v>220</v>
      </c>
      <c r="K62" s="44" t="s">
        <v>221</v>
      </c>
      <c r="L62" s="44" t="s">
        <v>216</v>
      </c>
      <c r="M62" s="45" t="s">
        <v>5</v>
      </c>
      <c r="N62" s="46" t="s">
        <v>8</v>
      </c>
      <c r="O62" s="44" t="s">
        <v>9</v>
      </c>
      <c r="P62" s="46" t="s">
        <v>10</v>
      </c>
      <c r="Q62" s="44" t="s">
        <v>222</v>
      </c>
      <c r="R62" s="61" t="s">
        <v>223</v>
      </c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</row>
    <row r="63" spans="1:40" s="42" customFormat="1" ht="18" customHeight="1">
      <c r="A63" s="50" t="s">
        <v>840</v>
      </c>
      <c r="B63" s="66" t="s">
        <v>87</v>
      </c>
      <c r="C63" s="50"/>
      <c r="D63" s="50"/>
      <c r="E63" s="50"/>
      <c r="F63" s="68"/>
      <c r="G63" s="50"/>
      <c r="H63" s="50">
        <v>2174</v>
      </c>
      <c r="I63" s="50">
        <v>2241</v>
      </c>
      <c r="J63" s="50">
        <f t="shared" ref="J63:J69" si="11">I63-H63</f>
        <v>67</v>
      </c>
      <c r="K63" s="50">
        <v>20</v>
      </c>
      <c r="L63" s="50">
        <f t="shared" ref="L63:L69" si="12">K63*J63</f>
        <v>1340</v>
      </c>
      <c r="M63" s="51">
        <v>1.03</v>
      </c>
      <c r="N63" s="52">
        <f t="shared" ref="N63:N69" si="13">M63*L63</f>
        <v>1380.2</v>
      </c>
      <c r="O63" s="50"/>
      <c r="P63" s="52">
        <f t="shared" ref="P63:P70" si="14">G63+N63+O63</f>
        <v>1380.2</v>
      </c>
      <c r="Q63" s="50">
        <v>1</v>
      </c>
      <c r="R63" s="67">
        <f t="shared" ref="R63:R71" si="15">P63*Q63</f>
        <v>1380.2</v>
      </c>
    </row>
    <row r="64" spans="1:40" s="42" customFormat="1">
      <c r="A64" s="50" t="s">
        <v>841</v>
      </c>
      <c r="B64" s="66" t="s">
        <v>842</v>
      </c>
      <c r="C64" s="50"/>
      <c r="D64" s="50"/>
      <c r="E64" s="50"/>
      <c r="F64" s="68"/>
      <c r="G64" s="50"/>
      <c r="H64" s="50">
        <v>491</v>
      </c>
      <c r="I64" s="50">
        <v>515</v>
      </c>
      <c r="J64" s="50">
        <f t="shared" si="11"/>
        <v>24</v>
      </c>
      <c r="K64" s="50">
        <v>20</v>
      </c>
      <c r="L64" s="50">
        <f t="shared" si="12"/>
        <v>480</v>
      </c>
      <c r="M64" s="51">
        <v>1.03</v>
      </c>
      <c r="N64" s="52">
        <f t="shared" si="13"/>
        <v>494.4</v>
      </c>
      <c r="O64" s="50"/>
      <c r="P64" s="52">
        <f t="shared" si="14"/>
        <v>494.4</v>
      </c>
      <c r="Q64" s="50">
        <v>1</v>
      </c>
      <c r="R64" s="67">
        <f t="shared" si="15"/>
        <v>494.4</v>
      </c>
    </row>
    <row r="65" spans="1:40" s="42" customFormat="1">
      <c r="A65" s="50" t="s">
        <v>843</v>
      </c>
      <c r="B65" s="66" t="s">
        <v>844</v>
      </c>
      <c r="C65" s="50"/>
      <c r="D65" s="50"/>
      <c r="E65" s="50"/>
      <c r="F65" s="68"/>
      <c r="G65" s="50"/>
      <c r="H65" s="50">
        <v>401</v>
      </c>
      <c r="I65" s="50">
        <v>401</v>
      </c>
      <c r="J65" s="50">
        <f t="shared" si="11"/>
        <v>0</v>
      </c>
      <c r="K65" s="50">
        <v>40</v>
      </c>
      <c r="L65" s="50">
        <f t="shared" si="12"/>
        <v>0</v>
      </c>
      <c r="M65" s="51">
        <v>1.03</v>
      </c>
      <c r="N65" s="52">
        <f t="shared" si="13"/>
        <v>0</v>
      </c>
      <c r="O65" s="50"/>
      <c r="P65" s="52">
        <f t="shared" si="14"/>
        <v>0</v>
      </c>
      <c r="Q65" s="50">
        <v>1</v>
      </c>
      <c r="R65" s="67">
        <f t="shared" si="15"/>
        <v>0</v>
      </c>
    </row>
    <row r="66" spans="1:40" s="42" customFormat="1">
      <c r="A66" s="50" t="s">
        <v>845</v>
      </c>
      <c r="B66" s="66" t="s">
        <v>94</v>
      </c>
      <c r="C66" s="50"/>
      <c r="D66" s="50"/>
      <c r="E66" s="50"/>
      <c r="F66" s="68"/>
      <c r="G66" s="50"/>
      <c r="H66" s="50">
        <v>1321</v>
      </c>
      <c r="I66" s="50">
        <v>1563</v>
      </c>
      <c r="J66" s="50">
        <f t="shared" si="11"/>
        <v>242</v>
      </c>
      <c r="K66" s="50">
        <v>80</v>
      </c>
      <c r="L66" s="50">
        <f t="shared" si="12"/>
        <v>19360</v>
      </c>
      <c r="M66" s="51">
        <v>1.03</v>
      </c>
      <c r="N66" s="52">
        <f t="shared" si="13"/>
        <v>19940.8</v>
      </c>
      <c r="O66" s="50"/>
      <c r="P66" s="52">
        <f t="shared" si="14"/>
        <v>19940.8</v>
      </c>
      <c r="Q66" s="50">
        <v>1</v>
      </c>
      <c r="R66" s="67">
        <f t="shared" si="15"/>
        <v>19940.8</v>
      </c>
    </row>
    <row r="67" spans="1:40" s="42" customFormat="1">
      <c r="A67" s="50" t="s">
        <v>846</v>
      </c>
      <c r="B67" s="66" t="s">
        <v>98</v>
      </c>
      <c r="C67" s="50"/>
      <c r="D67" s="50"/>
      <c r="E67" s="50"/>
      <c r="F67" s="68"/>
      <c r="G67" s="50"/>
      <c r="H67" s="50">
        <v>2997</v>
      </c>
      <c r="I67" s="50">
        <v>3519</v>
      </c>
      <c r="J67" s="50">
        <f t="shared" si="11"/>
        <v>522</v>
      </c>
      <c r="K67" s="50">
        <v>80</v>
      </c>
      <c r="L67" s="50">
        <f t="shared" si="12"/>
        <v>41760</v>
      </c>
      <c r="M67" s="51">
        <v>1.03</v>
      </c>
      <c r="N67" s="52">
        <f t="shared" si="13"/>
        <v>43012.800000000003</v>
      </c>
      <c r="O67" s="50"/>
      <c r="P67" s="52">
        <f t="shared" si="14"/>
        <v>43012.800000000003</v>
      </c>
      <c r="Q67" s="50">
        <v>1</v>
      </c>
      <c r="R67" s="67">
        <f t="shared" si="15"/>
        <v>43012.800000000003</v>
      </c>
    </row>
    <row r="68" spans="1:40" s="42" customFormat="1">
      <c r="A68" s="50" t="s">
        <v>847</v>
      </c>
      <c r="B68" s="66" t="s">
        <v>848</v>
      </c>
      <c r="C68" s="50"/>
      <c r="D68" s="50"/>
      <c r="E68" s="50"/>
      <c r="F68" s="68"/>
      <c r="G68" s="50"/>
      <c r="H68" s="50">
        <v>24606</v>
      </c>
      <c r="I68" s="50">
        <v>26929</v>
      </c>
      <c r="J68" s="50">
        <f t="shared" si="11"/>
        <v>2323</v>
      </c>
      <c r="K68" s="50">
        <v>50</v>
      </c>
      <c r="L68" s="50">
        <f t="shared" si="12"/>
        <v>116150</v>
      </c>
      <c r="M68" s="51">
        <v>1.03</v>
      </c>
      <c r="N68" s="52">
        <f t="shared" si="13"/>
        <v>119634.5</v>
      </c>
      <c r="O68" s="50"/>
      <c r="P68" s="52">
        <f t="shared" si="14"/>
        <v>119634.5</v>
      </c>
      <c r="Q68" s="50">
        <v>1</v>
      </c>
      <c r="R68" s="67">
        <f t="shared" si="15"/>
        <v>119634.5</v>
      </c>
    </row>
    <row r="69" spans="1:40" s="42" customFormat="1">
      <c r="A69" s="50" t="s">
        <v>849</v>
      </c>
      <c r="B69" s="66" t="s">
        <v>848</v>
      </c>
      <c r="C69" s="50"/>
      <c r="D69" s="50"/>
      <c r="E69" s="50"/>
      <c r="F69" s="68"/>
      <c r="G69" s="50"/>
      <c r="H69" s="50">
        <v>88623</v>
      </c>
      <c r="I69" s="50">
        <v>94968</v>
      </c>
      <c r="J69" s="50">
        <f t="shared" si="11"/>
        <v>6345</v>
      </c>
      <c r="K69" s="50">
        <v>1</v>
      </c>
      <c r="L69" s="50">
        <f t="shared" si="12"/>
        <v>6345</v>
      </c>
      <c r="M69" s="51">
        <v>1.03</v>
      </c>
      <c r="N69" s="52">
        <f t="shared" si="13"/>
        <v>6535.35</v>
      </c>
      <c r="O69" s="50"/>
      <c r="P69" s="52">
        <f t="shared" si="14"/>
        <v>6535.35</v>
      </c>
      <c r="Q69" s="50">
        <v>1</v>
      </c>
      <c r="R69" s="67">
        <f t="shared" si="15"/>
        <v>6535.35</v>
      </c>
    </row>
    <row r="70" spans="1:40" s="42" customFormat="1">
      <c r="A70" s="50" t="s">
        <v>850</v>
      </c>
      <c r="B70" s="66" t="s">
        <v>848</v>
      </c>
      <c r="C70" s="50">
        <v>2113</v>
      </c>
      <c r="D70" s="50">
        <v>2143</v>
      </c>
      <c r="E70" s="50">
        <f>SUM(D70-C70)</f>
        <v>30</v>
      </c>
      <c r="F70" s="67">
        <v>9.5</v>
      </c>
      <c r="G70" s="50">
        <f>E70*F70</f>
        <v>285</v>
      </c>
      <c r="H70" s="50"/>
      <c r="I70" s="50"/>
      <c r="J70" s="50"/>
      <c r="K70" s="50"/>
      <c r="L70" s="50"/>
      <c r="M70" s="51"/>
      <c r="N70" s="52"/>
      <c r="O70" s="50"/>
      <c r="P70" s="52">
        <f t="shared" si="14"/>
        <v>285</v>
      </c>
      <c r="Q70" s="50">
        <v>1</v>
      </c>
      <c r="R70" s="67">
        <f t="shared" si="15"/>
        <v>285</v>
      </c>
    </row>
    <row r="71" spans="1:40" s="42" customFormat="1">
      <c r="A71" s="50" t="s">
        <v>10</v>
      </c>
      <c r="B71" s="75"/>
      <c r="C71" s="50"/>
      <c r="D71" s="50"/>
      <c r="E71" s="50"/>
      <c r="F71" s="68"/>
      <c r="G71" s="50"/>
      <c r="H71" s="50"/>
      <c r="I71" s="50"/>
      <c r="J71" s="50"/>
      <c r="K71" s="50"/>
      <c r="L71" s="50">
        <f>SUM(L63:L70)</f>
        <v>185435</v>
      </c>
      <c r="M71" s="51">
        <v>1.03</v>
      </c>
      <c r="N71" s="52">
        <f>L71*M71</f>
        <v>190998.05</v>
      </c>
      <c r="O71" s="50"/>
      <c r="P71" s="52">
        <f>G70+N71+G71</f>
        <v>191283.05</v>
      </c>
      <c r="Q71" s="50">
        <v>1</v>
      </c>
      <c r="R71" s="67">
        <f t="shared" si="15"/>
        <v>191283.05</v>
      </c>
    </row>
    <row r="72" spans="1:40" ht="25.8">
      <c r="A72" s="632" t="s">
        <v>0</v>
      </c>
      <c r="B72" s="633"/>
      <c r="C72" s="633"/>
      <c r="D72" s="633"/>
      <c r="E72" s="633"/>
      <c r="F72" s="633"/>
      <c r="G72" s="633"/>
      <c r="H72" s="633"/>
      <c r="I72" s="633"/>
      <c r="J72" s="633"/>
      <c r="K72" s="633"/>
      <c r="L72" s="633"/>
      <c r="M72" s="633"/>
      <c r="N72" s="633"/>
      <c r="O72" s="633"/>
      <c r="P72" s="633"/>
      <c r="Q72" s="633"/>
      <c r="R72" s="634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</row>
    <row r="73" spans="1:40">
      <c r="A73" s="44"/>
      <c r="B73" s="171"/>
      <c r="C73" s="44"/>
      <c r="D73" s="44"/>
      <c r="E73" s="44"/>
      <c r="F73" s="172"/>
      <c r="G73" s="44"/>
      <c r="H73" s="44"/>
      <c r="I73" s="44"/>
      <c r="J73" s="44"/>
      <c r="K73" s="44"/>
      <c r="L73" s="44"/>
      <c r="M73" s="45"/>
      <c r="N73" s="46"/>
      <c r="O73" s="44"/>
      <c r="P73" s="46"/>
      <c r="Q73" s="44"/>
      <c r="R73" s="61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</row>
    <row r="74" spans="1:40">
      <c r="A74" s="50" t="s">
        <v>213</v>
      </c>
      <c r="B74" s="50" t="s">
        <v>2</v>
      </c>
      <c r="C74" s="50" t="s">
        <v>214</v>
      </c>
      <c r="D74" s="50" t="s">
        <v>215</v>
      </c>
      <c r="E74" s="50" t="s">
        <v>216</v>
      </c>
      <c r="F74" s="67" t="s">
        <v>217</v>
      </c>
      <c r="G74" s="50" t="s">
        <v>6</v>
      </c>
      <c r="H74" s="50" t="s">
        <v>218</v>
      </c>
      <c r="I74" s="50" t="s">
        <v>219</v>
      </c>
      <c r="J74" s="50" t="s">
        <v>220</v>
      </c>
      <c r="K74" s="50" t="s">
        <v>221</v>
      </c>
      <c r="L74" s="50" t="s">
        <v>216</v>
      </c>
      <c r="M74" s="51"/>
      <c r="N74" s="52" t="s">
        <v>8</v>
      </c>
      <c r="O74" s="50" t="s">
        <v>9</v>
      </c>
      <c r="P74" s="52" t="s">
        <v>10</v>
      </c>
      <c r="Q74" s="50" t="s">
        <v>222</v>
      </c>
      <c r="R74" s="67" t="s">
        <v>223</v>
      </c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</row>
    <row r="75" spans="1:40" s="110" customFormat="1">
      <c r="A75" s="50" t="s">
        <v>851</v>
      </c>
      <c r="B75" s="50" t="s">
        <v>98</v>
      </c>
      <c r="C75" s="50"/>
      <c r="D75" s="50"/>
      <c r="E75" s="50"/>
      <c r="F75" s="67"/>
      <c r="G75" s="50"/>
      <c r="H75" s="50">
        <v>1178335</v>
      </c>
      <c r="I75" s="50">
        <v>1228323</v>
      </c>
      <c r="J75" s="50">
        <f t="shared" ref="J75:J82" si="16">I75-H75</f>
        <v>49988</v>
      </c>
      <c r="K75" s="50">
        <v>1</v>
      </c>
      <c r="L75" s="50">
        <f t="shared" ref="L75:L82" si="17">K75*J75</f>
        <v>49988</v>
      </c>
      <c r="M75" s="51">
        <v>1.03</v>
      </c>
      <c r="N75" s="52">
        <f t="shared" ref="N75:N82" si="18">M75*L75</f>
        <v>51487.64</v>
      </c>
      <c r="O75" s="50"/>
      <c r="P75" s="52">
        <f t="shared" ref="P75:P83" si="19">G75+N75+O75</f>
        <v>51487.64</v>
      </c>
      <c r="Q75" s="50">
        <v>1</v>
      </c>
      <c r="R75" s="67">
        <f t="shared" ref="R75:R82" si="20">P75*Q75</f>
        <v>51487.64</v>
      </c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</row>
    <row r="76" spans="1:40" s="110" customFormat="1">
      <c r="A76" s="50" t="s">
        <v>852</v>
      </c>
      <c r="B76" s="50" t="s">
        <v>98</v>
      </c>
      <c r="C76" s="50"/>
      <c r="D76" s="50"/>
      <c r="E76" s="50"/>
      <c r="F76" s="67"/>
      <c r="G76" s="50"/>
      <c r="H76" s="50">
        <v>197567</v>
      </c>
      <c r="I76" s="50">
        <v>256094</v>
      </c>
      <c r="J76" s="50">
        <f t="shared" si="16"/>
        <v>58527</v>
      </c>
      <c r="K76" s="50">
        <v>1</v>
      </c>
      <c r="L76" s="50">
        <f t="shared" si="17"/>
        <v>58527</v>
      </c>
      <c r="M76" s="51">
        <v>1.03</v>
      </c>
      <c r="N76" s="52">
        <f t="shared" si="18"/>
        <v>60282.81</v>
      </c>
      <c r="O76" s="50"/>
      <c r="P76" s="52">
        <f t="shared" si="19"/>
        <v>60282.81</v>
      </c>
      <c r="Q76" s="50">
        <v>0.5</v>
      </c>
      <c r="R76" s="67">
        <f t="shared" si="20"/>
        <v>30141.404999999999</v>
      </c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</row>
    <row r="77" spans="1:40" s="110" customFormat="1">
      <c r="A77" s="50" t="s">
        <v>853</v>
      </c>
      <c r="B77" s="50" t="s">
        <v>98</v>
      </c>
      <c r="C77" s="50">
        <v>258</v>
      </c>
      <c r="D77" s="50">
        <v>266</v>
      </c>
      <c r="E77" s="50">
        <f>SUM(D77-C77)</f>
        <v>8</v>
      </c>
      <c r="F77" s="67">
        <v>9.5</v>
      </c>
      <c r="G77" s="50">
        <f>E77*F77</f>
        <v>76</v>
      </c>
      <c r="H77" s="50">
        <v>9305</v>
      </c>
      <c r="I77" s="50">
        <v>9305</v>
      </c>
      <c r="J77" s="50">
        <f t="shared" si="16"/>
        <v>0</v>
      </c>
      <c r="K77" s="50">
        <v>1</v>
      </c>
      <c r="L77" s="50">
        <f t="shared" si="17"/>
        <v>0</v>
      </c>
      <c r="M77" s="51">
        <v>1.03</v>
      </c>
      <c r="N77" s="52">
        <f t="shared" si="18"/>
        <v>0</v>
      </c>
      <c r="O77" s="50">
        <v>0</v>
      </c>
      <c r="P77" s="52">
        <f t="shared" si="19"/>
        <v>76</v>
      </c>
      <c r="Q77" s="50">
        <v>1</v>
      </c>
      <c r="R77" s="67">
        <f t="shared" si="20"/>
        <v>76</v>
      </c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</row>
    <row r="78" spans="1:40" s="110" customFormat="1">
      <c r="A78" s="50" t="s">
        <v>854</v>
      </c>
      <c r="B78" s="50" t="s">
        <v>98</v>
      </c>
      <c r="C78" s="50"/>
      <c r="D78" s="50"/>
      <c r="E78" s="50"/>
      <c r="F78" s="67">
        <v>9.5</v>
      </c>
      <c r="G78" s="50"/>
      <c r="H78" s="50">
        <v>302753</v>
      </c>
      <c r="I78" s="50">
        <v>332936</v>
      </c>
      <c r="J78" s="50">
        <f t="shared" si="16"/>
        <v>30183</v>
      </c>
      <c r="K78" s="50">
        <v>1</v>
      </c>
      <c r="L78" s="50">
        <f t="shared" si="17"/>
        <v>30183</v>
      </c>
      <c r="M78" s="51">
        <v>1.03</v>
      </c>
      <c r="N78" s="52">
        <f t="shared" si="18"/>
        <v>31088.49</v>
      </c>
      <c r="O78" s="50"/>
      <c r="P78" s="52">
        <f t="shared" si="19"/>
        <v>31088.49</v>
      </c>
      <c r="Q78" s="183">
        <v>0.19500000000000001</v>
      </c>
      <c r="R78" s="67">
        <f t="shared" si="20"/>
        <v>6062.2555499999999</v>
      </c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</row>
    <row r="79" spans="1:40" s="110" customFormat="1">
      <c r="A79" s="50" t="s">
        <v>855</v>
      </c>
      <c r="B79" s="50" t="s">
        <v>98</v>
      </c>
      <c r="C79" s="50">
        <v>75</v>
      </c>
      <c r="D79" s="50">
        <v>75</v>
      </c>
      <c r="E79" s="50">
        <f>SUM(D79-C79)</f>
        <v>0</v>
      </c>
      <c r="F79" s="67">
        <v>9.5</v>
      </c>
      <c r="G79" s="50">
        <f>E79*F79</f>
        <v>0</v>
      </c>
      <c r="H79" s="50">
        <v>175338</v>
      </c>
      <c r="I79" s="50">
        <v>204522</v>
      </c>
      <c r="J79" s="50">
        <f t="shared" si="16"/>
        <v>29184</v>
      </c>
      <c r="K79" s="50">
        <v>1</v>
      </c>
      <c r="L79" s="50">
        <f t="shared" si="17"/>
        <v>29184</v>
      </c>
      <c r="M79" s="51">
        <v>1.03</v>
      </c>
      <c r="N79" s="52">
        <f t="shared" si="18"/>
        <v>30059.52</v>
      </c>
      <c r="O79" s="50"/>
      <c r="P79" s="52">
        <f t="shared" si="19"/>
        <v>30059.52</v>
      </c>
      <c r="Q79" s="183">
        <v>0.48499999999999999</v>
      </c>
      <c r="R79" s="67">
        <f t="shared" si="20"/>
        <v>14578.867200000001</v>
      </c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</row>
    <row r="80" spans="1:40" s="110" customFormat="1">
      <c r="A80" s="50" t="s">
        <v>856</v>
      </c>
      <c r="B80" s="50" t="s">
        <v>98</v>
      </c>
      <c r="C80" s="50"/>
      <c r="D80" s="50" t="s">
        <v>857</v>
      </c>
      <c r="E80" s="50"/>
      <c r="F80" s="67"/>
      <c r="G80" s="50"/>
      <c r="H80" s="50">
        <v>16597</v>
      </c>
      <c r="I80" s="50">
        <v>16735</v>
      </c>
      <c r="J80" s="50">
        <f t="shared" si="16"/>
        <v>138</v>
      </c>
      <c r="K80" s="50">
        <v>1</v>
      </c>
      <c r="L80" s="50">
        <f t="shared" si="17"/>
        <v>138</v>
      </c>
      <c r="M80" s="51">
        <v>1.03</v>
      </c>
      <c r="N80" s="52">
        <f t="shared" si="18"/>
        <v>142.13999999999999</v>
      </c>
      <c r="O80" s="50"/>
      <c r="P80" s="52">
        <f t="shared" si="19"/>
        <v>142.13999999999999</v>
      </c>
      <c r="Q80" s="183">
        <v>0.47</v>
      </c>
      <c r="R80" s="67">
        <f t="shared" si="20"/>
        <v>66.805800000000005</v>
      </c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</row>
    <row r="81" spans="1:40" s="110" customFormat="1">
      <c r="A81" s="50" t="s">
        <v>858</v>
      </c>
      <c r="B81" s="50" t="s">
        <v>98</v>
      </c>
      <c r="C81" s="50">
        <v>118</v>
      </c>
      <c r="D81" s="50">
        <v>118</v>
      </c>
      <c r="E81" s="50">
        <f>SUM(D81-C81)</f>
        <v>0</v>
      </c>
      <c r="F81" s="67">
        <v>9.5</v>
      </c>
      <c r="G81" s="50">
        <f>E81*F81</f>
        <v>0</v>
      </c>
      <c r="H81" s="50">
        <v>36128</v>
      </c>
      <c r="I81" s="50">
        <v>36882</v>
      </c>
      <c r="J81" s="50">
        <f t="shared" si="16"/>
        <v>754</v>
      </c>
      <c r="K81" s="50">
        <v>1</v>
      </c>
      <c r="L81" s="50">
        <f t="shared" si="17"/>
        <v>754</v>
      </c>
      <c r="M81" s="51">
        <v>1.03</v>
      </c>
      <c r="N81" s="52">
        <f t="shared" si="18"/>
        <v>776.62</v>
      </c>
      <c r="O81" s="50">
        <v>40</v>
      </c>
      <c r="P81" s="52">
        <f t="shared" si="19"/>
        <v>816.62</v>
      </c>
      <c r="Q81" s="50">
        <v>1</v>
      </c>
      <c r="R81" s="67">
        <f t="shared" si="20"/>
        <v>816.62</v>
      </c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</row>
    <row r="82" spans="1:40" s="110" customFormat="1">
      <c r="A82" s="50" t="s">
        <v>846</v>
      </c>
      <c r="B82" s="50" t="s">
        <v>98</v>
      </c>
      <c r="C82" s="50"/>
      <c r="D82" s="50"/>
      <c r="E82" s="50"/>
      <c r="F82" s="67"/>
      <c r="G82" s="50"/>
      <c r="H82" s="50">
        <v>2997</v>
      </c>
      <c r="I82" s="50">
        <v>3519</v>
      </c>
      <c r="J82" s="50">
        <f t="shared" si="16"/>
        <v>522</v>
      </c>
      <c r="K82" s="50">
        <v>80</v>
      </c>
      <c r="L82" s="50">
        <f t="shared" si="17"/>
        <v>41760</v>
      </c>
      <c r="M82" s="51">
        <v>1.03</v>
      </c>
      <c r="N82" s="52">
        <f t="shared" si="18"/>
        <v>43012.800000000003</v>
      </c>
      <c r="O82" s="50">
        <v>40</v>
      </c>
      <c r="P82" s="52">
        <f t="shared" si="19"/>
        <v>43052.800000000003</v>
      </c>
      <c r="Q82" s="50">
        <v>1</v>
      </c>
      <c r="R82" s="67">
        <f t="shared" si="20"/>
        <v>43052.800000000003</v>
      </c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</row>
    <row r="83" spans="1:40" s="110" customFormat="1">
      <c r="A83" s="50" t="s">
        <v>10</v>
      </c>
      <c r="B83" s="50" t="s">
        <v>98</v>
      </c>
      <c r="C83" s="50"/>
      <c r="D83" s="50"/>
      <c r="E83" s="50">
        <f>SUM(E75:E82)</f>
        <v>8</v>
      </c>
      <c r="F83" s="67">
        <v>9.5</v>
      </c>
      <c r="G83" s="50">
        <f>E83*F83</f>
        <v>76</v>
      </c>
      <c r="H83" s="50"/>
      <c r="I83" s="50"/>
      <c r="J83" s="50"/>
      <c r="K83" s="50"/>
      <c r="L83" s="50">
        <f>SUM(L75:L82)</f>
        <v>210534</v>
      </c>
      <c r="M83" s="51">
        <v>1.03</v>
      </c>
      <c r="N83" s="52">
        <f>L83*M83</f>
        <v>216850.02</v>
      </c>
      <c r="O83" s="50">
        <f>SUM(O75:O82)</f>
        <v>80</v>
      </c>
      <c r="P83" s="52">
        <f t="shared" si="19"/>
        <v>217006.02</v>
      </c>
      <c r="Q83" s="50">
        <v>1</v>
      </c>
      <c r="R83" s="67">
        <f>SUM(R75:R82)</f>
        <v>146282.39355000001</v>
      </c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</row>
    <row r="84" spans="1:40" s="110" customFormat="1">
      <c r="A84" s="50" t="s">
        <v>859</v>
      </c>
      <c r="B84" s="50" t="s">
        <v>98</v>
      </c>
      <c r="C84" s="50" t="s">
        <v>860</v>
      </c>
      <c r="D84" s="50"/>
      <c r="E84" s="139"/>
      <c r="F84" s="67"/>
      <c r="G84" s="50"/>
      <c r="H84" s="50"/>
      <c r="I84" s="50"/>
      <c r="J84" s="50"/>
      <c r="K84" s="50"/>
      <c r="L84" s="193"/>
      <c r="M84" s="51"/>
      <c r="N84" s="52"/>
      <c r="O84" s="50"/>
      <c r="P84" s="52">
        <f>P68</f>
        <v>119634.5</v>
      </c>
      <c r="Q84" s="50">
        <v>0.46610000000000001</v>
      </c>
      <c r="R84" s="67">
        <f t="shared" ref="R84:R90" si="21">P84*Q84</f>
        <v>55761.640449999999</v>
      </c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</row>
    <row r="85" spans="1:40" s="110" customFormat="1">
      <c r="A85" s="50" t="s">
        <v>859</v>
      </c>
      <c r="B85" s="50" t="s">
        <v>98</v>
      </c>
      <c r="C85" s="50" t="s">
        <v>861</v>
      </c>
      <c r="D85" s="50"/>
      <c r="E85" s="139"/>
      <c r="F85" s="50"/>
      <c r="G85" s="67">
        <f>G70</f>
        <v>285</v>
      </c>
      <c r="H85" s="50"/>
      <c r="I85" s="50"/>
      <c r="J85" s="50"/>
      <c r="K85" s="50"/>
      <c r="L85" s="193"/>
      <c r="M85" s="51"/>
      <c r="N85" s="52"/>
      <c r="O85" s="50"/>
      <c r="P85" s="52">
        <f>G85</f>
        <v>285</v>
      </c>
      <c r="Q85" s="50">
        <v>0.58830000000000005</v>
      </c>
      <c r="R85" s="67">
        <f t="shared" si="21"/>
        <v>167.66550000000001</v>
      </c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</row>
    <row r="86" spans="1:40" s="110" customFormat="1">
      <c r="A86" s="50" t="s">
        <v>859</v>
      </c>
      <c r="B86" s="50" t="s">
        <v>98</v>
      </c>
      <c r="C86" s="50" t="s">
        <v>9</v>
      </c>
      <c r="D86" s="50"/>
      <c r="E86" s="50"/>
      <c r="F86" s="67"/>
      <c r="G86" s="50"/>
      <c r="H86" s="50"/>
      <c r="I86" s="50"/>
      <c r="J86" s="50"/>
      <c r="K86" s="50"/>
      <c r="L86" s="193"/>
      <c r="M86" s="51"/>
      <c r="N86" s="52"/>
      <c r="O86" s="50"/>
      <c r="P86" s="52">
        <f>P69</f>
        <v>6535.35</v>
      </c>
      <c r="Q86" s="50">
        <v>0.47276000000000001</v>
      </c>
      <c r="R86" s="67">
        <f t="shared" si="21"/>
        <v>3089.6520660000001</v>
      </c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</row>
    <row r="87" spans="1:40" s="110" customFormat="1">
      <c r="A87" s="50" t="s">
        <v>859</v>
      </c>
      <c r="B87" s="50" t="s">
        <v>98</v>
      </c>
      <c r="C87" s="50" t="s">
        <v>10</v>
      </c>
      <c r="D87" s="50"/>
      <c r="E87" s="50"/>
      <c r="F87" s="50"/>
      <c r="G87" s="50">
        <f>SUM(G83:G86)</f>
        <v>361</v>
      </c>
      <c r="H87" s="50"/>
      <c r="I87" s="50"/>
      <c r="J87" s="50"/>
      <c r="K87" s="50"/>
      <c r="L87" s="193">
        <f>N87/M87</f>
        <v>198893.545209709</v>
      </c>
      <c r="M87" s="51">
        <v>1.03</v>
      </c>
      <c r="N87" s="52">
        <f>R88-O83-G87</f>
        <v>204860.351566</v>
      </c>
      <c r="O87" s="50"/>
      <c r="P87" s="52"/>
      <c r="Q87" s="50"/>
      <c r="R87" s="67">
        <f>SUM(R84:R86)</f>
        <v>59018.958015999997</v>
      </c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</row>
    <row r="88" spans="1:40" s="110" customFormat="1">
      <c r="A88" s="50" t="s">
        <v>862</v>
      </c>
      <c r="B88" s="50"/>
      <c r="C88" s="50"/>
      <c r="D88" s="50"/>
      <c r="E88" s="50">
        <f>G88/F88</f>
        <v>17.649000000000001</v>
      </c>
      <c r="F88" s="67">
        <v>9.5</v>
      </c>
      <c r="G88" s="67">
        <f>R85</f>
        <v>167.66550000000001</v>
      </c>
      <c r="H88" s="50"/>
      <c r="I88" s="50"/>
      <c r="J88" s="50"/>
      <c r="K88" s="50"/>
      <c r="L88" s="193">
        <f>N88/M88</f>
        <v>199003.57870485401</v>
      </c>
      <c r="M88" s="51">
        <v>1.03</v>
      </c>
      <c r="N88" s="52">
        <f>R88-O88-G88</f>
        <v>204973.68606599999</v>
      </c>
      <c r="O88" s="50">
        <f>SUM(O77:O87)</f>
        <v>160</v>
      </c>
      <c r="P88" s="52"/>
      <c r="Q88" s="50"/>
      <c r="R88" s="67">
        <f>R83+R87</f>
        <v>205301.351566</v>
      </c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</row>
    <row r="89" spans="1:40" s="42" customFormat="1">
      <c r="A89" s="50" t="s">
        <v>863</v>
      </c>
      <c r="B89" s="50" t="s">
        <v>864</v>
      </c>
      <c r="C89" s="50">
        <v>40</v>
      </c>
      <c r="D89" s="50">
        <v>40</v>
      </c>
      <c r="E89" s="50">
        <f>SUM(D89-C89)</f>
        <v>0</v>
      </c>
      <c r="F89" s="67">
        <v>9.5</v>
      </c>
      <c r="G89" s="50">
        <f>E89*F89</f>
        <v>0</v>
      </c>
      <c r="H89" s="50">
        <v>16532</v>
      </c>
      <c r="I89" s="50">
        <v>17344</v>
      </c>
      <c r="J89" s="50">
        <f>I89-H89</f>
        <v>812</v>
      </c>
      <c r="K89" s="50">
        <v>80</v>
      </c>
      <c r="L89" s="50">
        <f>K89*J89</f>
        <v>64960</v>
      </c>
      <c r="M89" s="51">
        <v>1.03</v>
      </c>
      <c r="N89" s="52">
        <f>M89*L89</f>
        <v>66908.800000000003</v>
      </c>
      <c r="O89" s="50"/>
      <c r="P89" s="52">
        <f>G89+N89+O89</f>
        <v>66908.800000000003</v>
      </c>
      <c r="Q89" s="50">
        <v>1</v>
      </c>
      <c r="R89" s="67">
        <f t="shared" si="21"/>
        <v>66908.800000000003</v>
      </c>
      <c r="S89" s="210"/>
      <c r="T89" s="210"/>
      <c r="U89" s="210"/>
    </row>
    <row r="90" spans="1:40" s="42" customFormat="1">
      <c r="A90" s="50" t="s">
        <v>865</v>
      </c>
      <c r="B90" s="50" t="s">
        <v>864</v>
      </c>
      <c r="C90" s="50"/>
      <c r="D90" s="50"/>
      <c r="E90" s="50"/>
      <c r="F90" s="67"/>
      <c r="G90" s="50"/>
      <c r="H90" s="50">
        <v>54837</v>
      </c>
      <c r="I90" s="50">
        <v>65799</v>
      </c>
      <c r="J90" s="50">
        <f>I90-H90</f>
        <v>10962</v>
      </c>
      <c r="K90" s="50">
        <v>1</v>
      </c>
      <c r="L90" s="50">
        <f>K90*J90</f>
        <v>10962</v>
      </c>
      <c r="M90" s="51">
        <v>1.03</v>
      </c>
      <c r="N90" s="52">
        <f>M90*L90</f>
        <v>11290.86</v>
      </c>
      <c r="O90" s="50"/>
      <c r="P90" s="52">
        <f>G90+N90+O90</f>
        <v>11290.86</v>
      </c>
      <c r="Q90" s="50">
        <v>1</v>
      </c>
      <c r="R90" s="67">
        <f t="shared" si="21"/>
        <v>11290.86</v>
      </c>
      <c r="S90" s="210"/>
      <c r="T90" s="210"/>
      <c r="U90" s="210"/>
    </row>
    <row r="91" spans="1:40" s="42" customFormat="1">
      <c r="A91" s="50" t="s">
        <v>866</v>
      </c>
      <c r="B91" s="50"/>
      <c r="C91" s="50"/>
      <c r="D91" s="50"/>
      <c r="E91" s="50"/>
      <c r="F91" s="67"/>
      <c r="G91" s="50"/>
      <c r="H91" s="50"/>
      <c r="I91" s="50"/>
      <c r="J91" s="50"/>
      <c r="K91" s="50"/>
      <c r="L91" s="50">
        <f>N91/M91</f>
        <v>275243.70054951502</v>
      </c>
      <c r="M91" s="51">
        <v>1.03</v>
      </c>
      <c r="N91" s="52">
        <f>P91</f>
        <v>283501.011566</v>
      </c>
      <c r="O91" s="50"/>
      <c r="P91" s="52">
        <f>R91*Q91</f>
        <v>283501.011566</v>
      </c>
      <c r="Q91" s="50">
        <v>1</v>
      </c>
      <c r="R91" s="67">
        <f>R88+R89+R90</f>
        <v>283501.011566</v>
      </c>
      <c r="S91" s="210"/>
      <c r="T91" s="210"/>
      <c r="U91" s="210"/>
    </row>
    <row r="92" spans="1:40" s="111" customFormat="1">
      <c r="A92" s="173" t="s">
        <v>867</v>
      </c>
      <c r="B92" s="173"/>
      <c r="C92" s="173"/>
      <c r="D92" s="173"/>
      <c r="E92" s="173"/>
      <c r="F92" s="174"/>
      <c r="G92" s="174"/>
      <c r="H92" s="173"/>
      <c r="I92" s="173"/>
      <c r="J92" s="173"/>
      <c r="K92" s="173"/>
      <c r="L92" s="194"/>
      <c r="M92" s="195"/>
      <c r="N92" s="196"/>
      <c r="O92" s="173"/>
      <c r="P92" s="196"/>
      <c r="Q92" s="173"/>
      <c r="R92" s="174">
        <v>121473.55</v>
      </c>
    </row>
    <row r="93" spans="1:40" s="111" customFormat="1">
      <c r="A93" s="173" t="s">
        <v>99</v>
      </c>
      <c r="B93" s="173"/>
      <c r="C93" s="173"/>
      <c r="D93" s="173"/>
      <c r="E93" s="173"/>
      <c r="F93" s="174"/>
      <c r="G93" s="174"/>
      <c r="H93" s="173"/>
      <c r="I93" s="173"/>
      <c r="J93" s="173"/>
      <c r="K93" s="173"/>
      <c r="L93" s="194"/>
      <c r="M93" s="195"/>
      <c r="N93" s="196"/>
      <c r="O93" s="173"/>
      <c r="P93" s="196"/>
      <c r="Q93" s="173"/>
      <c r="R93" s="174">
        <v>40491.18</v>
      </c>
    </row>
    <row r="94" spans="1:40" s="56" customFormat="1">
      <c r="A94" s="173" t="s">
        <v>101</v>
      </c>
      <c r="B94" s="173"/>
      <c r="C94" s="173"/>
      <c r="D94" s="173"/>
      <c r="E94" s="173"/>
      <c r="F94" s="174"/>
      <c r="G94" s="173"/>
      <c r="H94" s="173"/>
      <c r="I94" s="173"/>
      <c r="J94" s="173"/>
      <c r="K94" s="173"/>
      <c r="L94" s="173"/>
      <c r="M94" s="195"/>
      <c r="N94" s="196"/>
      <c r="O94" s="173"/>
      <c r="P94" s="196"/>
      <c r="Q94" s="173"/>
      <c r="R94" s="174">
        <v>40491.18</v>
      </c>
    </row>
    <row r="95" spans="1:40">
      <c r="A95" s="175" t="s">
        <v>213</v>
      </c>
      <c r="B95" s="176" t="s">
        <v>2</v>
      </c>
      <c r="C95" s="176" t="s">
        <v>214</v>
      </c>
      <c r="D95" s="176" t="s">
        <v>215</v>
      </c>
      <c r="E95" s="176" t="s">
        <v>216</v>
      </c>
      <c r="F95" s="177" t="s">
        <v>217</v>
      </c>
      <c r="G95" s="176" t="s">
        <v>6</v>
      </c>
      <c r="H95" s="176" t="s">
        <v>218</v>
      </c>
      <c r="I95" s="176" t="s">
        <v>219</v>
      </c>
      <c r="J95" s="176" t="s">
        <v>220</v>
      </c>
      <c r="K95" s="176" t="s">
        <v>221</v>
      </c>
      <c r="L95" s="176" t="s">
        <v>216</v>
      </c>
      <c r="M95" s="197"/>
      <c r="N95" s="198" t="s">
        <v>8</v>
      </c>
      <c r="O95" s="176" t="s">
        <v>9</v>
      </c>
      <c r="P95" s="198" t="s">
        <v>10</v>
      </c>
      <c r="Q95" s="176" t="s">
        <v>222</v>
      </c>
      <c r="R95" s="211" t="s">
        <v>223</v>
      </c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</row>
    <row r="96" spans="1:40" s="110" customFormat="1">
      <c r="A96" s="178" t="s">
        <v>868</v>
      </c>
      <c r="B96" s="179" t="s">
        <v>102</v>
      </c>
      <c r="C96" s="179"/>
      <c r="D96" s="179"/>
      <c r="E96" s="179"/>
      <c r="F96" s="180"/>
      <c r="G96" s="179"/>
      <c r="H96" s="179">
        <v>2245</v>
      </c>
      <c r="I96" s="179">
        <v>2245</v>
      </c>
      <c r="J96" s="179">
        <f t="shared" ref="J96:J101" si="22">I96-H96</f>
        <v>0</v>
      </c>
      <c r="K96" s="179">
        <v>1</v>
      </c>
      <c r="L96" s="179">
        <f t="shared" ref="L96:L101" si="23">K96*J96</f>
        <v>0</v>
      </c>
      <c r="M96" s="199">
        <v>1.03</v>
      </c>
      <c r="N96" s="200">
        <f t="shared" ref="N96:N102" si="24">M96*L96</f>
        <v>0</v>
      </c>
      <c r="O96" s="179">
        <v>20</v>
      </c>
      <c r="P96" s="200">
        <f t="shared" ref="P96:P102" si="25">G96+N96+O96</f>
        <v>20</v>
      </c>
      <c r="Q96" s="179">
        <v>1</v>
      </c>
      <c r="R96" s="212">
        <f t="shared" ref="R96:R101" si="26">P96*Q96</f>
        <v>20</v>
      </c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</row>
    <row r="97" spans="1:40" s="110" customFormat="1">
      <c r="A97" s="181" t="s">
        <v>869</v>
      </c>
      <c r="B97" s="50" t="s">
        <v>102</v>
      </c>
      <c r="C97" s="50">
        <v>28</v>
      </c>
      <c r="D97" s="50">
        <v>28</v>
      </c>
      <c r="E97" s="50">
        <f>SUM(D97-C97)</f>
        <v>0</v>
      </c>
      <c r="F97" s="67">
        <v>9.5</v>
      </c>
      <c r="G97" s="50">
        <f>E97*F97</f>
        <v>0</v>
      </c>
      <c r="H97" s="50">
        <v>8800</v>
      </c>
      <c r="I97" s="50">
        <v>9202</v>
      </c>
      <c r="J97" s="50">
        <f t="shared" si="22"/>
        <v>402</v>
      </c>
      <c r="K97" s="50">
        <v>1</v>
      </c>
      <c r="L97" s="50">
        <f t="shared" si="23"/>
        <v>402</v>
      </c>
      <c r="M97" s="51">
        <v>1.03</v>
      </c>
      <c r="N97" s="52">
        <f t="shared" si="24"/>
        <v>414.06</v>
      </c>
      <c r="O97" s="50">
        <v>40</v>
      </c>
      <c r="P97" s="52">
        <f t="shared" si="25"/>
        <v>454.06</v>
      </c>
      <c r="Q97" s="50">
        <v>1</v>
      </c>
      <c r="R97" s="213">
        <f t="shared" si="26"/>
        <v>454.06</v>
      </c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</row>
    <row r="98" spans="1:40" s="110" customFormat="1">
      <c r="A98" s="181" t="s">
        <v>870</v>
      </c>
      <c r="B98" s="50" t="s">
        <v>102</v>
      </c>
      <c r="C98" s="50">
        <v>43</v>
      </c>
      <c r="D98" s="50">
        <v>45</v>
      </c>
      <c r="E98" s="50">
        <f>SUM(D98-C98)</f>
        <v>2</v>
      </c>
      <c r="F98" s="67">
        <v>9.5</v>
      </c>
      <c r="G98" s="50">
        <f>E98*F98</f>
        <v>19</v>
      </c>
      <c r="H98" s="50">
        <v>32144</v>
      </c>
      <c r="I98" s="50">
        <v>33062</v>
      </c>
      <c r="J98" s="50">
        <f t="shared" si="22"/>
        <v>918</v>
      </c>
      <c r="K98" s="50">
        <v>1</v>
      </c>
      <c r="L98" s="50">
        <f t="shared" si="23"/>
        <v>918</v>
      </c>
      <c r="M98" s="51">
        <v>1.03</v>
      </c>
      <c r="N98" s="52">
        <f t="shared" si="24"/>
        <v>945.54</v>
      </c>
      <c r="O98" s="50">
        <v>0</v>
      </c>
      <c r="P98" s="52">
        <f t="shared" si="25"/>
        <v>964.54</v>
      </c>
      <c r="Q98" s="50">
        <v>0.5</v>
      </c>
      <c r="R98" s="213">
        <f t="shared" si="26"/>
        <v>482.27</v>
      </c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</row>
    <row r="99" spans="1:40" s="110" customFormat="1">
      <c r="A99" s="181" t="s">
        <v>854</v>
      </c>
      <c r="B99" s="50" t="s">
        <v>102</v>
      </c>
      <c r="C99" s="50"/>
      <c r="D99" s="50"/>
      <c r="E99" s="50"/>
      <c r="F99" s="67"/>
      <c r="G99" s="50"/>
      <c r="H99" s="50">
        <v>302753</v>
      </c>
      <c r="I99" s="50">
        <v>332936</v>
      </c>
      <c r="J99" s="50">
        <f t="shared" si="22"/>
        <v>30183</v>
      </c>
      <c r="K99" s="50">
        <v>1</v>
      </c>
      <c r="L99" s="50">
        <f t="shared" si="23"/>
        <v>30183</v>
      </c>
      <c r="M99" s="51">
        <v>1.03</v>
      </c>
      <c r="N99" s="52">
        <f t="shared" si="24"/>
        <v>31088.49</v>
      </c>
      <c r="O99" s="50"/>
      <c r="P99" s="52">
        <f t="shared" si="25"/>
        <v>31088.49</v>
      </c>
      <c r="Q99" s="183">
        <v>0.80500000000000005</v>
      </c>
      <c r="R99" s="213">
        <f t="shared" si="26"/>
        <v>25026.23445</v>
      </c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</row>
    <row r="100" spans="1:40" s="110" customFormat="1">
      <c r="A100" s="181" t="s">
        <v>855</v>
      </c>
      <c r="B100" s="50" t="s">
        <v>102</v>
      </c>
      <c r="C100" s="50">
        <v>75</v>
      </c>
      <c r="D100" s="50">
        <v>75</v>
      </c>
      <c r="E100" s="50">
        <f>SUM(D100-C100)</f>
        <v>0</v>
      </c>
      <c r="F100" s="67">
        <v>9.5</v>
      </c>
      <c r="G100" s="50">
        <f>E100*F100</f>
        <v>0</v>
      </c>
      <c r="H100" s="50">
        <v>175338</v>
      </c>
      <c r="I100" s="50">
        <v>204522</v>
      </c>
      <c r="J100" s="50">
        <f t="shared" si="22"/>
        <v>29184</v>
      </c>
      <c r="K100" s="50">
        <v>1</v>
      </c>
      <c r="L100" s="50">
        <f t="shared" si="23"/>
        <v>29184</v>
      </c>
      <c r="M100" s="51">
        <v>1.03</v>
      </c>
      <c r="N100" s="52">
        <f t="shared" si="24"/>
        <v>30059.52</v>
      </c>
      <c r="O100" s="50"/>
      <c r="P100" s="52">
        <f t="shared" si="25"/>
        <v>30059.52</v>
      </c>
      <c r="Q100" s="183">
        <v>0.51500000000000001</v>
      </c>
      <c r="R100" s="213">
        <f t="shared" si="26"/>
        <v>15480.6528</v>
      </c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</row>
    <row r="101" spans="1:40" s="110" customFormat="1">
      <c r="A101" s="181" t="s">
        <v>856</v>
      </c>
      <c r="B101" s="50" t="s">
        <v>102</v>
      </c>
      <c r="C101" s="50"/>
      <c r="D101" s="50" t="s">
        <v>857</v>
      </c>
      <c r="E101" s="50"/>
      <c r="F101" s="67"/>
      <c r="G101" s="50"/>
      <c r="H101" s="50">
        <v>16597</v>
      </c>
      <c r="I101" s="50">
        <v>16735</v>
      </c>
      <c r="J101" s="50">
        <f t="shared" si="22"/>
        <v>138</v>
      </c>
      <c r="K101" s="50">
        <v>1</v>
      </c>
      <c r="L101" s="50">
        <f t="shared" si="23"/>
        <v>138</v>
      </c>
      <c r="M101" s="51">
        <v>1.03</v>
      </c>
      <c r="N101" s="52">
        <f t="shared" si="24"/>
        <v>142.13999999999999</v>
      </c>
      <c r="O101" s="50"/>
      <c r="P101" s="52">
        <f t="shared" si="25"/>
        <v>142.13999999999999</v>
      </c>
      <c r="Q101" s="183">
        <v>0.53</v>
      </c>
      <c r="R101" s="213">
        <f t="shared" si="26"/>
        <v>75.334199999999996</v>
      </c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</row>
    <row r="102" spans="1:40" s="110" customFormat="1">
      <c r="A102" s="182" t="s">
        <v>10</v>
      </c>
      <c r="B102" s="50" t="s">
        <v>102</v>
      </c>
      <c r="C102" s="183"/>
      <c r="D102" s="183"/>
      <c r="E102" s="183">
        <f>SUM(E96:E101)</f>
        <v>2</v>
      </c>
      <c r="F102" s="67">
        <v>9.5</v>
      </c>
      <c r="G102" s="183">
        <f>E102*F102</f>
        <v>19</v>
      </c>
      <c r="H102" s="183"/>
      <c r="I102" s="183"/>
      <c r="J102" s="183"/>
      <c r="K102" s="183"/>
      <c r="L102" s="183">
        <f>SUM(L96:L101)</f>
        <v>60825</v>
      </c>
      <c r="M102" s="51">
        <v>1.03</v>
      </c>
      <c r="N102" s="201">
        <f t="shared" si="24"/>
        <v>62649.75</v>
      </c>
      <c r="O102" s="183">
        <f>SUM(O96:O101)</f>
        <v>60</v>
      </c>
      <c r="P102" s="201">
        <f t="shared" si="25"/>
        <v>62728.75</v>
      </c>
      <c r="Q102" s="183"/>
      <c r="R102" s="214">
        <f>SUM(R96:R101)</f>
        <v>41538.551449999999</v>
      </c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</row>
    <row r="103" spans="1:40" s="56" customFormat="1">
      <c r="A103" s="184" t="s">
        <v>103</v>
      </c>
      <c r="B103" s="173"/>
      <c r="C103" s="185"/>
      <c r="D103" s="185"/>
      <c r="E103" s="185"/>
      <c r="F103" s="174"/>
      <c r="G103" s="185"/>
      <c r="H103" s="185"/>
      <c r="I103" s="185"/>
      <c r="J103" s="185"/>
      <c r="K103" s="185"/>
      <c r="L103" s="185"/>
      <c r="M103" s="195"/>
      <c r="N103" s="202"/>
      <c r="O103" s="185"/>
      <c r="P103" s="202"/>
      <c r="Q103" s="185"/>
      <c r="R103" s="215">
        <f>R102</f>
        <v>41538.551449999999</v>
      </c>
    </row>
    <row r="104" spans="1:40">
      <c r="A104" s="186"/>
      <c r="B104" s="187"/>
      <c r="C104" s="188"/>
      <c r="D104" s="188"/>
      <c r="E104" s="188"/>
      <c r="F104" s="189"/>
      <c r="G104" s="190">
        <f>G98*Q98</f>
        <v>9.5</v>
      </c>
      <c r="H104" s="188"/>
      <c r="I104" s="188"/>
      <c r="J104" s="188"/>
      <c r="K104" s="188"/>
      <c r="L104" s="203">
        <f>N104/M102</f>
        <v>40319.4674271845</v>
      </c>
      <c r="M104" s="204"/>
      <c r="N104" s="205">
        <f>R102-G104</f>
        <v>41529.051449999999</v>
      </c>
      <c r="O104" s="188"/>
      <c r="P104" s="206"/>
      <c r="Q104" s="188"/>
      <c r="R104" s="21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</row>
    <row r="105" spans="1:40">
      <c r="A105" s="44" t="s">
        <v>213</v>
      </c>
      <c r="B105" s="44" t="s">
        <v>2</v>
      </c>
      <c r="C105" s="44" t="s">
        <v>214</v>
      </c>
      <c r="D105" s="44" t="s">
        <v>215</v>
      </c>
      <c r="E105" s="44" t="s">
        <v>216</v>
      </c>
      <c r="F105" s="61" t="s">
        <v>217</v>
      </c>
      <c r="G105" s="44" t="s">
        <v>6</v>
      </c>
      <c r="H105" s="44" t="s">
        <v>218</v>
      </c>
      <c r="I105" s="44" t="s">
        <v>219</v>
      </c>
      <c r="J105" s="44" t="s">
        <v>220</v>
      </c>
      <c r="K105" s="44" t="s">
        <v>221</v>
      </c>
      <c r="L105" s="44" t="s">
        <v>216</v>
      </c>
      <c r="M105" s="45"/>
      <c r="N105" s="46" t="s">
        <v>8</v>
      </c>
      <c r="O105" s="44" t="s">
        <v>9</v>
      </c>
      <c r="P105" s="46" t="s">
        <v>10</v>
      </c>
      <c r="Q105" s="44" t="s">
        <v>222</v>
      </c>
      <c r="R105" s="61" t="s">
        <v>223</v>
      </c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</row>
    <row r="106" spans="1:40" s="42" customFormat="1">
      <c r="A106" s="124" t="s">
        <v>871</v>
      </c>
      <c r="B106" s="50">
        <v>4512</v>
      </c>
      <c r="C106" s="50" t="s">
        <v>872</v>
      </c>
      <c r="D106" s="50"/>
      <c r="E106" s="50"/>
      <c r="F106" s="67"/>
      <c r="G106" s="50"/>
      <c r="H106" s="50"/>
      <c r="I106" s="50"/>
      <c r="J106" s="50"/>
      <c r="K106" s="50"/>
      <c r="L106" s="50"/>
      <c r="M106" s="51">
        <v>1.03</v>
      </c>
      <c r="N106" s="52"/>
      <c r="O106" s="50"/>
      <c r="P106" s="52"/>
      <c r="Q106" s="50"/>
      <c r="R106" s="67"/>
      <c r="S106" s="210"/>
      <c r="T106" s="210"/>
      <c r="U106" s="210"/>
    </row>
    <row r="107" spans="1:40" s="42" customFormat="1">
      <c r="A107" s="50" t="s">
        <v>873</v>
      </c>
      <c r="B107" s="50" t="s">
        <v>844</v>
      </c>
      <c r="C107" s="50">
        <v>35</v>
      </c>
      <c r="D107" s="50">
        <v>35</v>
      </c>
      <c r="E107" s="50">
        <f>SUM(D107-C107)</f>
        <v>0</v>
      </c>
      <c r="F107" s="67">
        <v>9.5</v>
      </c>
      <c r="G107" s="50">
        <f>E107*F107</f>
        <v>0</v>
      </c>
      <c r="H107" s="50">
        <v>12355</v>
      </c>
      <c r="I107" s="50">
        <v>12972</v>
      </c>
      <c r="J107" s="50">
        <f>I107-H107</f>
        <v>617</v>
      </c>
      <c r="K107" s="50">
        <v>1</v>
      </c>
      <c r="L107" s="50">
        <f>K107*J107</f>
        <v>617</v>
      </c>
      <c r="M107" s="51">
        <v>1.03</v>
      </c>
      <c r="N107" s="52">
        <f>M107*L107</f>
        <v>635.51</v>
      </c>
      <c r="O107" s="50">
        <v>40</v>
      </c>
      <c r="P107" s="52">
        <f>G107+N107+O107</f>
        <v>675.51</v>
      </c>
      <c r="Q107" s="50">
        <v>1</v>
      </c>
      <c r="R107" s="67">
        <f>P107*Q107</f>
        <v>675.51</v>
      </c>
      <c r="S107" s="210"/>
      <c r="T107" s="210"/>
      <c r="U107" s="210"/>
    </row>
    <row r="108" spans="1:40" s="42" customFormat="1">
      <c r="A108" s="50" t="s">
        <v>874</v>
      </c>
      <c r="B108" s="50" t="s">
        <v>844</v>
      </c>
      <c r="C108" s="50">
        <v>68</v>
      </c>
      <c r="D108" s="50">
        <v>68</v>
      </c>
      <c r="E108" s="50">
        <f>SUM(D108-C108)</f>
        <v>0</v>
      </c>
      <c r="F108" s="67">
        <v>9.5</v>
      </c>
      <c r="G108" s="50">
        <f>E108*F108</f>
        <v>0</v>
      </c>
      <c r="H108" s="50">
        <v>17705</v>
      </c>
      <c r="I108" s="50">
        <v>21061</v>
      </c>
      <c r="J108" s="50">
        <f>I108-H108</f>
        <v>3356</v>
      </c>
      <c r="K108" s="50">
        <v>1</v>
      </c>
      <c r="L108" s="50">
        <f>K108*J108</f>
        <v>3356</v>
      </c>
      <c r="M108" s="51">
        <v>1.03</v>
      </c>
      <c r="N108" s="52">
        <f>M108*L108</f>
        <v>3456.68</v>
      </c>
      <c r="O108" s="50">
        <v>40</v>
      </c>
      <c r="P108" s="52">
        <f>G108+N108+O108</f>
        <v>3496.68</v>
      </c>
      <c r="Q108" s="50">
        <v>1</v>
      </c>
      <c r="R108" s="67">
        <f>P108*Q108</f>
        <v>3496.68</v>
      </c>
      <c r="S108" s="210"/>
      <c r="T108" s="210"/>
      <c r="U108" s="210"/>
    </row>
    <row r="109" spans="1:40" s="42" customFormat="1">
      <c r="A109" s="50" t="s">
        <v>875</v>
      </c>
      <c r="B109" s="50" t="s">
        <v>844</v>
      </c>
      <c r="C109" s="50">
        <v>135</v>
      </c>
      <c r="D109" s="50">
        <v>152</v>
      </c>
      <c r="E109" s="50">
        <f>SUM(D109-C109)</f>
        <v>17</v>
      </c>
      <c r="F109" s="67">
        <v>9.5</v>
      </c>
      <c r="G109" s="50">
        <f>E109*F109</f>
        <v>161.5</v>
      </c>
      <c r="H109" s="50">
        <v>952759</v>
      </c>
      <c r="I109" s="50">
        <v>951549</v>
      </c>
      <c r="J109" s="50">
        <f>H109-I109</f>
        <v>1210</v>
      </c>
      <c r="K109" s="50">
        <v>1</v>
      </c>
      <c r="L109" s="50">
        <f>K109*J109</f>
        <v>1210</v>
      </c>
      <c r="M109" s="51">
        <v>1.03</v>
      </c>
      <c r="N109" s="52">
        <f>M109*L109</f>
        <v>1246.3</v>
      </c>
      <c r="O109" s="50">
        <v>60</v>
      </c>
      <c r="P109" s="52">
        <f>G109+N109+O109</f>
        <v>1467.8</v>
      </c>
      <c r="Q109" s="50">
        <v>1</v>
      </c>
      <c r="R109" s="67">
        <f>P109*Q109</f>
        <v>1467.8</v>
      </c>
      <c r="S109" s="210"/>
      <c r="T109" s="210"/>
      <c r="U109" s="210"/>
    </row>
    <row r="110" spans="1:40" s="42" customFormat="1">
      <c r="A110" s="50" t="s">
        <v>876</v>
      </c>
      <c r="B110" s="50" t="s">
        <v>844</v>
      </c>
      <c r="C110" s="50"/>
      <c r="D110" s="50"/>
      <c r="E110" s="50"/>
      <c r="F110" s="67">
        <v>9.5</v>
      </c>
      <c r="G110" s="50"/>
      <c r="H110" s="50">
        <v>401</v>
      </c>
      <c r="I110" s="50">
        <v>401</v>
      </c>
      <c r="J110" s="50">
        <f>I110-H110</f>
        <v>0</v>
      </c>
      <c r="K110" s="50">
        <v>40</v>
      </c>
      <c r="L110" s="50">
        <f>K110*J110</f>
        <v>0</v>
      </c>
      <c r="M110" s="51">
        <v>1.03</v>
      </c>
      <c r="N110" s="52">
        <f>M110*L110</f>
        <v>0</v>
      </c>
      <c r="O110" s="50"/>
      <c r="P110" s="52">
        <f>G110+N110+O110</f>
        <v>0</v>
      </c>
      <c r="Q110" s="50">
        <v>1</v>
      </c>
      <c r="R110" s="67">
        <f>P110*Q110</f>
        <v>0</v>
      </c>
      <c r="S110" s="210"/>
      <c r="T110" s="210"/>
      <c r="U110" s="210"/>
    </row>
    <row r="111" spans="1:40" s="42" customFormat="1">
      <c r="A111" s="50" t="s">
        <v>10</v>
      </c>
      <c r="B111" s="50" t="s">
        <v>844</v>
      </c>
      <c r="C111" s="50"/>
      <c r="D111" s="50"/>
      <c r="E111" s="50">
        <f>SUM(E107:E110)</f>
        <v>17</v>
      </c>
      <c r="F111" s="67">
        <v>9.5</v>
      </c>
      <c r="G111" s="50">
        <f>E111*F111</f>
        <v>161.5</v>
      </c>
      <c r="H111" s="50"/>
      <c r="I111" s="50"/>
      <c r="J111" s="50"/>
      <c r="K111" s="50"/>
      <c r="L111" s="50">
        <f>SUM(L107:L110)</f>
        <v>5183</v>
      </c>
      <c r="M111" s="51">
        <v>1.03</v>
      </c>
      <c r="N111" s="52">
        <f>L111*M111</f>
        <v>5338.49</v>
      </c>
      <c r="O111" s="50">
        <f>SUM(O107:O110)</f>
        <v>140</v>
      </c>
      <c r="P111" s="52">
        <f>O111+N111+G111</f>
        <v>5639.99</v>
      </c>
      <c r="Q111" s="50">
        <v>1</v>
      </c>
      <c r="R111" s="67">
        <f>P111*Q111</f>
        <v>5639.99</v>
      </c>
      <c r="S111" s="210"/>
      <c r="T111" s="210"/>
      <c r="U111" s="210"/>
    </row>
    <row r="112" spans="1:40" s="42" customFormat="1">
      <c r="A112" s="50"/>
      <c r="B112" s="50"/>
      <c r="C112" s="50"/>
      <c r="D112" s="50"/>
      <c r="E112" s="50"/>
      <c r="F112" s="67"/>
      <c r="G112" s="50"/>
      <c r="H112" s="50"/>
      <c r="I112" s="50"/>
      <c r="J112" s="50"/>
      <c r="K112" s="50"/>
      <c r="L112" s="193">
        <f>N112/M111</f>
        <v>5318.9223300970898</v>
      </c>
      <c r="M112" s="51"/>
      <c r="N112" s="52">
        <f>R111-G111</f>
        <v>5478.49</v>
      </c>
      <c r="O112" s="50"/>
      <c r="P112" s="52"/>
      <c r="Q112" s="50"/>
      <c r="R112" s="67"/>
      <c r="S112" s="210"/>
      <c r="T112" s="210"/>
      <c r="U112" s="210"/>
    </row>
    <row r="113" spans="1:40" s="42" customFormat="1">
      <c r="A113" s="50" t="s">
        <v>877</v>
      </c>
      <c r="B113" s="50"/>
      <c r="C113" s="50" t="s">
        <v>303</v>
      </c>
      <c r="D113" s="50"/>
      <c r="E113" s="50"/>
      <c r="F113" s="67"/>
      <c r="G113" s="50"/>
      <c r="H113" s="50"/>
      <c r="I113" s="50"/>
      <c r="J113" s="50"/>
      <c r="K113" s="50"/>
      <c r="L113" s="50"/>
      <c r="M113" s="51"/>
      <c r="N113" s="52"/>
      <c r="O113" s="50"/>
      <c r="P113" s="52"/>
      <c r="Q113" s="50"/>
      <c r="R113" s="67">
        <v>191930.07</v>
      </c>
    </row>
    <row r="114" spans="1:40" s="42" customFormat="1">
      <c r="A114" s="50" t="s">
        <v>311</v>
      </c>
      <c r="B114" s="50"/>
      <c r="C114" s="50" t="s">
        <v>878</v>
      </c>
      <c r="D114" s="50"/>
      <c r="E114" s="50"/>
      <c r="F114" s="67"/>
      <c r="G114" s="50"/>
      <c r="H114" s="50"/>
      <c r="I114" s="50"/>
      <c r="J114" s="50"/>
      <c r="K114" s="50"/>
      <c r="L114" s="50"/>
      <c r="M114" s="51"/>
      <c r="N114" s="52"/>
      <c r="O114" s="50"/>
      <c r="P114" s="52"/>
      <c r="Q114" s="50"/>
      <c r="R114" s="67">
        <f>R113-R111</f>
        <v>186290.08</v>
      </c>
    </row>
    <row r="115" spans="1:40">
      <c r="A115" s="44"/>
      <c r="B115" s="44"/>
      <c r="C115" s="44"/>
      <c r="D115" s="44"/>
      <c r="E115" s="44"/>
      <c r="F115" s="136"/>
      <c r="G115" s="44"/>
      <c r="H115" s="44"/>
      <c r="I115" s="44"/>
      <c r="J115" s="44"/>
      <c r="K115" s="44"/>
      <c r="L115" s="44"/>
      <c r="M115" s="45"/>
      <c r="N115" s="46"/>
      <c r="O115" s="44"/>
      <c r="P115" s="46"/>
      <c r="Q115" s="44"/>
      <c r="R115" s="61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</row>
    <row r="116" spans="1:40">
      <c r="A116" s="44"/>
      <c r="B116" s="44"/>
      <c r="C116" s="44"/>
      <c r="D116" s="44"/>
      <c r="E116" s="44"/>
      <c r="F116" s="136"/>
      <c r="G116" s="44"/>
      <c r="H116" s="44"/>
      <c r="I116" s="44"/>
      <c r="J116" s="44"/>
      <c r="K116" s="44"/>
      <c r="L116" s="44"/>
      <c r="M116" s="45"/>
      <c r="N116" s="46"/>
      <c r="O116" s="44"/>
      <c r="P116" s="46"/>
      <c r="Q116" s="44"/>
      <c r="R116" s="61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</row>
    <row r="117" spans="1:40" s="42" customFormat="1" ht="13.5" customHeight="1">
      <c r="A117" s="50" t="s">
        <v>859</v>
      </c>
      <c r="B117" s="50" t="s">
        <v>844</v>
      </c>
      <c r="C117" s="50" t="s">
        <v>9</v>
      </c>
      <c r="D117" s="50"/>
      <c r="E117" s="50"/>
      <c r="F117" s="67">
        <v>9.5</v>
      </c>
      <c r="G117" s="50"/>
      <c r="H117" s="50"/>
      <c r="I117" s="50"/>
      <c r="J117" s="50"/>
      <c r="K117" s="50"/>
      <c r="L117" s="193"/>
      <c r="M117" s="51">
        <v>1.03</v>
      </c>
      <c r="N117" s="52"/>
      <c r="O117" s="50"/>
      <c r="P117" s="52">
        <f>P69</f>
        <v>6535.35</v>
      </c>
      <c r="Q117" s="50">
        <v>7.2889999999999996E-2</v>
      </c>
      <c r="R117" s="67">
        <f>P117*Q117</f>
        <v>476.36166150000003</v>
      </c>
    </row>
    <row r="118" spans="1:40" hidden="1">
      <c r="A118" s="44" t="s">
        <v>859</v>
      </c>
      <c r="B118" s="44" t="s">
        <v>844</v>
      </c>
      <c r="C118" s="44" t="s">
        <v>861</v>
      </c>
      <c r="D118" s="44"/>
      <c r="E118" s="161">
        <f>G118/F118</f>
        <v>1.764</v>
      </c>
      <c r="F118" s="136">
        <v>9.5</v>
      </c>
      <c r="G118" s="61">
        <f>R118</f>
        <v>16.757999999999999</v>
      </c>
      <c r="H118" s="44"/>
      <c r="I118" s="44"/>
      <c r="J118" s="44"/>
      <c r="K118" s="44"/>
      <c r="L118" s="207"/>
      <c r="M118" s="45">
        <v>1.03</v>
      </c>
      <c r="N118" s="46"/>
      <c r="O118" s="44"/>
      <c r="P118" s="46">
        <f>P70</f>
        <v>285</v>
      </c>
      <c r="Q118" s="44">
        <v>5.8799999999999998E-2</v>
      </c>
      <c r="R118" s="61">
        <f>P118*Q118</f>
        <v>16.757999999999999</v>
      </c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</row>
    <row r="119" spans="1:40" hidden="1">
      <c r="A119" s="44" t="s">
        <v>862</v>
      </c>
      <c r="B119" s="44"/>
      <c r="C119" s="44"/>
      <c r="D119" s="44"/>
      <c r="E119" s="161">
        <f>SUM(E111:E118)</f>
        <v>18.763999999999999</v>
      </c>
      <c r="F119" s="136">
        <v>9.5</v>
      </c>
      <c r="G119" s="61">
        <f>E119*F119</f>
        <v>178.25800000000001</v>
      </c>
      <c r="H119" s="44"/>
      <c r="I119" s="44"/>
      <c r="J119" s="44"/>
      <c r="K119" s="44"/>
      <c r="L119" s="207">
        <f>N119/M119</f>
        <v>372985.43850631098</v>
      </c>
      <c r="M119" s="45">
        <v>1.03</v>
      </c>
      <c r="N119" s="46">
        <f>R119-G119</f>
        <v>384175.00166150002</v>
      </c>
      <c r="O119" s="44"/>
      <c r="P119" s="46"/>
      <c r="Q119" s="44"/>
      <c r="R119" s="61">
        <f>SUM(R111:R118)</f>
        <v>384353.25966149999</v>
      </c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</row>
    <row r="120" spans="1:40">
      <c r="A120" s="44"/>
      <c r="B120" s="44"/>
      <c r="C120" s="44"/>
      <c r="D120" s="44"/>
      <c r="E120" s="161"/>
      <c r="F120" s="136"/>
      <c r="G120" s="61"/>
      <c r="H120" s="44"/>
      <c r="I120" s="44"/>
      <c r="J120" s="44"/>
      <c r="K120" s="44"/>
      <c r="L120" s="207"/>
      <c r="M120" s="45"/>
      <c r="N120" s="46"/>
      <c r="O120" s="44"/>
      <c r="P120" s="46"/>
      <c r="Q120" s="44"/>
      <c r="R120" s="61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</row>
    <row r="121" spans="1:40" s="112" customFormat="1">
      <c r="A121" s="191" t="s">
        <v>89</v>
      </c>
      <c r="B121" s="191" t="s">
        <v>879</v>
      </c>
      <c r="C121" s="191"/>
      <c r="D121" s="191"/>
      <c r="E121" s="191"/>
      <c r="F121" s="192"/>
      <c r="G121" s="191"/>
      <c r="H121" s="191"/>
      <c r="I121" s="191"/>
      <c r="J121" s="191"/>
      <c r="K121" s="191"/>
      <c r="L121" s="191"/>
      <c r="M121" s="208"/>
      <c r="N121" s="209"/>
      <c r="O121" s="191"/>
      <c r="P121" s="209"/>
      <c r="Q121" s="191"/>
      <c r="R121" s="192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</row>
    <row r="122" spans="1:40" s="42" customFormat="1">
      <c r="A122" s="50" t="s">
        <v>870</v>
      </c>
      <c r="B122" s="50"/>
      <c r="C122" s="50">
        <v>43</v>
      </c>
      <c r="D122" s="50">
        <v>43</v>
      </c>
      <c r="E122" s="50">
        <f>SUM(D122-C122)</f>
        <v>0</v>
      </c>
      <c r="F122" s="67">
        <v>9.5</v>
      </c>
      <c r="G122" s="50">
        <f>E122*F122</f>
        <v>0</v>
      </c>
      <c r="H122" s="50">
        <v>32144</v>
      </c>
      <c r="I122" s="50">
        <v>33602</v>
      </c>
      <c r="J122" s="50">
        <f>I122-H122</f>
        <v>1458</v>
      </c>
      <c r="K122" s="50">
        <v>1</v>
      </c>
      <c r="L122" s="50">
        <f>K122*J122</f>
        <v>1458</v>
      </c>
      <c r="M122" s="51">
        <v>1.03</v>
      </c>
      <c r="N122" s="52">
        <f>M122*L122</f>
        <v>1501.74</v>
      </c>
      <c r="O122" s="50">
        <v>0</v>
      </c>
      <c r="P122" s="52">
        <f>G122+N122+O122</f>
        <v>1501.74</v>
      </c>
      <c r="Q122" s="50">
        <v>0.5</v>
      </c>
      <c r="R122" s="67">
        <f>P122*Q122</f>
        <v>750.87</v>
      </c>
    </row>
    <row r="123" spans="1:40">
      <c r="A123" s="44"/>
      <c r="B123" s="44"/>
      <c r="C123" s="44"/>
      <c r="D123" s="44"/>
      <c r="E123" s="44"/>
      <c r="F123" s="61"/>
      <c r="G123" s="44"/>
      <c r="H123" s="44"/>
      <c r="I123" s="44"/>
      <c r="J123" s="44"/>
      <c r="K123" s="44"/>
      <c r="L123" s="207">
        <f>N123/M122</f>
        <v>729</v>
      </c>
      <c r="M123" s="45"/>
      <c r="N123" s="46">
        <f>R122-G122</f>
        <v>750.87</v>
      </c>
      <c r="O123" s="44"/>
      <c r="P123" s="46"/>
      <c r="Q123" s="44"/>
      <c r="R123" s="61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</row>
    <row r="124" spans="1:40">
      <c r="A124" s="44" t="s">
        <v>213</v>
      </c>
      <c r="B124" s="44" t="s">
        <v>2</v>
      </c>
      <c r="C124" s="44" t="s">
        <v>214</v>
      </c>
      <c r="D124" s="44" t="s">
        <v>215</v>
      </c>
      <c r="E124" s="44" t="s">
        <v>216</v>
      </c>
      <c r="F124" s="61" t="s">
        <v>217</v>
      </c>
      <c r="G124" s="44" t="s">
        <v>6</v>
      </c>
      <c r="H124" s="44" t="s">
        <v>218</v>
      </c>
      <c r="I124" s="44" t="s">
        <v>219</v>
      </c>
      <c r="J124" s="44" t="s">
        <v>220</v>
      </c>
      <c r="K124" s="44" t="s">
        <v>221</v>
      </c>
      <c r="L124" s="44" t="s">
        <v>216</v>
      </c>
      <c r="M124" s="45"/>
      <c r="N124" s="46" t="s">
        <v>8</v>
      </c>
      <c r="O124" s="44" t="s">
        <v>9</v>
      </c>
      <c r="P124" s="46" t="s">
        <v>10</v>
      </c>
      <c r="Q124" s="44" t="s">
        <v>222</v>
      </c>
      <c r="R124" s="61" t="s">
        <v>223</v>
      </c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</row>
    <row r="125" spans="1:40" s="42" customFormat="1">
      <c r="A125" s="50" t="s">
        <v>88</v>
      </c>
      <c r="B125" s="50"/>
      <c r="C125" s="50">
        <v>4240</v>
      </c>
      <c r="D125" s="50">
        <v>4568</v>
      </c>
      <c r="E125" s="50"/>
      <c r="F125" s="67"/>
      <c r="G125" s="50"/>
      <c r="H125" s="50"/>
      <c r="I125" s="50"/>
      <c r="J125" s="50"/>
      <c r="K125" s="50"/>
      <c r="L125" s="50"/>
      <c r="M125" s="51">
        <v>1.03</v>
      </c>
      <c r="N125" s="52"/>
      <c r="O125" s="50"/>
      <c r="P125" s="52"/>
      <c r="Q125" s="50"/>
      <c r="R125" s="67"/>
    </row>
    <row r="126" spans="1:40" s="42" customFormat="1">
      <c r="A126" s="50" t="s">
        <v>880</v>
      </c>
      <c r="B126" s="50" t="s">
        <v>87</v>
      </c>
      <c r="C126" s="50">
        <v>219</v>
      </c>
      <c r="D126" s="50">
        <v>219</v>
      </c>
      <c r="E126" s="50">
        <f>SUM(D126-C126)</f>
        <v>0</v>
      </c>
      <c r="F126" s="67">
        <v>9.5</v>
      </c>
      <c r="G126" s="50">
        <f>E126*F126</f>
        <v>0</v>
      </c>
      <c r="H126" s="50">
        <v>51100</v>
      </c>
      <c r="I126" s="50">
        <v>51100</v>
      </c>
      <c r="J126" s="50">
        <f t="shared" ref="J126:J131" si="27">I126-H126</f>
        <v>0</v>
      </c>
      <c r="K126" s="50">
        <v>1</v>
      </c>
      <c r="L126" s="50">
        <f>K126*J126</f>
        <v>0</v>
      </c>
      <c r="M126" s="51">
        <v>1.03</v>
      </c>
      <c r="N126" s="52">
        <f t="shared" ref="N126:N131" si="28">M126*L126</f>
        <v>0</v>
      </c>
      <c r="O126" s="50">
        <v>80</v>
      </c>
      <c r="P126" s="52">
        <f t="shared" ref="P126:P131" si="29">G126+N126+O126</f>
        <v>80</v>
      </c>
      <c r="Q126" s="50">
        <v>1</v>
      </c>
      <c r="R126" s="67">
        <f t="shared" ref="R126:R131" si="30">P126*Q126</f>
        <v>80</v>
      </c>
    </row>
    <row r="127" spans="1:40" s="42" customFormat="1">
      <c r="A127" s="50" t="s">
        <v>881</v>
      </c>
      <c r="B127" s="50" t="s">
        <v>87</v>
      </c>
      <c r="C127" s="50"/>
      <c r="D127" s="50" t="s">
        <v>882</v>
      </c>
      <c r="E127" s="50"/>
      <c r="F127" s="67">
        <v>9.5</v>
      </c>
      <c r="G127" s="50"/>
      <c r="H127" s="50">
        <v>1850</v>
      </c>
      <c r="I127" s="50">
        <v>2450</v>
      </c>
      <c r="J127" s="50">
        <f t="shared" si="27"/>
        <v>600</v>
      </c>
      <c r="K127" s="50">
        <v>1</v>
      </c>
      <c r="L127" s="50">
        <f>K127*J127</f>
        <v>600</v>
      </c>
      <c r="M127" s="51">
        <v>1.03</v>
      </c>
      <c r="N127" s="52">
        <f t="shared" si="28"/>
        <v>618</v>
      </c>
      <c r="O127" s="50"/>
      <c r="P127" s="52">
        <f t="shared" si="29"/>
        <v>618</v>
      </c>
      <c r="Q127" s="50">
        <v>1</v>
      </c>
      <c r="R127" s="67">
        <f t="shared" si="30"/>
        <v>618</v>
      </c>
    </row>
    <row r="128" spans="1:40" s="42" customFormat="1">
      <c r="A128" s="50" t="s">
        <v>883</v>
      </c>
      <c r="B128" s="50" t="s">
        <v>87</v>
      </c>
      <c r="C128" s="50">
        <v>100</v>
      </c>
      <c r="D128" s="50">
        <v>108</v>
      </c>
      <c r="E128" s="50">
        <f>SUM(D128-C128)</f>
        <v>8</v>
      </c>
      <c r="F128" s="67">
        <v>9.5</v>
      </c>
      <c r="G128" s="50">
        <f>E128*F128</f>
        <v>76</v>
      </c>
      <c r="H128" s="50">
        <v>18301</v>
      </c>
      <c r="I128" s="50">
        <v>20360</v>
      </c>
      <c r="J128" s="50">
        <f t="shared" si="27"/>
        <v>2059</v>
      </c>
      <c r="K128" s="50">
        <v>1</v>
      </c>
      <c r="L128" s="50">
        <f>K128*J128</f>
        <v>2059</v>
      </c>
      <c r="M128" s="51">
        <v>1.03</v>
      </c>
      <c r="N128" s="52">
        <f t="shared" si="28"/>
        <v>2120.77</v>
      </c>
      <c r="O128" s="50">
        <v>40</v>
      </c>
      <c r="P128" s="52">
        <f t="shared" si="29"/>
        <v>2236.77</v>
      </c>
      <c r="Q128" s="50">
        <v>1</v>
      </c>
      <c r="R128" s="67">
        <f t="shared" si="30"/>
        <v>2236.77</v>
      </c>
    </row>
    <row r="129" spans="1:40" s="42" customFormat="1">
      <c r="A129" s="50" t="s">
        <v>884</v>
      </c>
      <c r="B129" s="50" t="s">
        <v>87</v>
      </c>
      <c r="C129" s="50"/>
      <c r="D129" s="50" t="s">
        <v>885</v>
      </c>
      <c r="E129" s="50"/>
      <c r="F129" s="67">
        <v>9.5</v>
      </c>
      <c r="G129" s="50">
        <f>E129*F129</f>
        <v>0</v>
      </c>
      <c r="H129" s="50">
        <v>70468</v>
      </c>
      <c r="I129" s="50">
        <v>79277</v>
      </c>
      <c r="J129" s="50">
        <f t="shared" si="27"/>
        <v>8809</v>
      </c>
      <c r="K129" s="50">
        <v>1</v>
      </c>
      <c r="L129" s="50">
        <f>K129*J129</f>
        <v>8809</v>
      </c>
      <c r="M129" s="51">
        <v>1.03</v>
      </c>
      <c r="N129" s="52">
        <f t="shared" si="28"/>
        <v>9073.27</v>
      </c>
      <c r="O129" s="50"/>
      <c r="P129" s="52">
        <f t="shared" si="29"/>
        <v>9073.27</v>
      </c>
      <c r="Q129" s="50">
        <v>1</v>
      </c>
      <c r="R129" s="67">
        <f t="shared" si="30"/>
        <v>9073.27</v>
      </c>
    </row>
    <row r="130" spans="1:40" s="42" customFormat="1">
      <c r="A130" s="50" t="s">
        <v>886</v>
      </c>
      <c r="B130" s="50" t="s">
        <v>87</v>
      </c>
      <c r="C130" s="50">
        <v>41</v>
      </c>
      <c r="D130" s="50">
        <v>43</v>
      </c>
      <c r="E130" s="50">
        <f>D130-C130</f>
        <v>2</v>
      </c>
      <c r="F130" s="67">
        <v>9.5</v>
      </c>
      <c r="G130" s="50">
        <f>E130*F130</f>
        <v>19</v>
      </c>
      <c r="H130" s="50">
        <v>25408</v>
      </c>
      <c r="I130" s="50">
        <v>26676</v>
      </c>
      <c r="J130" s="50">
        <f t="shared" si="27"/>
        <v>1268</v>
      </c>
      <c r="K130" s="50">
        <v>1</v>
      </c>
      <c r="L130" s="50">
        <f>J130*K130</f>
        <v>1268</v>
      </c>
      <c r="M130" s="51">
        <v>1.03</v>
      </c>
      <c r="N130" s="52">
        <f t="shared" si="28"/>
        <v>1306.04</v>
      </c>
      <c r="O130" s="50"/>
      <c r="P130" s="52">
        <f t="shared" si="29"/>
        <v>1325.04</v>
      </c>
      <c r="Q130" s="50">
        <v>1</v>
      </c>
      <c r="R130" s="67">
        <f t="shared" si="30"/>
        <v>1325.04</v>
      </c>
    </row>
    <row r="131" spans="1:40" s="42" customFormat="1">
      <c r="A131" s="50" t="s">
        <v>887</v>
      </c>
      <c r="B131" s="50" t="s">
        <v>87</v>
      </c>
      <c r="C131" s="50"/>
      <c r="D131" s="50"/>
      <c r="E131" s="50"/>
      <c r="F131" s="67"/>
      <c r="G131" s="50"/>
      <c r="H131" s="50">
        <v>2174</v>
      </c>
      <c r="I131" s="50">
        <v>2241</v>
      </c>
      <c r="J131" s="50">
        <f t="shared" si="27"/>
        <v>67</v>
      </c>
      <c r="K131" s="50">
        <v>20</v>
      </c>
      <c r="L131" s="50">
        <f>K131*J131</f>
        <v>1340</v>
      </c>
      <c r="M131" s="51">
        <v>1.03</v>
      </c>
      <c r="N131" s="52">
        <f t="shared" si="28"/>
        <v>1380.2</v>
      </c>
      <c r="O131" s="50"/>
      <c r="P131" s="52">
        <f t="shared" si="29"/>
        <v>1380.2</v>
      </c>
      <c r="Q131" s="50">
        <v>1</v>
      </c>
      <c r="R131" s="67">
        <f t="shared" si="30"/>
        <v>1380.2</v>
      </c>
    </row>
    <row r="132" spans="1:40" s="42" customFormat="1">
      <c r="A132" s="50" t="s">
        <v>10</v>
      </c>
      <c r="B132" s="50" t="s">
        <v>87</v>
      </c>
      <c r="C132" s="50"/>
      <c r="D132" s="50"/>
      <c r="E132" s="50">
        <f>SUM(E126:E131)</f>
        <v>10</v>
      </c>
      <c r="F132" s="67">
        <v>9.5</v>
      </c>
      <c r="G132" s="50">
        <f>E132*F132</f>
        <v>95</v>
      </c>
      <c r="H132" s="50"/>
      <c r="I132" s="50"/>
      <c r="J132" s="50"/>
      <c r="K132" s="50"/>
      <c r="L132" s="50">
        <f>SUM(L126:L131)</f>
        <v>14076</v>
      </c>
      <c r="M132" s="51">
        <v>1.03</v>
      </c>
      <c r="N132" s="52">
        <f>L132*M132</f>
        <v>14498.28</v>
      </c>
      <c r="O132" s="50">
        <f>SUM(O126:O130)</f>
        <v>120</v>
      </c>
      <c r="P132" s="52">
        <f>O132+N132+G132</f>
        <v>14713.28</v>
      </c>
      <c r="Q132" s="50"/>
      <c r="R132" s="67">
        <f>P132</f>
        <v>14713.28</v>
      </c>
    </row>
    <row r="133" spans="1:40" s="42" customFormat="1">
      <c r="A133" s="50" t="s">
        <v>859</v>
      </c>
      <c r="B133" s="50" t="s">
        <v>87</v>
      </c>
      <c r="C133" s="50" t="s">
        <v>9</v>
      </c>
      <c r="D133" s="50"/>
      <c r="E133" s="50"/>
      <c r="F133" s="67">
        <v>9.5</v>
      </c>
      <c r="G133" s="50"/>
      <c r="H133" s="50"/>
      <c r="I133" s="50"/>
      <c r="J133" s="50"/>
      <c r="K133" s="50"/>
      <c r="L133" s="193"/>
      <c r="M133" s="51">
        <v>1.03</v>
      </c>
      <c r="N133" s="52"/>
      <c r="O133" s="50"/>
      <c r="P133" s="52">
        <f>P69</f>
        <v>6535.35</v>
      </c>
      <c r="Q133" s="50">
        <v>3.1969999999999998E-2</v>
      </c>
      <c r="R133" s="67">
        <f>P133*Q133</f>
        <v>208.93513949999999</v>
      </c>
    </row>
    <row r="134" spans="1:40" s="42" customFormat="1">
      <c r="A134" s="50" t="s">
        <v>859</v>
      </c>
      <c r="B134" s="50" t="s">
        <v>87</v>
      </c>
      <c r="C134" s="50" t="s">
        <v>861</v>
      </c>
      <c r="D134" s="50"/>
      <c r="E134" s="140">
        <f>G134/F134</f>
        <v>0.88200000000000001</v>
      </c>
      <c r="F134" s="67">
        <v>9.5</v>
      </c>
      <c r="G134" s="67">
        <f>R134</f>
        <v>8.3789999999999996</v>
      </c>
      <c r="H134" s="50"/>
      <c r="I134" s="50"/>
      <c r="J134" s="50"/>
      <c r="K134" s="50"/>
      <c r="L134" s="193"/>
      <c r="M134" s="51">
        <v>1.03</v>
      </c>
      <c r="N134" s="52"/>
      <c r="O134" s="50"/>
      <c r="P134" s="52">
        <f>P70</f>
        <v>285</v>
      </c>
      <c r="Q134" s="50">
        <v>2.9399999999999999E-2</v>
      </c>
      <c r="R134" s="67">
        <f>P134*Q134</f>
        <v>8.3789999999999996</v>
      </c>
    </row>
    <row r="135" spans="1:40" s="42" customFormat="1">
      <c r="A135" s="50" t="s">
        <v>862</v>
      </c>
      <c r="B135" s="50"/>
      <c r="C135" s="50"/>
      <c r="D135" s="50"/>
      <c r="E135" s="140">
        <f>G135/F135</f>
        <v>10.882</v>
      </c>
      <c r="F135" s="67">
        <v>9.5</v>
      </c>
      <c r="G135" s="50">
        <f>SUM(G132:G134)</f>
        <v>103.379</v>
      </c>
      <c r="H135" s="50"/>
      <c r="I135" s="50"/>
      <c r="J135" s="50"/>
      <c r="K135" s="50"/>
      <c r="L135" s="193">
        <f>N135/M135</f>
        <v>14395.354504368899</v>
      </c>
      <c r="M135" s="51">
        <v>1.03</v>
      </c>
      <c r="N135" s="52">
        <f>R135-G135</f>
        <v>14827.2151395</v>
      </c>
      <c r="O135" s="50"/>
      <c r="P135" s="52"/>
      <c r="Q135" s="50"/>
      <c r="R135" s="67">
        <f>SUM(R132:R134)</f>
        <v>14930.594139500001</v>
      </c>
    </row>
    <row r="136" spans="1:40">
      <c r="A136" s="217"/>
      <c r="B136" s="95"/>
      <c r="C136" s="95"/>
      <c r="D136" s="95"/>
      <c r="E136" s="218"/>
      <c r="F136" s="219"/>
      <c r="G136" s="95"/>
      <c r="H136" s="95"/>
      <c r="I136" s="95"/>
      <c r="J136" s="95"/>
      <c r="K136" s="95"/>
      <c r="L136" s="226"/>
      <c r="M136" s="87" t="s">
        <v>323</v>
      </c>
      <c r="N136" s="227"/>
      <c r="O136" s="95"/>
      <c r="P136" s="227"/>
      <c r="Q136" s="95"/>
      <c r="R136" s="23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</row>
    <row r="137" spans="1:40">
      <c r="A137" s="220"/>
      <c r="B137" s="221"/>
      <c r="C137" s="221"/>
      <c r="D137" s="221"/>
      <c r="E137" s="221"/>
      <c r="F137" s="221"/>
      <c r="G137" s="221"/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37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</row>
    <row r="138" spans="1:40" s="59" customFormat="1">
      <c r="A138" s="44" t="s">
        <v>213</v>
      </c>
      <c r="B138" s="44" t="s">
        <v>2</v>
      </c>
      <c r="C138" s="44" t="s">
        <v>214</v>
      </c>
      <c r="D138" s="44" t="s">
        <v>215</v>
      </c>
      <c r="E138" s="44" t="s">
        <v>216</v>
      </c>
      <c r="F138" s="61" t="s">
        <v>217</v>
      </c>
      <c r="G138" s="44" t="s">
        <v>6</v>
      </c>
      <c r="H138" s="44" t="s">
        <v>218</v>
      </c>
      <c r="I138" s="44" t="s">
        <v>219</v>
      </c>
      <c r="J138" s="44" t="s">
        <v>220</v>
      </c>
      <c r="K138" s="44" t="s">
        <v>221</v>
      </c>
      <c r="L138" s="44" t="s">
        <v>216</v>
      </c>
      <c r="M138" s="45"/>
      <c r="N138" s="46" t="s">
        <v>888</v>
      </c>
      <c r="O138" s="44" t="s">
        <v>9</v>
      </c>
      <c r="P138" s="46" t="s">
        <v>889</v>
      </c>
      <c r="Q138" s="44" t="s">
        <v>222</v>
      </c>
      <c r="R138" s="61" t="s">
        <v>223</v>
      </c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</row>
    <row r="139" spans="1:40" s="42" customFormat="1">
      <c r="A139" s="50" t="s">
        <v>890</v>
      </c>
      <c r="B139" s="50" t="s">
        <v>891</v>
      </c>
      <c r="C139" s="50">
        <v>41</v>
      </c>
      <c r="D139" s="50">
        <v>41</v>
      </c>
      <c r="E139" s="50">
        <f>D139-C139</f>
        <v>0</v>
      </c>
      <c r="F139" s="67">
        <v>9.5</v>
      </c>
      <c r="G139" s="50">
        <f>F139*E139</f>
        <v>0</v>
      </c>
      <c r="H139" s="50">
        <v>27834</v>
      </c>
      <c r="I139" s="50">
        <v>29306</v>
      </c>
      <c r="J139" s="50">
        <f>I139-H139</f>
        <v>1472</v>
      </c>
      <c r="K139" s="50">
        <v>1</v>
      </c>
      <c r="L139" s="50">
        <f>J139*K139</f>
        <v>1472</v>
      </c>
      <c r="M139" s="51">
        <v>1.03</v>
      </c>
      <c r="N139" s="52">
        <f>L139*M139</f>
        <v>1516.16</v>
      </c>
      <c r="O139" s="50"/>
      <c r="P139" s="52">
        <f>G139+N139+O139</f>
        <v>1516.16</v>
      </c>
      <c r="Q139" s="50">
        <v>1</v>
      </c>
      <c r="R139" s="67">
        <f>P139*Q139</f>
        <v>1516.16</v>
      </c>
    </row>
    <row r="140" spans="1:40" s="42" customFormat="1">
      <c r="A140" s="50" t="s">
        <v>892</v>
      </c>
      <c r="B140" s="50" t="s">
        <v>891</v>
      </c>
      <c r="C140" s="50"/>
      <c r="D140" s="50"/>
      <c r="E140" s="50"/>
      <c r="F140" s="67"/>
      <c r="G140" s="50"/>
      <c r="H140" s="50">
        <v>1186198</v>
      </c>
      <c r="I140" s="50">
        <v>1286594</v>
      </c>
      <c r="J140" s="50">
        <f>I140-H140</f>
        <v>100396</v>
      </c>
      <c r="K140" s="50">
        <v>1</v>
      </c>
      <c r="L140" s="50">
        <f>J140*K140</f>
        <v>100396</v>
      </c>
      <c r="M140" s="51">
        <v>1.03</v>
      </c>
      <c r="N140" s="52">
        <f>L140*M140</f>
        <v>103407.88</v>
      </c>
      <c r="O140" s="50"/>
      <c r="P140" s="52">
        <f>G140+N140+O140</f>
        <v>103407.88</v>
      </c>
      <c r="Q140" s="50">
        <v>1</v>
      </c>
      <c r="R140" s="67">
        <f>P140*Q140</f>
        <v>103407.88</v>
      </c>
    </row>
    <row r="141" spans="1:40" s="42" customFormat="1">
      <c r="A141" s="50" t="s">
        <v>893</v>
      </c>
      <c r="B141" s="50" t="s">
        <v>891</v>
      </c>
      <c r="C141" s="50">
        <v>79</v>
      </c>
      <c r="D141" s="50">
        <v>79</v>
      </c>
      <c r="E141" s="50">
        <f>D141-C141</f>
        <v>0</v>
      </c>
      <c r="F141" s="67">
        <v>9.5</v>
      </c>
      <c r="G141" s="50">
        <f>F141*E141</f>
        <v>0</v>
      </c>
      <c r="H141" s="50">
        <v>21306</v>
      </c>
      <c r="I141" s="50">
        <v>21306</v>
      </c>
      <c r="J141" s="50">
        <f>I141-H141</f>
        <v>0</v>
      </c>
      <c r="K141" s="50">
        <v>1</v>
      </c>
      <c r="L141" s="50">
        <f>J141/K141</f>
        <v>0</v>
      </c>
      <c r="M141" s="51">
        <v>1.03</v>
      </c>
      <c r="N141" s="52">
        <f>L141*M141</f>
        <v>0</v>
      </c>
      <c r="O141" s="50">
        <v>60</v>
      </c>
      <c r="P141" s="52">
        <f>G141+N141+O141</f>
        <v>60</v>
      </c>
      <c r="Q141" s="50">
        <v>1</v>
      </c>
      <c r="R141" s="67">
        <f>P141*Q141</f>
        <v>60</v>
      </c>
    </row>
    <row r="142" spans="1:40" s="42" customFormat="1">
      <c r="A142" s="50" t="s">
        <v>894</v>
      </c>
      <c r="B142" s="50" t="s">
        <v>891</v>
      </c>
      <c r="C142" s="50">
        <v>29</v>
      </c>
      <c r="D142" s="50">
        <v>29</v>
      </c>
      <c r="E142" s="50">
        <f>D142-C142</f>
        <v>0</v>
      </c>
      <c r="F142" s="67">
        <v>9.5</v>
      </c>
      <c r="G142" s="50">
        <f>F142*E142</f>
        <v>0</v>
      </c>
      <c r="H142" s="50">
        <v>24376</v>
      </c>
      <c r="I142" s="50">
        <v>24376</v>
      </c>
      <c r="J142" s="50">
        <f>I142-H142</f>
        <v>0</v>
      </c>
      <c r="K142" s="50">
        <v>1</v>
      </c>
      <c r="L142" s="50">
        <f>J142/K142</f>
        <v>0</v>
      </c>
      <c r="M142" s="51">
        <v>1.03</v>
      </c>
      <c r="N142" s="52">
        <f>L142*M142</f>
        <v>0</v>
      </c>
      <c r="O142" s="50">
        <v>60</v>
      </c>
      <c r="P142" s="52">
        <f>G142+N142+O142</f>
        <v>60</v>
      </c>
      <c r="Q142" s="50">
        <v>1</v>
      </c>
      <c r="R142" s="67">
        <f>P142*Q142</f>
        <v>60</v>
      </c>
    </row>
    <row r="143" spans="1:40" s="42" customFormat="1">
      <c r="A143" s="222" t="s">
        <v>10</v>
      </c>
      <c r="B143" s="222" t="s">
        <v>891</v>
      </c>
      <c r="C143" s="222"/>
      <c r="E143" s="222">
        <f>SUM(E139:E142)</f>
        <v>0</v>
      </c>
      <c r="F143" s="67">
        <v>9.5</v>
      </c>
      <c r="G143" s="222">
        <f>E143*F143</f>
        <v>0</v>
      </c>
      <c r="H143" s="222"/>
      <c r="I143" s="222"/>
      <c r="J143" s="222"/>
      <c r="K143" s="222"/>
      <c r="L143" s="222">
        <f>SUM(L139:L142)</f>
        <v>101868</v>
      </c>
      <c r="M143" s="228">
        <v>1.03</v>
      </c>
      <c r="N143" s="229">
        <f>L143*M143</f>
        <v>104924.04</v>
      </c>
      <c r="O143" s="222">
        <f>SUM(O139:O142)</f>
        <v>120</v>
      </c>
      <c r="P143" s="229">
        <f>P139+P140+P141+P142</f>
        <v>105044.04</v>
      </c>
      <c r="Q143" s="222">
        <v>1</v>
      </c>
      <c r="R143" s="238">
        <f>P143*Q143</f>
        <v>105044.04</v>
      </c>
    </row>
    <row r="144" spans="1:40" s="105" customFormat="1">
      <c r="A144" s="127" t="s">
        <v>299</v>
      </c>
      <c r="B144" s="106" t="s">
        <v>303</v>
      </c>
      <c r="C144" s="106"/>
      <c r="D144" s="106"/>
      <c r="E144" s="106"/>
      <c r="F144" s="128"/>
      <c r="G144" s="106"/>
      <c r="H144" s="106"/>
      <c r="I144" s="106"/>
      <c r="J144" s="106"/>
      <c r="K144" s="106"/>
      <c r="L144" s="151"/>
      <c r="M144" s="106"/>
      <c r="N144" s="151"/>
      <c r="O144" s="106"/>
      <c r="P144" s="230"/>
      <c r="Q144" s="106"/>
      <c r="R144" s="128">
        <v>120309.79</v>
      </c>
    </row>
    <row r="145" spans="1:40" s="105" customFormat="1">
      <c r="A145" s="127" t="s">
        <v>311</v>
      </c>
      <c r="B145" s="106" t="s">
        <v>499</v>
      </c>
      <c r="C145" s="106"/>
      <c r="D145" s="106"/>
      <c r="E145" s="106"/>
      <c r="F145" s="128"/>
      <c r="G145" s="106"/>
      <c r="H145" s="106"/>
      <c r="I145" s="106"/>
      <c r="J145" s="106"/>
      <c r="K145" s="106"/>
      <c r="L145" s="151"/>
      <c r="M145" s="106"/>
      <c r="N145" s="151"/>
      <c r="O145" s="106"/>
      <c r="P145" s="230"/>
      <c r="Q145" s="106"/>
      <c r="R145" s="128">
        <f>R144-R143</f>
        <v>15265.75</v>
      </c>
    </row>
    <row r="146" spans="1:40">
      <c r="A146" s="135"/>
      <c r="B146" s="223"/>
      <c r="C146" s="223"/>
      <c r="D146" s="223"/>
      <c r="E146" s="223"/>
      <c r="F146" s="223"/>
      <c r="G146" s="223"/>
      <c r="H146" s="223"/>
      <c r="I146" s="223"/>
      <c r="J146" s="223"/>
      <c r="K146" s="223"/>
      <c r="L146" s="223"/>
      <c r="M146" s="223"/>
      <c r="N146" s="223"/>
      <c r="O146" s="223"/>
      <c r="P146" s="223"/>
      <c r="Q146" s="223"/>
      <c r="R146" s="33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</row>
    <row r="147" spans="1:40">
      <c r="A147" s="44" t="s">
        <v>213</v>
      </c>
      <c r="B147" s="44" t="s">
        <v>2</v>
      </c>
      <c r="C147" s="44" t="s">
        <v>214</v>
      </c>
      <c r="D147" s="44" t="s">
        <v>215</v>
      </c>
      <c r="E147" s="44" t="s">
        <v>216</v>
      </c>
      <c r="F147" s="61" t="s">
        <v>217</v>
      </c>
      <c r="G147" s="44" t="s">
        <v>6</v>
      </c>
      <c r="H147" s="44" t="s">
        <v>218</v>
      </c>
      <c r="I147" s="44" t="s">
        <v>219</v>
      </c>
      <c r="J147" s="44" t="s">
        <v>220</v>
      </c>
      <c r="K147" s="44" t="s">
        <v>221</v>
      </c>
      <c r="L147" s="44" t="s">
        <v>216</v>
      </c>
      <c r="M147" s="45"/>
      <c r="N147" s="46" t="s">
        <v>888</v>
      </c>
      <c r="O147" s="44" t="s">
        <v>9</v>
      </c>
      <c r="P147" s="46" t="s">
        <v>889</v>
      </c>
      <c r="Q147" s="44" t="s">
        <v>222</v>
      </c>
      <c r="R147" s="61" t="s">
        <v>223</v>
      </c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</row>
    <row r="148" spans="1:40" s="42" customFormat="1">
      <c r="A148" s="50" t="s">
        <v>895</v>
      </c>
      <c r="B148" s="50">
        <v>4529</v>
      </c>
      <c r="C148" s="50"/>
      <c r="D148" s="50"/>
      <c r="E148" s="50"/>
      <c r="F148" s="67"/>
      <c r="G148" s="50"/>
      <c r="H148" s="50"/>
      <c r="I148" s="50"/>
      <c r="J148" s="50"/>
      <c r="K148" s="50"/>
      <c r="L148" s="50"/>
      <c r="M148" s="51"/>
      <c r="N148" s="52"/>
      <c r="O148" s="50"/>
      <c r="P148" s="52"/>
      <c r="Q148" s="50"/>
      <c r="R148" s="67"/>
    </row>
    <row r="149" spans="1:40" s="42" customFormat="1">
      <c r="A149" s="50" t="s">
        <v>896</v>
      </c>
      <c r="B149" s="50" t="s">
        <v>842</v>
      </c>
      <c r="C149" s="50"/>
      <c r="D149" s="50"/>
      <c r="E149" s="50"/>
      <c r="F149" s="68"/>
      <c r="G149" s="50"/>
      <c r="H149" s="50">
        <v>1088</v>
      </c>
      <c r="I149" s="50">
        <v>1425</v>
      </c>
      <c r="J149" s="50">
        <f>I149-H149</f>
        <v>337</v>
      </c>
      <c r="K149" s="50">
        <v>1</v>
      </c>
      <c r="L149" s="50">
        <f>K149*J149</f>
        <v>337</v>
      </c>
      <c r="M149" s="51">
        <v>1.03</v>
      </c>
      <c r="N149" s="52">
        <f>M149*L149</f>
        <v>347.11</v>
      </c>
      <c r="O149" s="50"/>
      <c r="P149" s="52">
        <f>G149+N149+O149</f>
        <v>347.11</v>
      </c>
      <c r="Q149" s="50">
        <v>1</v>
      </c>
      <c r="R149" s="67">
        <f>P149*Q149</f>
        <v>347.11</v>
      </c>
    </row>
    <row r="150" spans="1:40" s="42" customFormat="1">
      <c r="A150" s="50" t="s">
        <v>897</v>
      </c>
      <c r="B150" s="50" t="s">
        <v>842</v>
      </c>
      <c r="C150" s="50"/>
      <c r="D150" s="50"/>
      <c r="E150" s="50"/>
      <c r="F150" s="67">
        <v>9.5</v>
      </c>
      <c r="G150" s="50"/>
      <c r="H150" s="50">
        <v>54186</v>
      </c>
      <c r="I150" s="50">
        <v>55602</v>
      </c>
      <c r="J150" s="50">
        <f>I150-H150</f>
        <v>1416</v>
      </c>
      <c r="K150" s="50">
        <v>1</v>
      </c>
      <c r="L150" s="50">
        <f>K150*J150</f>
        <v>1416</v>
      </c>
      <c r="M150" s="51">
        <v>1.03</v>
      </c>
      <c r="N150" s="52">
        <f>M150*L150</f>
        <v>1458.48</v>
      </c>
      <c r="O150" s="50"/>
      <c r="P150" s="52">
        <f>G150+N150+O150</f>
        <v>1458.48</v>
      </c>
      <c r="Q150" s="50">
        <v>1</v>
      </c>
      <c r="R150" s="67">
        <f t="shared" ref="R150:R155" si="31">P150*Q150</f>
        <v>1458.48</v>
      </c>
    </row>
    <row r="151" spans="1:40" s="42" customFormat="1">
      <c r="A151" s="50" t="s">
        <v>898</v>
      </c>
      <c r="B151" s="50" t="s">
        <v>842</v>
      </c>
      <c r="C151" s="50">
        <v>69</v>
      </c>
      <c r="D151" s="50">
        <v>69</v>
      </c>
      <c r="E151" s="50"/>
      <c r="F151" s="67"/>
      <c r="G151" s="50"/>
      <c r="H151" s="50">
        <v>32572</v>
      </c>
      <c r="I151" s="50">
        <v>33803</v>
      </c>
      <c r="J151" s="50">
        <f>I151-H151</f>
        <v>1231</v>
      </c>
      <c r="K151" s="50">
        <v>1</v>
      </c>
      <c r="L151" s="50">
        <f>K151*J151</f>
        <v>1231</v>
      </c>
      <c r="M151" s="51">
        <v>1.03</v>
      </c>
      <c r="N151" s="52">
        <f>M151*L151</f>
        <v>1267.93</v>
      </c>
      <c r="O151" s="50"/>
      <c r="P151" s="52">
        <f>G151+N151+O151</f>
        <v>1267.93</v>
      </c>
      <c r="Q151" s="50">
        <v>1</v>
      </c>
      <c r="R151" s="67">
        <f t="shared" si="31"/>
        <v>1267.93</v>
      </c>
    </row>
    <row r="152" spans="1:40" s="42" customFormat="1">
      <c r="A152" s="50" t="s">
        <v>899</v>
      </c>
      <c r="B152" s="50" t="s">
        <v>842</v>
      </c>
      <c r="C152" s="50">
        <v>19</v>
      </c>
      <c r="D152" s="50">
        <v>19</v>
      </c>
      <c r="E152" s="50">
        <f>SUM(D152-C152)</f>
        <v>0</v>
      </c>
      <c r="F152" s="67">
        <v>9.5</v>
      </c>
      <c r="G152" s="50">
        <f>E152*F152</f>
        <v>0</v>
      </c>
      <c r="H152" s="50">
        <v>8722</v>
      </c>
      <c r="I152" s="50">
        <v>8722</v>
      </c>
      <c r="J152" s="50">
        <f>I152-H152</f>
        <v>0</v>
      </c>
      <c r="K152" s="50">
        <v>1</v>
      </c>
      <c r="L152" s="50">
        <f>K152*J152</f>
        <v>0</v>
      </c>
      <c r="M152" s="51">
        <v>1.03</v>
      </c>
      <c r="N152" s="52">
        <f>M152*L152</f>
        <v>0</v>
      </c>
      <c r="O152" s="50"/>
      <c r="P152" s="52">
        <f>G152+N152+O152</f>
        <v>0</v>
      </c>
      <c r="Q152" s="50">
        <v>1</v>
      </c>
      <c r="R152" s="67">
        <f t="shared" si="31"/>
        <v>0</v>
      </c>
    </row>
    <row r="153" spans="1:40" s="42" customFormat="1">
      <c r="A153" s="50" t="s">
        <v>900</v>
      </c>
      <c r="B153" s="66" t="s">
        <v>842</v>
      </c>
      <c r="C153" s="50"/>
      <c r="D153" s="50"/>
      <c r="E153" s="50"/>
      <c r="F153" s="68"/>
      <c r="G153" s="50"/>
      <c r="H153" s="50">
        <v>491</v>
      </c>
      <c r="I153" s="50">
        <v>515</v>
      </c>
      <c r="J153" s="50">
        <f>I153-H153</f>
        <v>24</v>
      </c>
      <c r="K153" s="50">
        <v>20</v>
      </c>
      <c r="L153" s="50">
        <f>K153*J153</f>
        <v>480</v>
      </c>
      <c r="M153" s="51">
        <v>1.03</v>
      </c>
      <c r="N153" s="52">
        <f>M153*L153</f>
        <v>494.4</v>
      </c>
      <c r="O153" s="50"/>
      <c r="P153" s="52">
        <f>G153+N153+O153</f>
        <v>494.4</v>
      </c>
      <c r="Q153" s="50">
        <v>1</v>
      </c>
      <c r="R153" s="67">
        <f t="shared" si="31"/>
        <v>494.4</v>
      </c>
    </row>
    <row r="154" spans="1:40" s="42" customFormat="1">
      <c r="A154" s="50" t="s">
        <v>859</v>
      </c>
      <c r="B154" s="50" t="s">
        <v>842</v>
      </c>
      <c r="C154" s="50" t="s">
        <v>9</v>
      </c>
      <c r="D154" s="50"/>
      <c r="E154" s="50"/>
      <c r="F154" s="67"/>
      <c r="G154" s="50"/>
      <c r="H154" s="50"/>
      <c r="I154" s="50"/>
      <c r="J154" s="50"/>
      <c r="K154" s="50"/>
      <c r="L154" s="193">
        <f>N154/M154</f>
        <v>292.12380000000002</v>
      </c>
      <c r="M154" s="51">
        <v>1.03</v>
      </c>
      <c r="N154" s="52">
        <f>R154</f>
        <v>300.88751400000001</v>
      </c>
      <c r="O154" s="50"/>
      <c r="P154" s="52">
        <f>P69</f>
        <v>6535.35</v>
      </c>
      <c r="Q154" s="50">
        <v>4.6039999999999998E-2</v>
      </c>
      <c r="R154" s="67">
        <f t="shared" si="31"/>
        <v>300.88751400000001</v>
      </c>
    </row>
    <row r="155" spans="1:40" s="42" customFormat="1">
      <c r="A155" s="50" t="s">
        <v>859</v>
      </c>
      <c r="B155" s="50" t="s">
        <v>842</v>
      </c>
      <c r="C155" s="50" t="s">
        <v>861</v>
      </c>
      <c r="D155" s="50"/>
      <c r="E155" s="139">
        <f>G155/F155</f>
        <v>0.88200000000000001</v>
      </c>
      <c r="F155" s="67">
        <v>9.5</v>
      </c>
      <c r="G155" s="67">
        <f>R155</f>
        <v>8.3789999999999996</v>
      </c>
      <c r="H155" s="50"/>
      <c r="I155" s="50"/>
      <c r="J155" s="50"/>
      <c r="K155" s="50"/>
      <c r="L155" s="193"/>
      <c r="M155" s="51"/>
      <c r="N155" s="52"/>
      <c r="O155" s="50"/>
      <c r="P155" s="52">
        <f>P70</f>
        <v>285</v>
      </c>
      <c r="Q155" s="50">
        <v>2.9399999999999999E-2</v>
      </c>
      <c r="R155" s="67">
        <f t="shared" si="31"/>
        <v>8.3789999999999996</v>
      </c>
    </row>
    <row r="156" spans="1:40" s="42" customFormat="1">
      <c r="A156" s="50" t="s">
        <v>10</v>
      </c>
      <c r="B156" s="50" t="s">
        <v>842</v>
      </c>
      <c r="C156" s="50">
        <v>4529</v>
      </c>
      <c r="D156" s="50"/>
      <c r="E156" s="139">
        <f>SUM(E150:E155)</f>
        <v>0.88200000000000001</v>
      </c>
      <c r="F156" s="67">
        <v>9.5</v>
      </c>
      <c r="G156" s="139">
        <f>E156*F156</f>
        <v>8.3789999999999996</v>
      </c>
      <c r="H156" s="50"/>
      <c r="I156" s="50"/>
      <c r="J156" s="50"/>
      <c r="K156" s="50"/>
      <c r="L156" s="139">
        <f>SUM(L150:L155)</f>
        <v>3419.1237999999998</v>
      </c>
      <c r="M156" s="51">
        <v>1.03</v>
      </c>
      <c r="N156" s="52">
        <f>M156*L156</f>
        <v>3521.697514</v>
      </c>
      <c r="O156" s="50"/>
      <c r="P156" s="52">
        <f>G156+N156+O156</f>
        <v>3530.0765139999999</v>
      </c>
      <c r="Q156" s="50">
        <v>1</v>
      </c>
      <c r="R156" s="67">
        <f>SUM(R149:R155)</f>
        <v>3877.186514</v>
      </c>
    </row>
    <row r="157" spans="1:40" s="42" customFormat="1">
      <c r="A157" s="50"/>
      <c r="B157" s="50"/>
      <c r="C157" s="50">
        <v>4034</v>
      </c>
      <c r="D157" s="50"/>
      <c r="E157" s="139"/>
      <c r="F157" s="67"/>
      <c r="G157" s="139"/>
      <c r="H157" s="50"/>
      <c r="I157" s="50"/>
      <c r="J157" s="50"/>
      <c r="K157" s="50"/>
      <c r="L157" s="139">
        <f>N157/M156</f>
        <v>3756.1237999999998</v>
      </c>
      <c r="M157" s="51"/>
      <c r="N157" s="52">
        <f>R156-G156</f>
        <v>3868.8075140000001</v>
      </c>
      <c r="O157" s="50"/>
      <c r="P157" s="52"/>
      <c r="Q157" s="50"/>
      <c r="R157" s="67"/>
    </row>
    <row r="158" spans="1:40" s="42" customFormat="1">
      <c r="A158" s="50" t="s">
        <v>768</v>
      </c>
      <c r="B158" s="50" t="s">
        <v>285</v>
      </c>
      <c r="C158" s="50"/>
      <c r="D158" s="50"/>
      <c r="E158" s="139"/>
      <c r="F158" s="67"/>
      <c r="G158" s="139"/>
      <c r="H158" s="50"/>
      <c r="I158" s="50"/>
      <c r="J158" s="50"/>
      <c r="K158" s="50"/>
      <c r="L158" s="139"/>
      <c r="M158" s="51"/>
      <c r="N158" s="52"/>
      <c r="O158" s="50"/>
      <c r="P158" s="52"/>
      <c r="Q158" s="50"/>
      <c r="R158" s="67">
        <v>111136.08</v>
      </c>
    </row>
    <row r="159" spans="1:40" s="42" customFormat="1">
      <c r="A159" s="50" t="s">
        <v>498</v>
      </c>
      <c r="B159" s="50" t="s">
        <v>499</v>
      </c>
      <c r="C159" s="50"/>
      <c r="D159" s="67"/>
      <c r="E159" s="139"/>
      <c r="F159" s="67"/>
      <c r="G159" s="67"/>
      <c r="H159" s="50"/>
      <c r="I159" s="50"/>
      <c r="J159" s="50"/>
      <c r="K159" s="50"/>
      <c r="L159" s="139"/>
      <c r="M159" s="51"/>
      <c r="N159" s="52"/>
      <c r="O159" s="50"/>
      <c r="P159" s="52"/>
      <c r="Q159" s="50"/>
      <c r="R159" s="67">
        <f>R158-R156</f>
        <v>107258.893486</v>
      </c>
    </row>
    <row r="160" spans="1:40" s="56" customFormat="1">
      <c r="A160" s="132"/>
      <c r="B160" s="132"/>
      <c r="C160" s="132"/>
      <c r="D160" s="132"/>
      <c r="E160" s="224"/>
      <c r="F160" s="131"/>
      <c r="G160" s="224"/>
      <c r="H160" s="132"/>
      <c r="I160" s="132"/>
      <c r="J160" s="132"/>
      <c r="K160" s="132"/>
      <c r="L160" s="224"/>
      <c r="M160" s="231"/>
      <c r="N160" s="232"/>
      <c r="O160" s="132"/>
      <c r="P160" s="232"/>
      <c r="Q160" s="132"/>
      <c r="R160" s="131"/>
    </row>
    <row r="161" spans="1:40" s="113" customFormat="1">
      <c r="A161" s="44"/>
      <c r="B161" s="44"/>
      <c r="C161" s="44"/>
      <c r="D161" s="44"/>
      <c r="E161" s="161"/>
      <c r="F161" s="61"/>
      <c r="G161" s="161"/>
      <c r="H161" s="44"/>
      <c r="I161" s="44"/>
      <c r="J161" s="44"/>
      <c r="K161" s="44"/>
      <c r="L161" s="161"/>
      <c r="M161" s="45"/>
      <c r="N161" s="46"/>
      <c r="O161" s="44"/>
      <c r="P161" s="46"/>
      <c r="Q161" s="44"/>
      <c r="R161" s="61"/>
      <c r="S161" s="56"/>
      <c r="T161" s="239"/>
      <c r="U161" s="239"/>
      <c r="V161" s="239"/>
      <c r="W161" s="239"/>
      <c r="X161" s="239"/>
      <c r="Y161" s="239"/>
      <c r="Z161" s="239"/>
      <c r="AA161" s="239"/>
      <c r="AB161" s="239"/>
      <c r="AC161" s="239"/>
      <c r="AD161" s="239"/>
      <c r="AE161" s="239"/>
      <c r="AF161" s="239"/>
      <c r="AG161" s="239"/>
      <c r="AH161" s="239"/>
      <c r="AI161" s="239"/>
      <c r="AJ161" s="239"/>
      <c r="AK161" s="239"/>
      <c r="AL161" s="239"/>
      <c r="AM161" s="239"/>
      <c r="AN161" s="239"/>
    </row>
    <row r="162" spans="1:40" s="113" customFormat="1">
      <c r="A162" s="225" t="s">
        <v>901</v>
      </c>
      <c r="B162" s="92"/>
      <c r="C162" s="92"/>
      <c r="D162" s="92"/>
      <c r="E162" s="92"/>
      <c r="F162" s="93"/>
      <c r="G162" s="92"/>
      <c r="H162" s="92"/>
      <c r="I162" s="92"/>
      <c r="J162" s="92"/>
      <c r="K162" s="92"/>
      <c r="L162" s="92"/>
      <c r="M162" s="233"/>
      <c r="N162" s="234"/>
      <c r="O162" s="92"/>
      <c r="P162" s="234"/>
      <c r="Q162" s="92"/>
      <c r="R162" s="93"/>
      <c r="S162" s="56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</row>
    <row r="163" spans="1:40" s="113" customFormat="1">
      <c r="A163" s="44" t="s">
        <v>213</v>
      </c>
      <c r="B163" s="44" t="s">
        <v>2</v>
      </c>
      <c r="C163" s="44" t="s">
        <v>214</v>
      </c>
      <c r="D163" s="44" t="s">
        <v>215</v>
      </c>
      <c r="E163" s="44" t="s">
        <v>216</v>
      </c>
      <c r="F163" s="61" t="s">
        <v>217</v>
      </c>
      <c r="G163" s="44" t="s">
        <v>6</v>
      </c>
      <c r="H163" s="44" t="s">
        <v>218</v>
      </c>
      <c r="I163" s="44" t="s">
        <v>219</v>
      </c>
      <c r="J163" s="44" t="s">
        <v>220</v>
      </c>
      <c r="K163" s="44" t="s">
        <v>221</v>
      </c>
      <c r="L163" s="44" t="s">
        <v>216</v>
      </c>
      <c r="M163" s="45"/>
      <c r="N163" s="46" t="s">
        <v>8</v>
      </c>
      <c r="O163" s="44" t="s">
        <v>9</v>
      </c>
      <c r="P163" s="46" t="s">
        <v>10</v>
      </c>
      <c r="Q163" s="44" t="s">
        <v>222</v>
      </c>
      <c r="R163" s="61" t="s">
        <v>223</v>
      </c>
      <c r="S163" s="56"/>
      <c r="T163" s="239"/>
      <c r="U163" s="239"/>
      <c r="V163" s="239"/>
      <c r="W163" s="239"/>
      <c r="X163" s="239"/>
      <c r="Y163" s="239"/>
      <c r="Z163" s="239"/>
      <c r="AA163" s="239"/>
      <c r="AB163" s="239"/>
      <c r="AC163" s="239"/>
      <c r="AD163" s="239"/>
      <c r="AE163" s="239"/>
      <c r="AF163" s="239"/>
      <c r="AG163" s="239"/>
      <c r="AH163" s="239"/>
      <c r="AI163" s="239"/>
      <c r="AJ163" s="239"/>
      <c r="AK163" s="239"/>
      <c r="AL163" s="239"/>
      <c r="AM163" s="239"/>
      <c r="AN163" s="239"/>
    </row>
    <row r="164" spans="1:40" s="113" customFormat="1">
      <c r="A164" s="44" t="s">
        <v>902</v>
      </c>
      <c r="B164" s="135"/>
      <c r="C164" s="44"/>
      <c r="D164" s="44"/>
      <c r="E164" s="44"/>
      <c r="F164" s="61"/>
      <c r="G164" s="44"/>
      <c r="H164" s="44"/>
      <c r="I164" s="44"/>
      <c r="J164" s="44"/>
      <c r="K164" s="44"/>
      <c r="L164" s="44"/>
      <c r="M164" s="45"/>
      <c r="N164" s="46"/>
      <c r="O164" s="44"/>
      <c r="P164" s="46"/>
      <c r="Q164" s="44"/>
      <c r="R164" s="61"/>
      <c r="S164" s="240"/>
      <c r="T164" s="239"/>
      <c r="U164" s="239"/>
      <c r="V164" s="239"/>
      <c r="W164" s="239"/>
      <c r="X164" s="239"/>
      <c r="Y164" s="239"/>
      <c r="Z164" s="239"/>
      <c r="AA164" s="239"/>
      <c r="AB164" s="239"/>
      <c r="AC164" s="239"/>
      <c r="AD164" s="239"/>
      <c r="AE164" s="239"/>
      <c r="AF164" s="239"/>
      <c r="AG164" s="239"/>
      <c r="AH164" s="239"/>
      <c r="AI164" s="239"/>
      <c r="AJ164" s="239"/>
      <c r="AK164" s="239"/>
      <c r="AL164" s="239"/>
      <c r="AM164" s="239"/>
      <c r="AN164" s="239"/>
    </row>
    <row r="165" spans="1:40" s="114" customFormat="1">
      <c r="A165" s="50" t="s">
        <v>903</v>
      </c>
      <c r="B165" s="50" t="s">
        <v>904</v>
      </c>
      <c r="C165" s="50">
        <v>1</v>
      </c>
      <c r="D165" s="50">
        <v>1</v>
      </c>
      <c r="E165" s="50">
        <f>SUM(D165-C165)</f>
        <v>0</v>
      </c>
      <c r="F165" s="67">
        <v>9.5</v>
      </c>
      <c r="G165" s="50">
        <f>E165*F165</f>
        <v>0</v>
      </c>
      <c r="H165" s="50">
        <v>25110</v>
      </c>
      <c r="I165" s="50">
        <v>25110</v>
      </c>
      <c r="J165" s="50">
        <f t="shared" ref="J165:J171" si="32">I165-H165</f>
        <v>0</v>
      </c>
      <c r="K165" s="50">
        <v>1</v>
      </c>
      <c r="L165" s="50">
        <f t="shared" ref="L165:L171" si="33">K165*J165</f>
        <v>0</v>
      </c>
      <c r="M165" s="51">
        <v>1.03</v>
      </c>
      <c r="N165" s="52">
        <f t="shared" ref="N165:N172" si="34">M165*L165</f>
        <v>0</v>
      </c>
      <c r="O165" s="50">
        <v>80</v>
      </c>
      <c r="P165" s="52">
        <f t="shared" ref="P165:P172" si="35">G165+N165+O165</f>
        <v>80</v>
      </c>
      <c r="Q165" s="50">
        <v>1</v>
      </c>
      <c r="R165" s="67">
        <f t="shared" ref="R165:R172" si="36">P165*Q165</f>
        <v>80</v>
      </c>
    </row>
    <row r="166" spans="1:40" s="114" customFormat="1">
      <c r="A166" s="50" t="s">
        <v>905</v>
      </c>
      <c r="B166" s="50" t="s">
        <v>904</v>
      </c>
      <c r="C166" s="50"/>
      <c r="D166" s="50"/>
      <c r="E166" s="50"/>
      <c r="F166" s="67"/>
      <c r="G166" s="50"/>
      <c r="H166" s="50">
        <v>13133</v>
      </c>
      <c r="I166" s="50">
        <v>14406</v>
      </c>
      <c r="J166" s="50">
        <f t="shared" si="32"/>
        <v>1273</v>
      </c>
      <c r="K166" s="50">
        <v>40</v>
      </c>
      <c r="L166" s="50">
        <f t="shared" si="33"/>
        <v>50920</v>
      </c>
      <c r="M166" s="51">
        <v>1.03</v>
      </c>
      <c r="N166" s="52">
        <f t="shared" si="34"/>
        <v>52447.6</v>
      </c>
      <c r="O166" s="50"/>
      <c r="P166" s="52">
        <f t="shared" si="35"/>
        <v>52447.6</v>
      </c>
      <c r="Q166" s="50">
        <v>1</v>
      </c>
      <c r="R166" s="67">
        <f t="shared" si="36"/>
        <v>52447.6</v>
      </c>
    </row>
    <row r="167" spans="1:40" s="114" customFormat="1">
      <c r="A167" s="50" t="s">
        <v>906</v>
      </c>
      <c r="B167" s="50" t="s">
        <v>904</v>
      </c>
      <c r="C167" s="50"/>
      <c r="D167" s="50"/>
      <c r="E167" s="50"/>
      <c r="F167" s="67"/>
      <c r="G167" s="50"/>
      <c r="H167" s="50">
        <v>22068</v>
      </c>
      <c r="I167" s="50">
        <v>23658</v>
      </c>
      <c r="J167" s="50">
        <f t="shared" si="32"/>
        <v>1590</v>
      </c>
      <c r="K167" s="50">
        <v>20</v>
      </c>
      <c r="L167" s="50">
        <f t="shared" si="33"/>
        <v>31800</v>
      </c>
      <c r="M167" s="51">
        <v>1.03</v>
      </c>
      <c r="N167" s="52">
        <f t="shared" si="34"/>
        <v>32754</v>
      </c>
      <c r="O167" s="50"/>
      <c r="P167" s="52">
        <f t="shared" si="35"/>
        <v>32754</v>
      </c>
      <c r="Q167" s="50">
        <v>1</v>
      </c>
      <c r="R167" s="67">
        <f t="shared" si="36"/>
        <v>32754</v>
      </c>
    </row>
    <row r="168" spans="1:40" s="114" customFormat="1" ht="16.5" customHeight="1">
      <c r="A168" s="50" t="s">
        <v>907</v>
      </c>
      <c r="B168" s="50" t="s">
        <v>904</v>
      </c>
      <c r="C168" s="50"/>
      <c r="D168" s="50"/>
      <c r="E168" s="50"/>
      <c r="F168" s="67"/>
      <c r="G168" s="50"/>
      <c r="H168" s="50">
        <v>52045</v>
      </c>
      <c r="I168" s="50">
        <v>53827</v>
      </c>
      <c r="J168" s="50">
        <f t="shared" si="32"/>
        <v>1782</v>
      </c>
      <c r="K168" s="50">
        <v>40</v>
      </c>
      <c r="L168" s="50">
        <f t="shared" si="33"/>
        <v>71280</v>
      </c>
      <c r="M168" s="51">
        <v>1.03</v>
      </c>
      <c r="N168" s="52">
        <f t="shared" si="34"/>
        <v>73418.399999999994</v>
      </c>
      <c r="O168" s="50"/>
      <c r="P168" s="52">
        <f t="shared" si="35"/>
        <v>73418.399999999994</v>
      </c>
      <c r="Q168" s="50">
        <v>1</v>
      </c>
      <c r="R168" s="67">
        <f t="shared" si="36"/>
        <v>73418.399999999994</v>
      </c>
    </row>
    <row r="169" spans="1:40" s="42" customFormat="1">
      <c r="A169" s="50" t="s">
        <v>908</v>
      </c>
      <c r="B169" s="50" t="s">
        <v>904</v>
      </c>
      <c r="C169" s="50">
        <v>0</v>
      </c>
      <c r="D169" s="50">
        <v>22</v>
      </c>
      <c r="E169" s="50">
        <f>SUM(D169-C169)</f>
        <v>22</v>
      </c>
      <c r="F169" s="67">
        <v>9.5</v>
      </c>
      <c r="G169" s="50">
        <f>E169*F169</f>
        <v>209</v>
      </c>
      <c r="H169" s="50">
        <v>23150</v>
      </c>
      <c r="I169" s="50">
        <v>23808</v>
      </c>
      <c r="J169" s="50">
        <f t="shared" si="32"/>
        <v>658</v>
      </c>
      <c r="K169" s="50">
        <v>1</v>
      </c>
      <c r="L169" s="50">
        <f t="shared" si="33"/>
        <v>658</v>
      </c>
      <c r="M169" s="51">
        <v>1.03</v>
      </c>
      <c r="N169" s="52">
        <f t="shared" si="34"/>
        <v>677.74</v>
      </c>
      <c r="O169" s="50">
        <v>80</v>
      </c>
      <c r="P169" s="52">
        <f t="shared" si="35"/>
        <v>966.74</v>
      </c>
      <c r="Q169" s="50">
        <v>1</v>
      </c>
      <c r="R169" s="67">
        <f t="shared" si="36"/>
        <v>966.74</v>
      </c>
      <c r="S169" s="114"/>
    </row>
    <row r="170" spans="1:40" s="42" customFormat="1">
      <c r="A170" s="50" t="s">
        <v>909</v>
      </c>
      <c r="B170" s="50" t="s">
        <v>904</v>
      </c>
      <c r="C170" s="50"/>
      <c r="D170" s="50"/>
      <c r="E170" s="50"/>
      <c r="F170" s="67">
        <v>9.5</v>
      </c>
      <c r="G170" s="50"/>
      <c r="H170" s="50">
        <v>80391</v>
      </c>
      <c r="I170" s="50">
        <v>86652</v>
      </c>
      <c r="J170" s="50">
        <f t="shared" si="32"/>
        <v>6261</v>
      </c>
      <c r="K170" s="50">
        <v>1</v>
      </c>
      <c r="L170" s="50">
        <f t="shared" si="33"/>
        <v>6261</v>
      </c>
      <c r="M170" s="51">
        <v>1.03</v>
      </c>
      <c r="N170" s="52">
        <f t="shared" si="34"/>
        <v>6448.83</v>
      </c>
      <c r="O170" s="50">
        <v>80</v>
      </c>
      <c r="P170" s="52">
        <f t="shared" si="35"/>
        <v>6528.83</v>
      </c>
      <c r="Q170" s="50">
        <v>1</v>
      </c>
      <c r="R170" s="67">
        <f t="shared" si="36"/>
        <v>6528.83</v>
      </c>
      <c r="S170" s="114"/>
    </row>
    <row r="171" spans="1:40" s="114" customFormat="1" ht="15.75" customHeight="1">
      <c r="A171" s="50" t="s">
        <v>910</v>
      </c>
      <c r="B171" s="50" t="s">
        <v>904</v>
      </c>
      <c r="C171" s="50">
        <v>38</v>
      </c>
      <c r="D171" s="50">
        <v>38</v>
      </c>
      <c r="E171" s="50">
        <f>SUM(D171-C171)</f>
        <v>0</v>
      </c>
      <c r="F171" s="67">
        <v>9.5</v>
      </c>
      <c r="G171" s="50">
        <f>E171*F171</f>
        <v>0</v>
      </c>
      <c r="H171" s="50">
        <v>25419</v>
      </c>
      <c r="I171" s="50">
        <v>25974</v>
      </c>
      <c r="J171" s="50">
        <f t="shared" si="32"/>
        <v>555</v>
      </c>
      <c r="K171" s="50">
        <v>1</v>
      </c>
      <c r="L171" s="50">
        <f t="shared" si="33"/>
        <v>555</v>
      </c>
      <c r="M171" s="51">
        <v>1.03</v>
      </c>
      <c r="N171" s="52">
        <f t="shared" si="34"/>
        <v>571.65</v>
      </c>
      <c r="O171" s="50">
        <v>60</v>
      </c>
      <c r="P171" s="52">
        <f t="shared" si="35"/>
        <v>631.65</v>
      </c>
      <c r="Q171" s="50">
        <v>1</v>
      </c>
      <c r="R171" s="67">
        <f t="shared" si="36"/>
        <v>631.65</v>
      </c>
    </row>
    <row r="172" spans="1:40" s="42" customFormat="1">
      <c r="A172" s="50" t="s">
        <v>10</v>
      </c>
      <c r="B172" s="50" t="s">
        <v>904</v>
      </c>
      <c r="C172" s="50"/>
      <c r="D172" s="50"/>
      <c r="E172" s="50">
        <f>SUM(E165:E171)</f>
        <v>22</v>
      </c>
      <c r="F172" s="67">
        <v>9.5</v>
      </c>
      <c r="G172" s="50">
        <f>E172*F172</f>
        <v>209</v>
      </c>
      <c r="H172" s="50"/>
      <c r="I172" s="50"/>
      <c r="J172" s="50"/>
      <c r="K172" s="50"/>
      <c r="L172" s="50">
        <f>SUM(L165:L171)</f>
        <v>161474</v>
      </c>
      <c r="M172" s="51">
        <v>1.03</v>
      </c>
      <c r="N172" s="52">
        <f t="shared" si="34"/>
        <v>166318.22</v>
      </c>
      <c r="O172" s="50">
        <f>SUM(O165:O171)</f>
        <v>300</v>
      </c>
      <c r="P172" s="52">
        <f t="shared" si="35"/>
        <v>166827.22</v>
      </c>
      <c r="Q172" s="50">
        <v>1</v>
      </c>
      <c r="R172" s="67">
        <f t="shared" si="36"/>
        <v>166827.22</v>
      </c>
      <c r="S172" s="114"/>
    </row>
    <row r="173" spans="1:40" s="115" customFormat="1" ht="15.75" customHeight="1">
      <c r="A173" s="44"/>
      <c r="B173" s="44"/>
      <c r="C173" s="44"/>
      <c r="D173" s="44"/>
      <c r="E173" s="44"/>
      <c r="F173" s="61"/>
      <c r="G173" s="44"/>
      <c r="H173" s="44"/>
      <c r="I173" s="44"/>
      <c r="J173" s="44"/>
      <c r="K173" s="44"/>
      <c r="L173" s="44"/>
      <c r="M173" s="45"/>
      <c r="N173" s="46"/>
      <c r="O173" s="44"/>
      <c r="P173" s="46"/>
      <c r="Q173" s="44"/>
      <c r="R173" s="61"/>
      <c r="S173" s="241"/>
      <c r="T173" s="241"/>
      <c r="U173" s="241"/>
      <c r="V173" s="241"/>
      <c r="W173" s="241"/>
      <c r="X173" s="241"/>
      <c r="Y173" s="241"/>
      <c r="Z173" s="241"/>
      <c r="AA173" s="241"/>
      <c r="AB173" s="241"/>
      <c r="AC173" s="241"/>
      <c r="AD173" s="241"/>
      <c r="AE173" s="241"/>
      <c r="AF173" s="241"/>
      <c r="AG173" s="241"/>
      <c r="AH173" s="241"/>
      <c r="AI173" s="241"/>
      <c r="AJ173" s="241"/>
      <c r="AK173" s="241"/>
      <c r="AL173" s="241"/>
      <c r="AM173" s="241"/>
      <c r="AN173" s="241"/>
    </row>
    <row r="174" spans="1:40" s="116" customFormat="1">
      <c r="A174" s="44" t="s">
        <v>213</v>
      </c>
      <c r="B174" s="44" t="s">
        <v>2</v>
      </c>
      <c r="C174" s="44" t="s">
        <v>214</v>
      </c>
      <c r="D174" s="44" t="s">
        <v>215</v>
      </c>
      <c r="E174" s="44" t="s">
        <v>216</v>
      </c>
      <c r="F174" s="61" t="s">
        <v>217</v>
      </c>
      <c r="G174" s="44" t="s">
        <v>6</v>
      </c>
      <c r="H174" s="44" t="s">
        <v>218</v>
      </c>
      <c r="I174" s="44" t="s">
        <v>219</v>
      </c>
      <c r="J174" s="44" t="s">
        <v>220</v>
      </c>
      <c r="K174" s="44" t="s">
        <v>221</v>
      </c>
      <c r="L174" s="44" t="s">
        <v>216</v>
      </c>
      <c r="M174" s="45"/>
      <c r="N174" s="46" t="s">
        <v>8</v>
      </c>
      <c r="O174" s="44" t="s">
        <v>9</v>
      </c>
      <c r="P174" s="46" t="s">
        <v>10</v>
      </c>
      <c r="Q174" s="44" t="s">
        <v>222</v>
      </c>
      <c r="R174" s="61" t="s">
        <v>223</v>
      </c>
      <c r="S174" s="240"/>
      <c r="T174" s="240"/>
      <c r="U174" s="240"/>
      <c r="V174" s="240"/>
      <c r="W174" s="240"/>
      <c r="X174" s="240"/>
      <c r="Y174" s="240"/>
      <c r="Z174" s="240"/>
      <c r="AA174" s="240"/>
      <c r="AB174" s="240"/>
      <c r="AC174" s="240"/>
      <c r="AD174" s="240"/>
      <c r="AE174" s="240"/>
      <c r="AF174" s="240"/>
      <c r="AG174" s="240"/>
      <c r="AH174" s="240"/>
      <c r="AI174" s="240"/>
      <c r="AJ174" s="240"/>
      <c r="AK174" s="240"/>
      <c r="AL174" s="240"/>
      <c r="AM174" s="240"/>
      <c r="AN174" s="240"/>
    </row>
    <row r="175" spans="1:40" s="114" customFormat="1">
      <c r="A175" s="50" t="s">
        <v>911</v>
      </c>
      <c r="B175" s="50" t="s">
        <v>94</v>
      </c>
      <c r="C175" s="50"/>
      <c r="D175" s="50"/>
      <c r="E175" s="50"/>
      <c r="F175" s="67"/>
      <c r="G175" s="50"/>
      <c r="H175" s="50">
        <v>63045</v>
      </c>
      <c r="I175" s="50">
        <v>66052</v>
      </c>
      <c r="J175" s="50">
        <f t="shared" ref="J175:J184" si="37">I175-H175</f>
        <v>3007</v>
      </c>
      <c r="K175" s="50">
        <v>1</v>
      </c>
      <c r="L175" s="50">
        <f t="shared" ref="L175:L184" si="38">K175*J175</f>
        <v>3007</v>
      </c>
      <c r="M175" s="51">
        <v>1.03</v>
      </c>
      <c r="N175" s="52">
        <f t="shared" ref="N175:N185" si="39">M175*L175</f>
        <v>3097.21</v>
      </c>
      <c r="O175" s="50">
        <v>80</v>
      </c>
      <c r="P175" s="52">
        <f t="shared" ref="P175:P185" si="40">G175+N175+O175</f>
        <v>3177.21</v>
      </c>
      <c r="Q175" s="50">
        <v>1</v>
      </c>
      <c r="R175" s="67">
        <f t="shared" ref="R175:R184" si="41">P175*Q175</f>
        <v>3177.21</v>
      </c>
    </row>
    <row r="176" spans="1:40" s="114" customFormat="1">
      <c r="A176" s="50" t="s">
        <v>912</v>
      </c>
      <c r="B176" s="50" t="s">
        <v>94</v>
      </c>
      <c r="C176" s="50"/>
      <c r="D176" s="50" t="s">
        <v>913</v>
      </c>
      <c r="E176" s="50"/>
      <c r="F176" s="67">
        <v>9.5</v>
      </c>
      <c r="G176" s="50"/>
      <c r="H176" s="50">
        <v>3239</v>
      </c>
      <c r="I176" s="50">
        <v>3239</v>
      </c>
      <c r="J176" s="50">
        <f t="shared" si="37"/>
        <v>0</v>
      </c>
      <c r="K176" s="50">
        <v>1</v>
      </c>
      <c r="L176" s="50">
        <f t="shared" si="38"/>
        <v>0</v>
      </c>
      <c r="M176" s="51">
        <v>1.03</v>
      </c>
      <c r="N176" s="52">
        <f t="shared" si="39"/>
        <v>0</v>
      </c>
      <c r="O176" s="50">
        <v>80</v>
      </c>
      <c r="P176" s="52">
        <f t="shared" si="40"/>
        <v>80</v>
      </c>
      <c r="Q176" s="50">
        <v>1</v>
      </c>
      <c r="R176" s="67">
        <f t="shared" si="41"/>
        <v>80</v>
      </c>
    </row>
    <row r="177" spans="1:40" s="114" customFormat="1">
      <c r="A177" s="50" t="s">
        <v>914</v>
      </c>
      <c r="B177" s="50" t="s">
        <v>94</v>
      </c>
      <c r="C177" s="50">
        <v>55</v>
      </c>
      <c r="D177" s="50">
        <v>55</v>
      </c>
      <c r="E177" s="50">
        <f>SUM(D177-C177)</f>
        <v>0</v>
      </c>
      <c r="F177" s="67">
        <v>9.5</v>
      </c>
      <c r="G177" s="50">
        <f>E177*F177</f>
        <v>0</v>
      </c>
      <c r="H177" s="50">
        <v>46315</v>
      </c>
      <c r="I177" s="50">
        <v>48176</v>
      </c>
      <c r="J177" s="50">
        <f t="shared" si="37"/>
        <v>1861</v>
      </c>
      <c r="K177" s="50">
        <v>1</v>
      </c>
      <c r="L177" s="50">
        <f t="shared" si="38"/>
        <v>1861</v>
      </c>
      <c r="M177" s="51">
        <v>1.03</v>
      </c>
      <c r="N177" s="52">
        <f t="shared" si="39"/>
        <v>1916.83</v>
      </c>
      <c r="O177" s="50">
        <v>60</v>
      </c>
      <c r="P177" s="52">
        <f t="shared" si="40"/>
        <v>1976.83</v>
      </c>
      <c r="Q177" s="50">
        <v>1</v>
      </c>
      <c r="R177" s="67">
        <f t="shared" si="41"/>
        <v>1976.83</v>
      </c>
    </row>
    <row r="178" spans="1:40" s="114" customFormat="1">
      <c r="A178" s="50" t="s">
        <v>915</v>
      </c>
      <c r="B178" s="50" t="s">
        <v>94</v>
      </c>
      <c r="C178" s="50">
        <v>43</v>
      </c>
      <c r="D178" s="50">
        <v>43</v>
      </c>
      <c r="E178" s="50">
        <f>SUM(D178-C178)</f>
        <v>0</v>
      </c>
      <c r="F178" s="67">
        <v>9.5</v>
      </c>
      <c r="G178" s="50">
        <f>E178*F178</f>
        <v>0</v>
      </c>
      <c r="H178" s="50">
        <v>21028</v>
      </c>
      <c r="I178" s="50">
        <v>22660</v>
      </c>
      <c r="J178" s="50">
        <f t="shared" si="37"/>
        <v>1632</v>
      </c>
      <c r="K178" s="50">
        <v>1</v>
      </c>
      <c r="L178" s="50">
        <f t="shared" si="38"/>
        <v>1632</v>
      </c>
      <c r="M178" s="51">
        <v>1.03</v>
      </c>
      <c r="N178" s="52">
        <f t="shared" si="39"/>
        <v>1680.96</v>
      </c>
      <c r="O178" s="50">
        <v>40</v>
      </c>
      <c r="P178" s="52">
        <f t="shared" si="40"/>
        <v>1720.96</v>
      </c>
      <c r="Q178" s="50">
        <v>1</v>
      </c>
      <c r="R178" s="67">
        <f t="shared" si="41"/>
        <v>1720.96</v>
      </c>
    </row>
    <row r="179" spans="1:40" s="114" customFormat="1">
      <c r="A179" s="50" t="s">
        <v>916</v>
      </c>
      <c r="B179" s="50" t="s">
        <v>94</v>
      </c>
      <c r="C179" s="50"/>
      <c r="D179" s="50"/>
      <c r="E179" s="50"/>
      <c r="F179" s="67">
        <v>9.5</v>
      </c>
      <c r="G179" s="50"/>
      <c r="H179" s="50">
        <v>12584</v>
      </c>
      <c r="I179" s="50">
        <v>12819</v>
      </c>
      <c r="J179" s="50">
        <f t="shared" si="37"/>
        <v>235</v>
      </c>
      <c r="K179" s="50">
        <v>1</v>
      </c>
      <c r="L179" s="50">
        <f t="shared" si="38"/>
        <v>235</v>
      </c>
      <c r="M179" s="51">
        <v>1.03</v>
      </c>
      <c r="N179" s="52">
        <f t="shared" si="39"/>
        <v>242.05</v>
      </c>
      <c r="O179" s="50"/>
      <c r="P179" s="52">
        <f t="shared" si="40"/>
        <v>242.05</v>
      </c>
      <c r="Q179" s="50">
        <v>1</v>
      </c>
      <c r="R179" s="67">
        <f t="shared" si="41"/>
        <v>242.05</v>
      </c>
    </row>
    <row r="180" spans="1:40" s="114" customFormat="1" ht="16.5" customHeight="1">
      <c r="A180" s="50" t="s">
        <v>917</v>
      </c>
      <c r="B180" s="50" t="s">
        <v>94</v>
      </c>
      <c r="C180" s="50"/>
      <c r="D180" s="50" t="s">
        <v>918</v>
      </c>
      <c r="E180" s="50"/>
      <c r="F180" s="67">
        <v>9.5</v>
      </c>
      <c r="G180" s="50"/>
      <c r="H180" s="50">
        <v>15158</v>
      </c>
      <c r="I180" s="50">
        <v>15249</v>
      </c>
      <c r="J180" s="50">
        <f t="shared" si="37"/>
        <v>91</v>
      </c>
      <c r="K180" s="50">
        <v>1</v>
      </c>
      <c r="L180" s="50">
        <f t="shared" si="38"/>
        <v>91</v>
      </c>
      <c r="M180" s="51">
        <v>1.03</v>
      </c>
      <c r="N180" s="52">
        <f t="shared" si="39"/>
        <v>93.73</v>
      </c>
      <c r="O180" s="50"/>
      <c r="P180" s="52">
        <f t="shared" si="40"/>
        <v>93.73</v>
      </c>
      <c r="Q180" s="50">
        <v>1</v>
      </c>
      <c r="R180" s="67">
        <f t="shared" si="41"/>
        <v>93.73</v>
      </c>
    </row>
    <row r="181" spans="1:40" s="42" customFormat="1" ht="16.5" customHeight="1">
      <c r="A181" s="50" t="s">
        <v>917</v>
      </c>
      <c r="B181" s="50" t="s">
        <v>94</v>
      </c>
      <c r="C181" s="50"/>
      <c r="D181" s="50" t="s">
        <v>919</v>
      </c>
      <c r="E181" s="50"/>
      <c r="F181" s="67">
        <v>9.5</v>
      </c>
      <c r="G181" s="50"/>
      <c r="H181" s="50">
        <v>738</v>
      </c>
      <c r="I181" s="50">
        <v>738</v>
      </c>
      <c r="J181" s="50">
        <f t="shared" si="37"/>
        <v>0</v>
      </c>
      <c r="K181" s="50">
        <v>1</v>
      </c>
      <c r="L181" s="50">
        <f t="shared" si="38"/>
        <v>0</v>
      </c>
      <c r="M181" s="51">
        <v>1.03</v>
      </c>
      <c r="N181" s="52">
        <f t="shared" si="39"/>
        <v>0</v>
      </c>
      <c r="O181" s="50"/>
      <c r="P181" s="52">
        <f t="shared" si="40"/>
        <v>0</v>
      </c>
      <c r="Q181" s="50">
        <v>1</v>
      </c>
      <c r="R181" s="67">
        <f t="shared" si="41"/>
        <v>0</v>
      </c>
    </row>
    <row r="182" spans="1:40" s="42" customFormat="1" ht="18" customHeight="1">
      <c r="A182" s="50" t="s">
        <v>920</v>
      </c>
      <c r="B182" s="50" t="s">
        <v>94</v>
      </c>
      <c r="C182" s="50">
        <v>6</v>
      </c>
      <c r="D182" s="50">
        <v>6</v>
      </c>
      <c r="E182" s="50">
        <f>SUM(D182-C182)</f>
        <v>0</v>
      </c>
      <c r="F182" s="67">
        <v>9.5</v>
      </c>
      <c r="G182" s="50">
        <f>E182*F182</f>
        <v>0</v>
      </c>
      <c r="H182" s="50">
        <v>6197</v>
      </c>
      <c r="I182" s="50">
        <v>6197</v>
      </c>
      <c r="J182" s="50">
        <f t="shared" si="37"/>
        <v>0</v>
      </c>
      <c r="K182" s="50">
        <v>1</v>
      </c>
      <c r="L182" s="50">
        <f t="shared" si="38"/>
        <v>0</v>
      </c>
      <c r="M182" s="51">
        <v>1.03</v>
      </c>
      <c r="N182" s="52">
        <f t="shared" si="39"/>
        <v>0</v>
      </c>
      <c r="O182" s="50">
        <v>40</v>
      </c>
      <c r="P182" s="52">
        <f t="shared" si="40"/>
        <v>40</v>
      </c>
      <c r="Q182" s="50">
        <v>1</v>
      </c>
      <c r="R182" s="67">
        <f t="shared" si="41"/>
        <v>40</v>
      </c>
    </row>
    <row r="183" spans="1:40" s="42" customFormat="1" ht="15.75" customHeight="1">
      <c r="A183" s="50" t="s">
        <v>921</v>
      </c>
      <c r="B183" s="50" t="s">
        <v>94</v>
      </c>
      <c r="C183" s="50"/>
      <c r="D183" s="50"/>
      <c r="E183" s="50"/>
      <c r="F183" s="67"/>
      <c r="G183" s="50"/>
      <c r="H183" s="50">
        <v>25681</v>
      </c>
      <c r="I183" s="50">
        <v>27121</v>
      </c>
      <c r="J183" s="50">
        <f t="shared" si="37"/>
        <v>1440</v>
      </c>
      <c r="K183" s="50">
        <v>1</v>
      </c>
      <c r="L183" s="50">
        <f t="shared" si="38"/>
        <v>1440</v>
      </c>
      <c r="M183" s="51">
        <v>1.03</v>
      </c>
      <c r="N183" s="52">
        <f t="shared" si="39"/>
        <v>1483.2</v>
      </c>
      <c r="O183" s="50">
        <v>80</v>
      </c>
      <c r="P183" s="52">
        <f t="shared" si="40"/>
        <v>1563.2</v>
      </c>
      <c r="Q183" s="50">
        <v>1</v>
      </c>
      <c r="R183" s="67">
        <f t="shared" si="41"/>
        <v>1563.2</v>
      </c>
    </row>
    <row r="184" spans="1:40" s="42" customFormat="1" ht="12" customHeight="1">
      <c r="A184" s="50" t="s">
        <v>845</v>
      </c>
      <c r="B184" s="50" t="s">
        <v>94</v>
      </c>
      <c r="C184" s="50"/>
      <c r="D184" s="50"/>
      <c r="E184" s="50"/>
      <c r="F184" s="67"/>
      <c r="G184" s="50"/>
      <c r="H184" s="50">
        <v>1321</v>
      </c>
      <c r="I184" s="50">
        <v>1563</v>
      </c>
      <c r="J184" s="50">
        <f t="shared" si="37"/>
        <v>242</v>
      </c>
      <c r="K184" s="50">
        <v>80</v>
      </c>
      <c r="L184" s="50">
        <f t="shared" si="38"/>
        <v>19360</v>
      </c>
      <c r="M184" s="51">
        <v>1.03</v>
      </c>
      <c r="N184" s="52">
        <f t="shared" si="39"/>
        <v>19940.8</v>
      </c>
      <c r="O184" s="50"/>
      <c r="P184" s="52">
        <f t="shared" si="40"/>
        <v>19940.8</v>
      </c>
      <c r="Q184" s="50">
        <v>1</v>
      </c>
      <c r="R184" s="67">
        <f t="shared" si="41"/>
        <v>19940.8</v>
      </c>
    </row>
    <row r="185" spans="1:40" s="42" customFormat="1">
      <c r="A185" s="50" t="s">
        <v>10</v>
      </c>
      <c r="B185" s="50" t="s">
        <v>94</v>
      </c>
      <c r="C185" s="50"/>
      <c r="D185" s="50"/>
      <c r="E185" s="50">
        <f>SUM(E175:E184)</f>
        <v>0</v>
      </c>
      <c r="F185" s="67">
        <v>9.5</v>
      </c>
      <c r="G185" s="50">
        <f>E185*F185</f>
        <v>0</v>
      </c>
      <c r="H185" s="50"/>
      <c r="I185" s="50"/>
      <c r="J185" s="50"/>
      <c r="K185" s="50"/>
      <c r="L185" s="50">
        <f>SUM(L175:L184)</f>
        <v>27626</v>
      </c>
      <c r="M185" s="51">
        <v>1.03</v>
      </c>
      <c r="N185" s="52">
        <f t="shared" si="39"/>
        <v>28454.78</v>
      </c>
      <c r="O185" s="50">
        <f>SUM(O175:O183)</f>
        <v>380</v>
      </c>
      <c r="P185" s="52">
        <f t="shared" si="40"/>
        <v>28834.78</v>
      </c>
      <c r="Q185" s="50">
        <v>1</v>
      </c>
      <c r="R185" s="67">
        <f>SUM(R175:R184)</f>
        <v>28834.78</v>
      </c>
      <c r="S185" s="67">
        <v>20493.900000000001</v>
      </c>
    </row>
    <row r="186" spans="1:40" s="42" customFormat="1">
      <c r="A186" s="50" t="s">
        <v>859</v>
      </c>
      <c r="B186" s="50" t="s">
        <v>94</v>
      </c>
      <c r="C186" s="50" t="s">
        <v>860</v>
      </c>
      <c r="D186" s="50"/>
      <c r="E186" s="139"/>
      <c r="F186" s="67">
        <v>9.5</v>
      </c>
      <c r="G186" s="50"/>
      <c r="H186" s="50"/>
      <c r="I186" s="50"/>
      <c r="J186" s="50"/>
      <c r="K186" s="50"/>
      <c r="L186" s="193"/>
      <c r="M186" s="51">
        <v>1.03</v>
      </c>
      <c r="N186" s="52"/>
      <c r="O186" s="50"/>
      <c r="P186" s="52">
        <f>R68</f>
        <v>119634.5</v>
      </c>
      <c r="Q186" s="50">
        <v>0.53390000000000004</v>
      </c>
      <c r="R186" s="67">
        <f>P186*Q186</f>
        <v>63872.859550000001</v>
      </c>
    </row>
    <row r="187" spans="1:40" s="42" customFormat="1">
      <c r="A187" s="50" t="s">
        <v>859</v>
      </c>
      <c r="B187" s="50" t="s">
        <v>94</v>
      </c>
      <c r="C187" s="50" t="s">
        <v>861</v>
      </c>
      <c r="D187" s="50"/>
      <c r="E187" s="139">
        <f>G187/F187</f>
        <v>8.8230000000000004</v>
      </c>
      <c r="F187" s="67">
        <v>9.5</v>
      </c>
      <c r="G187" s="67">
        <f>R187</f>
        <v>83.8185</v>
      </c>
      <c r="H187" s="50"/>
      <c r="I187" s="50"/>
      <c r="J187" s="50"/>
      <c r="K187" s="50"/>
      <c r="L187" s="193"/>
      <c r="M187" s="51">
        <v>1.03</v>
      </c>
      <c r="N187" s="52"/>
      <c r="O187" s="50"/>
      <c r="P187" s="52">
        <f>R70</f>
        <v>285</v>
      </c>
      <c r="Q187" s="50">
        <v>0.29409999999999997</v>
      </c>
      <c r="R187" s="67">
        <f>P187*Q187</f>
        <v>83.8185</v>
      </c>
    </row>
    <row r="188" spans="1:40" s="42" customFormat="1">
      <c r="A188" s="50" t="s">
        <v>859</v>
      </c>
      <c r="B188" s="50" t="s">
        <v>94</v>
      </c>
      <c r="C188" s="50" t="s">
        <v>9</v>
      </c>
      <c r="D188" s="50"/>
      <c r="E188" s="50"/>
      <c r="F188" s="67"/>
      <c r="G188" s="50"/>
      <c r="H188" s="50"/>
      <c r="I188" s="50"/>
      <c r="J188" s="50"/>
      <c r="K188" s="50"/>
      <c r="L188" s="193"/>
      <c r="M188" s="51">
        <v>1.03</v>
      </c>
      <c r="N188" s="52"/>
      <c r="O188" s="50"/>
      <c r="P188" s="52">
        <f>R69</f>
        <v>6535.35</v>
      </c>
      <c r="Q188" s="50">
        <v>0.37634000000000001</v>
      </c>
      <c r="R188" s="67">
        <f>P188*Q188</f>
        <v>2459.5136189999998</v>
      </c>
    </row>
    <row r="189" spans="1:40" s="42" customFormat="1">
      <c r="A189" s="50" t="s">
        <v>859</v>
      </c>
      <c r="B189" s="50" t="s">
        <v>94</v>
      </c>
      <c r="C189" s="50" t="s">
        <v>10</v>
      </c>
      <c r="D189" s="50"/>
      <c r="E189" s="50"/>
      <c r="F189" s="67"/>
      <c r="G189" s="50"/>
      <c r="H189" s="50"/>
      <c r="I189" s="50"/>
      <c r="J189" s="50"/>
      <c r="K189" s="50"/>
      <c r="L189" s="50"/>
      <c r="M189" s="51">
        <v>1.03</v>
      </c>
      <c r="N189" s="52"/>
      <c r="O189" s="50"/>
      <c r="P189" s="52"/>
      <c r="Q189" s="50"/>
      <c r="R189" s="67">
        <f>SUM(R186:R188)</f>
        <v>66416.191669000007</v>
      </c>
    </row>
    <row r="190" spans="1:40" s="42" customFormat="1">
      <c r="A190" s="50" t="s">
        <v>922</v>
      </c>
      <c r="B190" s="50"/>
      <c r="C190" s="50"/>
      <c r="D190" s="50"/>
      <c r="E190" s="139">
        <f>E185+E187</f>
        <v>8.8230000000000004</v>
      </c>
      <c r="F190" s="67">
        <v>9.5</v>
      </c>
      <c r="G190" s="50">
        <f>E190*F190</f>
        <v>83.8185</v>
      </c>
      <c r="H190" s="50"/>
      <c r="I190" s="50"/>
      <c r="J190" s="50"/>
      <c r="K190" s="50"/>
      <c r="L190" s="193">
        <f>N190/M190</f>
        <v>92026.362299999993</v>
      </c>
      <c r="M190" s="51">
        <v>1.03</v>
      </c>
      <c r="N190" s="52">
        <f>R190-O190-G190</f>
        <v>94787.153168999997</v>
      </c>
      <c r="O190" s="50">
        <v>380</v>
      </c>
      <c r="P190" s="52"/>
      <c r="Q190" s="50"/>
      <c r="R190" s="67">
        <f>R185+R189</f>
        <v>95250.971669000006</v>
      </c>
    </row>
    <row r="191" spans="1:40" s="42" customFormat="1">
      <c r="A191" s="50"/>
      <c r="B191" s="66"/>
      <c r="C191" s="50"/>
      <c r="D191" s="50"/>
      <c r="E191" s="50">
        <f>G191/F190</f>
        <v>30.823</v>
      </c>
      <c r="F191" s="67"/>
      <c r="G191" s="50">
        <f>G172+G190</f>
        <v>292.81849999999997</v>
      </c>
      <c r="H191" s="50"/>
      <c r="I191" s="50"/>
      <c r="J191" s="50"/>
      <c r="K191" s="50"/>
      <c r="L191" s="139">
        <f>N191/M190</f>
        <v>254160.556474757</v>
      </c>
      <c r="M191" s="51"/>
      <c r="N191" s="52">
        <f>R191-G191</f>
        <v>261785.373169</v>
      </c>
      <c r="O191" s="50"/>
      <c r="P191" s="52"/>
      <c r="Q191" s="50"/>
      <c r="R191" s="67">
        <f>R172+R190</f>
        <v>262078.19166899999</v>
      </c>
    </row>
    <row r="192" spans="1:40">
      <c r="A192" s="57"/>
      <c r="C192" s="92"/>
      <c r="D192" s="92"/>
      <c r="E192" s="48"/>
      <c r="F192" s="93"/>
      <c r="G192" s="92"/>
      <c r="H192" s="92"/>
      <c r="I192" s="92"/>
      <c r="J192" s="92"/>
      <c r="K192" s="92"/>
      <c r="L192" s="235"/>
      <c r="M192" s="233"/>
      <c r="N192" s="234"/>
      <c r="O192" s="92"/>
      <c r="P192" s="234"/>
      <c r="Q192" s="92"/>
      <c r="R192" s="93">
        <f>R172+R190</f>
        <v>262078.19166899999</v>
      </c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56"/>
      <c r="AG192" s="56"/>
      <c r="AH192" s="56"/>
      <c r="AI192" s="56"/>
      <c r="AJ192" s="56"/>
      <c r="AK192" s="56"/>
      <c r="AL192" s="56"/>
      <c r="AM192" s="56"/>
      <c r="AN192" s="56"/>
    </row>
    <row r="193" spans="1:40" s="117" customFormat="1">
      <c r="A193" s="242" t="s">
        <v>94</v>
      </c>
      <c r="B193" s="117" t="s">
        <v>95</v>
      </c>
      <c r="C193" s="243"/>
      <c r="D193" s="243"/>
      <c r="E193" s="243" t="s">
        <v>923</v>
      </c>
      <c r="F193" s="244"/>
      <c r="G193" s="243"/>
      <c r="H193" s="243"/>
      <c r="I193" s="243"/>
      <c r="J193" s="243"/>
      <c r="K193" s="243"/>
      <c r="L193" s="269"/>
      <c r="M193" s="270"/>
      <c r="N193" s="271"/>
      <c r="O193" s="243"/>
      <c r="P193" s="271"/>
      <c r="Q193" s="243"/>
      <c r="R193" s="244">
        <v>118831.03</v>
      </c>
      <c r="AF193" s="56"/>
      <c r="AG193" s="56"/>
      <c r="AH193" s="56"/>
      <c r="AI193" s="56"/>
      <c r="AJ193" s="56"/>
      <c r="AK193" s="56"/>
      <c r="AL193" s="56"/>
      <c r="AM193" s="56"/>
      <c r="AN193" s="56"/>
    </row>
    <row r="194" spans="1:40" s="117" customFormat="1">
      <c r="A194" s="242" t="s">
        <v>904</v>
      </c>
      <c r="B194" s="117" t="s">
        <v>93</v>
      </c>
      <c r="C194" s="243"/>
      <c r="D194" s="243"/>
      <c r="E194" s="243" t="s">
        <v>924</v>
      </c>
      <c r="F194" s="244"/>
      <c r="G194" s="243"/>
      <c r="H194" s="243"/>
      <c r="I194" s="243"/>
      <c r="J194" s="243"/>
      <c r="K194" s="243"/>
      <c r="L194" s="269"/>
      <c r="M194" s="270"/>
      <c r="N194" s="271"/>
      <c r="O194" s="243"/>
      <c r="P194" s="271"/>
      <c r="Q194" s="243"/>
      <c r="R194" s="244">
        <v>53847.78</v>
      </c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</row>
    <row r="195" spans="1:40" s="117" customFormat="1">
      <c r="A195" s="243" t="s">
        <v>90</v>
      </c>
      <c r="B195" s="117" t="s">
        <v>91</v>
      </c>
      <c r="C195" s="243"/>
      <c r="D195" s="243"/>
      <c r="E195" s="243" t="s">
        <v>923</v>
      </c>
      <c r="F195" s="244"/>
      <c r="G195" s="243" t="s">
        <v>925</v>
      </c>
      <c r="H195" s="243"/>
      <c r="I195" s="243"/>
      <c r="J195" s="243"/>
      <c r="K195" s="243"/>
      <c r="L195" s="269"/>
      <c r="M195" s="270"/>
      <c r="N195" s="271"/>
      <c r="O195" s="243"/>
      <c r="P195" s="271"/>
      <c r="Q195" s="243"/>
      <c r="R195" s="244">
        <v>13459.97</v>
      </c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</row>
    <row r="196" spans="1:40">
      <c r="A196" s="92"/>
      <c r="C196" s="92"/>
      <c r="D196" s="92"/>
      <c r="E196" s="48"/>
      <c r="F196" s="93"/>
      <c r="G196" s="92"/>
      <c r="H196" s="92"/>
      <c r="I196" s="92"/>
      <c r="J196" s="92"/>
      <c r="K196" s="92"/>
      <c r="L196" s="235"/>
      <c r="M196" s="233"/>
      <c r="N196" s="234"/>
      <c r="O196" s="92"/>
      <c r="P196" s="234"/>
      <c r="Q196" s="92"/>
      <c r="R196" s="93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</row>
    <row r="197" spans="1:40">
      <c r="A197" s="245" t="s">
        <v>926</v>
      </c>
      <c r="B197" s="245"/>
      <c r="C197" s="245"/>
      <c r="D197" s="245"/>
      <c r="E197" s="245"/>
      <c r="F197" s="246"/>
      <c r="G197" s="245"/>
      <c r="H197" s="245"/>
      <c r="I197" s="245"/>
      <c r="J197" s="245"/>
      <c r="K197" s="245"/>
      <c r="L197" s="245"/>
      <c r="M197" s="245"/>
      <c r="N197" s="245"/>
      <c r="O197" s="272"/>
      <c r="P197" s="245"/>
      <c r="Q197" s="246"/>
      <c r="R197" s="288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</row>
    <row r="198" spans="1:40">
      <c r="A198" s="247" t="s">
        <v>213</v>
      </c>
      <c r="B198" s="247" t="s">
        <v>2</v>
      </c>
      <c r="C198" s="247" t="s">
        <v>214</v>
      </c>
      <c r="D198" s="247" t="s">
        <v>215</v>
      </c>
      <c r="E198" s="247" t="s">
        <v>216</v>
      </c>
      <c r="F198" s="248" t="s">
        <v>217</v>
      </c>
      <c r="G198" s="247" t="s">
        <v>6</v>
      </c>
      <c r="H198" s="247" t="s">
        <v>218</v>
      </c>
      <c r="I198" s="247" t="s">
        <v>219</v>
      </c>
      <c r="J198" s="247" t="s">
        <v>220</v>
      </c>
      <c r="K198" s="247" t="s">
        <v>221</v>
      </c>
      <c r="L198" s="247" t="s">
        <v>216</v>
      </c>
      <c r="M198" s="273" t="s">
        <v>927</v>
      </c>
      <c r="N198" s="274" t="s">
        <v>8</v>
      </c>
      <c r="O198" s="247" t="s">
        <v>9</v>
      </c>
      <c r="P198" s="274" t="s">
        <v>10</v>
      </c>
      <c r="Q198" s="247" t="s">
        <v>222</v>
      </c>
      <c r="R198" s="248" t="s">
        <v>223</v>
      </c>
      <c r="S198" s="289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</row>
    <row r="199" spans="1:40" s="118" customFormat="1" ht="15" customHeight="1">
      <c r="A199" s="249" t="s">
        <v>15</v>
      </c>
      <c r="B199" s="249" t="s">
        <v>928</v>
      </c>
      <c r="C199" s="249">
        <v>4450</v>
      </c>
      <c r="D199" s="249"/>
      <c r="E199" s="249"/>
      <c r="F199" s="250"/>
      <c r="G199" s="249"/>
      <c r="H199" s="249"/>
      <c r="I199" s="249"/>
      <c r="J199" s="249"/>
      <c r="K199" s="249"/>
      <c r="L199" s="249"/>
      <c r="M199" s="275"/>
      <c r="N199" s="276"/>
      <c r="O199" s="249"/>
      <c r="P199" s="276"/>
      <c r="Q199" s="249"/>
      <c r="R199" s="250"/>
      <c r="S199" s="289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</row>
    <row r="200" spans="1:40" s="119" customFormat="1">
      <c r="A200" s="251" t="s">
        <v>929</v>
      </c>
      <c r="B200" s="251" t="s">
        <v>930</v>
      </c>
      <c r="C200" s="251">
        <v>16976</v>
      </c>
      <c r="D200" s="251">
        <v>16976</v>
      </c>
      <c r="E200" s="251">
        <f>D200-C200</f>
        <v>0</v>
      </c>
      <c r="F200" s="252">
        <v>9.5</v>
      </c>
      <c r="G200" s="251">
        <f>E200*F200</f>
        <v>0</v>
      </c>
      <c r="H200" s="251">
        <v>49810</v>
      </c>
      <c r="I200" s="251">
        <v>50316</v>
      </c>
      <c r="J200" s="251">
        <f t="shared" ref="J200:J205" si="42">I200-H200</f>
        <v>506</v>
      </c>
      <c r="K200" s="251">
        <v>30</v>
      </c>
      <c r="L200" s="251">
        <f t="shared" ref="L200:L205" si="43">J200*K200</f>
        <v>15180</v>
      </c>
      <c r="M200" s="277">
        <v>1.03</v>
      </c>
      <c r="N200" s="278">
        <f t="shared" ref="N200:N205" si="44">L200*M200</f>
        <v>15635.4</v>
      </c>
      <c r="O200" s="251"/>
      <c r="P200" s="278">
        <f>G200+N200+O200</f>
        <v>15635.4</v>
      </c>
      <c r="Q200" s="251">
        <v>1</v>
      </c>
      <c r="R200" s="252">
        <f t="shared" ref="R200:R205" si="45">P200*Q200</f>
        <v>15635.4</v>
      </c>
      <c r="S200" s="290" t="s">
        <v>80</v>
      </c>
      <c r="T200" s="291">
        <f>R200+R201+R202+R203+R204+R205+R206+R207+R208+R209+R210+R212</f>
        <v>18380.560000000001</v>
      </c>
    </row>
    <row r="201" spans="1:40" s="119" customFormat="1">
      <c r="A201" s="251" t="s">
        <v>931</v>
      </c>
      <c r="B201" s="251" t="s">
        <v>930</v>
      </c>
      <c r="C201" s="251">
        <v>79</v>
      </c>
      <c r="D201" s="251">
        <v>89</v>
      </c>
      <c r="E201" s="251">
        <f>D201-C201</f>
        <v>10</v>
      </c>
      <c r="F201" s="252">
        <v>9.5</v>
      </c>
      <c r="G201" s="251">
        <f>E201*F201</f>
        <v>95</v>
      </c>
      <c r="H201" s="251">
        <v>37833</v>
      </c>
      <c r="I201" s="251">
        <v>38511</v>
      </c>
      <c r="J201" s="251">
        <f t="shared" si="42"/>
        <v>678</v>
      </c>
      <c r="K201" s="251">
        <v>1</v>
      </c>
      <c r="L201" s="251">
        <f t="shared" si="43"/>
        <v>678</v>
      </c>
      <c r="M201" s="277">
        <v>1.03</v>
      </c>
      <c r="N201" s="278">
        <f t="shared" si="44"/>
        <v>698.34</v>
      </c>
      <c r="O201" s="251">
        <v>40</v>
      </c>
      <c r="P201" s="278">
        <f t="shared" ref="P201:P205" si="46">G201+N201+O201</f>
        <v>833.34</v>
      </c>
      <c r="Q201" s="251">
        <v>1</v>
      </c>
      <c r="R201" s="252">
        <f t="shared" si="45"/>
        <v>833.34</v>
      </c>
      <c r="S201" s="290"/>
      <c r="T201" s="119" t="s">
        <v>79</v>
      </c>
    </row>
    <row r="202" spans="1:40" s="119" customFormat="1">
      <c r="A202" s="251" t="s">
        <v>932</v>
      </c>
      <c r="B202" s="251" t="s">
        <v>930</v>
      </c>
      <c r="C202" s="251"/>
      <c r="D202" s="251"/>
      <c r="E202" s="251"/>
      <c r="F202" s="252"/>
      <c r="G202" s="251"/>
      <c r="H202" s="251">
        <v>263004</v>
      </c>
      <c r="I202" s="251">
        <v>263014</v>
      </c>
      <c r="J202" s="251">
        <f t="shared" si="42"/>
        <v>10</v>
      </c>
      <c r="K202" s="251">
        <v>1</v>
      </c>
      <c r="L202" s="251">
        <f t="shared" si="43"/>
        <v>10</v>
      </c>
      <c r="M202" s="277">
        <v>1.03</v>
      </c>
      <c r="N202" s="278">
        <f t="shared" si="44"/>
        <v>10.3</v>
      </c>
      <c r="O202" s="251">
        <v>80</v>
      </c>
      <c r="P202" s="278">
        <f t="shared" si="46"/>
        <v>90.3</v>
      </c>
      <c r="Q202" s="251">
        <v>1</v>
      </c>
      <c r="R202" s="252">
        <f t="shared" si="45"/>
        <v>90.3</v>
      </c>
      <c r="S202" s="290"/>
    </row>
    <row r="203" spans="1:40" s="119" customFormat="1">
      <c r="A203" s="251" t="s">
        <v>933</v>
      </c>
      <c r="B203" s="251" t="s">
        <v>930</v>
      </c>
      <c r="C203" s="251">
        <v>649</v>
      </c>
      <c r="D203" s="251">
        <v>649</v>
      </c>
      <c r="E203" s="251">
        <f t="shared" ref="E203:E208" si="47">D203-C203</f>
        <v>0</v>
      </c>
      <c r="F203" s="252">
        <v>9.5</v>
      </c>
      <c r="G203" s="251">
        <f t="shared" ref="G203:G208" si="48">E203*F203</f>
        <v>0</v>
      </c>
      <c r="H203" s="251">
        <v>1860</v>
      </c>
      <c r="I203" s="251">
        <v>1860</v>
      </c>
      <c r="J203" s="251">
        <f t="shared" si="42"/>
        <v>0</v>
      </c>
      <c r="K203" s="251">
        <v>1</v>
      </c>
      <c r="L203" s="251">
        <f t="shared" si="43"/>
        <v>0</v>
      </c>
      <c r="M203" s="277">
        <v>1.03</v>
      </c>
      <c r="N203" s="278">
        <f t="shared" si="44"/>
        <v>0</v>
      </c>
      <c r="O203" s="251">
        <v>40</v>
      </c>
      <c r="P203" s="278">
        <f t="shared" si="46"/>
        <v>40</v>
      </c>
      <c r="Q203" s="251">
        <v>1</v>
      </c>
      <c r="R203" s="252">
        <f t="shared" si="45"/>
        <v>40</v>
      </c>
      <c r="S203" s="290"/>
    </row>
    <row r="204" spans="1:40" s="119" customFormat="1">
      <c r="A204" s="251" t="s">
        <v>934</v>
      </c>
      <c r="B204" s="251" t="s">
        <v>930</v>
      </c>
      <c r="C204" s="251">
        <v>263</v>
      </c>
      <c r="D204" s="251">
        <v>263</v>
      </c>
      <c r="E204" s="251">
        <f t="shared" si="47"/>
        <v>0</v>
      </c>
      <c r="F204" s="252">
        <v>9.5</v>
      </c>
      <c r="G204" s="251">
        <f t="shared" si="48"/>
        <v>0</v>
      </c>
      <c r="H204" s="251">
        <v>14973</v>
      </c>
      <c r="I204" s="251">
        <v>14973</v>
      </c>
      <c r="J204" s="251">
        <f t="shared" si="42"/>
        <v>0</v>
      </c>
      <c r="K204" s="251">
        <v>1</v>
      </c>
      <c r="L204" s="251">
        <f t="shared" si="43"/>
        <v>0</v>
      </c>
      <c r="M204" s="277">
        <v>1.03</v>
      </c>
      <c r="N204" s="278">
        <f t="shared" si="44"/>
        <v>0</v>
      </c>
      <c r="O204" s="251">
        <v>40</v>
      </c>
      <c r="P204" s="278">
        <f t="shared" si="46"/>
        <v>40</v>
      </c>
      <c r="Q204" s="251">
        <v>1</v>
      </c>
      <c r="R204" s="252">
        <f t="shared" si="45"/>
        <v>40</v>
      </c>
      <c r="S204" s="290"/>
    </row>
    <row r="205" spans="1:40" s="119" customFormat="1">
      <c r="A205" s="251" t="s">
        <v>935</v>
      </c>
      <c r="B205" s="251" t="s">
        <v>930</v>
      </c>
      <c r="C205" s="251">
        <v>21</v>
      </c>
      <c r="D205" s="251">
        <v>23</v>
      </c>
      <c r="E205" s="251">
        <f t="shared" si="47"/>
        <v>2</v>
      </c>
      <c r="F205" s="252">
        <v>9.5</v>
      </c>
      <c r="G205" s="251">
        <f t="shared" si="48"/>
        <v>19</v>
      </c>
      <c r="H205" s="251">
        <v>8913</v>
      </c>
      <c r="I205" s="251">
        <v>8946</v>
      </c>
      <c r="J205" s="251">
        <f t="shared" si="42"/>
        <v>33</v>
      </c>
      <c r="K205" s="251">
        <v>1</v>
      </c>
      <c r="L205" s="251">
        <f t="shared" si="43"/>
        <v>33</v>
      </c>
      <c r="M205" s="277">
        <v>1.03</v>
      </c>
      <c r="N205" s="278">
        <f t="shared" si="44"/>
        <v>33.99</v>
      </c>
      <c r="O205" s="251">
        <v>80</v>
      </c>
      <c r="P205" s="278">
        <f t="shared" si="46"/>
        <v>132.99</v>
      </c>
      <c r="Q205" s="251">
        <v>1</v>
      </c>
      <c r="R205" s="252">
        <f t="shared" si="45"/>
        <v>132.99</v>
      </c>
      <c r="S205" s="290"/>
    </row>
    <row r="206" spans="1:40" s="119" customFormat="1">
      <c r="A206" s="251" t="s">
        <v>936</v>
      </c>
      <c r="B206" s="251" t="s">
        <v>930</v>
      </c>
      <c r="C206" s="251">
        <v>123</v>
      </c>
      <c r="D206" s="251">
        <v>123</v>
      </c>
      <c r="E206" s="251">
        <f t="shared" si="47"/>
        <v>0</v>
      </c>
      <c r="F206" s="252">
        <v>9.5</v>
      </c>
      <c r="G206" s="251">
        <f t="shared" si="48"/>
        <v>0</v>
      </c>
      <c r="H206" s="251">
        <v>12890</v>
      </c>
      <c r="I206" s="251">
        <v>12986</v>
      </c>
      <c r="J206" s="251">
        <f t="shared" ref="J206:J212" si="49">I206-H206</f>
        <v>96</v>
      </c>
      <c r="K206" s="251">
        <v>1</v>
      </c>
      <c r="L206" s="251">
        <f t="shared" ref="L206:L212" si="50">J206*K206</f>
        <v>96</v>
      </c>
      <c r="M206" s="277">
        <v>1.03</v>
      </c>
      <c r="N206" s="278">
        <f t="shared" ref="N206:N212" si="51">L206*M206</f>
        <v>98.88</v>
      </c>
      <c r="O206" s="251">
        <v>40</v>
      </c>
      <c r="P206" s="278">
        <f t="shared" ref="P206:P212" si="52">G206+N206+O206</f>
        <v>138.88</v>
      </c>
      <c r="Q206" s="251">
        <v>1</v>
      </c>
      <c r="R206" s="252">
        <f t="shared" ref="R206:R212" si="53">P206*Q206</f>
        <v>138.88</v>
      </c>
      <c r="S206" s="290"/>
    </row>
    <row r="207" spans="1:40" s="119" customFormat="1">
      <c r="A207" s="251" t="s">
        <v>937</v>
      </c>
      <c r="B207" s="251" t="s">
        <v>930</v>
      </c>
      <c r="C207" s="251">
        <v>117</v>
      </c>
      <c r="D207" s="251">
        <v>117</v>
      </c>
      <c r="E207" s="251">
        <f t="shared" si="47"/>
        <v>0</v>
      </c>
      <c r="F207" s="252">
        <v>9.5</v>
      </c>
      <c r="G207" s="251">
        <f t="shared" si="48"/>
        <v>0</v>
      </c>
      <c r="H207" s="251">
        <v>23527</v>
      </c>
      <c r="I207" s="251">
        <v>23527</v>
      </c>
      <c r="J207" s="251">
        <f t="shared" si="49"/>
        <v>0</v>
      </c>
      <c r="K207" s="251">
        <v>1</v>
      </c>
      <c r="L207" s="251">
        <f t="shared" si="50"/>
        <v>0</v>
      </c>
      <c r="M207" s="277">
        <v>1.03</v>
      </c>
      <c r="N207" s="278">
        <f t="shared" si="51"/>
        <v>0</v>
      </c>
      <c r="O207" s="251">
        <v>20</v>
      </c>
      <c r="P207" s="278">
        <f t="shared" si="52"/>
        <v>20</v>
      </c>
      <c r="Q207" s="251">
        <v>1</v>
      </c>
      <c r="R207" s="252">
        <f t="shared" si="53"/>
        <v>20</v>
      </c>
      <c r="S207" s="290"/>
    </row>
    <row r="208" spans="1:40" s="119" customFormat="1">
      <c r="A208" s="251" t="s">
        <v>938</v>
      </c>
      <c r="B208" s="251" t="s">
        <v>930</v>
      </c>
      <c r="C208" s="251">
        <v>156</v>
      </c>
      <c r="D208" s="251">
        <v>158</v>
      </c>
      <c r="E208" s="251">
        <f t="shared" si="47"/>
        <v>2</v>
      </c>
      <c r="F208" s="252">
        <v>9.5</v>
      </c>
      <c r="G208" s="251">
        <f t="shared" si="48"/>
        <v>19</v>
      </c>
      <c r="H208" s="251">
        <v>35453</v>
      </c>
      <c r="I208" s="251">
        <v>36104</v>
      </c>
      <c r="J208" s="251">
        <f t="shared" si="49"/>
        <v>651</v>
      </c>
      <c r="K208" s="251">
        <v>1</v>
      </c>
      <c r="L208" s="251">
        <f t="shared" si="50"/>
        <v>651</v>
      </c>
      <c r="M208" s="277">
        <v>1.03</v>
      </c>
      <c r="N208" s="278">
        <f t="shared" si="51"/>
        <v>670.53</v>
      </c>
      <c r="O208" s="251">
        <v>80</v>
      </c>
      <c r="P208" s="278">
        <f t="shared" si="52"/>
        <v>769.53</v>
      </c>
      <c r="Q208" s="251">
        <v>1</v>
      </c>
      <c r="R208" s="252">
        <f t="shared" si="53"/>
        <v>769.53</v>
      </c>
      <c r="S208" s="290"/>
    </row>
    <row r="209" spans="1:40" s="119" customFormat="1">
      <c r="A209" s="251" t="s">
        <v>939</v>
      </c>
      <c r="B209" s="251" t="s">
        <v>930</v>
      </c>
      <c r="C209" s="251"/>
      <c r="D209" s="251"/>
      <c r="E209" s="251"/>
      <c r="F209" s="252"/>
      <c r="G209" s="251"/>
      <c r="H209" s="251">
        <v>14901</v>
      </c>
      <c r="I209" s="251">
        <v>14901</v>
      </c>
      <c r="J209" s="251">
        <f t="shared" si="49"/>
        <v>0</v>
      </c>
      <c r="K209" s="251">
        <v>1</v>
      </c>
      <c r="L209" s="251">
        <f t="shared" si="50"/>
        <v>0</v>
      </c>
      <c r="M209" s="277">
        <v>1.03</v>
      </c>
      <c r="N209" s="278">
        <f t="shared" si="51"/>
        <v>0</v>
      </c>
      <c r="O209" s="251">
        <v>40</v>
      </c>
      <c r="P209" s="278">
        <f t="shared" si="52"/>
        <v>40</v>
      </c>
      <c r="Q209" s="251">
        <v>1</v>
      </c>
      <c r="R209" s="252">
        <f t="shared" si="53"/>
        <v>40</v>
      </c>
      <c r="S209" s="290"/>
    </row>
    <row r="210" spans="1:40" s="119" customFormat="1">
      <c r="A210" s="251" t="s">
        <v>940</v>
      </c>
      <c r="B210" s="251" t="s">
        <v>930</v>
      </c>
      <c r="C210" s="251"/>
      <c r="D210" s="251"/>
      <c r="E210" s="251"/>
      <c r="F210" s="252"/>
      <c r="G210" s="251"/>
      <c r="H210" s="251">
        <v>5149</v>
      </c>
      <c r="I210" s="251">
        <v>5149</v>
      </c>
      <c r="J210" s="251">
        <f t="shared" si="49"/>
        <v>0</v>
      </c>
      <c r="K210" s="251">
        <v>1</v>
      </c>
      <c r="L210" s="251">
        <f t="shared" si="50"/>
        <v>0</v>
      </c>
      <c r="M210" s="277">
        <v>1.03</v>
      </c>
      <c r="N210" s="278">
        <f t="shared" si="51"/>
        <v>0</v>
      </c>
      <c r="O210" s="251">
        <v>30</v>
      </c>
      <c r="P210" s="278">
        <f t="shared" si="52"/>
        <v>30</v>
      </c>
      <c r="Q210" s="251">
        <v>1</v>
      </c>
      <c r="R210" s="252">
        <f t="shared" si="53"/>
        <v>30</v>
      </c>
      <c r="S210" s="290"/>
    </row>
    <row r="211" spans="1:40" s="119" customFormat="1">
      <c r="A211" s="251" t="s">
        <v>941</v>
      </c>
      <c r="B211" s="251" t="s">
        <v>930</v>
      </c>
      <c r="C211" s="251"/>
      <c r="D211" s="251"/>
      <c r="E211" s="251"/>
      <c r="F211" s="252"/>
      <c r="G211" s="251"/>
      <c r="H211" s="251">
        <v>54</v>
      </c>
      <c r="I211" s="251">
        <v>54</v>
      </c>
      <c r="J211" s="251">
        <f t="shared" si="49"/>
        <v>0</v>
      </c>
      <c r="K211" s="251">
        <v>40</v>
      </c>
      <c r="L211" s="251">
        <f t="shared" si="50"/>
        <v>0</v>
      </c>
      <c r="M211" s="277">
        <v>1.03</v>
      </c>
      <c r="N211" s="278">
        <f t="shared" si="51"/>
        <v>0</v>
      </c>
      <c r="O211" s="251"/>
      <c r="P211" s="278">
        <f t="shared" si="52"/>
        <v>0</v>
      </c>
      <c r="Q211" s="251">
        <v>1</v>
      </c>
      <c r="R211" s="252">
        <f t="shared" si="53"/>
        <v>0</v>
      </c>
      <c r="S211" s="290"/>
    </row>
    <row r="212" spans="1:40" s="119" customFormat="1" ht="15" customHeight="1">
      <c r="A212" s="251" t="s">
        <v>942</v>
      </c>
      <c r="B212" s="251" t="s">
        <v>930</v>
      </c>
      <c r="C212" s="251">
        <v>153</v>
      </c>
      <c r="D212" s="251">
        <v>168</v>
      </c>
      <c r="E212" s="251">
        <f>D212-C212</f>
        <v>15</v>
      </c>
      <c r="F212" s="252">
        <v>9.5</v>
      </c>
      <c r="G212" s="251">
        <f>E212*F212</f>
        <v>142.5</v>
      </c>
      <c r="H212" s="251">
        <v>109363</v>
      </c>
      <c r="I212" s="251">
        <v>109817</v>
      </c>
      <c r="J212" s="251">
        <f t="shared" si="49"/>
        <v>454</v>
      </c>
      <c r="K212" s="251">
        <v>1</v>
      </c>
      <c r="L212" s="251">
        <f t="shared" si="50"/>
        <v>454</v>
      </c>
      <c r="M212" s="277">
        <v>1.03</v>
      </c>
      <c r="N212" s="278">
        <f t="shared" si="51"/>
        <v>467.62</v>
      </c>
      <c r="O212" s="251"/>
      <c r="P212" s="278">
        <f t="shared" si="52"/>
        <v>610.12</v>
      </c>
      <c r="Q212" s="251">
        <v>1</v>
      </c>
      <c r="R212" s="252">
        <f t="shared" si="53"/>
        <v>610.12</v>
      </c>
      <c r="S212" s="257"/>
    </row>
    <row r="213" spans="1:40" s="119" customFormat="1">
      <c r="A213" s="253" t="s">
        <v>10</v>
      </c>
      <c r="B213" s="251"/>
      <c r="C213" s="254"/>
      <c r="D213" s="254"/>
      <c r="E213" s="254">
        <f>SUM(E200:E212)</f>
        <v>29</v>
      </c>
      <c r="F213" s="252">
        <v>9.5</v>
      </c>
      <c r="G213" s="254">
        <f>E213*F213</f>
        <v>275.5</v>
      </c>
      <c r="H213" s="254"/>
      <c r="I213" s="254"/>
      <c r="J213" s="254"/>
      <c r="K213" s="254"/>
      <c r="L213" s="254">
        <f>SUM(L200:L212)</f>
        <v>17102</v>
      </c>
      <c r="M213" s="279"/>
      <c r="N213" s="280">
        <f>SUM(N200:N212)</f>
        <v>17615.060000000001</v>
      </c>
      <c r="O213" s="254">
        <f>SUM(O200:O212)</f>
        <v>490</v>
      </c>
      <c r="P213" s="280">
        <f>N213+O213</f>
        <v>18105.060000000001</v>
      </c>
      <c r="Q213" s="254"/>
      <c r="R213" s="291">
        <f>P213+G213</f>
        <v>18380.560000000001</v>
      </c>
      <c r="S213" s="257"/>
    </row>
    <row r="214" spans="1:40" s="119" customFormat="1">
      <c r="A214" s="251" t="s">
        <v>943</v>
      </c>
      <c r="B214" s="251" t="s">
        <v>930</v>
      </c>
      <c r="C214" s="251">
        <v>137</v>
      </c>
      <c r="D214" s="251">
        <v>137</v>
      </c>
      <c r="E214" s="251">
        <f>D214-C214</f>
        <v>0</v>
      </c>
      <c r="F214" s="252">
        <v>9.5</v>
      </c>
      <c r="G214" s="251">
        <f>E214*F214</f>
        <v>0</v>
      </c>
      <c r="H214" s="251">
        <v>78637</v>
      </c>
      <c r="I214" s="251">
        <v>84588</v>
      </c>
      <c r="J214" s="251">
        <f>I214-H214</f>
        <v>5951</v>
      </c>
      <c r="K214" s="251">
        <v>1</v>
      </c>
      <c r="L214" s="251">
        <f>J214*K214</f>
        <v>5951</v>
      </c>
      <c r="M214" s="277">
        <v>1.03</v>
      </c>
      <c r="N214" s="278">
        <f>L214*M214</f>
        <v>6129.53</v>
      </c>
      <c r="O214" s="251">
        <v>40</v>
      </c>
      <c r="P214" s="278">
        <f>G214+N214+O214</f>
        <v>6169.53</v>
      </c>
      <c r="Q214" s="251">
        <v>1</v>
      </c>
      <c r="R214" s="252">
        <f>P214*Q214</f>
        <v>6169.53</v>
      </c>
      <c r="S214" s="290" t="s">
        <v>82</v>
      </c>
      <c r="T214" s="119" t="s">
        <v>81</v>
      </c>
    </row>
    <row r="215" spans="1:40" s="119" customFormat="1" ht="15.75" customHeight="1">
      <c r="A215" s="255"/>
      <c r="B215" s="256"/>
      <c r="C215" s="257"/>
      <c r="D215" s="257"/>
      <c r="E215" s="257"/>
      <c r="F215" s="258"/>
      <c r="G215" s="257"/>
      <c r="H215" s="257"/>
      <c r="I215" s="257"/>
      <c r="J215" s="257"/>
      <c r="K215" s="257"/>
      <c r="L215" s="281">
        <v>26381</v>
      </c>
      <c r="M215" s="257"/>
      <c r="N215" s="282">
        <v>27172.43</v>
      </c>
      <c r="O215" s="257"/>
      <c r="P215" s="257"/>
      <c r="Q215" s="257"/>
      <c r="R215" s="257"/>
      <c r="S215" s="257"/>
    </row>
    <row r="216" spans="1:40" s="120" customFormat="1" ht="15.75" customHeight="1">
      <c r="A216" s="259" t="s">
        <v>623</v>
      </c>
      <c r="B216" s="259" t="s">
        <v>944</v>
      </c>
      <c r="C216" s="259"/>
      <c r="D216" s="259" t="s">
        <v>511</v>
      </c>
      <c r="E216" s="259" t="s">
        <v>945</v>
      </c>
      <c r="F216" s="260"/>
      <c r="G216" s="259"/>
      <c r="H216" s="259"/>
      <c r="I216" s="259"/>
      <c r="J216" s="259"/>
      <c r="K216" s="259"/>
      <c r="L216" s="259"/>
      <c r="M216" s="283"/>
      <c r="N216" s="284"/>
      <c r="O216" s="259"/>
      <c r="P216" s="284"/>
      <c r="Q216" s="259"/>
      <c r="R216" s="260">
        <v>43772.98</v>
      </c>
      <c r="S216" s="292" t="s">
        <v>84</v>
      </c>
      <c r="T216" s="293" t="s">
        <v>83</v>
      </c>
    </row>
    <row r="217" spans="1:40" s="121" customFormat="1">
      <c r="A217" s="261"/>
      <c r="B217" s="261"/>
      <c r="C217" s="261"/>
      <c r="D217" s="261"/>
      <c r="E217" s="261"/>
      <c r="F217" s="261"/>
      <c r="G217" s="261"/>
      <c r="H217" s="261"/>
      <c r="I217" s="261"/>
      <c r="J217" s="261"/>
      <c r="K217" s="261"/>
      <c r="L217" s="261"/>
      <c r="M217" s="261"/>
      <c r="N217" s="261"/>
      <c r="O217" s="261"/>
      <c r="P217" s="261"/>
      <c r="Q217" s="261"/>
      <c r="R217" s="261"/>
      <c r="S217" s="111"/>
      <c r="T217" s="111"/>
      <c r="U217" s="111"/>
      <c r="V217" s="111"/>
      <c r="W217" s="111"/>
      <c r="X217" s="111"/>
      <c r="Y217" s="111"/>
      <c r="Z217" s="111"/>
      <c r="AA217" s="111"/>
      <c r="AB217" s="111"/>
      <c r="AC217" s="111"/>
      <c r="AD217" s="111"/>
      <c r="AE217" s="111"/>
      <c r="AF217" s="111"/>
      <c r="AG217" s="111"/>
      <c r="AH217" s="111"/>
      <c r="AI217" s="111"/>
      <c r="AJ217" s="111"/>
      <c r="AK217" s="111"/>
      <c r="AL217" s="111"/>
      <c r="AM217" s="111"/>
      <c r="AN217" s="111"/>
    </row>
    <row r="218" spans="1:40">
      <c r="A218" s="262" t="s">
        <v>946</v>
      </c>
      <c r="B218" s="262"/>
      <c r="C218" s="262"/>
      <c r="D218" s="262"/>
      <c r="E218" s="262"/>
      <c r="F218" s="263"/>
      <c r="G218" s="262"/>
      <c r="H218" s="262"/>
      <c r="I218" s="262"/>
      <c r="J218" s="262"/>
      <c r="K218" s="262"/>
      <c r="L218" s="262"/>
      <c r="M218" s="262"/>
      <c r="N218" s="285"/>
      <c r="O218" s="262"/>
      <c r="P218" s="285"/>
      <c r="Q218" s="262"/>
      <c r="R218" s="263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</row>
    <row r="219" spans="1:40">
      <c r="A219" s="264" t="s">
        <v>213</v>
      </c>
      <c r="B219" s="264" t="s">
        <v>2</v>
      </c>
      <c r="C219" s="264" t="s">
        <v>214</v>
      </c>
      <c r="D219" s="264" t="s">
        <v>215</v>
      </c>
      <c r="E219" s="264" t="s">
        <v>216</v>
      </c>
      <c r="F219" s="265" t="s">
        <v>217</v>
      </c>
      <c r="G219" s="264" t="s">
        <v>6</v>
      </c>
      <c r="H219" s="264" t="s">
        <v>218</v>
      </c>
      <c r="I219" s="264" t="s">
        <v>219</v>
      </c>
      <c r="J219" s="264" t="s">
        <v>220</v>
      </c>
      <c r="K219" s="264" t="s">
        <v>221</v>
      </c>
      <c r="L219" s="264" t="s">
        <v>216</v>
      </c>
      <c r="M219" s="286" t="s">
        <v>927</v>
      </c>
      <c r="N219" s="287" t="s">
        <v>8</v>
      </c>
      <c r="O219" s="264" t="s">
        <v>9</v>
      </c>
      <c r="P219" s="287" t="s">
        <v>10</v>
      </c>
      <c r="Q219" s="264" t="s">
        <v>222</v>
      </c>
      <c r="R219" s="265" t="s">
        <v>223</v>
      </c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</row>
    <row r="220" spans="1:40">
      <c r="A220" s="266"/>
      <c r="B220" s="264"/>
      <c r="C220" s="267"/>
      <c r="D220" s="264"/>
      <c r="E220" s="264"/>
      <c r="F220" s="265"/>
      <c r="G220" s="264"/>
      <c r="H220" s="264"/>
      <c r="I220" s="264"/>
      <c r="J220" s="264"/>
      <c r="K220" s="264"/>
      <c r="L220" s="264"/>
      <c r="M220" s="286"/>
      <c r="N220" s="287"/>
      <c r="O220" s="264"/>
      <c r="P220" s="287"/>
      <c r="Q220" s="264"/>
      <c r="R220" s="265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</row>
    <row r="221" spans="1:40" s="42" customFormat="1">
      <c r="A221" s="75" t="s">
        <v>947</v>
      </c>
      <c r="B221" s="50" t="s">
        <v>948</v>
      </c>
      <c r="C221" s="268" t="s">
        <v>949</v>
      </c>
      <c r="D221" s="50"/>
      <c r="E221" s="50"/>
      <c r="F221" s="67"/>
      <c r="G221" s="50"/>
      <c r="H221" s="50">
        <v>51717</v>
      </c>
      <c r="I221" s="50">
        <v>52889</v>
      </c>
      <c r="J221" s="50">
        <f t="shared" ref="J221:J223" si="54">I221-H221</f>
        <v>1172</v>
      </c>
      <c r="K221" s="50">
        <v>40</v>
      </c>
      <c r="L221" s="50">
        <f t="shared" ref="L221:L223" si="55">K221*J221</f>
        <v>46880</v>
      </c>
      <c r="M221" s="51">
        <v>1.03</v>
      </c>
      <c r="N221" s="52">
        <f t="shared" ref="N221:N223" si="56">M221*L221</f>
        <v>48286.400000000001</v>
      </c>
      <c r="O221" s="50"/>
      <c r="P221" s="52">
        <f t="shared" ref="P221:P223" si="57">G221+N221+O221</f>
        <v>48286.400000000001</v>
      </c>
      <c r="Q221" s="50">
        <v>1</v>
      </c>
      <c r="R221" s="67">
        <f t="shared" ref="R221:R223" si="58">P221*Q221</f>
        <v>48286.400000000001</v>
      </c>
    </row>
    <row r="222" spans="1:40" s="42" customFormat="1">
      <c r="A222" s="75" t="s">
        <v>950</v>
      </c>
      <c r="B222" s="50" t="s">
        <v>948</v>
      </c>
      <c r="C222" s="50"/>
      <c r="D222" s="50"/>
      <c r="E222" s="50"/>
      <c r="F222" s="67"/>
      <c r="G222" s="50"/>
      <c r="H222" s="50">
        <v>7502</v>
      </c>
      <c r="I222" s="50">
        <v>7755</v>
      </c>
      <c r="J222" s="50">
        <f t="shared" si="54"/>
        <v>253</v>
      </c>
      <c r="K222" s="50">
        <v>50</v>
      </c>
      <c r="L222" s="50">
        <f t="shared" si="55"/>
        <v>12650</v>
      </c>
      <c r="M222" s="51">
        <v>1.03</v>
      </c>
      <c r="N222" s="52">
        <f t="shared" si="56"/>
        <v>13029.5</v>
      </c>
      <c r="O222" s="50"/>
      <c r="P222" s="52">
        <f t="shared" si="57"/>
        <v>13029.5</v>
      </c>
      <c r="Q222" s="50">
        <v>1</v>
      </c>
      <c r="R222" s="67">
        <f t="shared" si="58"/>
        <v>13029.5</v>
      </c>
    </row>
    <row r="223" spans="1:40" s="42" customFormat="1">
      <c r="A223" s="50" t="s">
        <v>951</v>
      </c>
      <c r="B223" s="50" t="s">
        <v>948</v>
      </c>
      <c r="C223" s="50"/>
      <c r="D223" s="50"/>
      <c r="E223" s="50"/>
      <c r="F223" s="67"/>
      <c r="G223" s="50"/>
      <c r="H223" s="50">
        <v>0</v>
      </c>
      <c r="I223" s="50">
        <v>1201</v>
      </c>
      <c r="J223" s="50">
        <f t="shared" si="54"/>
        <v>1201</v>
      </c>
      <c r="K223" s="50">
        <v>50</v>
      </c>
      <c r="L223" s="50">
        <f t="shared" si="55"/>
        <v>60050</v>
      </c>
      <c r="M223" s="51">
        <v>1.03</v>
      </c>
      <c r="N223" s="52">
        <f t="shared" si="56"/>
        <v>61851.5</v>
      </c>
      <c r="O223" s="50"/>
      <c r="P223" s="52">
        <f t="shared" si="57"/>
        <v>61851.5</v>
      </c>
      <c r="Q223" s="50">
        <v>1</v>
      </c>
      <c r="R223" s="67">
        <f t="shared" si="58"/>
        <v>61851.5</v>
      </c>
    </row>
    <row r="224" spans="1:40" s="42" customFormat="1">
      <c r="A224" s="50" t="s">
        <v>952</v>
      </c>
      <c r="B224" s="50" t="s">
        <v>948</v>
      </c>
      <c r="C224" s="50"/>
      <c r="D224" s="50"/>
      <c r="E224" s="50"/>
      <c r="F224" s="67"/>
      <c r="G224" s="50"/>
      <c r="H224" s="50">
        <v>6564</v>
      </c>
      <c r="I224" s="50">
        <v>6564</v>
      </c>
      <c r="J224" s="50">
        <f t="shared" ref="J224:J229" si="59">I224-H224</f>
        <v>0</v>
      </c>
      <c r="K224" s="50">
        <v>50</v>
      </c>
      <c r="L224" s="50">
        <f t="shared" ref="L224:L229" si="60">K224*J224</f>
        <v>0</v>
      </c>
      <c r="M224" s="51">
        <v>1.03</v>
      </c>
      <c r="N224" s="52">
        <f t="shared" ref="N224:N230" si="61">M224*L224</f>
        <v>0</v>
      </c>
      <c r="O224" s="50"/>
      <c r="P224" s="52">
        <f t="shared" ref="P224:P229" si="62">G224+N224+O224</f>
        <v>0</v>
      </c>
      <c r="Q224" s="50">
        <v>1</v>
      </c>
      <c r="R224" s="67">
        <f t="shared" ref="R224:R230" si="63">P224*Q224</f>
        <v>0</v>
      </c>
    </row>
    <row r="225" spans="1:18" s="42" customFormat="1">
      <c r="A225" s="75" t="s">
        <v>953</v>
      </c>
      <c r="B225" s="50" t="s">
        <v>948</v>
      </c>
      <c r="C225" s="268"/>
      <c r="D225" s="50"/>
      <c r="E225" s="50"/>
      <c r="F225" s="67"/>
      <c r="G225" s="50"/>
      <c r="H225" s="50">
        <v>10338</v>
      </c>
      <c r="I225" s="50">
        <v>10338</v>
      </c>
      <c r="J225" s="50">
        <f t="shared" si="59"/>
        <v>0</v>
      </c>
      <c r="K225" s="50">
        <v>100</v>
      </c>
      <c r="L225" s="50">
        <f t="shared" si="60"/>
        <v>0</v>
      </c>
      <c r="M225" s="51">
        <v>1.03</v>
      </c>
      <c r="N225" s="52">
        <f t="shared" si="61"/>
        <v>0</v>
      </c>
      <c r="O225" s="50"/>
      <c r="P225" s="52">
        <f t="shared" si="62"/>
        <v>0</v>
      </c>
      <c r="Q225" s="50">
        <v>1</v>
      </c>
      <c r="R225" s="67">
        <f t="shared" si="63"/>
        <v>0</v>
      </c>
    </row>
    <row r="226" spans="1:18" s="42" customFormat="1">
      <c r="A226" s="75" t="s">
        <v>954</v>
      </c>
      <c r="B226" s="50" t="s">
        <v>948</v>
      </c>
      <c r="C226" s="50">
        <v>88</v>
      </c>
      <c r="D226" s="50">
        <v>88</v>
      </c>
      <c r="E226" s="50">
        <f>SUM(D226-C226)</f>
        <v>0</v>
      </c>
      <c r="F226" s="67">
        <v>9.5</v>
      </c>
      <c r="G226" s="50">
        <f>E226*F226</f>
        <v>0</v>
      </c>
      <c r="H226" s="50">
        <v>61228</v>
      </c>
      <c r="I226" s="50">
        <v>63399</v>
      </c>
      <c r="J226" s="50">
        <f t="shared" si="59"/>
        <v>2171</v>
      </c>
      <c r="K226" s="50">
        <v>1</v>
      </c>
      <c r="L226" s="50">
        <f t="shared" si="60"/>
        <v>2171</v>
      </c>
      <c r="M226" s="51">
        <v>1.03</v>
      </c>
      <c r="N226" s="52">
        <f t="shared" si="61"/>
        <v>2236.13</v>
      </c>
      <c r="O226" s="50">
        <v>80</v>
      </c>
      <c r="P226" s="52">
        <f t="shared" si="62"/>
        <v>2316.13</v>
      </c>
      <c r="Q226" s="50">
        <v>1</v>
      </c>
      <c r="R226" s="67">
        <f t="shared" si="63"/>
        <v>2316.13</v>
      </c>
    </row>
    <row r="227" spans="1:18" s="42" customFormat="1">
      <c r="A227" s="75" t="s">
        <v>955</v>
      </c>
      <c r="B227" s="50" t="s">
        <v>948</v>
      </c>
      <c r="C227" s="50">
        <v>277</v>
      </c>
      <c r="D227" s="50">
        <v>284</v>
      </c>
      <c r="E227" s="50">
        <f>SUM(D227-C227)</f>
        <v>7</v>
      </c>
      <c r="F227" s="67">
        <v>9.5</v>
      </c>
      <c r="G227" s="50">
        <f>E227*F227</f>
        <v>66.5</v>
      </c>
      <c r="H227" s="50">
        <v>9806</v>
      </c>
      <c r="I227" s="50">
        <v>11002</v>
      </c>
      <c r="J227" s="50">
        <f t="shared" si="59"/>
        <v>1196</v>
      </c>
      <c r="K227" s="50">
        <v>1</v>
      </c>
      <c r="L227" s="50">
        <f t="shared" si="60"/>
        <v>1196</v>
      </c>
      <c r="M227" s="51">
        <v>1.03</v>
      </c>
      <c r="N227" s="52">
        <f t="shared" si="61"/>
        <v>1231.8800000000001</v>
      </c>
      <c r="O227" s="50">
        <v>80</v>
      </c>
      <c r="P227" s="52">
        <f t="shared" si="62"/>
        <v>1378.38</v>
      </c>
      <c r="Q227" s="50">
        <v>1</v>
      </c>
      <c r="R227" s="67">
        <f t="shared" si="63"/>
        <v>1378.38</v>
      </c>
    </row>
    <row r="228" spans="1:18" s="42" customFormat="1">
      <c r="A228" s="75" t="s">
        <v>956</v>
      </c>
      <c r="B228" s="50" t="s">
        <v>948</v>
      </c>
      <c r="C228" s="50"/>
      <c r="D228" s="50"/>
      <c r="E228" s="50"/>
      <c r="F228" s="67">
        <v>9.5</v>
      </c>
      <c r="G228" s="50"/>
      <c r="H228" s="50">
        <v>21315</v>
      </c>
      <c r="I228" s="50">
        <v>21315</v>
      </c>
      <c r="J228" s="50">
        <f t="shared" si="59"/>
        <v>0</v>
      </c>
      <c r="K228" s="50">
        <v>1</v>
      </c>
      <c r="L228" s="50">
        <f t="shared" si="60"/>
        <v>0</v>
      </c>
      <c r="M228" s="51">
        <v>1.03</v>
      </c>
      <c r="N228" s="52">
        <f t="shared" si="61"/>
        <v>0</v>
      </c>
      <c r="O228" s="50">
        <v>40</v>
      </c>
      <c r="P228" s="52">
        <f t="shared" si="62"/>
        <v>40</v>
      </c>
      <c r="Q228" s="50">
        <v>1</v>
      </c>
      <c r="R228" s="67">
        <f t="shared" si="63"/>
        <v>40</v>
      </c>
    </row>
    <row r="229" spans="1:18" s="42" customFormat="1">
      <c r="A229" s="75" t="s">
        <v>957</v>
      </c>
      <c r="B229" s="50" t="s">
        <v>948</v>
      </c>
      <c r="C229" s="268"/>
      <c r="D229" s="50"/>
      <c r="E229" s="50"/>
      <c r="F229" s="67">
        <v>9.5</v>
      </c>
      <c r="G229" s="50"/>
      <c r="H229" s="50">
        <v>8650</v>
      </c>
      <c r="I229" s="50">
        <v>8659</v>
      </c>
      <c r="J229" s="50">
        <f t="shared" si="59"/>
        <v>9</v>
      </c>
      <c r="K229" s="50">
        <v>1</v>
      </c>
      <c r="L229" s="50">
        <f t="shared" si="60"/>
        <v>9</v>
      </c>
      <c r="M229" s="51">
        <v>1.03</v>
      </c>
      <c r="N229" s="52">
        <f t="shared" si="61"/>
        <v>9.27</v>
      </c>
      <c r="O229" s="50">
        <v>40</v>
      </c>
      <c r="P229" s="52">
        <f t="shared" si="62"/>
        <v>49.27</v>
      </c>
      <c r="Q229" s="50">
        <v>1</v>
      </c>
      <c r="R229" s="67">
        <f t="shared" si="63"/>
        <v>49.27</v>
      </c>
    </row>
    <row r="230" spans="1:18" s="42" customFormat="1">
      <c r="A230" s="75" t="s">
        <v>10</v>
      </c>
      <c r="B230" s="50" t="s">
        <v>948</v>
      </c>
      <c r="C230" s="268"/>
      <c r="D230" s="50"/>
      <c r="E230" s="50">
        <f>SUM(E221:E228)</f>
        <v>7</v>
      </c>
      <c r="F230" s="67">
        <v>9.5</v>
      </c>
      <c r="G230" s="50">
        <f>E230*F230</f>
        <v>66.5</v>
      </c>
      <c r="H230" s="50"/>
      <c r="I230" s="50"/>
      <c r="J230" s="50"/>
      <c r="K230" s="50"/>
      <c r="L230" s="50">
        <f>SUM(L221:L229)</f>
        <v>122956</v>
      </c>
      <c r="M230" s="51">
        <v>1.03</v>
      </c>
      <c r="N230" s="52">
        <f t="shared" si="61"/>
        <v>126644.68</v>
      </c>
      <c r="O230" s="50">
        <f>SUM(O221:O229)</f>
        <v>240</v>
      </c>
      <c r="P230" s="52">
        <f>G230+G234+N230+O230</f>
        <v>126951.18</v>
      </c>
      <c r="Q230" s="50">
        <v>1</v>
      </c>
      <c r="R230" s="67">
        <f t="shared" si="63"/>
        <v>126951.18</v>
      </c>
    </row>
    <row r="231" spans="1:18" s="42" customFormat="1">
      <c r="A231" s="75"/>
      <c r="B231" s="50"/>
      <c r="C231" s="50"/>
      <c r="D231" s="50"/>
      <c r="E231" s="50"/>
      <c r="F231" s="67"/>
      <c r="G231" s="50"/>
      <c r="H231" s="50"/>
      <c r="I231" s="50"/>
      <c r="J231" s="50"/>
      <c r="K231" s="50"/>
      <c r="L231" s="50"/>
      <c r="M231" s="51"/>
      <c r="N231" s="52"/>
      <c r="O231" s="50"/>
      <c r="P231" s="52"/>
      <c r="Q231" s="50"/>
      <c r="R231" s="67"/>
    </row>
    <row r="232" spans="1:18" s="42" customFormat="1">
      <c r="A232" s="75"/>
      <c r="B232" s="50"/>
      <c r="C232" s="50"/>
      <c r="D232" s="50"/>
      <c r="E232" s="50"/>
      <c r="F232" s="67"/>
      <c r="G232" s="50"/>
      <c r="H232" s="50"/>
      <c r="I232" s="50"/>
      <c r="J232" s="50"/>
      <c r="K232" s="50"/>
      <c r="L232" s="50"/>
      <c r="M232" s="51"/>
      <c r="N232" s="52"/>
      <c r="O232" s="50"/>
      <c r="P232" s="52"/>
      <c r="Q232" s="50"/>
      <c r="R232" s="67"/>
    </row>
    <row r="233" spans="1:18" s="42" customFormat="1">
      <c r="A233" s="75"/>
      <c r="B233" s="50"/>
      <c r="C233" s="50"/>
      <c r="D233" s="50"/>
      <c r="E233" s="50"/>
      <c r="F233" s="67"/>
      <c r="G233" s="50"/>
      <c r="H233" s="50"/>
      <c r="I233" s="50"/>
      <c r="J233" s="50"/>
      <c r="K233" s="50"/>
      <c r="L233" s="50"/>
      <c r="M233" s="51"/>
      <c r="N233" s="52"/>
      <c r="O233" s="50"/>
      <c r="P233" s="52"/>
      <c r="Q233" s="50"/>
      <c r="R233" s="67"/>
    </row>
    <row r="234" spans="1:18" s="42" customFormat="1">
      <c r="A234" s="75"/>
      <c r="B234" s="66"/>
      <c r="C234" s="66"/>
      <c r="D234" s="66"/>
      <c r="E234" s="66"/>
      <c r="F234" s="66"/>
      <c r="G234" s="66"/>
      <c r="H234" s="50"/>
      <c r="I234" s="50"/>
      <c r="J234" s="50"/>
      <c r="K234" s="50"/>
      <c r="L234" s="193">
        <f>N234/M230</f>
        <v>123189.009708738</v>
      </c>
      <c r="M234" s="51"/>
      <c r="N234" s="52">
        <f>R230-G230</f>
        <v>126884.68</v>
      </c>
      <c r="O234" s="50"/>
      <c r="P234" s="52"/>
      <c r="Q234" s="50"/>
      <c r="R234" s="67"/>
    </row>
    <row r="235" spans="1:18" s="42" customFormat="1">
      <c r="A235" s="75" t="s">
        <v>768</v>
      </c>
      <c r="B235" s="50"/>
      <c r="C235" s="268"/>
      <c r="D235" s="50"/>
      <c r="E235" s="50"/>
      <c r="F235" s="68"/>
      <c r="G235" s="50"/>
      <c r="H235" s="50"/>
      <c r="I235" s="50"/>
      <c r="J235" s="50"/>
      <c r="K235" s="50"/>
      <c r="L235" s="50"/>
      <c r="M235" s="51"/>
      <c r="N235" s="52"/>
      <c r="O235" s="50"/>
      <c r="P235" s="52"/>
      <c r="Q235" s="50"/>
      <c r="R235" s="294">
        <v>501567.11</v>
      </c>
    </row>
    <row r="236" spans="1:18" s="42" customFormat="1">
      <c r="A236" s="75" t="s">
        <v>958</v>
      </c>
      <c r="B236" s="50"/>
      <c r="C236" s="268"/>
      <c r="D236" s="50"/>
      <c r="E236" s="50"/>
      <c r="F236" s="68"/>
      <c r="G236" s="50"/>
      <c r="H236" s="50"/>
      <c r="I236" s="50"/>
      <c r="J236" s="50"/>
      <c r="K236" s="50"/>
      <c r="L236" s="50"/>
      <c r="M236" s="51"/>
      <c r="N236" s="52"/>
      <c r="O236" s="50"/>
      <c r="P236" s="52"/>
      <c r="Q236" s="50"/>
      <c r="R236" s="294">
        <f>R235-R230</f>
        <v>374615.93</v>
      </c>
    </row>
  </sheetData>
  <mergeCells count="3">
    <mergeCell ref="A1:R1"/>
    <mergeCell ref="A61:R61"/>
    <mergeCell ref="A72:R72"/>
  </mergeCells>
  <phoneticPr fontId="25" type="noConversion"/>
  <pageMargins left="0.2" right="0.2" top="0.8" bottom="0.8" header="0.2" footer="0.19"/>
  <pageSetup paperSize="9" orientation="landscape" horizontalDpi="200" verticalDpi="30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AP79"/>
  <sheetViews>
    <sheetView topLeftCell="A62" workbookViewId="0">
      <selection activeCell="A68" sqref="A68:XFD69"/>
    </sheetView>
  </sheetViews>
  <sheetFormatPr defaultColWidth="9" defaultRowHeight="15.6"/>
  <cols>
    <col min="1" max="1" width="9.59765625" style="43" customWidth="1"/>
    <col min="2" max="2" width="6.8984375" style="43" customWidth="1"/>
    <col min="3" max="3" width="4.19921875" style="43" customWidth="1"/>
    <col min="4" max="4" width="4.3984375" style="43" customWidth="1"/>
    <col min="5" max="5" width="3.59765625" style="43" customWidth="1"/>
    <col min="6" max="6" width="5.09765625" style="43" customWidth="1"/>
    <col min="7" max="7" width="4.8984375" style="43" customWidth="1"/>
    <col min="8" max="8" width="6" style="43" customWidth="1"/>
    <col min="9" max="9" width="7.19921875" style="43" customWidth="1"/>
    <col min="10" max="10" width="5" style="43" customWidth="1"/>
    <col min="11" max="11" width="3.5" style="43" customWidth="1"/>
    <col min="12" max="12" width="11.59765625" style="43" customWidth="1"/>
    <col min="13" max="13" width="4.09765625" style="43" customWidth="1"/>
    <col min="14" max="14" width="11.69921875" style="43" customWidth="1"/>
    <col min="15" max="15" width="4.59765625" style="43" customWidth="1"/>
    <col min="16" max="16" width="11.19921875" style="43" customWidth="1"/>
    <col min="17" max="17" width="1.09765625" style="43" hidden="1" customWidth="1"/>
    <col min="18" max="18" width="12.3984375" style="43" customWidth="1"/>
    <col min="19" max="19" width="10.5" style="43"/>
    <col min="20" max="16384" width="9" style="43"/>
  </cols>
  <sheetData>
    <row r="1" spans="1:18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18">
      <c r="A2" s="44" t="s">
        <v>213</v>
      </c>
      <c r="B2" s="44" t="s">
        <v>2</v>
      </c>
      <c r="C2" s="44" t="s">
        <v>214</v>
      </c>
      <c r="D2" s="44" t="s">
        <v>215</v>
      </c>
      <c r="E2" s="44" t="s">
        <v>216</v>
      </c>
      <c r="F2" s="61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 t="s">
        <v>5</v>
      </c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</row>
    <row r="3" spans="1:18" ht="22.2">
      <c r="A3" s="62" t="s">
        <v>959</v>
      </c>
      <c r="B3" s="63"/>
      <c r="C3" s="64"/>
      <c r="D3" s="64"/>
      <c r="E3" s="64"/>
      <c r="F3" s="65"/>
      <c r="G3" s="64"/>
      <c r="H3" s="64"/>
      <c r="I3" s="64"/>
      <c r="J3" s="64"/>
      <c r="K3" s="64"/>
      <c r="L3" s="64"/>
      <c r="M3" s="82"/>
      <c r="N3" s="83"/>
      <c r="O3" s="64"/>
      <c r="P3" s="83"/>
      <c r="Q3" s="92"/>
      <c r="R3" s="93"/>
    </row>
    <row r="4" spans="1:18" s="42" customFormat="1">
      <c r="A4" s="50" t="s">
        <v>960</v>
      </c>
      <c r="B4" s="66" t="s">
        <v>53</v>
      </c>
      <c r="C4" s="50">
        <v>2361</v>
      </c>
      <c r="D4" s="50">
        <v>2361</v>
      </c>
      <c r="E4" s="50">
        <f>SUM(D4-C4)</f>
        <v>0</v>
      </c>
      <c r="F4" s="67">
        <v>9.5</v>
      </c>
      <c r="G4" s="50">
        <f>E4*F4</f>
        <v>0</v>
      </c>
      <c r="H4" s="50">
        <v>8953</v>
      </c>
      <c r="I4" s="50">
        <v>9319</v>
      </c>
      <c r="J4" s="50">
        <f t="shared" ref="J4:J15" si="0">I4-H4</f>
        <v>366</v>
      </c>
      <c r="K4" s="50">
        <v>60</v>
      </c>
      <c r="L4" s="50">
        <f t="shared" ref="L4:L15" si="1">K4*J4</f>
        <v>21960</v>
      </c>
      <c r="M4" s="51">
        <v>1.03</v>
      </c>
      <c r="N4" s="52">
        <f t="shared" ref="N4:N15" si="2">M4*L4</f>
        <v>22618.799999999999</v>
      </c>
      <c r="O4" s="50"/>
      <c r="P4" s="52">
        <f t="shared" ref="P4:P15" si="3">G4+N4+O4</f>
        <v>22618.799999999999</v>
      </c>
      <c r="Q4" s="50">
        <v>1</v>
      </c>
      <c r="R4" s="67">
        <f t="shared" ref="R4:R15" si="4">P4*Q4</f>
        <v>22618.799999999999</v>
      </c>
    </row>
    <row r="5" spans="1:18" s="42" customFormat="1">
      <c r="A5" s="50" t="s">
        <v>961</v>
      </c>
      <c r="B5" s="66" t="s">
        <v>53</v>
      </c>
      <c r="C5" s="50"/>
      <c r="D5" s="50"/>
      <c r="E5" s="50"/>
      <c r="F5" s="68"/>
      <c r="G5" s="50"/>
      <c r="H5" s="50">
        <v>2</v>
      </c>
      <c r="I5" s="50">
        <v>2</v>
      </c>
      <c r="J5" s="50">
        <f t="shared" si="0"/>
        <v>0</v>
      </c>
      <c r="K5" s="50">
        <v>80</v>
      </c>
      <c r="L5" s="50">
        <f t="shared" si="1"/>
        <v>0</v>
      </c>
      <c r="M5" s="51">
        <v>1.03</v>
      </c>
      <c r="N5" s="52">
        <f t="shared" si="2"/>
        <v>0</v>
      </c>
      <c r="O5" s="50"/>
      <c r="P5" s="52">
        <f t="shared" si="3"/>
        <v>0</v>
      </c>
      <c r="Q5" s="50">
        <v>1</v>
      </c>
      <c r="R5" s="67">
        <f t="shared" si="4"/>
        <v>0</v>
      </c>
    </row>
    <row r="6" spans="1:18" s="42" customFormat="1">
      <c r="A6" s="50" t="s">
        <v>962</v>
      </c>
      <c r="B6" s="66" t="s">
        <v>53</v>
      </c>
      <c r="C6" s="50"/>
      <c r="D6" s="50"/>
      <c r="E6" s="50"/>
      <c r="F6" s="68"/>
      <c r="G6" s="50"/>
      <c r="H6" s="50">
        <v>7678</v>
      </c>
      <c r="I6" s="50">
        <v>8375</v>
      </c>
      <c r="J6" s="50">
        <f t="shared" si="0"/>
        <v>697</v>
      </c>
      <c r="K6" s="50">
        <v>80</v>
      </c>
      <c r="L6" s="50">
        <f t="shared" si="1"/>
        <v>55760</v>
      </c>
      <c r="M6" s="51">
        <v>1.03</v>
      </c>
      <c r="N6" s="52">
        <f t="shared" si="2"/>
        <v>57432.800000000003</v>
      </c>
      <c r="O6" s="50"/>
      <c r="P6" s="52">
        <f t="shared" si="3"/>
        <v>57432.800000000003</v>
      </c>
      <c r="Q6" s="50">
        <v>1</v>
      </c>
      <c r="R6" s="67">
        <f t="shared" si="4"/>
        <v>57432.800000000003</v>
      </c>
    </row>
    <row r="7" spans="1:18" s="42" customFormat="1">
      <c r="A7" s="50" t="s">
        <v>963</v>
      </c>
      <c r="B7" s="66" t="s">
        <v>53</v>
      </c>
      <c r="C7" s="50"/>
      <c r="D7" s="50"/>
      <c r="E7" s="50"/>
      <c r="F7" s="68"/>
      <c r="G7" s="50"/>
      <c r="H7" s="50">
        <v>32887</v>
      </c>
      <c r="I7" s="50">
        <v>35474</v>
      </c>
      <c r="J7" s="50">
        <f t="shared" si="0"/>
        <v>2587</v>
      </c>
      <c r="K7" s="50">
        <v>60</v>
      </c>
      <c r="L7" s="50">
        <f t="shared" si="1"/>
        <v>155220</v>
      </c>
      <c r="M7" s="51">
        <v>1.03</v>
      </c>
      <c r="N7" s="52">
        <f t="shared" si="2"/>
        <v>159876.6</v>
      </c>
      <c r="O7" s="50"/>
      <c r="P7" s="52">
        <f t="shared" si="3"/>
        <v>159876.6</v>
      </c>
      <c r="Q7" s="50">
        <v>1</v>
      </c>
      <c r="R7" s="67">
        <f t="shared" si="4"/>
        <v>159876.6</v>
      </c>
    </row>
    <row r="8" spans="1:18" s="42" customFormat="1">
      <c r="A8" s="50" t="s">
        <v>964</v>
      </c>
      <c r="B8" s="66" t="s">
        <v>53</v>
      </c>
      <c r="C8" s="50"/>
      <c r="D8" s="50"/>
      <c r="E8" s="50"/>
      <c r="F8" s="68"/>
      <c r="G8" s="50"/>
      <c r="H8" s="50">
        <v>8130</v>
      </c>
      <c r="I8" s="50">
        <v>9013</v>
      </c>
      <c r="J8" s="50">
        <f t="shared" si="0"/>
        <v>883</v>
      </c>
      <c r="K8" s="50">
        <v>60</v>
      </c>
      <c r="L8" s="50">
        <f t="shared" si="1"/>
        <v>52980</v>
      </c>
      <c r="M8" s="51">
        <v>1.03</v>
      </c>
      <c r="N8" s="52">
        <f t="shared" si="2"/>
        <v>54569.4</v>
      </c>
      <c r="O8" s="50"/>
      <c r="P8" s="52">
        <f t="shared" si="3"/>
        <v>54569.4</v>
      </c>
      <c r="Q8" s="50">
        <v>1</v>
      </c>
      <c r="R8" s="67">
        <f t="shared" si="4"/>
        <v>54569.4</v>
      </c>
    </row>
    <row r="9" spans="1:18" s="42" customFormat="1">
      <c r="A9" s="50" t="s">
        <v>965</v>
      </c>
      <c r="B9" s="66" t="s">
        <v>53</v>
      </c>
      <c r="C9" s="50"/>
      <c r="D9" s="50"/>
      <c r="E9" s="50"/>
      <c r="F9" s="68"/>
      <c r="G9" s="50"/>
      <c r="H9" s="50">
        <v>123478</v>
      </c>
      <c r="I9" s="50">
        <v>131585</v>
      </c>
      <c r="J9" s="50">
        <f t="shared" si="0"/>
        <v>8107</v>
      </c>
      <c r="K9" s="50">
        <v>1</v>
      </c>
      <c r="L9" s="50">
        <f t="shared" si="1"/>
        <v>8107</v>
      </c>
      <c r="M9" s="51">
        <v>1.03</v>
      </c>
      <c r="N9" s="52">
        <f t="shared" si="2"/>
        <v>8350.2099999999991</v>
      </c>
      <c r="O9" s="50"/>
      <c r="P9" s="52">
        <f t="shared" si="3"/>
        <v>8350.2099999999991</v>
      </c>
      <c r="Q9" s="50">
        <v>1</v>
      </c>
      <c r="R9" s="67">
        <f t="shared" si="4"/>
        <v>8350.2099999999991</v>
      </c>
    </row>
    <row r="10" spans="1:18" s="42" customFormat="1">
      <c r="A10" s="50" t="s">
        <v>966</v>
      </c>
      <c r="B10" s="66" t="s">
        <v>53</v>
      </c>
      <c r="C10" s="50"/>
      <c r="D10" s="50"/>
      <c r="E10" s="50"/>
      <c r="F10" s="68"/>
      <c r="G10" s="50"/>
      <c r="H10" s="50">
        <v>56521</v>
      </c>
      <c r="I10" s="50">
        <v>60435</v>
      </c>
      <c r="J10" s="50">
        <f t="shared" si="0"/>
        <v>3914</v>
      </c>
      <c r="K10" s="50">
        <v>50</v>
      </c>
      <c r="L10" s="50">
        <f t="shared" si="1"/>
        <v>195700</v>
      </c>
      <c r="M10" s="51">
        <v>1.03</v>
      </c>
      <c r="N10" s="52">
        <f t="shared" si="2"/>
        <v>201571</v>
      </c>
      <c r="O10" s="50"/>
      <c r="P10" s="52">
        <f t="shared" si="3"/>
        <v>201571</v>
      </c>
      <c r="Q10" s="50">
        <v>1</v>
      </c>
      <c r="R10" s="67">
        <f t="shared" si="4"/>
        <v>201571</v>
      </c>
    </row>
    <row r="11" spans="1:18" s="42" customFormat="1">
      <c r="A11" s="50" t="s">
        <v>967</v>
      </c>
      <c r="B11" s="66" t="s">
        <v>53</v>
      </c>
      <c r="C11" s="50"/>
      <c r="D11" s="50"/>
      <c r="E11" s="50"/>
      <c r="F11" s="68"/>
      <c r="G11" s="50"/>
      <c r="H11" s="50">
        <v>4262</v>
      </c>
      <c r="I11" s="50">
        <v>4558</v>
      </c>
      <c r="J11" s="50">
        <f t="shared" si="0"/>
        <v>296</v>
      </c>
      <c r="K11" s="50">
        <v>60</v>
      </c>
      <c r="L11" s="50">
        <f t="shared" si="1"/>
        <v>17760</v>
      </c>
      <c r="M11" s="51">
        <v>1.03</v>
      </c>
      <c r="N11" s="52">
        <f t="shared" si="2"/>
        <v>18292.8</v>
      </c>
      <c r="O11" s="50"/>
      <c r="P11" s="52">
        <f t="shared" si="3"/>
        <v>18292.8</v>
      </c>
      <c r="Q11" s="50">
        <v>1</v>
      </c>
      <c r="R11" s="67">
        <f t="shared" si="4"/>
        <v>18292.8</v>
      </c>
    </row>
    <row r="12" spans="1:18" s="42" customFormat="1">
      <c r="A12" s="50" t="s">
        <v>968</v>
      </c>
      <c r="B12" s="66" t="s">
        <v>53</v>
      </c>
      <c r="C12" s="50"/>
      <c r="D12" s="50"/>
      <c r="E12" s="50"/>
      <c r="F12" s="67"/>
      <c r="G12" s="50"/>
      <c r="H12" s="50">
        <v>88623</v>
      </c>
      <c r="I12" s="50">
        <v>129292</v>
      </c>
      <c r="J12" s="50">
        <f t="shared" si="0"/>
        <v>40669</v>
      </c>
      <c r="K12" s="50">
        <v>1</v>
      </c>
      <c r="L12" s="50">
        <f t="shared" si="1"/>
        <v>40669</v>
      </c>
      <c r="M12" s="51">
        <v>1.03</v>
      </c>
      <c r="N12" s="52">
        <f t="shared" si="2"/>
        <v>41889.07</v>
      </c>
      <c r="O12" s="50"/>
      <c r="P12" s="52">
        <f t="shared" si="3"/>
        <v>41889.07</v>
      </c>
      <c r="Q12" s="50">
        <v>1</v>
      </c>
      <c r="R12" s="67">
        <f t="shared" si="4"/>
        <v>41889.07</v>
      </c>
    </row>
    <row r="13" spans="1:18" s="42" customFormat="1">
      <c r="A13" s="50" t="s">
        <v>969</v>
      </c>
      <c r="B13" s="66" t="s">
        <v>53</v>
      </c>
      <c r="C13" s="50">
        <v>1541</v>
      </c>
      <c r="D13" s="50">
        <v>1750</v>
      </c>
      <c r="E13" s="50">
        <f>SUM(D13-C13)</f>
        <v>209</v>
      </c>
      <c r="F13" s="67">
        <v>9.5</v>
      </c>
      <c r="G13" s="50">
        <f>E13*F13</f>
        <v>1985.5</v>
      </c>
      <c r="H13" s="50"/>
      <c r="I13" s="50"/>
      <c r="J13" s="50"/>
      <c r="K13" s="50">
        <v>0.5</v>
      </c>
      <c r="L13" s="50"/>
      <c r="M13" s="51"/>
      <c r="N13" s="52"/>
      <c r="O13" s="50"/>
      <c r="P13" s="52">
        <f>K13*G13</f>
        <v>992.75</v>
      </c>
      <c r="Q13" s="50">
        <v>1</v>
      </c>
      <c r="R13" s="67">
        <f t="shared" si="4"/>
        <v>992.75</v>
      </c>
    </row>
    <row r="14" spans="1:18" s="42" customFormat="1">
      <c r="A14" s="50" t="s">
        <v>970</v>
      </c>
      <c r="B14" s="66" t="s">
        <v>53</v>
      </c>
      <c r="C14" s="50"/>
      <c r="D14" s="50"/>
      <c r="E14" s="50"/>
      <c r="F14" s="68"/>
      <c r="G14" s="50"/>
      <c r="H14" s="50">
        <v>174</v>
      </c>
      <c r="I14" s="50">
        <v>198</v>
      </c>
      <c r="J14" s="50">
        <f t="shared" si="0"/>
        <v>24</v>
      </c>
      <c r="K14" s="50">
        <v>40</v>
      </c>
      <c r="L14" s="50">
        <f t="shared" si="1"/>
        <v>960</v>
      </c>
      <c r="M14" s="51">
        <v>1.03</v>
      </c>
      <c r="N14" s="52">
        <f t="shared" si="2"/>
        <v>988.8</v>
      </c>
      <c r="O14" s="50"/>
      <c r="P14" s="52">
        <f t="shared" si="3"/>
        <v>988.8</v>
      </c>
      <c r="Q14" s="50">
        <v>1</v>
      </c>
      <c r="R14" s="67">
        <f t="shared" si="4"/>
        <v>988.8</v>
      </c>
    </row>
    <row r="15" spans="1:18" s="42" customFormat="1">
      <c r="A15" s="50" t="s">
        <v>971</v>
      </c>
      <c r="B15" s="66" t="s">
        <v>53</v>
      </c>
      <c r="C15" s="50"/>
      <c r="D15" s="50"/>
      <c r="E15" s="50"/>
      <c r="F15" s="68"/>
      <c r="G15" s="50"/>
      <c r="H15" s="50">
        <v>6202</v>
      </c>
      <c r="I15" s="50">
        <v>6861</v>
      </c>
      <c r="J15" s="50">
        <f t="shared" si="0"/>
        <v>659</v>
      </c>
      <c r="K15" s="50">
        <v>1</v>
      </c>
      <c r="L15" s="50">
        <f t="shared" si="1"/>
        <v>659</v>
      </c>
      <c r="M15" s="51">
        <v>1.03</v>
      </c>
      <c r="N15" s="52">
        <f t="shared" si="2"/>
        <v>678.77</v>
      </c>
      <c r="O15" s="50"/>
      <c r="P15" s="52">
        <f t="shared" si="3"/>
        <v>678.77</v>
      </c>
      <c r="Q15" s="50">
        <v>1</v>
      </c>
      <c r="R15" s="67">
        <f t="shared" si="4"/>
        <v>678.77</v>
      </c>
    </row>
    <row r="16" spans="1:18" s="42" customFormat="1">
      <c r="A16" s="50" t="s">
        <v>10</v>
      </c>
      <c r="B16" s="66" t="s">
        <v>53</v>
      </c>
      <c r="C16" s="50"/>
      <c r="D16" s="50"/>
      <c r="E16" s="50">
        <f>SUM(E4:E14)</f>
        <v>209</v>
      </c>
      <c r="F16" s="67">
        <v>9.5</v>
      </c>
      <c r="G16" s="50">
        <f>E16*F16</f>
        <v>1985.5</v>
      </c>
      <c r="H16" s="50"/>
      <c r="I16" s="50"/>
      <c r="J16" s="50"/>
      <c r="K16" s="50"/>
      <c r="L16" s="50">
        <f>SUM(L4:L15)</f>
        <v>549775</v>
      </c>
      <c r="M16" s="51">
        <v>1.03</v>
      </c>
      <c r="N16" s="52">
        <f>L16*M16</f>
        <v>566268.25</v>
      </c>
      <c r="O16" s="50"/>
      <c r="P16" s="52">
        <f>G16+N16</f>
        <v>568253.75</v>
      </c>
      <c r="Q16" s="50">
        <v>1</v>
      </c>
      <c r="R16" s="67">
        <f>SUM(R4:R15)</f>
        <v>567261</v>
      </c>
    </row>
    <row r="17" spans="1:42" s="58" customFormat="1" hidden="1">
      <c r="A17" s="69" t="s">
        <v>972</v>
      </c>
      <c r="C17" s="70"/>
      <c r="D17" s="70"/>
      <c r="E17" s="70"/>
      <c r="F17" s="71"/>
      <c r="G17" s="70"/>
      <c r="H17" s="70"/>
      <c r="I17" s="70"/>
      <c r="J17" s="70"/>
      <c r="K17" s="70"/>
      <c r="L17" s="70"/>
      <c r="M17" s="84"/>
      <c r="N17" s="85"/>
      <c r="O17" s="70"/>
      <c r="P17" s="85"/>
      <c r="Q17" s="70"/>
      <c r="R17" s="71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</row>
    <row r="18" spans="1:42" s="58" customFormat="1" hidden="1">
      <c r="A18" s="69" t="s">
        <v>53</v>
      </c>
      <c r="C18" s="70"/>
      <c r="D18" s="70"/>
      <c r="E18" s="70"/>
      <c r="F18" s="71"/>
      <c r="G18" s="70"/>
      <c r="H18" s="70"/>
      <c r="I18" s="70"/>
      <c r="J18" s="70"/>
      <c r="K18" s="70"/>
      <c r="L18" s="70"/>
      <c r="M18" s="84"/>
      <c r="N18" s="85"/>
      <c r="O18" s="70"/>
      <c r="P18" s="85"/>
      <c r="Q18" s="70"/>
      <c r="R18" s="71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</row>
    <row r="19" spans="1:42" s="58" customFormat="1" hidden="1">
      <c r="A19" s="70" t="s">
        <v>973</v>
      </c>
      <c r="C19" s="70"/>
      <c r="D19" s="70"/>
      <c r="E19" s="70"/>
      <c r="F19" s="71"/>
      <c r="G19" s="70"/>
      <c r="H19" s="70"/>
      <c r="I19" s="70"/>
      <c r="J19" s="70"/>
      <c r="K19" s="70"/>
      <c r="L19" s="70"/>
      <c r="M19" s="84"/>
      <c r="N19" s="85"/>
      <c r="O19" s="70"/>
      <c r="P19" s="85"/>
      <c r="Q19" s="70"/>
      <c r="R19" s="71">
        <v>50000</v>
      </c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</row>
    <row r="20" spans="1:42" s="58" customFormat="1" hidden="1">
      <c r="A20" s="72" t="s">
        <v>974</v>
      </c>
      <c r="C20" s="70"/>
      <c r="D20" s="70"/>
      <c r="E20" s="70"/>
      <c r="F20" s="71"/>
      <c r="G20" s="70"/>
      <c r="H20" s="70"/>
      <c r="I20" s="70"/>
      <c r="J20" s="70"/>
      <c r="K20" s="70"/>
      <c r="L20" s="70"/>
      <c r="M20" s="84"/>
      <c r="N20" s="85"/>
      <c r="O20" s="70"/>
      <c r="P20" s="85"/>
      <c r="Q20" s="70"/>
      <c r="R20" s="71">
        <v>39933.440000000002</v>
      </c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</row>
    <row r="21" spans="1:42" s="58" customFormat="1" hidden="1">
      <c r="A21" s="72" t="s">
        <v>975</v>
      </c>
      <c r="C21" s="70"/>
      <c r="D21" s="70"/>
      <c r="E21" s="70"/>
      <c r="F21" s="71"/>
      <c r="G21" s="70"/>
      <c r="H21" s="70"/>
      <c r="I21" s="70"/>
      <c r="J21" s="70"/>
      <c r="K21" s="70"/>
      <c r="L21" s="70"/>
      <c r="M21" s="84"/>
      <c r="N21" s="85"/>
      <c r="O21" s="70"/>
      <c r="P21" s="85"/>
      <c r="Q21" s="70"/>
      <c r="R21" s="71">
        <v>33791.68</v>
      </c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</row>
    <row r="22" spans="1:42" s="58" customFormat="1" hidden="1">
      <c r="A22" s="72" t="s">
        <v>976</v>
      </c>
      <c r="C22" s="70"/>
      <c r="D22" s="70"/>
      <c r="E22" s="70"/>
      <c r="F22" s="71"/>
      <c r="G22" s="70"/>
      <c r="H22" s="70"/>
      <c r="I22" s="70"/>
      <c r="J22" s="70"/>
      <c r="K22" s="70"/>
      <c r="L22" s="70"/>
      <c r="M22" s="84"/>
      <c r="N22" s="85"/>
      <c r="O22" s="70"/>
      <c r="P22" s="85"/>
      <c r="Q22" s="70"/>
      <c r="R22" s="71">
        <v>33791.68</v>
      </c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</row>
    <row r="23" spans="1:42" s="58" customFormat="1" hidden="1">
      <c r="A23" s="72" t="s">
        <v>977</v>
      </c>
      <c r="C23" s="70"/>
      <c r="D23" s="70"/>
      <c r="E23" s="70"/>
      <c r="F23" s="71"/>
      <c r="G23" s="70"/>
      <c r="H23" s="70"/>
      <c r="I23" s="70"/>
      <c r="J23" s="70"/>
      <c r="K23" s="70"/>
      <c r="L23" s="70"/>
      <c r="M23" s="84"/>
      <c r="N23" s="85"/>
      <c r="O23" s="70"/>
      <c r="P23" s="85"/>
      <c r="Q23" s="70"/>
      <c r="R23" s="71">
        <v>180400</v>
      </c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</row>
    <row r="24" spans="1:42" s="58" customFormat="1" hidden="1">
      <c r="A24" s="70" t="s">
        <v>10</v>
      </c>
      <c r="C24" s="70"/>
      <c r="D24" s="70"/>
      <c r="E24" s="70"/>
      <c r="F24" s="71"/>
      <c r="G24" s="70"/>
      <c r="H24" s="70"/>
      <c r="I24" s="70"/>
      <c r="J24" s="70"/>
      <c r="K24" s="70"/>
      <c r="L24" s="86">
        <f>N24/M16</f>
        <v>173217.961165049</v>
      </c>
      <c r="M24" s="84"/>
      <c r="N24" s="85">
        <f>R23-G16</f>
        <v>178414.5</v>
      </c>
      <c r="O24" s="70"/>
      <c r="P24" s="85"/>
      <c r="Q24" s="70"/>
      <c r="R24" s="71">
        <f>SUM(R19:R23)</f>
        <v>337916.8</v>
      </c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</row>
    <row r="25" spans="1:42" s="58" customFormat="1" hidden="1">
      <c r="A25" s="70"/>
      <c r="C25" s="70"/>
      <c r="D25" s="70"/>
      <c r="E25" s="70"/>
      <c r="F25" s="71"/>
      <c r="G25" s="70"/>
      <c r="H25" s="70"/>
      <c r="I25" s="70"/>
      <c r="J25" s="70"/>
      <c r="K25" s="70"/>
      <c r="L25" s="70"/>
      <c r="M25" s="84"/>
      <c r="N25" s="85"/>
      <c r="O25" s="70"/>
      <c r="P25" s="85"/>
      <c r="Q25" s="70"/>
      <c r="R25" s="71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</row>
    <row r="26" spans="1:42" s="58" customFormat="1">
      <c r="A26" s="70"/>
      <c r="C26" s="70"/>
      <c r="D26" s="70"/>
      <c r="E26" s="70"/>
      <c r="F26" s="71"/>
      <c r="G26" s="70"/>
      <c r="H26" s="70"/>
      <c r="I26" s="70"/>
      <c r="J26" s="70"/>
      <c r="K26" s="70"/>
      <c r="L26" s="70"/>
      <c r="M26" s="84"/>
      <c r="N26" s="85"/>
      <c r="O26" s="70"/>
      <c r="P26" s="85"/>
      <c r="Q26" s="70"/>
      <c r="R26" s="71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</row>
    <row r="27" spans="1:42" ht="25.8">
      <c r="A27" s="638"/>
      <c r="B27" s="639"/>
      <c r="C27" s="639"/>
      <c r="D27" s="639"/>
      <c r="E27" s="639"/>
      <c r="F27" s="639"/>
      <c r="G27" s="639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40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</row>
    <row r="28" spans="1:42">
      <c r="A28" s="44" t="s">
        <v>213</v>
      </c>
      <c r="B28" s="44" t="s">
        <v>2</v>
      </c>
      <c r="C28" s="44" t="s">
        <v>214</v>
      </c>
      <c r="D28" s="44" t="s">
        <v>215</v>
      </c>
      <c r="E28" s="44" t="s">
        <v>216</v>
      </c>
      <c r="F28" s="61" t="s">
        <v>217</v>
      </c>
      <c r="G28" s="44" t="s">
        <v>6</v>
      </c>
      <c r="H28" s="44" t="s">
        <v>218</v>
      </c>
      <c r="I28" s="44" t="s">
        <v>219</v>
      </c>
      <c r="J28" s="44" t="s">
        <v>220</v>
      </c>
      <c r="K28" s="44" t="s">
        <v>221</v>
      </c>
      <c r="L28" s="44" t="s">
        <v>216</v>
      </c>
      <c r="M28" s="45" t="s">
        <v>5</v>
      </c>
      <c r="N28" s="46" t="s">
        <v>8</v>
      </c>
      <c r="O28" s="44" t="s">
        <v>9</v>
      </c>
      <c r="P28" s="46" t="s">
        <v>10</v>
      </c>
      <c r="Q28" s="44" t="s">
        <v>222</v>
      </c>
      <c r="R28" s="61" t="s">
        <v>223</v>
      </c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</row>
    <row r="29" spans="1:42" s="42" customFormat="1">
      <c r="A29" s="50" t="s">
        <v>978</v>
      </c>
      <c r="B29" s="66"/>
      <c r="C29" s="50">
        <v>5810</v>
      </c>
      <c r="D29" s="50">
        <v>6200</v>
      </c>
      <c r="E29" s="50">
        <f>SUM(D29-C29)</f>
        <v>390</v>
      </c>
      <c r="F29" s="67">
        <v>9.5</v>
      </c>
      <c r="G29" s="50">
        <f>E29*F29</f>
        <v>3705</v>
      </c>
      <c r="H29" s="50">
        <v>163751</v>
      </c>
      <c r="I29" s="50">
        <v>171553</v>
      </c>
      <c r="J29" s="50">
        <f>I29-H29</f>
        <v>7802</v>
      </c>
      <c r="K29" s="50">
        <v>1</v>
      </c>
      <c r="L29" s="50">
        <f>K29*J29</f>
        <v>7802</v>
      </c>
      <c r="M29" s="51">
        <v>1.03</v>
      </c>
      <c r="N29" s="52">
        <f>M29*L29</f>
        <v>8036.06</v>
      </c>
      <c r="O29" s="50"/>
      <c r="P29" s="52">
        <f>G29+N29+O29</f>
        <v>11741.06</v>
      </c>
      <c r="Q29" s="50">
        <v>1</v>
      </c>
      <c r="R29" s="67">
        <f>P29*Q29</f>
        <v>11741.06</v>
      </c>
    </row>
    <row r="30" spans="1:42" s="42" customFormat="1">
      <c r="A30" s="50" t="s">
        <v>979</v>
      </c>
      <c r="B30" s="66"/>
      <c r="C30" s="50"/>
      <c r="D30" s="50"/>
      <c r="E30" s="50"/>
      <c r="F30" s="68"/>
      <c r="G30" s="50"/>
      <c r="H30" s="50">
        <v>14597</v>
      </c>
      <c r="I30" s="50">
        <v>15429</v>
      </c>
      <c r="J30" s="50">
        <f>I30-H30</f>
        <v>832</v>
      </c>
      <c r="K30" s="50">
        <v>1</v>
      </c>
      <c r="L30" s="50">
        <f>K30*J30</f>
        <v>832</v>
      </c>
      <c r="M30" s="51">
        <v>1.03</v>
      </c>
      <c r="N30" s="52">
        <f>M30*L30</f>
        <v>856.96</v>
      </c>
      <c r="O30" s="50"/>
      <c r="P30" s="52">
        <f>G30+N30+O30</f>
        <v>856.96</v>
      </c>
      <c r="Q30" s="50">
        <v>1</v>
      </c>
      <c r="R30" s="67">
        <f>P30*Q30</f>
        <v>856.96</v>
      </c>
    </row>
    <row r="31" spans="1:42" s="42" customFormat="1">
      <c r="A31" s="50" t="s">
        <v>980</v>
      </c>
      <c r="B31" s="66"/>
      <c r="C31" s="50"/>
      <c r="D31" s="50"/>
      <c r="E31" s="50"/>
      <c r="F31" s="68"/>
      <c r="G31" s="50"/>
      <c r="H31" s="50">
        <v>7450</v>
      </c>
      <c r="I31" s="50">
        <v>7857</v>
      </c>
      <c r="J31" s="50">
        <f>I31-H31</f>
        <v>407</v>
      </c>
      <c r="K31" s="50">
        <v>40</v>
      </c>
      <c r="L31" s="50">
        <f>K31*J31</f>
        <v>16280</v>
      </c>
      <c r="M31" s="51">
        <v>1.03</v>
      </c>
      <c r="N31" s="52">
        <f>M31*L31</f>
        <v>16768.400000000001</v>
      </c>
      <c r="O31" s="50"/>
      <c r="P31" s="52">
        <f>G31+N31+O31</f>
        <v>16768.400000000001</v>
      </c>
      <c r="Q31" s="50">
        <v>1</v>
      </c>
      <c r="R31" s="67">
        <f>P31*Q31</f>
        <v>16768.400000000001</v>
      </c>
    </row>
    <row r="32" spans="1:42" s="42" customFormat="1">
      <c r="A32" s="50" t="s">
        <v>981</v>
      </c>
      <c r="B32" s="66"/>
      <c r="C32" s="50">
        <v>4013</v>
      </c>
      <c r="D32" s="50">
        <v>4420</v>
      </c>
      <c r="E32" s="50">
        <f>SUM(D32-C32)</f>
        <v>407</v>
      </c>
      <c r="F32" s="67">
        <v>9.5</v>
      </c>
      <c r="G32" s="50">
        <f>E32*F32</f>
        <v>3866.5</v>
      </c>
      <c r="H32" s="50">
        <v>135680</v>
      </c>
      <c r="I32" s="50">
        <v>142992</v>
      </c>
      <c r="J32" s="50">
        <f t="shared" ref="J32:J41" si="5">I32-H32</f>
        <v>7312</v>
      </c>
      <c r="K32" s="50">
        <v>1</v>
      </c>
      <c r="L32" s="50">
        <f t="shared" ref="L32:L41" si="6">K32*J32</f>
        <v>7312</v>
      </c>
      <c r="M32" s="51">
        <v>1.03</v>
      </c>
      <c r="N32" s="52">
        <f t="shared" ref="N32:N40" si="7">M32*L32</f>
        <v>7531.36</v>
      </c>
      <c r="O32" s="50"/>
      <c r="P32" s="52">
        <f t="shared" ref="P32:P41" si="8">G32+N32+O32</f>
        <v>11397.86</v>
      </c>
      <c r="Q32" s="50">
        <v>1</v>
      </c>
      <c r="R32" s="67">
        <f t="shared" ref="R32:R42" si="9">P32*Q32</f>
        <v>11397.86</v>
      </c>
    </row>
    <row r="33" spans="1:42" s="42" customFormat="1">
      <c r="A33" s="50" t="s">
        <v>982</v>
      </c>
      <c r="B33" s="66"/>
      <c r="C33" s="50"/>
      <c r="D33" s="50"/>
      <c r="E33" s="50"/>
      <c r="F33" s="68"/>
      <c r="G33" s="50"/>
      <c r="H33" s="50">
        <v>4897</v>
      </c>
      <c r="I33" s="50">
        <v>4897</v>
      </c>
      <c r="J33" s="50">
        <f t="shared" si="5"/>
        <v>0</v>
      </c>
      <c r="K33" s="50">
        <v>1</v>
      </c>
      <c r="L33" s="50">
        <f t="shared" si="6"/>
        <v>0</v>
      </c>
      <c r="M33" s="51">
        <v>1.03</v>
      </c>
      <c r="N33" s="52">
        <f t="shared" si="7"/>
        <v>0</v>
      </c>
      <c r="O33" s="50"/>
      <c r="P33" s="52">
        <f t="shared" si="8"/>
        <v>0</v>
      </c>
      <c r="Q33" s="50">
        <v>1</v>
      </c>
      <c r="R33" s="67">
        <f t="shared" si="9"/>
        <v>0</v>
      </c>
    </row>
    <row r="34" spans="1:42" s="42" customFormat="1">
      <c r="A34" s="50" t="s">
        <v>983</v>
      </c>
      <c r="B34" s="66"/>
      <c r="C34" s="50"/>
      <c r="D34" s="50"/>
      <c r="E34" s="50"/>
      <c r="F34" s="68"/>
      <c r="G34" s="50"/>
      <c r="H34" s="50">
        <v>3388</v>
      </c>
      <c r="I34" s="50">
        <v>3636</v>
      </c>
      <c r="J34" s="50">
        <f t="shared" si="5"/>
        <v>248</v>
      </c>
      <c r="K34" s="50">
        <v>50</v>
      </c>
      <c r="L34" s="50">
        <f t="shared" si="6"/>
        <v>12400</v>
      </c>
      <c r="M34" s="51">
        <v>1.03</v>
      </c>
      <c r="N34" s="52">
        <f t="shared" si="7"/>
        <v>12772</v>
      </c>
      <c r="O34" s="50"/>
      <c r="P34" s="52">
        <f t="shared" si="8"/>
        <v>12772</v>
      </c>
      <c r="Q34" s="50">
        <v>1</v>
      </c>
      <c r="R34" s="67">
        <f t="shared" si="9"/>
        <v>12772</v>
      </c>
    </row>
    <row r="35" spans="1:42" s="42" customFormat="1">
      <c r="A35" s="50" t="s">
        <v>984</v>
      </c>
      <c r="B35" s="66"/>
      <c r="C35" s="50">
        <v>1859</v>
      </c>
      <c r="D35" s="50">
        <v>1859</v>
      </c>
      <c r="E35" s="50">
        <f>SUM(D35-C35)</f>
        <v>0</v>
      </c>
      <c r="F35" s="67">
        <v>9.5</v>
      </c>
      <c r="G35" s="50">
        <f>E35*F35</f>
        <v>0</v>
      </c>
      <c r="H35" s="50">
        <v>281</v>
      </c>
      <c r="I35" s="50">
        <v>408</v>
      </c>
      <c r="J35" s="50">
        <f t="shared" si="5"/>
        <v>127</v>
      </c>
      <c r="K35" s="50">
        <v>60</v>
      </c>
      <c r="L35" s="50">
        <f t="shared" si="6"/>
        <v>7620</v>
      </c>
      <c r="M35" s="51">
        <v>1.03</v>
      </c>
      <c r="N35" s="52">
        <f t="shared" si="7"/>
        <v>7848.6</v>
      </c>
      <c r="O35" s="50"/>
      <c r="P35" s="52">
        <f t="shared" si="8"/>
        <v>7848.6</v>
      </c>
      <c r="Q35" s="50">
        <v>1</v>
      </c>
      <c r="R35" s="67">
        <f t="shared" si="9"/>
        <v>7848.6</v>
      </c>
    </row>
    <row r="36" spans="1:42" s="42" customFormat="1">
      <c r="A36" s="50" t="s">
        <v>985</v>
      </c>
      <c r="B36" s="66"/>
      <c r="C36" s="50"/>
      <c r="D36" s="50"/>
      <c r="E36" s="50"/>
      <c r="F36" s="67"/>
      <c r="G36" s="50"/>
      <c r="H36" s="50">
        <v>1089</v>
      </c>
      <c r="I36" s="50">
        <v>1164</v>
      </c>
      <c r="J36" s="50">
        <f t="shared" si="5"/>
        <v>75</v>
      </c>
      <c r="K36" s="50">
        <v>60</v>
      </c>
      <c r="L36" s="50">
        <f t="shared" si="6"/>
        <v>4500</v>
      </c>
      <c r="M36" s="51">
        <v>1.03</v>
      </c>
      <c r="N36" s="52">
        <f t="shared" si="7"/>
        <v>4635</v>
      </c>
      <c r="O36" s="50"/>
      <c r="P36" s="52">
        <f t="shared" si="8"/>
        <v>4635</v>
      </c>
      <c r="Q36" s="50">
        <v>1</v>
      </c>
      <c r="R36" s="67">
        <f t="shared" si="9"/>
        <v>4635</v>
      </c>
    </row>
    <row r="37" spans="1:42" s="42" customFormat="1">
      <c r="A37" s="50" t="s">
        <v>986</v>
      </c>
      <c r="B37" s="66"/>
      <c r="C37" s="50"/>
      <c r="D37" s="50"/>
      <c r="E37" s="50"/>
      <c r="F37" s="67"/>
      <c r="G37" s="50"/>
      <c r="H37" s="50">
        <v>612</v>
      </c>
      <c r="I37" s="50">
        <v>734</v>
      </c>
      <c r="J37" s="50">
        <f t="shared" si="5"/>
        <v>122</v>
      </c>
      <c r="K37" s="50">
        <v>60</v>
      </c>
      <c r="L37" s="50">
        <f t="shared" si="6"/>
        <v>7320</v>
      </c>
      <c r="M37" s="51">
        <v>1.03</v>
      </c>
      <c r="N37" s="52">
        <f t="shared" si="7"/>
        <v>7539.6</v>
      </c>
      <c r="O37" s="50"/>
      <c r="P37" s="52">
        <f t="shared" si="8"/>
        <v>7539.6</v>
      </c>
      <c r="Q37" s="50">
        <v>1</v>
      </c>
      <c r="R37" s="67">
        <f t="shared" si="9"/>
        <v>7539.6</v>
      </c>
    </row>
    <row r="38" spans="1:42" s="42" customFormat="1">
      <c r="A38" s="50" t="s">
        <v>987</v>
      </c>
      <c r="B38" s="66"/>
      <c r="C38" s="50"/>
      <c r="D38" s="50"/>
      <c r="E38" s="50"/>
      <c r="F38" s="67"/>
      <c r="G38" s="50"/>
      <c r="H38" s="50">
        <v>3766</v>
      </c>
      <c r="I38" s="50">
        <v>3766</v>
      </c>
      <c r="J38" s="50">
        <f t="shared" si="5"/>
        <v>0</v>
      </c>
      <c r="K38" s="50">
        <v>10</v>
      </c>
      <c r="L38" s="50">
        <f t="shared" si="6"/>
        <v>0</v>
      </c>
      <c r="M38" s="51">
        <v>1.03</v>
      </c>
      <c r="N38" s="52">
        <f t="shared" si="7"/>
        <v>0</v>
      </c>
      <c r="O38" s="50"/>
      <c r="P38" s="52">
        <f t="shared" si="8"/>
        <v>0</v>
      </c>
      <c r="Q38" s="50">
        <v>1</v>
      </c>
      <c r="R38" s="67">
        <f t="shared" si="9"/>
        <v>0</v>
      </c>
    </row>
    <row r="39" spans="1:42" s="42" customFormat="1">
      <c r="A39" s="50" t="s">
        <v>988</v>
      </c>
      <c r="B39" s="66"/>
      <c r="C39" s="50"/>
      <c r="D39" s="50"/>
      <c r="E39" s="50"/>
      <c r="F39" s="67"/>
      <c r="G39" s="50"/>
      <c r="H39" s="50">
        <v>43515</v>
      </c>
      <c r="I39" s="50">
        <v>45894</v>
      </c>
      <c r="J39" s="50">
        <f t="shared" si="5"/>
        <v>2379</v>
      </c>
      <c r="K39" s="50">
        <v>1</v>
      </c>
      <c r="L39" s="50">
        <f t="shared" si="6"/>
        <v>2379</v>
      </c>
      <c r="M39" s="51">
        <v>1.03</v>
      </c>
      <c r="N39" s="52">
        <f t="shared" si="7"/>
        <v>2450.37</v>
      </c>
      <c r="O39" s="50"/>
      <c r="P39" s="52">
        <f t="shared" si="8"/>
        <v>2450.37</v>
      </c>
      <c r="Q39" s="50">
        <v>1</v>
      </c>
      <c r="R39" s="67">
        <f t="shared" si="9"/>
        <v>2450.37</v>
      </c>
    </row>
    <row r="40" spans="1:42" s="42" customFormat="1">
      <c r="A40" s="50" t="s">
        <v>989</v>
      </c>
      <c r="B40" s="66"/>
      <c r="C40" s="50"/>
      <c r="D40" s="50"/>
      <c r="E40" s="50"/>
      <c r="F40" s="68"/>
      <c r="G40" s="50"/>
      <c r="H40" s="50">
        <v>1248</v>
      </c>
      <c r="I40" s="50">
        <v>1249</v>
      </c>
      <c r="J40" s="50">
        <f t="shared" si="5"/>
        <v>1</v>
      </c>
      <c r="K40" s="50">
        <v>30</v>
      </c>
      <c r="L40" s="50">
        <f t="shared" si="6"/>
        <v>30</v>
      </c>
      <c r="M40" s="51">
        <v>1.03</v>
      </c>
      <c r="N40" s="52">
        <f t="shared" si="7"/>
        <v>30.9</v>
      </c>
      <c r="O40" s="50"/>
      <c r="P40" s="52">
        <f t="shared" si="8"/>
        <v>30.9</v>
      </c>
      <c r="Q40" s="50">
        <v>1</v>
      </c>
      <c r="R40" s="67">
        <f t="shared" si="9"/>
        <v>30.9</v>
      </c>
    </row>
    <row r="41" spans="1:42" s="42" customFormat="1">
      <c r="A41" s="50" t="s">
        <v>990</v>
      </c>
      <c r="B41" s="66"/>
      <c r="C41" s="50"/>
      <c r="D41" s="50"/>
      <c r="E41" s="50"/>
      <c r="F41" s="68"/>
      <c r="G41" s="50"/>
      <c r="H41" s="50">
        <v>8143</v>
      </c>
      <c r="I41" s="50">
        <v>9057</v>
      </c>
      <c r="J41" s="50">
        <f t="shared" si="5"/>
        <v>914</v>
      </c>
      <c r="K41" s="50">
        <v>30</v>
      </c>
      <c r="L41" s="50">
        <f t="shared" si="6"/>
        <v>27420</v>
      </c>
      <c r="M41" s="51">
        <v>1.03</v>
      </c>
      <c r="N41" s="52">
        <f>L41*M41</f>
        <v>28242.6</v>
      </c>
      <c r="O41" s="50"/>
      <c r="P41" s="52">
        <f t="shared" si="8"/>
        <v>28242.6</v>
      </c>
      <c r="Q41" s="50">
        <v>1</v>
      </c>
      <c r="R41" s="67">
        <f t="shared" si="9"/>
        <v>28242.6</v>
      </c>
    </row>
    <row r="42" spans="1:42" s="42" customFormat="1">
      <c r="A42" s="50" t="s">
        <v>10</v>
      </c>
      <c r="B42" s="66"/>
      <c r="C42" s="50"/>
      <c r="D42" s="50"/>
      <c r="E42" s="50">
        <f>E29+E32</f>
        <v>797</v>
      </c>
      <c r="F42" s="67">
        <v>9.5</v>
      </c>
      <c r="G42" s="50">
        <f>E42*F42</f>
        <v>7571.5</v>
      </c>
      <c r="H42" s="50"/>
      <c r="I42" s="50"/>
      <c r="J42" s="50"/>
      <c r="K42" s="50"/>
      <c r="L42" s="50">
        <f>SUM(L29:L41)</f>
        <v>93895</v>
      </c>
      <c r="M42" s="51">
        <v>1.03</v>
      </c>
      <c r="N42" s="52">
        <f>L42*M42</f>
        <v>96711.85</v>
      </c>
      <c r="O42" s="50"/>
      <c r="P42" s="52">
        <f>G42+N42</f>
        <v>104283.35</v>
      </c>
      <c r="Q42" s="50">
        <v>1</v>
      </c>
      <c r="R42" s="67">
        <f t="shared" si="9"/>
        <v>104283.35</v>
      </c>
    </row>
    <row r="43" spans="1:42" ht="34.5" customHeight="1">
      <c r="A43" s="73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87"/>
      <c r="N43" s="74"/>
      <c r="O43" s="74"/>
      <c r="P43" s="74"/>
      <c r="Q43" s="95"/>
      <c r="R43" s="9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</row>
    <row r="44" spans="1:42" ht="25.8">
      <c r="A44" s="632"/>
      <c r="B44" s="633"/>
      <c r="C44" s="633"/>
      <c r="D44" s="633"/>
      <c r="E44" s="633"/>
      <c r="F44" s="633"/>
      <c r="G44" s="633"/>
      <c r="H44" s="633"/>
      <c r="I44" s="633"/>
      <c r="J44" s="633"/>
      <c r="K44" s="633"/>
      <c r="L44" s="633"/>
      <c r="M44" s="633"/>
      <c r="N44" s="633"/>
      <c r="O44" s="633"/>
      <c r="P44" s="633"/>
      <c r="Q44" s="633"/>
      <c r="R44" s="634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</row>
    <row r="45" spans="1:42">
      <c r="A45" s="44" t="s">
        <v>213</v>
      </c>
      <c r="B45" s="44" t="s">
        <v>2</v>
      </c>
      <c r="C45" s="44" t="s">
        <v>214</v>
      </c>
      <c r="D45" s="44" t="s">
        <v>215</v>
      </c>
      <c r="E45" s="44" t="s">
        <v>216</v>
      </c>
      <c r="F45" s="61" t="s">
        <v>217</v>
      </c>
      <c r="G45" s="44" t="s">
        <v>6</v>
      </c>
      <c r="H45" s="44" t="s">
        <v>218</v>
      </c>
      <c r="I45" s="44" t="s">
        <v>219</v>
      </c>
      <c r="J45" s="44" t="s">
        <v>220</v>
      </c>
      <c r="K45" s="44" t="s">
        <v>221</v>
      </c>
      <c r="L45" s="44" t="s">
        <v>216</v>
      </c>
      <c r="M45" s="45" t="s">
        <v>5</v>
      </c>
      <c r="N45" s="46" t="s">
        <v>8</v>
      </c>
      <c r="O45" s="44" t="s">
        <v>9</v>
      </c>
      <c r="P45" s="46" t="s">
        <v>10</v>
      </c>
      <c r="Q45" s="44" t="s">
        <v>222</v>
      </c>
      <c r="R45" s="61" t="s">
        <v>223</v>
      </c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</row>
    <row r="46" spans="1:42" s="42" customFormat="1">
      <c r="A46" s="50" t="s">
        <v>887</v>
      </c>
      <c r="B46" s="66" t="s">
        <v>87</v>
      </c>
      <c r="C46" s="50"/>
      <c r="D46" s="50"/>
      <c r="E46" s="50"/>
      <c r="F46" s="68"/>
      <c r="G46" s="50"/>
      <c r="H46" s="50">
        <v>2074</v>
      </c>
      <c r="I46" s="50">
        <v>2241</v>
      </c>
      <c r="J46" s="50">
        <f t="shared" ref="J46:J52" si="10">I46-H46</f>
        <v>167</v>
      </c>
      <c r="K46" s="50">
        <v>20</v>
      </c>
      <c r="L46" s="50">
        <f t="shared" ref="L46:L52" si="11">K46*J46</f>
        <v>3340</v>
      </c>
      <c r="M46" s="51">
        <v>1.03</v>
      </c>
      <c r="N46" s="52">
        <f t="shared" ref="N46:N52" si="12">M46*L46</f>
        <v>3440.2</v>
      </c>
      <c r="O46" s="50"/>
      <c r="P46" s="52">
        <f t="shared" ref="P46:P53" si="13">G46+N46+O46</f>
        <v>3440.2</v>
      </c>
      <c r="Q46" s="50">
        <v>1</v>
      </c>
      <c r="R46" s="67">
        <f t="shared" ref="R46:R54" si="14">P46*Q46</f>
        <v>3440.2</v>
      </c>
    </row>
    <row r="47" spans="1:42" s="42" customFormat="1">
      <c r="A47" s="50" t="s">
        <v>900</v>
      </c>
      <c r="B47" s="66" t="s">
        <v>842</v>
      </c>
      <c r="C47" s="50"/>
      <c r="D47" s="50"/>
      <c r="E47" s="50"/>
      <c r="F47" s="68"/>
      <c r="G47" s="50"/>
      <c r="H47" s="50">
        <v>491</v>
      </c>
      <c r="I47" s="50">
        <v>515</v>
      </c>
      <c r="J47" s="50">
        <f t="shared" si="10"/>
        <v>24</v>
      </c>
      <c r="K47" s="50">
        <v>20</v>
      </c>
      <c r="L47" s="50">
        <f t="shared" si="11"/>
        <v>480</v>
      </c>
      <c r="M47" s="51">
        <v>1.03</v>
      </c>
      <c r="N47" s="52">
        <f t="shared" si="12"/>
        <v>494.4</v>
      </c>
      <c r="O47" s="50"/>
      <c r="P47" s="52">
        <f t="shared" si="13"/>
        <v>494.4</v>
      </c>
      <c r="Q47" s="50">
        <v>1</v>
      </c>
      <c r="R47" s="67">
        <f t="shared" si="14"/>
        <v>494.4</v>
      </c>
    </row>
    <row r="48" spans="1:42" s="42" customFormat="1">
      <c r="A48" s="50" t="s">
        <v>876</v>
      </c>
      <c r="B48" s="66" t="s">
        <v>844</v>
      </c>
      <c r="C48" s="50"/>
      <c r="D48" s="50"/>
      <c r="E48" s="50"/>
      <c r="F48" s="68"/>
      <c r="G48" s="50"/>
      <c r="H48" s="50">
        <v>380</v>
      </c>
      <c r="I48" s="50">
        <v>380</v>
      </c>
      <c r="J48" s="50">
        <f t="shared" si="10"/>
        <v>0</v>
      </c>
      <c r="K48" s="50">
        <v>40</v>
      </c>
      <c r="L48" s="50">
        <f t="shared" si="11"/>
        <v>0</v>
      </c>
      <c r="M48" s="51">
        <v>1.03</v>
      </c>
      <c r="N48" s="52">
        <f t="shared" si="12"/>
        <v>0</v>
      </c>
      <c r="O48" s="50"/>
      <c r="P48" s="52">
        <f t="shared" si="13"/>
        <v>0</v>
      </c>
      <c r="Q48" s="50">
        <v>1</v>
      </c>
      <c r="R48" s="67">
        <f t="shared" si="14"/>
        <v>0</v>
      </c>
    </row>
    <row r="49" spans="1:42" s="42" customFormat="1">
      <c r="A49" s="50" t="s">
        <v>845</v>
      </c>
      <c r="B49" s="66" t="s">
        <v>94</v>
      </c>
      <c r="C49" s="50"/>
      <c r="D49" s="50"/>
      <c r="E49" s="50"/>
      <c r="F49" s="68"/>
      <c r="G49" s="50"/>
      <c r="H49" s="50">
        <v>1321</v>
      </c>
      <c r="I49" s="50">
        <v>1563</v>
      </c>
      <c r="J49" s="50">
        <f t="shared" si="10"/>
        <v>242</v>
      </c>
      <c r="K49" s="50">
        <v>80</v>
      </c>
      <c r="L49" s="50">
        <f t="shared" si="11"/>
        <v>19360</v>
      </c>
      <c r="M49" s="51">
        <v>1.03</v>
      </c>
      <c r="N49" s="52">
        <f t="shared" si="12"/>
        <v>19940.8</v>
      </c>
      <c r="O49" s="50"/>
      <c r="P49" s="52">
        <f t="shared" si="13"/>
        <v>19940.8</v>
      </c>
      <c r="Q49" s="50">
        <v>1</v>
      </c>
      <c r="R49" s="67">
        <f t="shared" si="14"/>
        <v>19940.8</v>
      </c>
    </row>
    <row r="50" spans="1:42" s="42" customFormat="1">
      <c r="A50" s="50" t="s">
        <v>846</v>
      </c>
      <c r="B50" s="66" t="s">
        <v>98</v>
      </c>
      <c r="C50" s="50"/>
      <c r="D50" s="50"/>
      <c r="E50" s="50"/>
      <c r="F50" s="68"/>
      <c r="G50" s="50"/>
      <c r="H50" s="50">
        <v>2997</v>
      </c>
      <c r="I50" s="50">
        <v>3519</v>
      </c>
      <c r="J50" s="50">
        <f t="shared" si="10"/>
        <v>522</v>
      </c>
      <c r="K50" s="50">
        <v>80</v>
      </c>
      <c r="L50" s="50">
        <f t="shared" si="11"/>
        <v>41760</v>
      </c>
      <c r="M50" s="51">
        <v>1.03</v>
      </c>
      <c r="N50" s="52">
        <f t="shared" si="12"/>
        <v>43012.800000000003</v>
      </c>
      <c r="O50" s="50"/>
      <c r="P50" s="52">
        <f t="shared" si="13"/>
        <v>43012.800000000003</v>
      </c>
      <c r="Q50" s="50">
        <v>1</v>
      </c>
      <c r="R50" s="67">
        <f t="shared" si="14"/>
        <v>43012.800000000003</v>
      </c>
    </row>
    <row r="51" spans="1:42" s="42" customFormat="1">
      <c r="A51" s="50" t="s">
        <v>847</v>
      </c>
      <c r="B51" s="66" t="s">
        <v>848</v>
      </c>
      <c r="C51" s="50"/>
      <c r="D51" s="50"/>
      <c r="E51" s="50"/>
      <c r="F51" s="68"/>
      <c r="G51" s="50"/>
      <c r="H51" s="50">
        <v>24606</v>
      </c>
      <c r="I51" s="50">
        <v>26929</v>
      </c>
      <c r="J51" s="50">
        <f t="shared" si="10"/>
        <v>2323</v>
      </c>
      <c r="K51" s="50">
        <v>50</v>
      </c>
      <c r="L51" s="50">
        <f t="shared" si="11"/>
        <v>116150</v>
      </c>
      <c r="M51" s="51">
        <v>1.03</v>
      </c>
      <c r="N51" s="52">
        <f t="shared" si="12"/>
        <v>119634.5</v>
      </c>
      <c r="O51" s="50"/>
      <c r="P51" s="52">
        <f t="shared" si="13"/>
        <v>119634.5</v>
      </c>
      <c r="Q51" s="50">
        <v>1</v>
      </c>
      <c r="R51" s="67">
        <f t="shared" si="14"/>
        <v>119634.5</v>
      </c>
    </row>
    <row r="52" spans="1:42" s="42" customFormat="1">
      <c r="A52" s="50" t="s">
        <v>849</v>
      </c>
      <c r="B52" s="66" t="s">
        <v>848</v>
      </c>
      <c r="C52" s="50"/>
      <c r="D52" s="50"/>
      <c r="E52" s="50"/>
      <c r="F52" s="68"/>
      <c r="G52" s="50"/>
      <c r="H52" s="50">
        <v>88623</v>
      </c>
      <c r="I52" s="50">
        <v>94968</v>
      </c>
      <c r="J52" s="50">
        <f t="shared" si="10"/>
        <v>6345</v>
      </c>
      <c r="K52" s="50">
        <v>1</v>
      </c>
      <c r="L52" s="50">
        <f t="shared" si="11"/>
        <v>6345</v>
      </c>
      <c r="M52" s="51">
        <v>1.03</v>
      </c>
      <c r="N52" s="52">
        <f t="shared" si="12"/>
        <v>6535.35</v>
      </c>
      <c r="O52" s="50"/>
      <c r="P52" s="52">
        <f t="shared" si="13"/>
        <v>6535.35</v>
      </c>
      <c r="Q52" s="50">
        <v>1</v>
      </c>
      <c r="R52" s="67">
        <f t="shared" si="14"/>
        <v>6535.35</v>
      </c>
    </row>
    <row r="53" spans="1:42" s="42" customFormat="1">
      <c r="A53" s="50" t="s">
        <v>850</v>
      </c>
      <c r="B53" s="66" t="s">
        <v>848</v>
      </c>
      <c r="C53" s="50">
        <v>2113</v>
      </c>
      <c r="D53" s="50">
        <v>2143</v>
      </c>
      <c r="E53" s="50">
        <f>SUM(D53-C53)</f>
        <v>30</v>
      </c>
      <c r="F53" s="67">
        <v>9.5</v>
      </c>
      <c r="G53" s="50">
        <f>E53*F53</f>
        <v>285</v>
      </c>
      <c r="H53" s="50"/>
      <c r="I53" s="50"/>
      <c r="J53" s="50"/>
      <c r="K53" s="50"/>
      <c r="L53" s="50"/>
      <c r="M53" s="51"/>
      <c r="N53" s="52"/>
      <c r="O53" s="50"/>
      <c r="P53" s="52">
        <f t="shared" si="13"/>
        <v>285</v>
      </c>
      <c r="Q53" s="50">
        <v>1</v>
      </c>
      <c r="R53" s="67">
        <f t="shared" si="14"/>
        <v>285</v>
      </c>
    </row>
    <row r="54" spans="1:42" s="42" customFormat="1">
      <c r="A54" s="50" t="s">
        <v>10</v>
      </c>
      <c r="B54" s="75"/>
      <c r="C54" s="50"/>
      <c r="D54" s="50"/>
      <c r="E54" s="50"/>
      <c r="F54" s="68"/>
      <c r="G54" s="50"/>
      <c r="H54" s="50"/>
      <c r="I54" s="50"/>
      <c r="J54" s="50"/>
      <c r="K54" s="50"/>
      <c r="L54" s="50">
        <f>SUM(L46:L53)</f>
        <v>187435</v>
      </c>
      <c r="M54" s="51">
        <v>1.03</v>
      </c>
      <c r="N54" s="52">
        <f>L54*M54</f>
        <v>193058.05</v>
      </c>
      <c r="O54" s="50"/>
      <c r="P54" s="52">
        <f>G53+N54+G54</f>
        <v>193343.05</v>
      </c>
      <c r="Q54" s="50">
        <v>1</v>
      </c>
      <c r="R54" s="67">
        <f t="shared" si="14"/>
        <v>193343.05</v>
      </c>
    </row>
    <row r="55" spans="1:42" ht="38.25" customHeight="1"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</row>
    <row r="56" spans="1:42" ht="25.8">
      <c r="A56" s="632"/>
      <c r="B56" s="633"/>
      <c r="C56" s="633"/>
      <c r="D56" s="633"/>
      <c r="E56" s="633"/>
      <c r="F56" s="633"/>
      <c r="G56" s="633"/>
      <c r="H56" s="633"/>
      <c r="I56" s="633"/>
      <c r="J56" s="633"/>
      <c r="K56" s="633"/>
      <c r="L56" s="633"/>
      <c r="M56" s="633"/>
      <c r="N56" s="633"/>
      <c r="O56" s="633"/>
      <c r="P56" s="633"/>
      <c r="Q56" s="633"/>
      <c r="R56" s="634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</row>
    <row r="57" spans="1:42" s="59" customFormat="1">
      <c r="A57" s="76" t="s">
        <v>213</v>
      </c>
      <c r="B57" s="76" t="s">
        <v>2</v>
      </c>
      <c r="C57" s="76" t="s">
        <v>214</v>
      </c>
      <c r="D57" s="76" t="s">
        <v>215</v>
      </c>
      <c r="E57" s="76" t="s">
        <v>216</v>
      </c>
      <c r="F57" s="77" t="s">
        <v>217</v>
      </c>
      <c r="G57" s="76" t="s">
        <v>6</v>
      </c>
      <c r="H57" s="76" t="s">
        <v>218</v>
      </c>
      <c r="I57" s="76" t="s">
        <v>219</v>
      </c>
      <c r="J57" s="76" t="s">
        <v>220</v>
      </c>
      <c r="K57" s="76" t="s">
        <v>221</v>
      </c>
      <c r="L57" s="76" t="s">
        <v>216</v>
      </c>
      <c r="M57" s="88" t="s">
        <v>5</v>
      </c>
      <c r="N57" s="89" t="s">
        <v>8</v>
      </c>
      <c r="O57" s="76" t="s">
        <v>9</v>
      </c>
      <c r="P57" s="89" t="s">
        <v>10</v>
      </c>
      <c r="Q57" s="76" t="s">
        <v>222</v>
      </c>
      <c r="R57" s="77" t="s">
        <v>223</v>
      </c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</row>
    <row r="58" spans="1:42" s="42" customFormat="1" ht="19.5" customHeight="1">
      <c r="A58" s="78" t="s">
        <v>633</v>
      </c>
      <c r="B58" s="79" t="s">
        <v>74</v>
      </c>
      <c r="C58" s="78"/>
      <c r="D58" s="78"/>
      <c r="E58" s="78"/>
      <c r="F58" s="80"/>
      <c r="G58" s="78"/>
      <c r="H58" s="78">
        <v>950</v>
      </c>
      <c r="I58" s="78">
        <v>1150</v>
      </c>
      <c r="J58" s="78">
        <f t="shared" ref="J58:J66" si="15">I58-H58</f>
        <v>200</v>
      </c>
      <c r="K58" s="78">
        <v>80</v>
      </c>
      <c r="L58" s="78">
        <f t="shared" ref="L58:L66" si="16">K58*J58</f>
        <v>16000</v>
      </c>
      <c r="M58" s="90">
        <v>1.03</v>
      </c>
      <c r="N58" s="91">
        <f t="shared" ref="N58:N66" si="17">M58*L58</f>
        <v>16480</v>
      </c>
      <c r="O58" s="78"/>
      <c r="P58" s="91">
        <f t="shared" ref="P58:P67" si="18">G58+N58+O58</f>
        <v>16480</v>
      </c>
      <c r="Q58" s="78">
        <v>1</v>
      </c>
      <c r="R58" s="80">
        <f t="shared" ref="R58:R66" si="19">P58*Q58</f>
        <v>16480</v>
      </c>
    </row>
    <row r="59" spans="1:42" s="42" customFormat="1" ht="21.75" customHeight="1">
      <c r="A59" s="78" t="s">
        <v>634</v>
      </c>
      <c r="B59" s="79" t="s">
        <v>74</v>
      </c>
      <c r="C59" s="78"/>
      <c r="D59" s="78"/>
      <c r="E59" s="78"/>
      <c r="F59" s="81"/>
      <c r="G59" s="78"/>
      <c r="H59" s="78">
        <v>2390</v>
      </c>
      <c r="I59" s="78">
        <v>2718</v>
      </c>
      <c r="J59" s="78">
        <f t="shared" si="15"/>
        <v>328</v>
      </c>
      <c r="K59" s="78">
        <v>80</v>
      </c>
      <c r="L59" s="78">
        <f t="shared" si="16"/>
        <v>26240</v>
      </c>
      <c r="M59" s="90">
        <v>1.03</v>
      </c>
      <c r="N59" s="91">
        <f t="shared" si="17"/>
        <v>27027.200000000001</v>
      </c>
      <c r="O59" s="78"/>
      <c r="P59" s="91">
        <f t="shared" si="18"/>
        <v>27027.200000000001</v>
      </c>
      <c r="Q59" s="78">
        <v>1</v>
      </c>
      <c r="R59" s="80">
        <f t="shared" si="19"/>
        <v>27027.200000000001</v>
      </c>
    </row>
    <row r="60" spans="1:42" s="42" customFormat="1" ht="16.5" customHeight="1">
      <c r="A60" s="78" t="s">
        <v>635</v>
      </c>
      <c r="B60" s="79" t="s">
        <v>74</v>
      </c>
      <c r="C60" s="78"/>
      <c r="D60" s="78"/>
      <c r="E60" s="78"/>
      <c r="F60" s="81"/>
      <c r="G60" s="78"/>
      <c r="H60" s="78">
        <v>2013</v>
      </c>
      <c r="I60" s="78">
        <v>2296</v>
      </c>
      <c r="J60" s="78">
        <f t="shared" si="15"/>
        <v>283</v>
      </c>
      <c r="K60" s="78">
        <v>40</v>
      </c>
      <c r="L60" s="78">
        <f t="shared" si="16"/>
        <v>11320</v>
      </c>
      <c r="M60" s="90">
        <v>1.03</v>
      </c>
      <c r="N60" s="91">
        <f t="shared" si="17"/>
        <v>11659.6</v>
      </c>
      <c r="O60" s="78"/>
      <c r="P60" s="91">
        <f t="shared" si="18"/>
        <v>11659.6</v>
      </c>
      <c r="Q60" s="78">
        <v>1</v>
      </c>
      <c r="R60" s="80">
        <f t="shared" si="19"/>
        <v>11659.6</v>
      </c>
    </row>
    <row r="61" spans="1:42" s="42" customFormat="1" ht="16.5" customHeight="1">
      <c r="A61" s="78" t="s">
        <v>636</v>
      </c>
      <c r="B61" s="79" t="s">
        <v>74</v>
      </c>
      <c r="C61" s="78"/>
      <c r="D61" s="78"/>
      <c r="E61" s="78"/>
      <c r="F61" s="81"/>
      <c r="G61" s="78"/>
      <c r="H61" s="78">
        <v>10889</v>
      </c>
      <c r="I61" s="78">
        <v>12447</v>
      </c>
      <c r="J61" s="78">
        <f t="shared" si="15"/>
        <v>1558</v>
      </c>
      <c r="K61" s="78">
        <v>50</v>
      </c>
      <c r="L61" s="78">
        <f t="shared" si="16"/>
        <v>77900</v>
      </c>
      <c r="M61" s="90">
        <v>1.03</v>
      </c>
      <c r="N61" s="91">
        <f t="shared" si="17"/>
        <v>80237</v>
      </c>
      <c r="O61" s="78"/>
      <c r="P61" s="91">
        <f t="shared" si="18"/>
        <v>80237</v>
      </c>
      <c r="Q61" s="78">
        <v>1</v>
      </c>
      <c r="R61" s="80">
        <f t="shared" si="19"/>
        <v>80237</v>
      </c>
    </row>
    <row r="62" spans="1:42" s="42" customFormat="1" ht="15.75" customHeight="1">
      <c r="A62" s="78" t="s">
        <v>991</v>
      </c>
      <c r="B62" s="79" t="s">
        <v>74</v>
      </c>
      <c r="C62" s="78"/>
      <c r="D62" s="78"/>
      <c r="E62" s="78"/>
      <c r="F62" s="81"/>
      <c r="G62" s="78"/>
      <c r="H62" s="78">
        <v>62369</v>
      </c>
      <c r="I62" s="78">
        <v>65471</v>
      </c>
      <c r="J62" s="78">
        <f t="shared" si="15"/>
        <v>3102</v>
      </c>
      <c r="K62" s="78">
        <v>1</v>
      </c>
      <c r="L62" s="78">
        <f t="shared" si="16"/>
        <v>3102</v>
      </c>
      <c r="M62" s="90">
        <v>1.03</v>
      </c>
      <c r="N62" s="91">
        <f t="shared" si="17"/>
        <v>3195.06</v>
      </c>
      <c r="O62" s="78"/>
      <c r="P62" s="91">
        <f t="shared" si="18"/>
        <v>3195.06</v>
      </c>
      <c r="Q62" s="78">
        <v>1</v>
      </c>
      <c r="R62" s="80">
        <f t="shared" si="19"/>
        <v>3195.06</v>
      </c>
    </row>
    <row r="63" spans="1:42" s="42" customFormat="1">
      <c r="A63" s="50" t="s">
        <v>969</v>
      </c>
      <c r="B63" s="79" t="s">
        <v>74</v>
      </c>
      <c r="C63" s="50">
        <v>1541</v>
      </c>
      <c r="D63" s="50">
        <v>1750</v>
      </c>
      <c r="E63" s="50">
        <f>SUM(D63-C63)</f>
        <v>209</v>
      </c>
      <c r="F63" s="67">
        <v>9.5</v>
      </c>
      <c r="G63" s="50">
        <f>E63*F63</f>
        <v>1985.5</v>
      </c>
      <c r="H63" s="50"/>
      <c r="I63" s="50"/>
      <c r="J63" s="50"/>
      <c r="K63" s="50">
        <v>0.5</v>
      </c>
      <c r="L63" s="50"/>
      <c r="M63" s="51"/>
      <c r="N63" s="52"/>
      <c r="O63" s="50"/>
      <c r="P63" s="52"/>
      <c r="Q63" s="50">
        <v>1</v>
      </c>
      <c r="R63" s="67">
        <v>1163.75</v>
      </c>
    </row>
    <row r="64" spans="1:42" s="42" customFormat="1" ht="17.25" customHeight="1">
      <c r="A64" s="78" t="s">
        <v>639</v>
      </c>
      <c r="B64" s="79" t="s">
        <v>74</v>
      </c>
      <c r="C64" s="78"/>
      <c r="D64" s="78"/>
      <c r="E64" s="78"/>
      <c r="F64" s="80"/>
      <c r="G64" s="78"/>
      <c r="H64" s="78">
        <v>6649</v>
      </c>
      <c r="I64" s="78">
        <v>11027</v>
      </c>
      <c r="J64" s="78">
        <f>I64-H64</f>
        <v>4378</v>
      </c>
      <c r="K64" s="78">
        <v>1</v>
      </c>
      <c r="L64" s="78">
        <f>K64*J64</f>
        <v>4378</v>
      </c>
      <c r="M64" s="90">
        <v>1.03</v>
      </c>
      <c r="N64" s="91">
        <f>M64*L64</f>
        <v>4509.34</v>
      </c>
      <c r="O64" s="78"/>
      <c r="P64" s="91">
        <f>G64+N64+O64</f>
        <v>4509.34</v>
      </c>
      <c r="Q64" s="78">
        <v>1</v>
      </c>
      <c r="R64" s="80">
        <f t="shared" si="19"/>
        <v>4509.34</v>
      </c>
    </row>
    <row r="65" spans="1:42" s="42" customFormat="1" ht="17.25" customHeight="1">
      <c r="A65" s="78" t="s">
        <v>640</v>
      </c>
      <c r="B65" s="79" t="s">
        <v>74</v>
      </c>
      <c r="C65" s="78">
        <v>41</v>
      </c>
      <c r="D65" s="78">
        <v>41</v>
      </c>
      <c r="E65" s="78">
        <f>SUM(D65-C65)</f>
        <v>0</v>
      </c>
      <c r="F65" s="80">
        <v>9.5</v>
      </c>
      <c r="G65" s="78">
        <f>E65*F65</f>
        <v>0</v>
      </c>
      <c r="H65" s="78">
        <v>30708</v>
      </c>
      <c r="I65" s="78">
        <v>30708</v>
      </c>
      <c r="J65" s="78">
        <f t="shared" si="15"/>
        <v>0</v>
      </c>
      <c r="K65" s="78">
        <v>1</v>
      </c>
      <c r="L65" s="78">
        <f t="shared" si="16"/>
        <v>0</v>
      </c>
      <c r="M65" s="90">
        <v>1.03</v>
      </c>
      <c r="N65" s="91">
        <f t="shared" si="17"/>
        <v>0</v>
      </c>
      <c r="O65" s="78">
        <v>50</v>
      </c>
      <c r="P65" s="91">
        <f t="shared" si="18"/>
        <v>50</v>
      </c>
      <c r="Q65" s="78">
        <v>1</v>
      </c>
      <c r="R65" s="80">
        <f t="shared" si="19"/>
        <v>50</v>
      </c>
    </row>
    <row r="66" spans="1:42" s="42" customFormat="1" ht="18.75" customHeight="1">
      <c r="A66" s="78" t="s">
        <v>641</v>
      </c>
      <c r="B66" s="79" t="s">
        <v>74</v>
      </c>
      <c r="C66" s="78"/>
      <c r="D66" s="78"/>
      <c r="E66" s="78"/>
      <c r="F66" s="80"/>
      <c r="G66" s="78"/>
      <c r="H66" s="78">
        <v>10154</v>
      </c>
      <c r="I66" s="78">
        <v>10154</v>
      </c>
      <c r="J66" s="78">
        <f t="shared" si="15"/>
        <v>0</v>
      </c>
      <c r="K66" s="78">
        <v>80</v>
      </c>
      <c r="L66" s="78">
        <f t="shared" si="16"/>
        <v>0</v>
      </c>
      <c r="M66" s="90">
        <v>1.03</v>
      </c>
      <c r="N66" s="91">
        <f t="shared" si="17"/>
        <v>0</v>
      </c>
      <c r="O66" s="78"/>
      <c r="P66" s="91">
        <f t="shared" si="18"/>
        <v>0</v>
      </c>
      <c r="Q66" s="78">
        <v>1</v>
      </c>
      <c r="R66" s="80">
        <f t="shared" si="19"/>
        <v>0</v>
      </c>
    </row>
    <row r="67" spans="1:42" s="42" customFormat="1" ht="15" customHeight="1">
      <c r="A67" s="78" t="s">
        <v>10</v>
      </c>
      <c r="B67" s="79" t="s">
        <v>74</v>
      </c>
      <c r="C67" s="78"/>
      <c r="D67" s="78"/>
      <c r="E67" s="78">
        <f>SUM(E58:E66)</f>
        <v>209</v>
      </c>
      <c r="F67" s="80">
        <v>9.5</v>
      </c>
      <c r="G67" s="78">
        <f>E67*F67</f>
        <v>1985.5</v>
      </c>
      <c r="H67" s="78"/>
      <c r="I67" s="78"/>
      <c r="J67" s="78"/>
      <c r="K67" s="78"/>
      <c r="L67" s="78">
        <f>SUM(L58:L66)</f>
        <v>138940</v>
      </c>
      <c r="M67" s="90">
        <v>1.03</v>
      </c>
      <c r="N67" s="91">
        <f>L67*M67</f>
        <v>143108.20000000001</v>
      </c>
      <c r="O67" s="78">
        <f>SUM(O58:O66)</f>
        <v>50</v>
      </c>
      <c r="P67" s="91">
        <f t="shared" si="18"/>
        <v>145143.70000000001</v>
      </c>
      <c r="Q67" s="78">
        <v>1</v>
      </c>
      <c r="R67" s="80">
        <f>SUM(R58:R66)</f>
        <v>144321.95000000001</v>
      </c>
    </row>
    <row r="68" spans="1:42" s="60" customFormat="1">
      <c r="A68" s="66" t="s">
        <v>299</v>
      </c>
      <c r="B68" s="66" t="s">
        <v>74</v>
      </c>
      <c r="C68" s="66" t="s">
        <v>992</v>
      </c>
      <c r="D68" s="66"/>
      <c r="E68" s="66"/>
      <c r="F68" s="98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98">
        <v>1152555.04</v>
      </c>
      <c r="S68" s="60" t="s">
        <v>323</v>
      </c>
    </row>
    <row r="69" spans="1:42" s="60" customFormat="1">
      <c r="A69" s="66" t="s">
        <v>311</v>
      </c>
      <c r="B69" s="66" t="s">
        <v>74</v>
      </c>
      <c r="C69" s="66" t="s">
        <v>499</v>
      </c>
      <c r="D69" s="66"/>
      <c r="E69" s="66"/>
      <c r="F69" s="98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98">
        <f>R68-R67</f>
        <v>1008233.09</v>
      </c>
      <c r="S69" s="60" t="s">
        <v>323</v>
      </c>
    </row>
    <row r="70" spans="1:42" s="56" customFormat="1" ht="33.75" customHeight="1">
      <c r="A70" s="99"/>
      <c r="B70" s="100"/>
      <c r="C70" s="100"/>
      <c r="D70" s="100"/>
      <c r="E70" s="100"/>
      <c r="F70" s="101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3"/>
    </row>
    <row r="71" spans="1:42" ht="25.8">
      <c r="A71" s="632"/>
      <c r="B71" s="633"/>
      <c r="C71" s="633"/>
      <c r="D71" s="633"/>
      <c r="E71" s="633"/>
      <c r="F71" s="633"/>
      <c r="G71" s="633"/>
      <c r="H71" s="633"/>
      <c r="I71" s="633"/>
      <c r="J71" s="633"/>
      <c r="K71" s="633"/>
      <c r="L71" s="633"/>
      <c r="M71" s="633"/>
      <c r="N71" s="633"/>
      <c r="O71" s="633"/>
      <c r="P71" s="633"/>
      <c r="Q71" s="633"/>
      <c r="R71" s="634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</row>
    <row r="72" spans="1:42">
      <c r="A72" s="44" t="s">
        <v>213</v>
      </c>
      <c r="B72" s="44" t="s">
        <v>2</v>
      </c>
      <c r="C72" s="44" t="s">
        <v>214</v>
      </c>
      <c r="D72" s="44" t="s">
        <v>215</v>
      </c>
      <c r="E72" s="44" t="s">
        <v>216</v>
      </c>
      <c r="F72" s="61" t="s">
        <v>217</v>
      </c>
      <c r="G72" s="44" t="s">
        <v>6</v>
      </c>
      <c r="H72" s="44" t="s">
        <v>218</v>
      </c>
      <c r="I72" s="44" t="s">
        <v>219</v>
      </c>
      <c r="J72" s="44" t="s">
        <v>220</v>
      </c>
      <c r="K72" s="44" t="s">
        <v>221</v>
      </c>
      <c r="L72" s="44" t="s">
        <v>216</v>
      </c>
      <c r="M72" s="45" t="s">
        <v>5</v>
      </c>
      <c r="N72" s="46" t="s">
        <v>8</v>
      </c>
      <c r="O72" s="44" t="s">
        <v>9</v>
      </c>
      <c r="P72" s="46" t="s">
        <v>10</v>
      </c>
      <c r="Q72" s="44" t="s">
        <v>222</v>
      </c>
      <c r="R72" s="61" t="s">
        <v>223</v>
      </c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</row>
    <row r="73" spans="1:42" s="42" customFormat="1">
      <c r="A73" s="50" t="s">
        <v>375</v>
      </c>
      <c r="B73" s="50"/>
      <c r="C73" s="66"/>
      <c r="D73" s="66"/>
      <c r="E73" s="66"/>
      <c r="F73" s="66"/>
      <c r="G73" s="66"/>
      <c r="H73" s="50">
        <v>322</v>
      </c>
      <c r="I73" s="50">
        <v>322</v>
      </c>
      <c r="J73" s="50">
        <f>I73-H73</f>
        <v>0</v>
      </c>
      <c r="K73" s="50">
        <v>80</v>
      </c>
      <c r="L73" s="50">
        <f>K73*J73</f>
        <v>0</v>
      </c>
      <c r="M73" s="51">
        <v>1.03</v>
      </c>
      <c r="N73" s="52">
        <f>M73*L73</f>
        <v>0</v>
      </c>
      <c r="O73" s="66"/>
      <c r="P73" s="66"/>
      <c r="Q73" s="66"/>
      <c r="R73" s="66"/>
    </row>
    <row r="74" spans="1:42" s="42" customFormat="1">
      <c r="A74" s="50" t="s">
        <v>376</v>
      </c>
      <c r="B74" s="50"/>
      <c r="C74" s="66"/>
      <c r="D74" s="66"/>
      <c r="E74" s="66"/>
      <c r="F74" s="66"/>
      <c r="G74" s="66"/>
      <c r="H74" s="50">
        <v>1551</v>
      </c>
      <c r="I74" s="50">
        <v>1641</v>
      </c>
      <c r="J74" s="50">
        <f>I74-H74</f>
        <v>90</v>
      </c>
      <c r="K74" s="50">
        <v>30</v>
      </c>
      <c r="L74" s="50">
        <f>K74*J74</f>
        <v>2700</v>
      </c>
      <c r="M74" s="51">
        <v>1.03</v>
      </c>
      <c r="N74" s="52">
        <f>M74*L74</f>
        <v>2781</v>
      </c>
      <c r="O74" s="66"/>
      <c r="P74" s="66"/>
      <c r="Q74" s="66"/>
      <c r="R74" s="66"/>
    </row>
    <row r="75" spans="1:42" s="42" customFormat="1">
      <c r="A75" s="66" t="s">
        <v>10</v>
      </c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102">
        <f>N75/M75</f>
        <v>2700</v>
      </c>
      <c r="M75" s="51">
        <v>1.03</v>
      </c>
      <c r="N75" s="102">
        <f>SUM(N73:N74)</f>
        <v>2781</v>
      </c>
      <c r="O75" s="66"/>
      <c r="P75" s="66"/>
      <c r="Q75" s="66"/>
      <c r="R75" s="66"/>
    </row>
    <row r="76" spans="1:42"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</row>
    <row r="77" spans="1:42">
      <c r="I77" s="49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</row>
    <row r="78" spans="1:42"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</row>
    <row r="79" spans="1:42" s="42" customFormat="1">
      <c r="A79" s="50" t="s">
        <v>644</v>
      </c>
      <c r="B79" s="66" t="s">
        <v>256</v>
      </c>
      <c r="C79" s="50"/>
      <c r="D79" s="50"/>
      <c r="E79" s="50"/>
      <c r="F79" s="68"/>
      <c r="G79" s="50"/>
      <c r="H79" s="50">
        <v>23158</v>
      </c>
      <c r="I79" s="50">
        <v>26262</v>
      </c>
      <c r="J79" s="50">
        <f>I79-H79</f>
        <v>3104</v>
      </c>
      <c r="K79" s="50">
        <v>1</v>
      </c>
      <c r="L79" s="50">
        <f>K79*J79</f>
        <v>3104</v>
      </c>
      <c r="M79" s="51">
        <v>1.03</v>
      </c>
      <c r="N79" s="52">
        <f>M79*L79</f>
        <v>3197.12</v>
      </c>
      <c r="O79" s="50"/>
      <c r="P79" s="52">
        <f>G79+N79+O79</f>
        <v>3197.12</v>
      </c>
      <c r="Q79" s="50">
        <v>1</v>
      </c>
      <c r="R79" s="67">
        <f>P79*Q79</f>
        <v>3197.12</v>
      </c>
    </row>
  </sheetData>
  <mergeCells count="5">
    <mergeCell ref="A1:R1"/>
    <mergeCell ref="A27:R27"/>
    <mergeCell ref="A44:R44"/>
    <mergeCell ref="A56:R56"/>
    <mergeCell ref="A71:R71"/>
  </mergeCells>
  <phoneticPr fontId="25" type="noConversion"/>
  <pageMargins left="0.7" right="0.7" top="0.75" bottom="0.75" header="0.3" footer="0.3"/>
  <pageSetup paperSize="9" orientation="landscape"/>
  <headerFooter>
    <oddHeader>&amp;C&amp;F</oddHeader>
    <oddFooter>&amp;L负责人：于光军&amp;C制作人: 李健华 &amp;D&amp;R 第 &amp;P 页</oddFooter>
  </headerFooter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ER65536"/>
  <sheetViews>
    <sheetView workbookViewId="0">
      <selection activeCell="J40" sqref="J40"/>
    </sheetView>
  </sheetViews>
  <sheetFormatPr defaultColWidth="9" defaultRowHeight="15.6"/>
  <cols>
    <col min="1" max="1" width="12.8984375" style="43" customWidth="1"/>
    <col min="2" max="4" width="9" style="43"/>
    <col min="5" max="5" width="5.8984375" style="43" customWidth="1"/>
    <col min="6" max="6" width="9" style="43"/>
    <col min="7" max="7" width="6.5" style="43" customWidth="1"/>
    <col min="8" max="8" width="15.09765625" style="43" customWidth="1"/>
    <col min="9" max="16384" width="9" style="43"/>
  </cols>
  <sheetData>
    <row r="1" spans="1:8" ht="1.5" customHeight="1">
      <c r="A1" s="641" t="s">
        <v>993</v>
      </c>
      <c r="B1" s="641"/>
      <c r="C1" s="641"/>
      <c r="D1" s="641"/>
      <c r="E1" s="641"/>
      <c r="F1" s="641"/>
      <c r="G1" s="641"/>
      <c r="H1" s="641"/>
    </row>
    <row r="2" spans="1:8" hidden="1">
      <c r="A2" s="44" t="s">
        <v>213</v>
      </c>
      <c r="B2" s="44" t="s">
        <v>218</v>
      </c>
      <c r="C2" s="44" t="s">
        <v>219</v>
      </c>
      <c r="D2" s="44" t="s">
        <v>220</v>
      </c>
      <c r="E2" s="44" t="s">
        <v>221</v>
      </c>
      <c r="F2" s="44" t="s">
        <v>216</v>
      </c>
      <c r="G2" s="45" t="s">
        <v>5</v>
      </c>
      <c r="H2" s="46" t="s">
        <v>8</v>
      </c>
    </row>
    <row r="3" spans="1:8" hidden="1">
      <c r="A3" s="44" t="s">
        <v>994</v>
      </c>
      <c r="B3" s="44">
        <v>11437</v>
      </c>
      <c r="C3" s="44">
        <v>13520</v>
      </c>
      <c r="D3" s="44">
        <f>C3-B3</f>
        <v>2083</v>
      </c>
      <c r="E3" s="44">
        <v>500</v>
      </c>
      <c r="F3" s="44">
        <f>E3*D3</f>
        <v>1041500</v>
      </c>
      <c r="G3" s="45">
        <v>1.03</v>
      </c>
      <c r="H3" s="46">
        <f>G3*F3</f>
        <v>1072745</v>
      </c>
    </row>
    <row r="4" spans="1:8" hidden="1">
      <c r="A4" s="44" t="s">
        <v>995</v>
      </c>
      <c r="B4" s="44">
        <v>7798</v>
      </c>
      <c r="C4" s="44">
        <v>9001</v>
      </c>
      <c r="D4" s="44">
        <f>C4-B4</f>
        <v>1203</v>
      </c>
      <c r="E4" s="44">
        <v>500</v>
      </c>
      <c r="F4" s="44">
        <f>E4*D4</f>
        <v>601500</v>
      </c>
      <c r="G4" s="45">
        <v>1.03</v>
      </c>
      <c r="H4" s="46">
        <f>G4*F4</f>
        <v>619545</v>
      </c>
    </row>
    <row r="5" spans="1:8" hidden="1">
      <c r="A5" s="44" t="s">
        <v>996</v>
      </c>
      <c r="B5" s="44"/>
      <c r="C5" s="44"/>
      <c r="D5" s="44"/>
      <c r="E5" s="44"/>
      <c r="F5" s="44">
        <f>SUM(F3:F4)</f>
        <v>1643000</v>
      </c>
      <c r="G5" s="45">
        <v>1.03</v>
      </c>
      <c r="H5" s="46">
        <f>G5*F5</f>
        <v>1692290</v>
      </c>
    </row>
    <row r="6" spans="1:8" hidden="1">
      <c r="A6" s="44"/>
      <c r="B6" s="44"/>
      <c r="C6" s="44"/>
      <c r="D6" s="44"/>
      <c r="E6" s="44"/>
      <c r="F6" s="44"/>
      <c r="G6" s="45"/>
      <c r="H6" s="46"/>
    </row>
    <row r="7" spans="1:8" hidden="1">
      <c r="A7" s="44" t="s">
        <v>994</v>
      </c>
      <c r="B7" s="44">
        <v>13520</v>
      </c>
      <c r="C7" s="44">
        <v>15397</v>
      </c>
      <c r="D7" s="44">
        <f>C7-B7</f>
        <v>1877</v>
      </c>
      <c r="E7" s="44">
        <v>500</v>
      </c>
      <c r="F7" s="44">
        <f>E7*D7</f>
        <v>938500</v>
      </c>
      <c r="G7" s="45">
        <v>1.03</v>
      </c>
      <c r="H7" s="46">
        <f t="shared" ref="H7:H17" si="0">G7*F7</f>
        <v>966655</v>
      </c>
    </row>
    <row r="8" spans="1:8" hidden="1">
      <c r="A8" s="44" t="s">
        <v>995</v>
      </c>
      <c r="B8" s="44">
        <v>9001</v>
      </c>
      <c r="C8" s="44">
        <v>10737</v>
      </c>
      <c r="D8" s="44">
        <f>C8-B8</f>
        <v>1736</v>
      </c>
      <c r="E8" s="44">
        <v>500</v>
      </c>
      <c r="F8" s="44">
        <f>E8*D8</f>
        <v>868000</v>
      </c>
      <c r="G8" s="45">
        <v>1.03</v>
      </c>
      <c r="H8" s="46">
        <f t="shared" si="0"/>
        <v>894040</v>
      </c>
    </row>
    <row r="9" spans="1:8" hidden="1">
      <c r="A9" s="44" t="s">
        <v>997</v>
      </c>
      <c r="B9" s="44"/>
      <c r="C9" s="44"/>
      <c r="D9" s="44"/>
      <c r="E9" s="44"/>
      <c r="F9" s="44">
        <f>SUM(F7:F8)</f>
        <v>1806500</v>
      </c>
      <c r="G9" s="45">
        <v>1.03</v>
      </c>
      <c r="H9" s="46">
        <f t="shared" si="0"/>
        <v>1860695</v>
      </c>
    </row>
    <row r="10" spans="1:8" ht="17.399999999999999" hidden="1">
      <c r="A10" s="641" t="s">
        <v>998</v>
      </c>
      <c r="B10" s="641"/>
      <c r="C10" s="641"/>
      <c r="D10" s="641"/>
      <c r="E10" s="641"/>
      <c r="F10" s="641"/>
      <c r="G10" s="641"/>
      <c r="H10" s="641"/>
    </row>
    <row r="11" spans="1:8" hidden="1">
      <c r="A11" s="44"/>
      <c r="B11" s="44"/>
      <c r="C11" s="44"/>
      <c r="D11" s="44"/>
      <c r="E11" s="44"/>
      <c r="F11" s="44"/>
      <c r="G11" s="45"/>
      <c r="H11" s="46"/>
    </row>
    <row r="12" spans="1:8" hidden="1">
      <c r="A12" s="44" t="s">
        <v>999</v>
      </c>
      <c r="B12" s="44">
        <v>314433</v>
      </c>
      <c r="C12" s="44">
        <v>356989</v>
      </c>
      <c r="D12" s="44">
        <f t="shared" ref="D12:D17" si="1">C12-B12</f>
        <v>42556</v>
      </c>
      <c r="E12" s="44">
        <v>1</v>
      </c>
      <c r="F12" s="44">
        <f t="shared" ref="F12:F17" si="2">E12*D12</f>
        <v>42556</v>
      </c>
      <c r="G12" s="45">
        <v>1.03</v>
      </c>
      <c r="H12" s="46">
        <f>G12*F12</f>
        <v>43832.68</v>
      </c>
    </row>
    <row r="13" spans="1:8" hidden="1">
      <c r="A13" s="44" t="s">
        <v>1000</v>
      </c>
      <c r="B13" s="44">
        <v>1043</v>
      </c>
      <c r="C13" s="44">
        <v>1055</v>
      </c>
      <c r="D13" s="44">
        <f t="shared" si="1"/>
        <v>12</v>
      </c>
      <c r="E13" s="44">
        <v>400</v>
      </c>
      <c r="F13" s="44">
        <f t="shared" si="2"/>
        <v>4800</v>
      </c>
      <c r="G13" s="45">
        <v>1.03</v>
      </c>
      <c r="H13" s="46">
        <f t="shared" si="0"/>
        <v>4944</v>
      </c>
    </row>
    <row r="14" spans="1:8" hidden="1">
      <c r="A14" s="44" t="s">
        <v>1001</v>
      </c>
      <c r="B14" s="44">
        <v>408287</v>
      </c>
      <c r="C14" s="44">
        <v>534690</v>
      </c>
      <c r="D14" s="44">
        <f t="shared" si="1"/>
        <v>126403</v>
      </c>
      <c r="E14" s="44">
        <v>1</v>
      </c>
      <c r="F14" s="44">
        <f t="shared" si="2"/>
        <v>126403</v>
      </c>
      <c r="G14" s="45">
        <v>1.03</v>
      </c>
      <c r="H14" s="46">
        <f t="shared" si="0"/>
        <v>130195.09</v>
      </c>
    </row>
    <row r="15" spans="1:8" hidden="1">
      <c r="A15" s="44" t="s">
        <v>1002</v>
      </c>
      <c r="B15" s="44">
        <v>1076919</v>
      </c>
      <c r="C15" s="44">
        <v>1111657</v>
      </c>
      <c r="D15" s="44">
        <f t="shared" si="1"/>
        <v>34738</v>
      </c>
      <c r="E15" s="44">
        <v>1</v>
      </c>
      <c r="F15" s="44">
        <f t="shared" si="2"/>
        <v>34738</v>
      </c>
      <c r="G15" s="45">
        <v>1.03</v>
      </c>
      <c r="H15" s="46">
        <f t="shared" si="0"/>
        <v>35780.14</v>
      </c>
    </row>
    <row r="16" spans="1:8" hidden="1">
      <c r="A16" s="44" t="s">
        <v>1003</v>
      </c>
      <c r="B16" s="44">
        <v>917189</v>
      </c>
      <c r="C16" s="44">
        <v>1131196</v>
      </c>
      <c r="D16" s="44">
        <f t="shared" si="1"/>
        <v>214007</v>
      </c>
      <c r="E16" s="44">
        <v>1</v>
      </c>
      <c r="F16" s="44">
        <f t="shared" si="2"/>
        <v>214007</v>
      </c>
      <c r="G16" s="45">
        <v>1.03</v>
      </c>
      <c r="H16" s="46">
        <f t="shared" si="0"/>
        <v>220427.21</v>
      </c>
    </row>
    <row r="17" spans="1:8" hidden="1">
      <c r="A17" s="44" t="s">
        <v>1004</v>
      </c>
      <c r="B17" s="44">
        <v>747528</v>
      </c>
      <c r="C17" s="44">
        <v>863512</v>
      </c>
      <c r="D17" s="44">
        <f t="shared" si="1"/>
        <v>115984</v>
      </c>
      <c r="E17" s="44">
        <v>1</v>
      </c>
      <c r="F17" s="44">
        <f t="shared" si="2"/>
        <v>115984</v>
      </c>
      <c r="G17" s="45">
        <v>1.03</v>
      </c>
      <c r="H17" s="46">
        <f t="shared" si="0"/>
        <v>119463.52</v>
      </c>
    </row>
    <row r="18" spans="1:8" hidden="1">
      <c r="A18" s="44" t="s">
        <v>1005</v>
      </c>
      <c r="B18" s="44"/>
      <c r="C18" s="44"/>
      <c r="D18" s="44"/>
      <c r="E18" s="44"/>
      <c r="F18" s="44">
        <f>SUM(F12:F17)</f>
        <v>538488</v>
      </c>
      <c r="G18" s="45">
        <v>1.03</v>
      </c>
      <c r="H18" s="46">
        <f>SUM(H12:H17)</f>
        <v>554642.64</v>
      </c>
    </row>
    <row r="19" spans="1:8" hidden="1">
      <c r="A19" s="44"/>
      <c r="B19" s="44"/>
      <c r="C19" s="44"/>
      <c r="D19" s="44"/>
      <c r="E19" s="44"/>
      <c r="F19" s="44"/>
      <c r="G19" s="45"/>
      <c r="H19" s="46"/>
    </row>
    <row r="20" spans="1:8" hidden="1">
      <c r="A20" s="44" t="s">
        <v>1006</v>
      </c>
      <c r="B20" s="44">
        <v>19934</v>
      </c>
      <c r="C20" s="44">
        <v>20096</v>
      </c>
      <c r="D20" s="44">
        <f>C20-B20</f>
        <v>162</v>
      </c>
      <c r="E20" s="44">
        <v>1</v>
      </c>
      <c r="F20" s="44">
        <f>E20*D20</f>
        <v>162</v>
      </c>
      <c r="G20" s="45">
        <v>9.5</v>
      </c>
      <c r="H20" s="46">
        <f>G20*F20</f>
        <v>1539</v>
      </c>
    </row>
    <row r="21" spans="1:8" hidden="1">
      <c r="A21" s="44" t="s">
        <v>1007</v>
      </c>
      <c r="B21" s="44">
        <v>15341</v>
      </c>
      <c r="C21" s="44">
        <v>15735</v>
      </c>
      <c r="D21" s="44">
        <f>C21-B21</f>
        <v>394</v>
      </c>
      <c r="E21" s="44">
        <v>1</v>
      </c>
      <c r="F21" s="44">
        <f>E21*D21</f>
        <v>394</v>
      </c>
      <c r="G21" s="45">
        <v>9.5</v>
      </c>
      <c r="H21" s="46">
        <f>G21*F21</f>
        <v>3743</v>
      </c>
    </row>
    <row r="22" spans="1:8" hidden="1">
      <c r="A22" s="44" t="s">
        <v>10</v>
      </c>
      <c r="B22" s="44"/>
      <c r="C22" s="44"/>
      <c r="D22" s="44"/>
      <c r="E22" s="44"/>
      <c r="F22" s="44">
        <f>SUM(F20:F21)</f>
        <v>556</v>
      </c>
      <c r="G22" s="45">
        <v>9.5</v>
      </c>
      <c r="H22" s="46">
        <f>G22*F22</f>
        <v>5282</v>
      </c>
    </row>
    <row r="23" spans="1:8" hidden="1">
      <c r="A23" s="47" t="s">
        <v>1008</v>
      </c>
    </row>
    <row r="24" spans="1:8" hidden="1">
      <c r="A24" s="48" t="s">
        <v>1009</v>
      </c>
      <c r="H24" s="49">
        <f>H18+H22</f>
        <v>559924.64</v>
      </c>
    </row>
    <row r="25" spans="1:8" hidden="1"/>
    <row r="26" spans="1:8" ht="17.399999999999999">
      <c r="A26" s="641" t="s">
        <v>1010</v>
      </c>
      <c r="B26" s="641"/>
      <c r="C26" s="641"/>
      <c r="D26" s="641"/>
      <c r="E26" s="641"/>
      <c r="F26" s="641"/>
      <c r="G26" s="641"/>
      <c r="H26" s="641"/>
    </row>
    <row r="27" spans="1:8">
      <c r="A27" s="44"/>
      <c r="B27" s="44"/>
      <c r="C27" s="44"/>
      <c r="D27" s="44"/>
      <c r="E27" s="44"/>
      <c r="F27" s="44"/>
      <c r="G27" s="45"/>
      <c r="H27" s="46"/>
    </row>
    <row r="28" spans="1:8" s="42" customFormat="1">
      <c r="A28" s="50" t="s">
        <v>999</v>
      </c>
      <c r="B28" s="50">
        <v>1575875</v>
      </c>
      <c r="C28" s="50">
        <v>1580291</v>
      </c>
      <c r="D28" s="50">
        <f t="shared" ref="D28:D33" si="3">C28-B28</f>
        <v>4416</v>
      </c>
      <c r="E28" s="50">
        <v>1</v>
      </c>
      <c r="F28" s="50">
        <f t="shared" ref="F28:F33" si="4">E28*D28</f>
        <v>4416</v>
      </c>
      <c r="G28" s="51">
        <v>1.03</v>
      </c>
      <c r="H28" s="52">
        <f t="shared" ref="H28:H33" si="5">G28*F28</f>
        <v>4548.4799999999996</v>
      </c>
    </row>
    <row r="29" spans="1:8" s="42" customFormat="1">
      <c r="A29" s="50" t="s">
        <v>1000</v>
      </c>
      <c r="B29" s="50">
        <v>1791</v>
      </c>
      <c r="C29" s="50">
        <v>2005</v>
      </c>
      <c r="D29" s="50">
        <f t="shared" si="3"/>
        <v>214</v>
      </c>
      <c r="E29" s="50">
        <v>400</v>
      </c>
      <c r="F29" s="50">
        <f t="shared" si="4"/>
        <v>85600</v>
      </c>
      <c r="G29" s="51">
        <v>1.03</v>
      </c>
      <c r="H29" s="52">
        <f t="shared" si="5"/>
        <v>88168</v>
      </c>
    </row>
    <row r="30" spans="1:8" s="42" customFormat="1">
      <c r="A30" s="50" t="s">
        <v>1001</v>
      </c>
      <c r="B30" s="50">
        <v>1439114</v>
      </c>
      <c r="C30" s="50">
        <v>1643214</v>
      </c>
      <c r="D30" s="50">
        <f t="shared" si="3"/>
        <v>204100</v>
      </c>
      <c r="E30" s="50">
        <v>1</v>
      </c>
      <c r="F30" s="50">
        <f t="shared" si="4"/>
        <v>204100</v>
      </c>
      <c r="G30" s="51">
        <v>1.03</v>
      </c>
      <c r="H30" s="52">
        <f t="shared" si="5"/>
        <v>210223</v>
      </c>
    </row>
    <row r="31" spans="1:8" s="42" customFormat="1">
      <c r="A31" s="50" t="s">
        <v>1002</v>
      </c>
      <c r="B31" s="50">
        <v>2373864</v>
      </c>
      <c r="C31" s="50">
        <v>2444014</v>
      </c>
      <c r="D31" s="50">
        <f t="shared" si="3"/>
        <v>70150</v>
      </c>
      <c r="E31" s="50">
        <v>1</v>
      </c>
      <c r="F31" s="50">
        <f t="shared" si="4"/>
        <v>70150</v>
      </c>
      <c r="G31" s="51">
        <v>1.03</v>
      </c>
      <c r="H31" s="52">
        <f t="shared" si="5"/>
        <v>72254.5</v>
      </c>
    </row>
    <row r="32" spans="1:8" s="42" customFormat="1">
      <c r="A32" s="50" t="s">
        <v>1003</v>
      </c>
      <c r="B32" s="50">
        <v>2447716</v>
      </c>
      <c r="C32" s="50">
        <v>2709486</v>
      </c>
      <c r="D32" s="50">
        <f t="shared" si="3"/>
        <v>261770</v>
      </c>
      <c r="E32" s="50">
        <v>1</v>
      </c>
      <c r="F32" s="50">
        <f t="shared" si="4"/>
        <v>261770</v>
      </c>
      <c r="G32" s="51">
        <v>1.03</v>
      </c>
      <c r="H32" s="52">
        <f t="shared" si="5"/>
        <v>269623.09999999998</v>
      </c>
    </row>
    <row r="33" spans="1:148" s="42" customFormat="1">
      <c r="A33" s="50" t="s">
        <v>1011</v>
      </c>
      <c r="B33" s="50">
        <v>1612532</v>
      </c>
      <c r="C33" s="50">
        <v>1757415</v>
      </c>
      <c r="D33" s="50">
        <f t="shared" si="3"/>
        <v>144883</v>
      </c>
      <c r="E33" s="50">
        <v>1</v>
      </c>
      <c r="F33" s="50">
        <f t="shared" si="4"/>
        <v>144883</v>
      </c>
      <c r="G33" s="51">
        <v>1.03</v>
      </c>
      <c r="H33" s="52">
        <f t="shared" si="5"/>
        <v>149229.49</v>
      </c>
    </row>
    <row r="34" spans="1:148" s="42" customFormat="1">
      <c r="A34" s="50" t="s">
        <v>1005</v>
      </c>
      <c r="B34" s="50"/>
      <c r="C34" s="50"/>
      <c r="D34" s="50"/>
      <c r="E34" s="50"/>
      <c r="F34" s="50">
        <f>SUM(F28:F33)</f>
        <v>770919</v>
      </c>
      <c r="G34" s="51">
        <v>1.03</v>
      </c>
      <c r="H34" s="52">
        <f>SUM(H28:H33)</f>
        <v>794046.57</v>
      </c>
      <c r="I34" s="42">
        <f>F34*G34</f>
        <v>794046.57</v>
      </c>
    </row>
    <row r="35" spans="1:148" s="42" customFormat="1">
      <c r="A35" s="50"/>
      <c r="B35" s="50"/>
      <c r="C35" s="50"/>
      <c r="D35" s="50"/>
      <c r="E35" s="50"/>
      <c r="F35" s="50"/>
      <c r="G35" s="51"/>
      <c r="H35" s="52"/>
    </row>
    <row r="36" spans="1:148" s="42" customFormat="1">
      <c r="A36" s="50" t="s">
        <v>1006</v>
      </c>
      <c r="B36" s="50">
        <v>29137</v>
      </c>
      <c r="C36" s="50">
        <v>30805</v>
      </c>
      <c r="D36" s="50">
        <f>C36-B36</f>
        <v>1668</v>
      </c>
      <c r="E36" s="50">
        <v>1</v>
      </c>
      <c r="F36" s="50">
        <f>E36*D36</f>
        <v>1668</v>
      </c>
      <c r="G36" s="51">
        <v>9.5</v>
      </c>
      <c r="H36" s="52">
        <f>G36*F36</f>
        <v>15846</v>
      </c>
    </row>
    <row r="37" spans="1:148" s="42" customFormat="1">
      <c r="A37" s="50" t="s">
        <v>1007</v>
      </c>
      <c r="B37" s="50">
        <v>39393</v>
      </c>
      <c r="C37" s="50">
        <v>40216</v>
      </c>
      <c r="D37" s="50">
        <f>C37-B37</f>
        <v>823</v>
      </c>
      <c r="E37" s="50">
        <v>1</v>
      </c>
      <c r="F37" s="50">
        <f>E37*D37</f>
        <v>823</v>
      </c>
      <c r="G37" s="51">
        <v>9.5</v>
      </c>
      <c r="H37" s="52">
        <f>G37*F37</f>
        <v>7818.5</v>
      </c>
    </row>
    <row r="38" spans="1:148" s="42" customFormat="1">
      <c r="A38" s="50" t="s">
        <v>10</v>
      </c>
      <c r="B38" s="50"/>
      <c r="C38" s="50"/>
      <c r="D38" s="50"/>
      <c r="E38" s="50"/>
      <c r="F38" s="50">
        <f>SUM(F36:F37)</f>
        <v>2491</v>
      </c>
      <c r="G38" s="51">
        <v>9.5</v>
      </c>
      <c r="H38" s="52">
        <f>G38*F38</f>
        <v>23664.5</v>
      </c>
    </row>
    <row r="39" spans="1:148" s="42" customFormat="1">
      <c r="A39" s="53" t="s">
        <v>1008</v>
      </c>
    </row>
    <row r="40" spans="1:148" s="42" customFormat="1">
      <c r="A40" s="54" t="s">
        <v>1009</v>
      </c>
      <c r="H40" s="55">
        <f>H34+H38</f>
        <v>817711.07</v>
      </c>
    </row>
    <row r="41" spans="1:148"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</row>
    <row r="65536" spans="3:3">
      <c r="C65536" s="57"/>
    </row>
  </sheetData>
  <mergeCells count="3">
    <mergeCell ref="A1:H1"/>
    <mergeCell ref="A10:H10"/>
    <mergeCell ref="A26:H26"/>
  </mergeCells>
  <phoneticPr fontId="25" type="noConversion"/>
  <pageMargins left="0.74803149606299202" right="0.74803149606299202" top="0.196850393700787" bottom="0.39370078740157499" header="0.511811023622047" footer="0.511811023622047"/>
  <pageSetup paperSize="27" orientation="landscape"/>
  <headerFooter alignWithMargins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K121"/>
  <sheetViews>
    <sheetView topLeftCell="A72" workbookViewId="0">
      <selection activeCell="C130" sqref="C130"/>
    </sheetView>
  </sheetViews>
  <sheetFormatPr defaultColWidth="9" defaultRowHeight="15.6"/>
  <cols>
    <col min="1" max="2" width="9" style="1"/>
    <col min="3" max="3" width="12.59765625" style="1" customWidth="1"/>
    <col min="4" max="4" width="9" style="1"/>
    <col min="5" max="5" width="5.09765625" style="1" customWidth="1"/>
    <col min="6" max="6" width="10.59765625" style="1" customWidth="1"/>
    <col min="7" max="7" width="13.69921875" style="1" customWidth="1"/>
    <col min="8" max="8" width="9" style="1"/>
    <col min="9" max="9" width="12.69921875" style="1" customWidth="1"/>
    <col min="10" max="10" width="9.5" style="1" customWidth="1"/>
    <col min="11" max="11" width="12.59765625" style="1" customWidth="1"/>
    <col min="12" max="16384" width="9" style="1"/>
  </cols>
  <sheetData>
    <row r="1" spans="1:11">
      <c r="A1" s="2" t="s">
        <v>195</v>
      </c>
      <c r="C1" s="35">
        <v>1184065001</v>
      </c>
      <c r="D1" s="2">
        <v>6186</v>
      </c>
      <c r="E1" s="2">
        <v>5</v>
      </c>
      <c r="F1" s="4">
        <f>D1*E1</f>
        <v>30930</v>
      </c>
      <c r="G1" s="4">
        <v>277840</v>
      </c>
      <c r="H1" s="2">
        <v>0.48</v>
      </c>
      <c r="I1" s="4">
        <f>G1*H1</f>
        <v>133363.20000000001</v>
      </c>
      <c r="J1" s="2"/>
      <c r="K1" s="4">
        <f>F1+I1+J1</f>
        <v>164293.20000000001</v>
      </c>
    </row>
    <row r="2" spans="1:11">
      <c r="A2" s="2" t="s">
        <v>196</v>
      </c>
      <c r="B2" s="2"/>
      <c r="C2" s="35">
        <v>1184055001</v>
      </c>
      <c r="D2" s="2">
        <v>0</v>
      </c>
      <c r="E2" s="2">
        <v>5</v>
      </c>
      <c r="F2" s="4">
        <f>D2*E2</f>
        <v>0</v>
      </c>
      <c r="G2" s="4">
        <v>1731</v>
      </c>
      <c r="H2" s="2">
        <v>0.48</v>
      </c>
      <c r="I2" s="4">
        <f>G2*H2</f>
        <v>830.88</v>
      </c>
      <c r="J2" s="2"/>
      <c r="K2" s="4">
        <f>F2+I2+J2</f>
        <v>830.88</v>
      </c>
    </row>
    <row r="3" spans="1:11">
      <c r="A3" s="2" t="s">
        <v>197</v>
      </c>
      <c r="B3" s="2"/>
      <c r="C3" s="35">
        <v>1100005007</v>
      </c>
      <c r="D3" s="2">
        <v>0</v>
      </c>
      <c r="E3" s="2">
        <v>5</v>
      </c>
      <c r="F3" s="4">
        <f>D3*E3</f>
        <v>0</v>
      </c>
      <c r="G3" s="4">
        <v>2625.81</v>
      </c>
      <c r="H3" s="2">
        <v>0.48</v>
      </c>
      <c r="I3" s="4">
        <f>G3*H3</f>
        <v>1260.3887999999999</v>
      </c>
      <c r="J3" s="2"/>
      <c r="K3" s="4">
        <f>F3+I3+J3</f>
        <v>1260.3887999999999</v>
      </c>
    </row>
    <row r="4" spans="1:11">
      <c r="A4" s="2" t="s">
        <v>198</v>
      </c>
      <c r="B4" s="2"/>
      <c r="C4" s="35">
        <v>1188020001</v>
      </c>
      <c r="D4" s="2">
        <v>0</v>
      </c>
      <c r="E4" s="2">
        <v>5</v>
      </c>
      <c r="F4" s="4">
        <f>D4*E4</f>
        <v>0</v>
      </c>
      <c r="G4" s="4">
        <v>2625.81</v>
      </c>
      <c r="H4" s="2">
        <v>0.48</v>
      </c>
      <c r="I4" s="4">
        <f>G4*H4</f>
        <v>1260.3887999999999</v>
      </c>
      <c r="J4" s="2"/>
      <c r="K4" s="4">
        <f>F4+I4+J4</f>
        <v>1260.3887999999999</v>
      </c>
    </row>
    <row r="5" spans="1:11">
      <c r="A5" s="2" t="s">
        <v>10</v>
      </c>
      <c r="B5" s="2"/>
      <c r="C5" s="35"/>
      <c r="D5" s="2">
        <f>SUM(D1:D4)</f>
        <v>6186</v>
      </c>
      <c r="E5" s="2">
        <v>5</v>
      </c>
      <c r="F5" s="4">
        <f>D5*E5</f>
        <v>30930</v>
      </c>
      <c r="G5" s="4">
        <f>SUM(G1:G4)</f>
        <v>284822.62</v>
      </c>
      <c r="H5" s="2">
        <v>0.48</v>
      </c>
      <c r="I5" s="4">
        <f>G5*H5</f>
        <v>136714.85759999999</v>
      </c>
      <c r="J5" s="2"/>
      <c r="K5" s="4">
        <f>F5+I5</f>
        <v>167644.85759999999</v>
      </c>
    </row>
    <row r="7" spans="1:11" ht="22.2">
      <c r="A7" s="642" t="s">
        <v>1012</v>
      </c>
      <c r="B7" s="642"/>
      <c r="C7" s="642"/>
      <c r="D7" s="642"/>
      <c r="E7" s="642"/>
      <c r="F7" s="642"/>
      <c r="G7" s="642"/>
      <c r="H7" s="642"/>
      <c r="I7" s="642"/>
      <c r="J7" s="642"/>
      <c r="K7" s="642"/>
    </row>
    <row r="8" spans="1:11">
      <c r="A8" s="2" t="s">
        <v>1</v>
      </c>
      <c r="B8" s="2" t="s">
        <v>2</v>
      </c>
      <c r="C8" s="2" t="s">
        <v>3</v>
      </c>
      <c r="D8" s="2" t="s">
        <v>4</v>
      </c>
      <c r="E8" s="2" t="s">
        <v>5</v>
      </c>
      <c r="F8" s="4" t="s">
        <v>6</v>
      </c>
      <c r="G8" s="4" t="s">
        <v>7</v>
      </c>
      <c r="H8" s="2" t="s">
        <v>5</v>
      </c>
      <c r="I8" s="4" t="s">
        <v>8</v>
      </c>
      <c r="J8" s="2" t="s">
        <v>9</v>
      </c>
      <c r="K8" s="4" t="s">
        <v>10</v>
      </c>
    </row>
    <row r="9" spans="1:11">
      <c r="A9" s="2" t="s">
        <v>11</v>
      </c>
      <c r="B9" s="2" t="s">
        <v>35</v>
      </c>
      <c r="C9" s="2" t="s">
        <v>38</v>
      </c>
      <c r="D9" s="2">
        <v>3047.28</v>
      </c>
      <c r="E9" s="11">
        <v>9.5</v>
      </c>
      <c r="F9" s="4">
        <f>D9*E9</f>
        <v>28949.16</v>
      </c>
      <c r="G9" s="4">
        <v>262451.37</v>
      </c>
      <c r="H9" s="2">
        <v>1.03</v>
      </c>
      <c r="I9" s="4">
        <f>G9*H9</f>
        <v>270324.91110000003</v>
      </c>
      <c r="J9" s="2"/>
      <c r="K9" s="4">
        <f t="shared" ref="K9:K39" si="0">F9+I9+J9</f>
        <v>299274.0711</v>
      </c>
    </row>
    <row r="10" spans="1:11">
      <c r="A10" s="2" t="s">
        <v>11</v>
      </c>
      <c r="B10" s="2" t="s">
        <v>16</v>
      </c>
      <c r="C10" s="2" t="s">
        <v>17</v>
      </c>
      <c r="D10" s="2"/>
      <c r="E10" s="2"/>
      <c r="F10" s="4"/>
      <c r="G10" s="4">
        <f>I10/H10</f>
        <v>72330.097087378599</v>
      </c>
      <c r="H10" s="2">
        <v>1.03</v>
      </c>
      <c r="I10" s="4">
        <v>74500</v>
      </c>
      <c r="J10" s="2"/>
      <c r="K10" s="4">
        <f t="shared" si="0"/>
        <v>74500</v>
      </c>
    </row>
    <row r="11" spans="1:11">
      <c r="A11" s="2" t="s">
        <v>11</v>
      </c>
      <c r="B11" s="2" t="s">
        <v>16</v>
      </c>
      <c r="C11" s="2" t="s">
        <v>20</v>
      </c>
      <c r="D11" s="2"/>
      <c r="E11" s="2"/>
      <c r="F11" s="4"/>
      <c r="G11" s="4">
        <f t="shared" ref="G11:G20" si="1">I11/H11</f>
        <v>570388.34951456299</v>
      </c>
      <c r="H11" s="2">
        <v>1.03</v>
      </c>
      <c r="I11" s="4">
        <v>587500</v>
      </c>
      <c r="J11" s="2"/>
      <c r="K11" s="4">
        <f t="shared" si="0"/>
        <v>587500</v>
      </c>
    </row>
    <row r="12" spans="1:11">
      <c r="A12" s="2" t="s">
        <v>11</v>
      </c>
      <c r="B12" s="2" t="s">
        <v>1013</v>
      </c>
      <c r="C12" s="2" t="s">
        <v>1014</v>
      </c>
      <c r="D12" s="2"/>
      <c r="E12" s="2"/>
      <c r="F12" s="4"/>
      <c r="G12" s="4">
        <f t="shared" si="1"/>
        <v>47087.378640776697</v>
      </c>
      <c r="H12" s="2">
        <v>1.03</v>
      </c>
      <c r="I12" s="4">
        <v>48500</v>
      </c>
      <c r="J12" s="2"/>
      <c r="K12" s="4">
        <f t="shared" si="0"/>
        <v>48500</v>
      </c>
    </row>
    <row r="13" spans="1:11">
      <c r="A13" s="2" t="s">
        <v>11</v>
      </c>
      <c r="B13" s="2" t="s">
        <v>1015</v>
      </c>
      <c r="C13" s="2" t="s">
        <v>1016</v>
      </c>
      <c r="D13" s="2"/>
      <c r="E13" s="2"/>
      <c r="F13" s="4"/>
      <c r="G13" s="4">
        <f t="shared" si="1"/>
        <v>67475.728155339806</v>
      </c>
      <c r="H13" s="2">
        <v>1.03</v>
      </c>
      <c r="I13" s="4">
        <v>69500</v>
      </c>
      <c r="J13" s="2"/>
      <c r="K13" s="4">
        <f t="shared" si="0"/>
        <v>69500</v>
      </c>
    </row>
    <row r="14" spans="1:11">
      <c r="A14" s="2" t="s">
        <v>11</v>
      </c>
      <c r="B14" s="2" t="s">
        <v>23</v>
      </c>
      <c r="C14" s="2" t="s">
        <v>24</v>
      </c>
      <c r="D14" s="2"/>
      <c r="E14" s="2"/>
      <c r="F14" s="4"/>
      <c r="G14" s="4">
        <f t="shared" si="1"/>
        <v>95631.067961164998</v>
      </c>
      <c r="H14" s="2">
        <v>1.03</v>
      </c>
      <c r="I14" s="4">
        <v>98500</v>
      </c>
      <c r="J14" s="2"/>
      <c r="K14" s="4">
        <f t="shared" si="0"/>
        <v>98500</v>
      </c>
    </row>
    <row r="15" spans="1:11">
      <c r="A15" s="2" t="s">
        <v>11</v>
      </c>
      <c r="B15" s="2" t="s">
        <v>14</v>
      </c>
      <c r="C15" s="2" t="s">
        <v>15</v>
      </c>
      <c r="D15" s="2"/>
      <c r="E15" s="2"/>
      <c r="F15" s="4"/>
      <c r="G15" s="4">
        <f t="shared" si="1"/>
        <v>32233.0097087379</v>
      </c>
      <c r="H15" s="2">
        <v>1.03</v>
      </c>
      <c r="I15" s="4">
        <v>33200</v>
      </c>
      <c r="J15" s="2"/>
      <c r="K15" s="4">
        <f t="shared" si="0"/>
        <v>33200</v>
      </c>
    </row>
    <row r="16" spans="1:11">
      <c r="A16" s="2" t="s">
        <v>11</v>
      </c>
      <c r="B16" s="2" t="s">
        <v>14</v>
      </c>
      <c r="C16" s="2" t="s">
        <v>22</v>
      </c>
      <c r="D16" s="2"/>
      <c r="E16" s="2"/>
      <c r="F16" s="4"/>
      <c r="G16" s="4">
        <f t="shared" si="1"/>
        <v>14174.7572815534</v>
      </c>
      <c r="H16" s="2">
        <v>1.03</v>
      </c>
      <c r="I16" s="4">
        <v>14600</v>
      </c>
      <c r="J16" s="2"/>
      <c r="K16" s="4">
        <f t="shared" si="0"/>
        <v>14600</v>
      </c>
    </row>
    <row r="17" spans="1:11">
      <c r="A17" s="2" t="s">
        <v>11</v>
      </c>
      <c r="B17" s="2" t="s">
        <v>1017</v>
      </c>
      <c r="C17" s="2" t="s">
        <v>1018</v>
      </c>
      <c r="D17" s="2"/>
      <c r="E17" s="2"/>
      <c r="F17" s="4"/>
      <c r="G17" s="4">
        <f t="shared" si="1"/>
        <v>38058.252427184503</v>
      </c>
      <c r="H17" s="2">
        <v>1.03</v>
      </c>
      <c r="I17" s="4">
        <v>39200</v>
      </c>
      <c r="J17" s="2"/>
      <c r="K17" s="4">
        <f t="shared" si="0"/>
        <v>39200</v>
      </c>
    </row>
    <row r="18" spans="1:11">
      <c r="A18" s="2" t="s">
        <v>11</v>
      </c>
      <c r="B18" s="2" t="s">
        <v>33</v>
      </c>
      <c r="C18" s="2" t="s">
        <v>1019</v>
      </c>
      <c r="D18" s="2"/>
      <c r="E18" s="2"/>
      <c r="F18" s="4"/>
      <c r="G18" s="4">
        <f t="shared" si="1"/>
        <v>5339.8058252427199</v>
      </c>
      <c r="H18" s="2">
        <v>1.03</v>
      </c>
      <c r="I18" s="4">
        <v>5500</v>
      </c>
      <c r="J18" s="2"/>
      <c r="K18" s="4">
        <f t="shared" si="0"/>
        <v>5500</v>
      </c>
    </row>
    <row r="19" spans="1:11">
      <c r="A19" s="2" t="s">
        <v>11</v>
      </c>
      <c r="B19" s="2" t="s">
        <v>12</v>
      </c>
      <c r="C19" s="2" t="s">
        <v>13</v>
      </c>
      <c r="D19" s="2"/>
      <c r="E19" s="2"/>
      <c r="F19" s="4"/>
      <c r="G19" s="4">
        <f t="shared" si="1"/>
        <v>10485.4368932039</v>
      </c>
      <c r="H19" s="2">
        <v>1.03</v>
      </c>
      <c r="I19" s="4">
        <v>10800</v>
      </c>
      <c r="J19" s="2"/>
      <c r="K19" s="4">
        <f t="shared" si="0"/>
        <v>10800</v>
      </c>
    </row>
    <row r="20" spans="1:11">
      <c r="A20" s="2" t="s">
        <v>11</v>
      </c>
      <c r="B20" s="2" t="s">
        <v>371</v>
      </c>
      <c r="C20" s="2" t="s">
        <v>1020</v>
      </c>
      <c r="D20" s="13"/>
      <c r="E20" s="2"/>
      <c r="F20" s="4"/>
      <c r="G20" s="4">
        <f t="shared" si="1"/>
        <v>6558.6699029126203</v>
      </c>
      <c r="H20" s="2">
        <v>1.03</v>
      </c>
      <c r="I20" s="4">
        <v>6755.43</v>
      </c>
      <c r="J20" s="2"/>
      <c r="K20" s="4">
        <f t="shared" si="0"/>
        <v>6755.43</v>
      </c>
    </row>
    <row r="21" spans="1:11">
      <c r="A21" s="2" t="s">
        <v>11</v>
      </c>
      <c r="B21" s="2" t="s">
        <v>453</v>
      </c>
      <c r="C21" s="2" t="s">
        <v>1021</v>
      </c>
      <c r="D21" s="2">
        <v>7</v>
      </c>
      <c r="E21" s="11">
        <v>9.5</v>
      </c>
      <c r="F21" s="4">
        <f>D21*E21</f>
        <v>66.5</v>
      </c>
      <c r="G21" s="4">
        <v>3545.09</v>
      </c>
      <c r="H21" s="2">
        <v>1.03</v>
      </c>
      <c r="I21" s="4">
        <f>G21*H21</f>
        <v>3651.4427000000001</v>
      </c>
      <c r="J21" s="2"/>
      <c r="K21" s="4">
        <f t="shared" si="0"/>
        <v>3717.9427000000001</v>
      </c>
    </row>
    <row r="22" spans="1:11">
      <c r="A22" s="2" t="s">
        <v>156</v>
      </c>
      <c r="B22" s="2" t="s">
        <v>159</v>
      </c>
      <c r="C22" s="2" t="s">
        <v>160</v>
      </c>
      <c r="D22" s="2">
        <v>3161.9</v>
      </c>
      <c r="E22" s="11">
        <v>9.5</v>
      </c>
      <c r="F22" s="4">
        <f>D22*E22</f>
        <v>30038.05</v>
      </c>
      <c r="G22" s="4">
        <v>211904.81</v>
      </c>
      <c r="H22" s="2">
        <v>1.03</v>
      </c>
      <c r="I22" s="4">
        <f>G22*H22</f>
        <v>218261.95430000001</v>
      </c>
      <c r="J22" s="2"/>
      <c r="K22" s="4">
        <f t="shared" si="0"/>
        <v>248300.0043</v>
      </c>
    </row>
    <row r="23" spans="1:11">
      <c r="A23" s="2" t="s">
        <v>156</v>
      </c>
      <c r="B23" s="2" t="s">
        <v>1022</v>
      </c>
      <c r="C23" s="2" t="s">
        <v>1023</v>
      </c>
      <c r="D23" s="2"/>
      <c r="E23" s="2"/>
      <c r="F23" s="4"/>
      <c r="G23" s="4">
        <f t="shared" ref="G23:G39" si="2">I23/H23</f>
        <v>29126.213592233002</v>
      </c>
      <c r="H23" s="2">
        <v>1.03</v>
      </c>
      <c r="I23" s="4">
        <v>30000</v>
      </c>
      <c r="J23" s="2"/>
      <c r="K23" s="4">
        <f t="shared" si="0"/>
        <v>30000</v>
      </c>
    </row>
    <row r="24" spans="1:11">
      <c r="A24" s="2" t="s">
        <v>156</v>
      </c>
      <c r="B24" s="2" t="s">
        <v>173</v>
      </c>
      <c r="C24" s="2" t="s">
        <v>1023</v>
      </c>
      <c r="D24" s="2"/>
      <c r="E24" s="2"/>
      <c r="F24" s="4"/>
      <c r="G24" s="4">
        <f t="shared" si="2"/>
        <v>97087.378640776704</v>
      </c>
      <c r="H24" s="2">
        <v>1.03</v>
      </c>
      <c r="I24" s="4">
        <v>100000</v>
      </c>
      <c r="J24" s="2"/>
      <c r="K24" s="4">
        <f t="shared" si="0"/>
        <v>100000</v>
      </c>
    </row>
    <row r="25" spans="1:11">
      <c r="A25" s="2" t="s">
        <v>156</v>
      </c>
      <c r="B25" s="2" t="s">
        <v>163</v>
      </c>
      <c r="C25" s="2" t="s">
        <v>177</v>
      </c>
      <c r="D25" s="2"/>
      <c r="E25" s="2"/>
      <c r="F25" s="4"/>
      <c r="G25" s="4">
        <f t="shared" si="2"/>
        <v>97087.378640776704</v>
      </c>
      <c r="H25" s="2">
        <v>1.03</v>
      </c>
      <c r="I25" s="4">
        <v>100000</v>
      </c>
      <c r="J25" s="2"/>
      <c r="K25" s="4">
        <f t="shared" si="0"/>
        <v>100000</v>
      </c>
    </row>
    <row r="26" spans="1:11">
      <c r="A26" s="2" t="s">
        <v>156</v>
      </c>
      <c r="B26" s="2" t="s">
        <v>157</v>
      </c>
      <c r="C26" s="2" t="s">
        <v>158</v>
      </c>
      <c r="D26" s="2"/>
      <c r="E26" s="2"/>
      <c r="F26" s="4"/>
      <c r="G26" s="4">
        <f t="shared" si="2"/>
        <v>145631.06796116501</v>
      </c>
      <c r="H26" s="2">
        <v>1.03</v>
      </c>
      <c r="I26" s="4">
        <v>150000</v>
      </c>
      <c r="J26" s="2"/>
      <c r="K26" s="4">
        <f t="shared" si="0"/>
        <v>150000</v>
      </c>
    </row>
    <row r="27" spans="1:11">
      <c r="A27" s="2" t="s">
        <v>156</v>
      </c>
      <c r="B27" s="2" t="s">
        <v>159</v>
      </c>
      <c r="C27" s="2" t="s">
        <v>1024</v>
      </c>
      <c r="D27" s="2"/>
      <c r="E27" s="2"/>
      <c r="F27" s="4"/>
      <c r="G27" s="4">
        <f t="shared" si="2"/>
        <v>19902.912621359199</v>
      </c>
      <c r="H27" s="2">
        <v>1.03</v>
      </c>
      <c r="I27" s="4">
        <v>20500</v>
      </c>
      <c r="J27" s="2"/>
      <c r="K27" s="4">
        <f t="shared" si="0"/>
        <v>20500</v>
      </c>
    </row>
    <row r="28" spans="1:11">
      <c r="A28" s="2" t="s">
        <v>156</v>
      </c>
      <c r="B28" s="2" t="s">
        <v>165</v>
      </c>
      <c r="C28" s="2" t="s">
        <v>166</v>
      </c>
      <c r="D28" s="2"/>
      <c r="E28" s="2"/>
      <c r="F28" s="4"/>
      <c r="G28" s="4">
        <f t="shared" si="2"/>
        <v>43689.320388349501</v>
      </c>
      <c r="H28" s="2">
        <v>1.03</v>
      </c>
      <c r="I28" s="4">
        <v>45000</v>
      </c>
      <c r="J28" s="2"/>
      <c r="K28" s="4">
        <f t="shared" si="0"/>
        <v>45000</v>
      </c>
    </row>
    <row r="29" spans="1:11">
      <c r="A29" s="2" t="s">
        <v>156</v>
      </c>
      <c r="B29" s="2" t="s">
        <v>1025</v>
      </c>
      <c r="C29" s="2" t="s">
        <v>1026</v>
      </c>
      <c r="D29" s="2"/>
      <c r="E29" s="2"/>
      <c r="F29" s="4"/>
      <c r="G29" s="4">
        <f t="shared" si="2"/>
        <v>19417.475728155299</v>
      </c>
      <c r="H29" s="2">
        <v>1.03</v>
      </c>
      <c r="I29" s="4">
        <v>20000</v>
      </c>
      <c r="J29" s="2"/>
      <c r="K29" s="4">
        <f t="shared" si="0"/>
        <v>20000</v>
      </c>
    </row>
    <row r="30" spans="1:11">
      <c r="A30" s="2" t="s">
        <v>156</v>
      </c>
      <c r="B30" s="2" t="s">
        <v>1027</v>
      </c>
      <c r="C30" s="2" t="s">
        <v>1028</v>
      </c>
      <c r="D30" s="2"/>
      <c r="E30" s="2"/>
      <c r="F30" s="4"/>
      <c r="G30" s="4">
        <f t="shared" si="2"/>
        <v>6796.1165048543699</v>
      </c>
      <c r="H30" s="2">
        <v>1.03</v>
      </c>
      <c r="I30" s="4">
        <v>7000</v>
      </c>
      <c r="J30" s="2"/>
      <c r="K30" s="4">
        <f t="shared" si="0"/>
        <v>7000</v>
      </c>
    </row>
    <row r="31" spans="1:11">
      <c r="A31" s="2" t="s">
        <v>156</v>
      </c>
      <c r="B31" s="2" t="s">
        <v>1029</v>
      </c>
      <c r="C31" s="2" t="s">
        <v>1030</v>
      </c>
      <c r="D31" s="2"/>
      <c r="E31" s="2"/>
      <c r="F31" s="4"/>
      <c r="G31" s="4">
        <f t="shared" si="2"/>
        <v>58252.427184466003</v>
      </c>
      <c r="H31" s="2">
        <v>1.03</v>
      </c>
      <c r="I31" s="4">
        <v>60000</v>
      </c>
      <c r="J31" s="2"/>
      <c r="K31" s="4">
        <f t="shared" si="0"/>
        <v>60000</v>
      </c>
    </row>
    <row r="32" spans="1:11">
      <c r="A32" s="2" t="s">
        <v>156</v>
      </c>
      <c r="B32" s="2" t="s">
        <v>163</v>
      </c>
      <c r="C32" s="2" t="s">
        <v>164</v>
      </c>
      <c r="D32" s="2"/>
      <c r="E32" s="2"/>
      <c r="F32" s="4"/>
      <c r="G32" s="4">
        <f t="shared" si="2"/>
        <v>97087.378640776704</v>
      </c>
      <c r="H32" s="2">
        <v>1.03</v>
      </c>
      <c r="I32" s="4">
        <v>100000</v>
      </c>
      <c r="J32" s="2"/>
      <c r="K32" s="4">
        <f t="shared" si="0"/>
        <v>100000</v>
      </c>
    </row>
    <row r="33" spans="1:11">
      <c r="A33" s="2" t="s">
        <v>156</v>
      </c>
      <c r="B33" s="2" t="s">
        <v>179</v>
      </c>
      <c r="C33" s="2" t="s">
        <v>180</v>
      </c>
      <c r="D33" s="2"/>
      <c r="E33" s="2"/>
      <c r="F33" s="4"/>
      <c r="G33" s="4">
        <f t="shared" si="2"/>
        <v>97087.378640776704</v>
      </c>
      <c r="H33" s="2">
        <v>1.03</v>
      </c>
      <c r="I33" s="4">
        <v>100000</v>
      </c>
      <c r="J33" s="2"/>
      <c r="K33" s="4">
        <f t="shared" si="0"/>
        <v>100000</v>
      </c>
    </row>
    <row r="34" spans="1:11">
      <c r="A34" s="2" t="s">
        <v>156</v>
      </c>
      <c r="B34" s="2" t="s">
        <v>1031</v>
      </c>
      <c r="C34" s="2" t="s">
        <v>1032</v>
      </c>
      <c r="D34" s="2"/>
      <c r="E34" s="2"/>
      <c r="F34" s="4"/>
      <c r="G34" s="4">
        <f t="shared" si="2"/>
        <v>38834.9514563107</v>
      </c>
      <c r="H34" s="2">
        <v>1.03</v>
      </c>
      <c r="I34" s="4">
        <v>40000</v>
      </c>
      <c r="J34" s="2"/>
      <c r="K34" s="4">
        <f t="shared" si="0"/>
        <v>40000</v>
      </c>
    </row>
    <row r="35" spans="1:11">
      <c r="A35" s="2" t="s">
        <v>156</v>
      </c>
      <c r="B35" s="2" t="s">
        <v>175</v>
      </c>
      <c r="C35" s="2" t="s">
        <v>176</v>
      </c>
      <c r="D35" s="2"/>
      <c r="E35" s="2"/>
      <c r="F35" s="4"/>
      <c r="G35" s="4">
        <f t="shared" si="2"/>
        <v>38834.9514563107</v>
      </c>
      <c r="H35" s="2">
        <v>1.03</v>
      </c>
      <c r="I35" s="4">
        <v>40000</v>
      </c>
      <c r="J35" s="2"/>
      <c r="K35" s="4">
        <f t="shared" si="0"/>
        <v>40000</v>
      </c>
    </row>
    <row r="36" spans="1:11">
      <c r="A36" s="2" t="s">
        <v>156</v>
      </c>
      <c r="B36" s="2" t="s">
        <v>1033</v>
      </c>
      <c r="C36" s="2" t="s">
        <v>1034</v>
      </c>
      <c r="D36" s="2"/>
      <c r="E36" s="2"/>
      <c r="F36" s="4"/>
      <c r="G36" s="4">
        <f t="shared" si="2"/>
        <v>29126.213592233002</v>
      </c>
      <c r="H36" s="2">
        <v>1.03</v>
      </c>
      <c r="I36" s="4">
        <v>30000</v>
      </c>
      <c r="J36" s="2"/>
      <c r="K36" s="4">
        <f t="shared" si="0"/>
        <v>30000</v>
      </c>
    </row>
    <row r="37" spans="1:11">
      <c r="A37" s="2" t="s">
        <v>156</v>
      </c>
      <c r="B37" s="2" t="s">
        <v>1035</v>
      </c>
      <c r="C37" s="2" t="s">
        <v>1036</v>
      </c>
      <c r="D37" s="2"/>
      <c r="E37" s="2"/>
      <c r="F37" s="4"/>
      <c r="G37" s="4">
        <f t="shared" si="2"/>
        <v>77669.902912621401</v>
      </c>
      <c r="H37" s="2">
        <v>1.03</v>
      </c>
      <c r="I37" s="4">
        <v>80000</v>
      </c>
      <c r="J37" s="2"/>
      <c r="K37" s="4">
        <f t="shared" si="0"/>
        <v>80000</v>
      </c>
    </row>
    <row r="38" spans="1:11">
      <c r="A38" s="2" t="s">
        <v>156</v>
      </c>
      <c r="B38" s="2" t="s">
        <v>167</v>
      </c>
      <c r="C38" s="2" t="s">
        <v>171</v>
      </c>
      <c r="D38" s="2"/>
      <c r="E38" s="2"/>
      <c r="F38" s="4"/>
      <c r="G38" s="4">
        <f t="shared" si="2"/>
        <v>19417.475728155299</v>
      </c>
      <c r="H38" s="2">
        <v>1.03</v>
      </c>
      <c r="I38" s="4">
        <v>20000</v>
      </c>
      <c r="J38" s="2"/>
      <c r="K38" s="4">
        <f t="shared" si="0"/>
        <v>20000</v>
      </c>
    </row>
    <row r="39" spans="1:11">
      <c r="A39" s="2" t="s">
        <v>156</v>
      </c>
      <c r="B39" s="2" t="s">
        <v>185</v>
      </c>
      <c r="C39" s="2" t="s">
        <v>186</v>
      </c>
      <c r="D39" s="2"/>
      <c r="E39" s="2"/>
      <c r="F39" s="4"/>
      <c r="G39" s="4">
        <f t="shared" si="2"/>
        <v>24271.844660194201</v>
      </c>
      <c r="H39" s="2">
        <v>1.03</v>
      </c>
      <c r="I39" s="4">
        <v>25000</v>
      </c>
      <c r="J39" s="2"/>
      <c r="K39" s="4">
        <f t="shared" si="0"/>
        <v>25000</v>
      </c>
    </row>
    <row r="40" spans="1:11">
      <c r="A40" s="2"/>
      <c r="B40" s="2"/>
      <c r="C40" s="5"/>
      <c r="D40" s="2"/>
      <c r="E40" s="2"/>
      <c r="F40" s="4"/>
      <c r="G40" s="4"/>
      <c r="H40" s="2"/>
      <c r="I40" s="4"/>
      <c r="J40" s="2"/>
      <c r="K40" s="4"/>
    </row>
    <row r="41" spans="1:11">
      <c r="A41" s="2" t="s">
        <v>1</v>
      </c>
      <c r="B41" s="2" t="s">
        <v>2</v>
      </c>
      <c r="C41" s="2" t="s">
        <v>3</v>
      </c>
      <c r="D41" s="2" t="s">
        <v>4</v>
      </c>
      <c r="E41" s="2" t="s">
        <v>5</v>
      </c>
      <c r="F41" s="4" t="s">
        <v>6</v>
      </c>
      <c r="G41" s="4" t="s">
        <v>7</v>
      </c>
      <c r="H41" s="2" t="s">
        <v>5</v>
      </c>
      <c r="I41" s="4" t="s">
        <v>8</v>
      </c>
      <c r="J41" s="2" t="s">
        <v>9</v>
      </c>
      <c r="K41" s="4" t="s">
        <v>10</v>
      </c>
    </row>
    <row r="42" spans="1:11">
      <c r="A42" s="2" t="s">
        <v>39</v>
      </c>
      <c r="B42" s="2" t="s">
        <v>40</v>
      </c>
      <c r="C42" s="2" t="s">
        <v>17</v>
      </c>
      <c r="D42" s="2">
        <v>472.15</v>
      </c>
      <c r="E42" s="11">
        <v>9.5</v>
      </c>
      <c r="F42" s="4">
        <f>D42*E42</f>
        <v>4485.4250000000002</v>
      </c>
      <c r="G42" s="4">
        <v>85420.17</v>
      </c>
      <c r="H42" s="2">
        <v>1.03</v>
      </c>
      <c r="I42" s="4">
        <f>G42*H42</f>
        <v>87982.775099999999</v>
      </c>
      <c r="J42" s="2"/>
      <c r="K42" s="4">
        <f t="shared" ref="K42:K72" si="3">F42+I42+J42</f>
        <v>92468.200100000002</v>
      </c>
    </row>
    <row r="43" spans="1:11">
      <c r="A43" s="2" t="s">
        <v>39</v>
      </c>
      <c r="B43" s="2" t="s">
        <v>40</v>
      </c>
      <c r="C43" s="2" t="s">
        <v>1037</v>
      </c>
      <c r="D43" s="2"/>
      <c r="E43" s="2"/>
      <c r="F43" s="4"/>
      <c r="G43" s="4">
        <f>I43/H43</f>
        <v>38834.9514563107</v>
      </c>
      <c r="H43" s="2">
        <v>1.03</v>
      </c>
      <c r="I43" s="4">
        <v>40000</v>
      </c>
      <c r="J43" s="2"/>
      <c r="K43" s="4">
        <f t="shared" si="3"/>
        <v>40000</v>
      </c>
    </row>
    <row r="44" spans="1:11">
      <c r="A44" s="2" t="s">
        <v>39</v>
      </c>
      <c r="B44" s="2" t="s">
        <v>40</v>
      </c>
      <c r="C44" s="2" t="s">
        <v>1038</v>
      </c>
      <c r="D44" s="2"/>
      <c r="E44" s="2"/>
      <c r="F44" s="4"/>
      <c r="G44" s="4">
        <f>I44/H44</f>
        <v>9708.7378640776697</v>
      </c>
      <c r="H44" s="2">
        <v>1.03</v>
      </c>
      <c r="I44" s="4">
        <v>10000</v>
      </c>
      <c r="J44" s="2"/>
      <c r="K44" s="4">
        <f t="shared" si="3"/>
        <v>10000</v>
      </c>
    </row>
    <row r="45" spans="1:11">
      <c r="A45" s="2" t="s">
        <v>39</v>
      </c>
      <c r="B45" s="2" t="s">
        <v>40</v>
      </c>
      <c r="C45" s="2" t="s">
        <v>1039</v>
      </c>
      <c r="D45" s="2"/>
      <c r="E45" s="2"/>
      <c r="F45" s="4"/>
      <c r="G45" s="4">
        <f>I45/H45</f>
        <v>9708.7378640776697</v>
      </c>
      <c r="H45" s="2">
        <v>1.03</v>
      </c>
      <c r="I45" s="4">
        <v>10000</v>
      </c>
      <c r="J45" s="2"/>
      <c r="K45" s="4">
        <f t="shared" si="3"/>
        <v>10000</v>
      </c>
    </row>
    <row r="46" spans="1:11">
      <c r="A46" s="2" t="s">
        <v>39</v>
      </c>
      <c r="B46" s="2" t="s">
        <v>40</v>
      </c>
      <c r="C46" s="2" t="s">
        <v>1040</v>
      </c>
      <c r="D46" s="2"/>
      <c r="E46" s="2"/>
      <c r="F46" s="4"/>
      <c r="G46" s="4">
        <f t="shared" ref="G46:G51" si="4">I46/H46</f>
        <v>9708.7378640776697</v>
      </c>
      <c r="H46" s="2">
        <v>1.03</v>
      </c>
      <c r="I46" s="4">
        <v>10000</v>
      </c>
      <c r="J46" s="2"/>
      <c r="K46" s="4">
        <f t="shared" si="3"/>
        <v>10000</v>
      </c>
    </row>
    <row r="47" spans="1:11">
      <c r="A47" s="2" t="s">
        <v>39</v>
      </c>
      <c r="B47" s="2" t="s">
        <v>40</v>
      </c>
      <c r="C47" s="2" t="s">
        <v>1041</v>
      </c>
      <c r="D47" s="2"/>
      <c r="E47" s="2"/>
      <c r="F47" s="4"/>
      <c r="G47" s="4">
        <f t="shared" si="4"/>
        <v>9708.7378640776697</v>
      </c>
      <c r="H47" s="2">
        <v>1.03</v>
      </c>
      <c r="I47" s="4">
        <v>10000</v>
      </c>
      <c r="J47" s="2"/>
      <c r="K47" s="4">
        <f t="shared" si="3"/>
        <v>10000</v>
      </c>
    </row>
    <row r="48" spans="1:11">
      <c r="A48" s="2" t="s">
        <v>47</v>
      </c>
      <c r="B48" s="2" t="s">
        <v>53</v>
      </c>
      <c r="C48" s="2" t="s">
        <v>1042</v>
      </c>
      <c r="D48" s="13"/>
      <c r="E48" s="2"/>
      <c r="F48" s="4"/>
      <c r="G48" s="4">
        <f t="shared" si="4"/>
        <v>101927.45631068001</v>
      </c>
      <c r="H48" s="2">
        <v>1.03</v>
      </c>
      <c r="I48" s="4">
        <v>104985.28</v>
      </c>
      <c r="J48" s="2"/>
      <c r="K48" s="4">
        <f t="shared" si="3"/>
        <v>104985.28</v>
      </c>
    </row>
    <row r="49" spans="1:11">
      <c r="A49" s="2" t="s">
        <v>47</v>
      </c>
      <c r="B49" s="2" t="s">
        <v>53</v>
      </c>
      <c r="C49" s="2" t="s">
        <v>1043</v>
      </c>
      <c r="D49" s="2"/>
      <c r="E49" s="2"/>
      <c r="F49" s="4"/>
      <c r="G49" s="4">
        <f t="shared" si="4"/>
        <v>25481.864077669899</v>
      </c>
      <c r="H49" s="2">
        <v>1.03</v>
      </c>
      <c r="I49" s="4">
        <v>26246.32</v>
      </c>
      <c r="J49" s="2"/>
      <c r="K49" s="4">
        <f t="shared" si="3"/>
        <v>26246.32</v>
      </c>
    </row>
    <row r="50" spans="1:11">
      <c r="A50" s="2" t="s">
        <v>47</v>
      </c>
      <c r="B50" s="2" t="s">
        <v>53</v>
      </c>
      <c r="C50" s="2" t="s">
        <v>1044</v>
      </c>
      <c r="D50" s="2"/>
      <c r="E50" s="2"/>
      <c r="F50" s="4"/>
      <c r="G50" s="4">
        <f t="shared" si="4"/>
        <v>25481.864077669899</v>
      </c>
      <c r="H50" s="2">
        <v>1.03</v>
      </c>
      <c r="I50" s="4">
        <v>26246.32</v>
      </c>
      <c r="J50" s="2"/>
      <c r="K50" s="4">
        <f t="shared" si="3"/>
        <v>26246.32</v>
      </c>
    </row>
    <row r="51" spans="1:11">
      <c r="A51" s="2" t="s">
        <v>47</v>
      </c>
      <c r="B51" s="2" t="s">
        <v>53</v>
      </c>
      <c r="C51" s="2" t="s">
        <v>974</v>
      </c>
      <c r="D51" s="2"/>
      <c r="E51" s="2"/>
      <c r="F51" s="4"/>
      <c r="G51" s="4">
        <f t="shared" si="4"/>
        <v>203854.91262135899</v>
      </c>
      <c r="H51" s="2">
        <v>1.03</v>
      </c>
      <c r="I51" s="4">
        <v>209970.56</v>
      </c>
      <c r="J51" s="2"/>
      <c r="K51" s="4">
        <f t="shared" si="3"/>
        <v>209970.56</v>
      </c>
    </row>
    <row r="52" spans="1:11">
      <c r="A52" s="2" t="s">
        <v>47</v>
      </c>
      <c r="B52" s="2" t="s">
        <v>53</v>
      </c>
      <c r="C52" s="38" t="s">
        <v>973</v>
      </c>
      <c r="D52" s="2">
        <v>270</v>
      </c>
      <c r="E52" s="11">
        <v>9.5</v>
      </c>
      <c r="F52" s="4">
        <f>D52*E52</f>
        <v>2565</v>
      </c>
      <c r="G52" s="4">
        <v>150400.89000000001</v>
      </c>
      <c r="H52" s="2">
        <v>1.03</v>
      </c>
      <c r="I52" s="4">
        <f>G52*H52</f>
        <v>154912.9167</v>
      </c>
      <c r="J52" s="2"/>
      <c r="K52" s="4">
        <f t="shared" si="3"/>
        <v>157477.9167</v>
      </c>
    </row>
    <row r="53" spans="1:11">
      <c r="A53" s="2" t="s">
        <v>58</v>
      </c>
      <c r="B53" s="2"/>
      <c r="C53" s="35">
        <v>1184035002</v>
      </c>
      <c r="D53" s="2">
        <v>3079</v>
      </c>
      <c r="E53" s="11">
        <v>9.5</v>
      </c>
      <c r="F53" s="4">
        <f>D53*E53</f>
        <v>29250.5</v>
      </c>
      <c r="G53" s="4">
        <v>600286</v>
      </c>
      <c r="H53" s="2">
        <v>1.03</v>
      </c>
      <c r="I53" s="4">
        <f>G53*H53</f>
        <v>618294.57999999996</v>
      </c>
      <c r="J53" s="2"/>
      <c r="K53" s="4">
        <f t="shared" si="3"/>
        <v>647545.07999999996</v>
      </c>
    </row>
    <row r="54" spans="1:11">
      <c r="A54" s="2" t="s">
        <v>59</v>
      </c>
      <c r="B54" s="2" t="s">
        <v>1045</v>
      </c>
      <c r="C54" s="2" t="s">
        <v>63</v>
      </c>
      <c r="D54" s="2">
        <v>296.27</v>
      </c>
      <c r="E54" s="11">
        <v>9.5</v>
      </c>
      <c r="F54" s="4">
        <f>D54*E54</f>
        <v>2814.5650000000001</v>
      </c>
      <c r="G54" s="4">
        <v>53533.79</v>
      </c>
      <c r="H54" s="2">
        <v>1.03</v>
      </c>
      <c r="I54" s="4">
        <f>G54*H54</f>
        <v>55139.803699999997</v>
      </c>
      <c r="J54" s="2"/>
      <c r="K54" s="4">
        <f t="shared" si="3"/>
        <v>57954.368699999999</v>
      </c>
    </row>
    <row r="55" spans="1:11">
      <c r="A55" s="2" t="s">
        <v>59</v>
      </c>
      <c r="B55" s="2" t="s">
        <v>1045</v>
      </c>
      <c r="C55" s="35" t="s">
        <v>1043</v>
      </c>
      <c r="D55" s="2"/>
      <c r="E55" s="2"/>
      <c r="F55" s="4"/>
      <c r="G55" s="4">
        <f>I55/H55</f>
        <v>38834.9514563107</v>
      </c>
      <c r="H55" s="2">
        <v>1.03</v>
      </c>
      <c r="I55" s="4">
        <v>40000</v>
      </c>
      <c r="J55" s="2"/>
      <c r="K55" s="4">
        <f t="shared" si="3"/>
        <v>40000</v>
      </c>
    </row>
    <row r="56" spans="1:11">
      <c r="A56" s="2" t="s">
        <v>59</v>
      </c>
      <c r="B56" s="2" t="s">
        <v>1045</v>
      </c>
      <c r="C56" s="35" t="s">
        <v>1046</v>
      </c>
      <c r="D56" s="2"/>
      <c r="E56" s="2"/>
      <c r="F56" s="4"/>
      <c r="G56" s="4">
        <f>I56/H56</f>
        <v>48543.689320388301</v>
      </c>
      <c r="H56" s="2">
        <v>1.03</v>
      </c>
      <c r="I56" s="4">
        <v>50000</v>
      </c>
      <c r="J56" s="2"/>
      <c r="K56" s="4">
        <f t="shared" si="3"/>
        <v>50000</v>
      </c>
    </row>
    <row r="57" spans="1:11">
      <c r="A57" s="2" t="s">
        <v>59</v>
      </c>
      <c r="B57" s="2" t="s">
        <v>60</v>
      </c>
      <c r="C57" s="2" t="s">
        <v>61</v>
      </c>
      <c r="D57" s="2">
        <v>481.4</v>
      </c>
      <c r="E57" s="11">
        <v>9.5</v>
      </c>
      <c r="F57" s="4">
        <f>D57*E57</f>
        <v>4573.3</v>
      </c>
      <c r="G57" s="4">
        <v>212594.87</v>
      </c>
      <c r="H57" s="2">
        <v>1.03</v>
      </c>
      <c r="I57" s="4">
        <f>G57*H57</f>
        <v>218972.71609999999</v>
      </c>
      <c r="J57" s="2"/>
      <c r="K57" s="4">
        <f t="shared" si="3"/>
        <v>223546.01610000001</v>
      </c>
    </row>
    <row r="58" spans="1:11">
      <c r="A58" s="2" t="s">
        <v>59</v>
      </c>
      <c r="B58" s="2" t="s">
        <v>1047</v>
      </c>
      <c r="C58" s="2" t="s">
        <v>1048</v>
      </c>
      <c r="D58" s="2">
        <v>22</v>
      </c>
      <c r="E58" s="11">
        <v>9.5</v>
      </c>
      <c r="F58" s="4">
        <f>D58*E58</f>
        <v>209</v>
      </c>
      <c r="G58" s="4">
        <v>84747.39</v>
      </c>
      <c r="H58" s="2">
        <v>1.03</v>
      </c>
      <c r="I58" s="4">
        <f>G58*H58</f>
        <v>87289.811700000006</v>
      </c>
      <c r="J58" s="2"/>
      <c r="K58" s="4">
        <f t="shared" si="3"/>
        <v>87498.811700000006</v>
      </c>
    </row>
    <row r="59" spans="1:11">
      <c r="A59" s="2" t="s">
        <v>59</v>
      </c>
      <c r="B59" s="2" t="s">
        <v>458</v>
      </c>
      <c r="C59" s="2" t="s">
        <v>1049</v>
      </c>
      <c r="D59" s="2"/>
      <c r="E59" s="2"/>
      <c r="F59" s="4"/>
      <c r="G59" s="4">
        <f t="shared" ref="G59:G64" si="5">I59/H59</f>
        <v>84950.300970873795</v>
      </c>
      <c r="H59" s="2">
        <v>1.03</v>
      </c>
      <c r="I59" s="4">
        <v>87498.81</v>
      </c>
      <c r="J59" s="2"/>
      <c r="K59" s="4">
        <f t="shared" si="3"/>
        <v>87498.81</v>
      </c>
    </row>
    <row r="60" spans="1:11">
      <c r="A60" s="2" t="s">
        <v>59</v>
      </c>
      <c r="B60" s="2" t="s">
        <v>458</v>
      </c>
      <c r="C60" s="2" t="s">
        <v>1050</v>
      </c>
      <c r="D60" s="2"/>
      <c r="E60" s="2"/>
      <c r="F60" s="4"/>
      <c r="G60" s="4">
        <f t="shared" si="5"/>
        <v>84950.300970873795</v>
      </c>
      <c r="H60" s="2">
        <v>1.03</v>
      </c>
      <c r="I60" s="4">
        <v>87498.81</v>
      </c>
      <c r="J60" s="2"/>
      <c r="K60" s="4">
        <f t="shared" si="3"/>
        <v>87498.81</v>
      </c>
    </row>
    <row r="61" spans="1:11">
      <c r="A61" s="2" t="s">
        <v>59</v>
      </c>
      <c r="B61" s="2" t="s">
        <v>1051</v>
      </c>
      <c r="C61" s="39" t="s">
        <v>70</v>
      </c>
      <c r="D61" s="2"/>
      <c r="E61" s="11"/>
      <c r="F61" s="4"/>
      <c r="G61" s="4">
        <f t="shared" si="5"/>
        <v>5058.1747572815502</v>
      </c>
      <c r="H61" s="2">
        <v>1.03</v>
      </c>
      <c r="I61" s="4">
        <v>5209.92</v>
      </c>
      <c r="J61" s="2"/>
      <c r="K61" s="4">
        <f t="shared" si="3"/>
        <v>5209.92</v>
      </c>
    </row>
    <row r="62" spans="1:11">
      <c r="A62" s="2" t="s">
        <v>59</v>
      </c>
      <c r="B62" s="2" t="s">
        <v>1051</v>
      </c>
      <c r="C62" s="2" t="s">
        <v>544</v>
      </c>
      <c r="D62" s="2"/>
      <c r="E62" s="11"/>
      <c r="F62" s="4"/>
      <c r="G62" s="4">
        <f t="shared" si="5"/>
        <v>2727.04854368932</v>
      </c>
      <c r="H62" s="2">
        <v>1.03</v>
      </c>
      <c r="I62" s="4">
        <v>2808.86</v>
      </c>
      <c r="J62" s="2"/>
      <c r="K62" s="4">
        <f t="shared" si="3"/>
        <v>2808.86</v>
      </c>
    </row>
    <row r="63" spans="1:11">
      <c r="A63" s="2" t="s">
        <v>59</v>
      </c>
      <c r="B63" s="2" t="s">
        <v>1051</v>
      </c>
      <c r="C63" s="2" t="s">
        <v>68</v>
      </c>
      <c r="D63" s="2"/>
      <c r="E63" s="11"/>
      <c r="F63" s="4"/>
      <c r="G63" s="4">
        <f t="shared" si="5"/>
        <v>4436.7864077669901</v>
      </c>
      <c r="H63" s="2">
        <v>1.03</v>
      </c>
      <c r="I63" s="4">
        <v>4569.8900000000003</v>
      </c>
      <c r="J63" s="2"/>
      <c r="K63" s="4">
        <f t="shared" si="3"/>
        <v>4569.8900000000003</v>
      </c>
    </row>
    <row r="64" spans="1:11">
      <c r="A64" s="2" t="s">
        <v>59</v>
      </c>
      <c r="B64" s="2" t="s">
        <v>513</v>
      </c>
      <c r="C64" s="2" t="s">
        <v>1052</v>
      </c>
      <c r="D64" s="2"/>
      <c r="E64" s="11"/>
      <c r="F64" s="4"/>
      <c r="G64" s="4">
        <f t="shared" si="5"/>
        <v>1992.2621359223299</v>
      </c>
      <c r="H64" s="2">
        <v>1.03</v>
      </c>
      <c r="I64" s="4">
        <v>2052.0300000000002</v>
      </c>
      <c r="J64" s="2"/>
      <c r="K64" s="4">
        <f t="shared" si="3"/>
        <v>2052.0300000000002</v>
      </c>
    </row>
    <row r="65" spans="1:11">
      <c r="A65" s="2" t="s">
        <v>59</v>
      </c>
      <c r="B65" s="2" t="s">
        <v>260</v>
      </c>
      <c r="C65" s="35" t="s">
        <v>1053</v>
      </c>
      <c r="D65" s="2">
        <v>2</v>
      </c>
      <c r="E65" s="11">
        <v>9.5</v>
      </c>
      <c r="F65" s="4">
        <f t="shared" ref="F65:F71" si="6">D65*E65</f>
        <v>19</v>
      </c>
      <c r="G65" s="4">
        <v>2304.66</v>
      </c>
      <c r="H65" s="2">
        <v>1.03</v>
      </c>
      <c r="I65" s="4">
        <f t="shared" ref="I65:I71" si="7">G65*H65</f>
        <v>2373.7997999999998</v>
      </c>
      <c r="J65" s="2"/>
      <c r="K65" s="4">
        <f t="shared" si="3"/>
        <v>2392.7997999999998</v>
      </c>
    </row>
    <row r="66" spans="1:11">
      <c r="A66" s="2" t="s">
        <v>59</v>
      </c>
      <c r="B66" s="2" t="s">
        <v>1054</v>
      </c>
      <c r="C66" s="2" t="s">
        <v>1055</v>
      </c>
      <c r="D66" s="2">
        <v>0</v>
      </c>
      <c r="E66" s="11">
        <v>9.5</v>
      </c>
      <c r="F66" s="4">
        <f t="shared" si="6"/>
        <v>0</v>
      </c>
      <c r="G66" s="4">
        <v>25576.79</v>
      </c>
      <c r="H66" s="2">
        <v>1.03</v>
      </c>
      <c r="I66" s="4">
        <f t="shared" si="7"/>
        <v>26344.093700000001</v>
      </c>
      <c r="J66" s="2"/>
      <c r="K66" s="4">
        <f t="shared" si="3"/>
        <v>26344.093700000001</v>
      </c>
    </row>
    <row r="67" spans="1:11">
      <c r="A67" s="2" t="s">
        <v>71</v>
      </c>
      <c r="B67" s="2" t="s">
        <v>74</v>
      </c>
      <c r="C67" s="2" t="s">
        <v>1056</v>
      </c>
      <c r="D67" s="2">
        <v>240</v>
      </c>
      <c r="E67" s="11">
        <v>9.5</v>
      </c>
      <c r="F67" s="4">
        <f t="shared" si="6"/>
        <v>2280</v>
      </c>
      <c r="G67" s="4">
        <v>46330.1</v>
      </c>
      <c r="H67" s="2">
        <v>1.03</v>
      </c>
      <c r="I67" s="4">
        <f t="shared" si="7"/>
        <v>47720.002999999997</v>
      </c>
      <c r="J67" s="2"/>
      <c r="K67" s="4">
        <f t="shared" si="3"/>
        <v>50000.002999999997</v>
      </c>
    </row>
    <row r="68" spans="1:11">
      <c r="A68" s="2" t="s">
        <v>71</v>
      </c>
      <c r="B68" s="2" t="s">
        <v>74</v>
      </c>
      <c r="C68" s="2" t="s">
        <v>1057</v>
      </c>
      <c r="D68" s="2">
        <v>390</v>
      </c>
      <c r="E68" s="11">
        <v>9.5</v>
      </c>
      <c r="F68" s="4">
        <f t="shared" si="6"/>
        <v>3705</v>
      </c>
      <c r="G68" s="4">
        <v>44946.6</v>
      </c>
      <c r="H68" s="2">
        <v>1.03</v>
      </c>
      <c r="I68" s="4">
        <f t="shared" si="7"/>
        <v>46294.998</v>
      </c>
      <c r="J68" s="2"/>
      <c r="K68" s="4">
        <f t="shared" si="3"/>
        <v>49999.998</v>
      </c>
    </row>
    <row r="69" spans="1:11">
      <c r="A69" s="2" t="s">
        <v>71</v>
      </c>
      <c r="B69" s="2" t="s">
        <v>74</v>
      </c>
      <c r="C69" s="2" t="s">
        <v>1058</v>
      </c>
      <c r="D69" s="2">
        <v>420</v>
      </c>
      <c r="E69" s="11">
        <v>9.5</v>
      </c>
      <c r="F69" s="4">
        <f t="shared" si="6"/>
        <v>3990</v>
      </c>
      <c r="G69" s="4">
        <v>93213.59</v>
      </c>
      <c r="H69" s="2">
        <v>1.03</v>
      </c>
      <c r="I69" s="4">
        <f t="shared" si="7"/>
        <v>96009.997700000007</v>
      </c>
      <c r="J69" s="2"/>
      <c r="K69" s="4">
        <f t="shared" si="3"/>
        <v>99999.997700000007</v>
      </c>
    </row>
    <row r="70" spans="1:11">
      <c r="A70" s="2" t="s">
        <v>71</v>
      </c>
      <c r="B70" s="2" t="s">
        <v>74</v>
      </c>
      <c r="C70" s="2" t="s">
        <v>1059</v>
      </c>
      <c r="D70" s="2">
        <v>530</v>
      </c>
      <c r="E70" s="11">
        <v>9.5</v>
      </c>
      <c r="F70" s="4">
        <f t="shared" si="6"/>
        <v>5035</v>
      </c>
      <c r="G70" s="4">
        <v>92199.03</v>
      </c>
      <c r="H70" s="2">
        <v>1.03</v>
      </c>
      <c r="I70" s="4">
        <f t="shared" si="7"/>
        <v>94965.000899999999</v>
      </c>
      <c r="J70" s="2"/>
      <c r="K70" s="4">
        <f t="shared" si="3"/>
        <v>100000.0009</v>
      </c>
    </row>
    <row r="71" spans="1:11">
      <c r="A71" s="2" t="s">
        <v>71</v>
      </c>
      <c r="B71" s="2" t="s">
        <v>520</v>
      </c>
      <c r="C71" s="35" t="s">
        <v>1060</v>
      </c>
      <c r="D71" s="2">
        <v>217</v>
      </c>
      <c r="E71" s="11">
        <v>9.5</v>
      </c>
      <c r="F71" s="4">
        <f t="shared" si="6"/>
        <v>2061.5</v>
      </c>
      <c r="G71" s="4">
        <v>13138.21</v>
      </c>
      <c r="H71" s="2">
        <v>1.03</v>
      </c>
      <c r="I71" s="4">
        <f t="shared" si="7"/>
        <v>13532.356299999999</v>
      </c>
      <c r="J71" s="2"/>
      <c r="K71" s="4">
        <f t="shared" si="3"/>
        <v>15593.856299999999</v>
      </c>
    </row>
    <row r="72" spans="1:11">
      <c r="A72" s="2" t="s">
        <v>71</v>
      </c>
      <c r="B72" s="2" t="s">
        <v>256</v>
      </c>
      <c r="C72" s="2" t="s">
        <v>1061</v>
      </c>
      <c r="D72" s="2"/>
      <c r="E72" s="11"/>
      <c r="F72" s="4"/>
      <c r="G72" s="4">
        <f>I72/H72</f>
        <v>530.89320388349495</v>
      </c>
      <c r="H72" s="2">
        <v>1.03</v>
      </c>
      <c r="I72" s="4">
        <v>546.82000000000005</v>
      </c>
      <c r="J72" s="2"/>
      <c r="K72" s="4">
        <f t="shared" si="3"/>
        <v>546.82000000000005</v>
      </c>
    </row>
    <row r="73" spans="1:11">
      <c r="A73" s="2" t="s">
        <v>1</v>
      </c>
      <c r="B73" s="2" t="s">
        <v>2</v>
      </c>
      <c r="C73" s="2" t="s">
        <v>3</v>
      </c>
      <c r="D73" s="2" t="s">
        <v>4</v>
      </c>
      <c r="E73" s="2" t="s">
        <v>5</v>
      </c>
      <c r="F73" s="4" t="s">
        <v>6</v>
      </c>
      <c r="G73" s="4" t="s">
        <v>7</v>
      </c>
      <c r="H73" s="2" t="s">
        <v>5</v>
      </c>
      <c r="I73" s="4" t="s">
        <v>8</v>
      </c>
      <c r="J73" s="2" t="s">
        <v>9</v>
      </c>
      <c r="K73" s="4" t="s">
        <v>10</v>
      </c>
    </row>
    <row r="74" spans="1:11">
      <c r="A74" s="2" t="s">
        <v>78</v>
      </c>
      <c r="B74" s="2" t="s">
        <v>102</v>
      </c>
      <c r="C74" s="40" t="s">
        <v>1062</v>
      </c>
      <c r="D74" s="2">
        <v>2</v>
      </c>
      <c r="E74" s="11">
        <v>9.5</v>
      </c>
      <c r="F74" s="4">
        <f>D74*E74</f>
        <v>19</v>
      </c>
      <c r="G74" s="4">
        <v>26482.35</v>
      </c>
      <c r="H74" s="2">
        <v>1.03</v>
      </c>
      <c r="I74" s="4">
        <f>G74*H74</f>
        <v>27276.820500000002</v>
      </c>
      <c r="J74" s="2"/>
      <c r="K74" s="4">
        <f t="shared" ref="K74:K103" si="8">F74+I74+J74</f>
        <v>27295.820500000002</v>
      </c>
    </row>
    <row r="75" spans="1:11">
      <c r="A75" s="2" t="s">
        <v>78</v>
      </c>
      <c r="B75" s="2" t="s">
        <v>844</v>
      </c>
      <c r="C75" s="1" t="s">
        <v>89</v>
      </c>
      <c r="D75" s="2">
        <v>4</v>
      </c>
      <c r="E75" s="11">
        <v>9.5</v>
      </c>
      <c r="F75" s="4">
        <f>D75*E75</f>
        <v>38</v>
      </c>
      <c r="G75" s="4">
        <v>2146.92</v>
      </c>
      <c r="H75" s="2">
        <v>1.03</v>
      </c>
      <c r="I75" s="4">
        <f>G75*H75</f>
        <v>2211.3276000000001</v>
      </c>
      <c r="J75" s="2"/>
      <c r="K75" s="4">
        <f t="shared" si="8"/>
        <v>2249.3276000000001</v>
      </c>
    </row>
    <row r="76" spans="1:11">
      <c r="A76" s="2" t="s">
        <v>78</v>
      </c>
      <c r="B76" s="2" t="s">
        <v>930</v>
      </c>
      <c r="C76" s="41" t="s">
        <v>1063</v>
      </c>
      <c r="D76" s="2">
        <v>9</v>
      </c>
      <c r="E76" s="11">
        <v>9.5</v>
      </c>
      <c r="F76" s="4">
        <f>D76*E76</f>
        <v>85.5</v>
      </c>
      <c r="G76" s="4">
        <v>26426.07</v>
      </c>
      <c r="H76" s="2">
        <v>1.03</v>
      </c>
      <c r="I76" s="4">
        <f>G76*H76</f>
        <v>27218.8521</v>
      </c>
      <c r="J76" s="2"/>
      <c r="K76" s="4">
        <f t="shared" si="8"/>
        <v>27304.3521</v>
      </c>
    </row>
    <row r="77" spans="1:11">
      <c r="A77" s="2" t="s">
        <v>78</v>
      </c>
      <c r="B77" s="2" t="s">
        <v>930</v>
      </c>
      <c r="C77" s="2" t="s">
        <v>1064</v>
      </c>
      <c r="D77" s="2"/>
      <c r="E77" s="11"/>
      <c r="F77" s="4"/>
      <c r="G77" s="4">
        <f>I77/H77</f>
        <v>5958.3203883495098</v>
      </c>
      <c r="H77" s="2">
        <v>1.03</v>
      </c>
      <c r="I77" s="4">
        <v>6137.07</v>
      </c>
      <c r="J77" s="2"/>
      <c r="K77" s="4">
        <f t="shared" si="8"/>
        <v>6137.07</v>
      </c>
    </row>
    <row r="78" spans="1:11">
      <c r="A78" s="2" t="s">
        <v>78</v>
      </c>
      <c r="B78" s="2" t="s">
        <v>930</v>
      </c>
      <c r="C78" s="2" t="s">
        <v>82</v>
      </c>
      <c r="D78" s="2"/>
      <c r="E78" s="11"/>
      <c r="F78" s="4"/>
      <c r="G78" s="4">
        <f>I78/H78</f>
        <v>1152.5922330097101</v>
      </c>
      <c r="H78" s="2">
        <v>1.03</v>
      </c>
      <c r="I78" s="4">
        <v>1187.17</v>
      </c>
      <c r="J78" s="2"/>
      <c r="K78" s="4">
        <f t="shared" si="8"/>
        <v>1187.17</v>
      </c>
    </row>
    <row r="79" spans="1:11">
      <c r="A79" s="2" t="s">
        <v>78</v>
      </c>
      <c r="B79" s="2" t="s">
        <v>85</v>
      </c>
      <c r="C79" s="2" t="s">
        <v>1065</v>
      </c>
      <c r="D79" s="2"/>
      <c r="E79" s="11"/>
      <c r="F79" s="4"/>
      <c r="G79" s="4">
        <f>I79/H79</f>
        <v>70569.407766990305</v>
      </c>
      <c r="H79" s="2">
        <v>1.03</v>
      </c>
      <c r="I79" s="4">
        <v>72686.490000000005</v>
      </c>
      <c r="J79" s="2"/>
      <c r="K79" s="4">
        <f t="shared" si="8"/>
        <v>72686.490000000005</v>
      </c>
    </row>
    <row r="80" spans="1:11">
      <c r="A80" s="2" t="s">
        <v>78</v>
      </c>
      <c r="B80" s="2" t="s">
        <v>87</v>
      </c>
      <c r="C80" s="2" t="s">
        <v>89</v>
      </c>
      <c r="D80" s="2"/>
      <c r="E80" s="11"/>
      <c r="F80" s="4"/>
      <c r="G80" s="4">
        <f>I80/H80</f>
        <v>270.72815533980599</v>
      </c>
      <c r="H80" s="2">
        <v>1.03</v>
      </c>
      <c r="I80" s="4">
        <v>278.85000000000002</v>
      </c>
      <c r="J80" s="2"/>
      <c r="K80" s="4">
        <f t="shared" si="8"/>
        <v>278.85000000000002</v>
      </c>
    </row>
    <row r="81" spans="1:11">
      <c r="A81" s="2" t="s">
        <v>78</v>
      </c>
      <c r="B81" s="2" t="s">
        <v>87</v>
      </c>
      <c r="C81" s="2" t="s">
        <v>1066</v>
      </c>
      <c r="D81" s="2">
        <v>16</v>
      </c>
      <c r="E81" s="11">
        <v>9.5</v>
      </c>
      <c r="F81" s="4">
        <f>D81*E81</f>
        <v>152</v>
      </c>
      <c r="G81" s="4">
        <v>13346.85</v>
      </c>
      <c r="H81" s="2">
        <v>1.03</v>
      </c>
      <c r="I81" s="4">
        <f>G81*H81</f>
        <v>13747.255499999999</v>
      </c>
      <c r="J81" s="2"/>
      <c r="K81" s="4">
        <f t="shared" si="8"/>
        <v>13899.255499999999</v>
      </c>
    </row>
    <row r="82" spans="1:11">
      <c r="A82" s="2" t="s">
        <v>78</v>
      </c>
      <c r="B82" s="2" t="s">
        <v>815</v>
      </c>
      <c r="C82" s="2" t="s">
        <v>1067</v>
      </c>
      <c r="D82" s="2">
        <v>25</v>
      </c>
      <c r="E82" s="11">
        <v>9.5</v>
      </c>
      <c r="F82" s="4">
        <f>D82*E82</f>
        <v>237.5</v>
      </c>
      <c r="G82" s="4">
        <v>49477.02</v>
      </c>
      <c r="H82" s="2">
        <v>1.03</v>
      </c>
      <c r="I82" s="4">
        <f>G82*H82</f>
        <v>50961.330600000001</v>
      </c>
      <c r="J82" s="2"/>
      <c r="K82" s="4">
        <f t="shared" si="8"/>
        <v>51198.830600000001</v>
      </c>
    </row>
    <row r="83" spans="1:11">
      <c r="A83" s="2" t="s">
        <v>78</v>
      </c>
      <c r="B83" s="2" t="s">
        <v>842</v>
      </c>
      <c r="C83" s="2" t="s">
        <v>1068</v>
      </c>
      <c r="D83" s="2">
        <v>7</v>
      </c>
      <c r="E83" s="11">
        <v>9.5</v>
      </c>
      <c r="F83" s="4">
        <f>D83*E83</f>
        <v>66.5</v>
      </c>
      <c r="G83" s="4">
        <v>3141.56</v>
      </c>
      <c r="H83" s="2">
        <v>1.03</v>
      </c>
      <c r="I83" s="4">
        <f>G83*H83</f>
        <v>3235.8067999999998</v>
      </c>
      <c r="J83" s="2"/>
      <c r="K83" s="4">
        <f t="shared" si="8"/>
        <v>3302.3067999999998</v>
      </c>
    </row>
    <row r="84" spans="1:11">
      <c r="A84" s="2" t="s">
        <v>78</v>
      </c>
      <c r="B84" s="2" t="s">
        <v>94</v>
      </c>
      <c r="C84" s="2" t="s">
        <v>1069</v>
      </c>
      <c r="D84" s="2"/>
      <c r="E84" s="11"/>
      <c r="F84" s="4"/>
      <c r="G84" s="4">
        <f>I84/H84</f>
        <v>132038.834951456</v>
      </c>
      <c r="H84" s="2">
        <v>1.03</v>
      </c>
      <c r="I84" s="4">
        <v>136000</v>
      </c>
      <c r="J84" s="2"/>
      <c r="K84" s="4">
        <f t="shared" si="8"/>
        <v>136000</v>
      </c>
    </row>
    <row r="85" spans="1:11">
      <c r="A85" s="2" t="s">
        <v>78</v>
      </c>
      <c r="B85" s="2" t="s">
        <v>1070</v>
      </c>
      <c r="C85" s="2" t="s">
        <v>1071</v>
      </c>
      <c r="D85" s="2">
        <v>37.119999999999997</v>
      </c>
      <c r="E85" s="11">
        <v>9.5</v>
      </c>
      <c r="F85" s="4">
        <f>D85*E85</f>
        <v>352.64</v>
      </c>
      <c r="G85" s="4">
        <v>16306.76</v>
      </c>
      <c r="H85" s="2">
        <v>1.03</v>
      </c>
      <c r="I85" s="4">
        <f>G85*H85</f>
        <v>16795.962800000001</v>
      </c>
      <c r="J85" s="2"/>
      <c r="K85" s="4">
        <f t="shared" si="8"/>
        <v>17148.602800000001</v>
      </c>
    </row>
    <row r="86" spans="1:11">
      <c r="A86" s="2" t="s">
        <v>78</v>
      </c>
      <c r="B86" s="2" t="s">
        <v>98</v>
      </c>
      <c r="C86" s="2" t="s">
        <v>1072</v>
      </c>
      <c r="D86" s="2">
        <v>140</v>
      </c>
      <c r="E86" s="11">
        <v>9.5</v>
      </c>
      <c r="F86" s="4">
        <f>D86*E86</f>
        <v>1330</v>
      </c>
      <c r="G86" s="4">
        <v>25591.99</v>
      </c>
      <c r="H86" s="2">
        <v>1.03</v>
      </c>
      <c r="I86" s="4">
        <f>G86*H86</f>
        <v>26359.7497</v>
      </c>
      <c r="J86" s="2"/>
      <c r="K86" s="4">
        <f t="shared" si="8"/>
        <v>27689.7497</v>
      </c>
    </row>
    <row r="87" spans="1:11">
      <c r="A87" s="2" t="s">
        <v>78</v>
      </c>
      <c r="B87" s="2" t="s">
        <v>98</v>
      </c>
      <c r="C87" s="2" t="s">
        <v>1073</v>
      </c>
      <c r="D87" s="2"/>
      <c r="E87" s="11"/>
      <c r="F87" s="4"/>
      <c r="G87" s="4">
        <f>I87/H87</f>
        <v>53766.504854368897</v>
      </c>
      <c r="H87" s="2">
        <v>1.03</v>
      </c>
      <c r="I87" s="4">
        <v>55379.5</v>
      </c>
      <c r="J87" s="2"/>
      <c r="K87" s="4">
        <f t="shared" si="8"/>
        <v>55379.5</v>
      </c>
    </row>
    <row r="88" spans="1:11">
      <c r="A88" s="2" t="s">
        <v>78</v>
      </c>
      <c r="B88" s="2" t="s">
        <v>98</v>
      </c>
      <c r="C88" s="2" t="s">
        <v>1074</v>
      </c>
      <c r="D88" s="2"/>
      <c r="E88" s="11"/>
      <c r="F88" s="4"/>
      <c r="G88" s="4">
        <f>I88/H88</f>
        <v>53766.504854368897</v>
      </c>
      <c r="H88" s="2">
        <v>1.03</v>
      </c>
      <c r="I88" s="4">
        <v>55379.5</v>
      </c>
      <c r="J88" s="2"/>
      <c r="K88" s="4">
        <f t="shared" si="8"/>
        <v>55379.5</v>
      </c>
    </row>
    <row r="89" spans="1:11">
      <c r="A89" s="2" t="s">
        <v>78</v>
      </c>
      <c r="B89" s="2" t="s">
        <v>104</v>
      </c>
      <c r="C89" s="2" t="s">
        <v>1075</v>
      </c>
      <c r="D89" s="2">
        <v>52</v>
      </c>
      <c r="E89" s="11">
        <v>9.5</v>
      </c>
      <c r="F89" s="4">
        <f>D89*E89</f>
        <v>494</v>
      </c>
      <c r="G89" s="4">
        <v>50031.54</v>
      </c>
      <c r="H89" s="2">
        <v>1.03</v>
      </c>
      <c r="I89" s="4">
        <f>G89*H89</f>
        <v>51532.486199999999</v>
      </c>
      <c r="J89" s="2"/>
      <c r="K89" s="4">
        <f t="shared" si="8"/>
        <v>52026.486199999999</v>
      </c>
    </row>
    <row r="90" spans="1:11">
      <c r="A90" s="2" t="s">
        <v>78</v>
      </c>
      <c r="B90" s="2" t="s">
        <v>891</v>
      </c>
      <c r="C90" s="2" t="s">
        <v>1076</v>
      </c>
      <c r="D90" s="2">
        <v>490</v>
      </c>
      <c r="E90" s="11">
        <v>9.5</v>
      </c>
      <c r="F90" s="4">
        <f>D90*E90</f>
        <v>4655</v>
      </c>
      <c r="G90" s="4">
        <v>75577.67</v>
      </c>
      <c r="H90" s="2">
        <v>1.03</v>
      </c>
      <c r="I90" s="4">
        <f>G90*H90</f>
        <v>77845.000100000005</v>
      </c>
      <c r="J90" s="2"/>
      <c r="K90" s="4">
        <f t="shared" si="8"/>
        <v>82500.000100000005</v>
      </c>
    </row>
    <row r="91" spans="1:11">
      <c r="A91" s="2" t="s">
        <v>78</v>
      </c>
      <c r="B91" s="2" t="s">
        <v>891</v>
      </c>
      <c r="C91" s="2" t="s">
        <v>1077</v>
      </c>
      <c r="D91" s="2"/>
      <c r="E91" s="11"/>
      <c r="F91" s="4"/>
      <c r="G91" s="4">
        <f>I91/H91</f>
        <v>77669.902912621401</v>
      </c>
      <c r="H91" s="2">
        <v>1.03</v>
      </c>
      <c r="I91" s="4">
        <v>80000</v>
      </c>
      <c r="J91" s="2"/>
      <c r="K91" s="4">
        <f t="shared" si="8"/>
        <v>80000</v>
      </c>
    </row>
    <row r="92" spans="1:11">
      <c r="A92" s="2" t="s">
        <v>78</v>
      </c>
      <c r="B92" s="2" t="s">
        <v>1078</v>
      </c>
      <c r="C92" s="2" t="s">
        <v>1079</v>
      </c>
      <c r="D92" s="2">
        <v>2</v>
      </c>
      <c r="E92" s="11">
        <v>9.5</v>
      </c>
      <c r="F92" s="4">
        <f>D92*E92</f>
        <v>19</v>
      </c>
      <c r="G92" s="4">
        <v>1112.17</v>
      </c>
      <c r="H92" s="2">
        <v>1.03</v>
      </c>
      <c r="I92" s="4">
        <f>G92*H92</f>
        <v>1145.5351000000001</v>
      </c>
      <c r="J92" s="2"/>
      <c r="K92" s="4">
        <f t="shared" si="8"/>
        <v>1164.5351000000001</v>
      </c>
    </row>
    <row r="93" spans="1:11">
      <c r="A93" s="2" t="s">
        <v>133</v>
      </c>
      <c r="B93" s="2" t="s">
        <v>134</v>
      </c>
      <c r="C93" s="2" t="s">
        <v>135</v>
      </c>
      <c r="D93" s="2">
        <v>19</v>
      </c>
      <c r="E93" s="11">
        <v>9.5</v>
      </c>
      <c r="F93" s="4">
        <f>D93*E93</f>
        <v>180.5</v>
      </c>
      <c r="G93" s="4">
        <v>63867.17</v>
      </c>
      <c r="H93" s="2">
        <v>1.03</v>
      </c>
      <c r="I93" s="4">
        <f>G93*H93</f>
        <v>65783.185100000002</v>
      </c>
      <c r="J93" s="2"/>
      <c r="K93" s="4">
        <f t="shared" si="8"/>
        <v>65963.685100000002</v>
      </c>
    </row>
    <row r="94" spans="1:11">
      <c r="A94" s="2" t="s">
        <v>133</v>
      </c>
      <c r="B94" s="2" t="s">
        <v>138</v>
      </c>
      <c r="C94" s="2" t="s">
        <v>1080</v>
      </c>
      <c r="D94" s="2">
        <v>24</v>
      </c>
      <c r="E94" s="11">
        <v>9.5</v>
      </c>
      <c r="F94" s="4">
        <f>D94*E94</f>
        <v>228</v>
      </c>
      <c r="G94" s="4">
        <v>6484.47</v>
      </c>
      <c r="H94" s="2">
        <v>1.03</v>
      </c>
      <c r="I94" s="4">
        <f>G94*H94</f>
        <v>6679.0041000000001</v>
      </c>
      <c r="J94" s="2"/>
      <c r="K94" s="4">
        <f t="shared" si="8"/>
        <v>6907.0041000000001</v>
      </c>
    </row>
    <row r="95" spans="1:11">
      <c r="A95" s="2" t="s">
        <v>133</v>
      </c>
      <c r="B95" s="2" t="s">
        <v>1081</v>
      </c>
      <c r="C95" s="2" t="s">
        <v>1082</v>
      </c>
      <c r="D95" s="2">
        <v>3</v>
      </c>
      <c r="E95" s="11">
        <v>9.5</v>
      </c>
      <c r="F95" s="4">
        <f>D95*E95</f>
        <v>28.5</v>
      </c>
      <c r="G95" s="4">
        <v>180.83</v>
      </c>
      <c r="H95" s="2">
        <v>1.03</v>
      </c>
      <c r="I95" s="4">
        <f>G95*H95</f>
        <v>186.25489999999999</v>
      </c>
      <c r="J95" s="2"/>
      <c r="K95" s="4">
        <f t="shared" si="8"/>
        <v>214.75489999999999</v>
      </c>
    </row>
    <row r="96" spans="1:11">
      <c r="A96" s="2" t="s">
        <v>133</v>
      </c>
      <c r="B96" s="2" t="s">
        <v>144</v>
      </c>
      <c r="C96" s="2" t="s">
        <v>1083</v>
      </c>
      <c r="D96" s="2"/>
      <c r="E96" s="11"/>
      <c r="F96" s="4"/>
      <c r="G96" s="4">
        <f>I96/H96</f>
        <v>141062.12621359201</v>
      </c>
      <c r="H96" s="2">
        <v>1.03</v>
      </c>
      <c r="I96" s="4">
        <v>145293.99</v>
      </c>
      <c r="J96" s="2"/>
      <c r="K96" s="4">
        <f t="shared" si="8"/>
        <v>145293.99</v>
      </c>
    </row>
    <row r="97" spans="1:11">
      <c r="A97" s="2" t="s">
        <v>133</v>
      </c>
      <c r="B97" s="2" t="s">
        <v>144</v>
      </c>
      <c r="C97" s="2" t="s">
        <v>1084</v>
      </c>
      <c r="D97" s="2"/>
      <c r="E97" s="11"/>
      <c r="F97" s="4"/>
      <c r="G97" s="4">
        <f>I97/H97</f>
        <v>141062.12621359201</v>
      </c>
      <c r="H97" s="2">
        <v>1.03</v>
      </c>
      <c r="I97" s="4">
        <v>145293.99</v>
      </c>
      <c r="J97" s="2"/>
      <c r="K97" s="4">
        <f t="shared" si="8"/>
        <v>145293.99</v>
      </c>
    </row>
    <row r="98" spans="1:11">
      <c r="A98" s="2" t="s">
        <v>133</v>
      </c>
      <c r="B98" s="2" t="s">
        <v>151</v>
      </c>
      <c r="C98" s="2" t="s">
        <v>1085</v>
      </c>
      <c r="D98" s="2"/>
      <c r="E98" s="11"/>
      <c r="F98" s="4"/>
      <c r="G98" s="4">
        <f>I98/H98</f>
        <v>611</v>
      </c>
      <c r="H98" s="2">
        <v>1.03</v>
      </c>
      <c r="I98" s="4">
        <v>629.33000000000004</v>
      </c>
      <c r="J98" s="2"/>
      <c r="K98" s="4">
        <f t="shared" si="8"/>
        <v>629.33000000000004</v>
      </c>
    </row>
    <row r="99" spans="1:11">
      <c r="A99" s="2" t="s">
        <v>133</v>
      </c>
      <c r="B99" s="2" t="s">
        <v>730</v>
      </c>
      <c r="C99" s="2" t="s">
        <v>1086</v>
      </c>
      <c r="D99" s="2"/>
      <c r="E99" s="11"/>
      <c r="F99" s="4"/>
      <c r="G99" s="4">
        <f>I99/H99</f>
        <v>50918.339805825199</v>
      </c>
      <c r="H99" s="2">
        <v>1.03</v>
      </c>
      <c r="I99" s="4">
        <v>52445.89</v>
      </c>
      <c r="J99" s="2"/>
      <c r="K99" s="4">
        <f t="shared" si="8"/>
        <v>52445.89</v>
      </c>
    </row>
    <row r="100" spans="1:11">
      <c r="A100" s="2" t="s">
        <v>133</v>
      </c>
      <c r="B100" s="2" t="s">
        <v>730</v>
      </c>
      <c r="C100" s="2" t="s">
        <v>1087</v>
      </c>
      <c r="D100" s="2"/>
      <c r="E100" s="11"/>
      <c r="F100" s="4"/>
      <c r="G100" s="4">
        <f>I100/H100</f>
        <v>55120</v>
      </c>
      <c r="H100" s="2">
        <v>1.03</v>
      </c>
      <c r="I100" s="4">
        <v>56773.599999999999</v>
      </c>
      <c r="J100" s="2"/>
      <c r="K100" s="4">
        <f t="shared" si="8"/>
        <v>56773.599999999999</v>
      </c>
    </row>
    <row r="101" spans="1:11">
      <c r="A101" s="2" t="s">
        <v>133</v>
      </c>
      <c r="B101" s="2" t="s">
        <v>142</v>
      </c>
      <c r="C101" s="2" t="s">
        <v>1088</v>
      </c>
      <c r="D101" s="2">
        <v>0</v>
      </c>
      <c r="E101" s="11">
        <v>9.5</v>
      </c>
      <c r="F101" s="4">
        <f>D101*E101</f>
        <v>0</v>
      </c>
      <c r="G101" s="4">
        <v>48018.83</v>
      </c>
      <c r="H101" s="2">
        <v>1.03</v>
      </c>
      <c r="I101" s="4">
        <f>G101*H101</f>
        <v>49459.394899999999</v>
      </c>
      <c r="J101" s="2"/>
      <c r="K101" s="4">
        <f t="shared" si="8"/>
        <v>49459.394899999999</v>
      </c>
    </row>
    <row r="102" spans="1:11">
      <c r="A102" s="2" t="s">
        <v>133</v>
      </c>
      <c r="B102" s="2" t="s">
        <v>149</v>
      </c>
      <c r="C102" s="2" t="s">
        <v>1089</v>
      </c>
      <c r="D102" s="2"/>
      <c r="E102" s="11"/>
      <c r="F102" s="4"/>
      <c r="G102" s="4">
        <f>I102/H102</f>
        <v>12824.8349514563</v>
      </c>
      <c r="H102" s="2">
        <v>1.03</v>
      </c>
      <c r="I102" s="4">
        <v>13209.58</v>
      </c>
      <c r="J102" s="2"/>
      <c r="K102" s="4">
        <f t="shared" si="8"/>
        <v>13209.58</v>
      </c>
    </row>
    <row r="103" spans="1:11">
      <c r="A103" s="2" t="s">
        <v>133</v>
      </c>
      <c r="B103" s="2" t="s">
        <v>1090</v>
      </c>
      <c r="C103" s="2" t="s">
        <v>1091</v>
      </c>
      <c r="D103" s="2"/>
      <c r="E103" s="11"/>
      <c r="F103" s="4"/>
      <c r="G103" s="4">
        <f>I103/H103</f>
        <v>37000</v>
      </c>
      <c r="H103" s="2">
        <v>1.03</v>
      </c>
      <c r="I103" s="4">
        <v>38110</v>
      </c>
      <c r="J103" s="2"/>
      <c r="K103" s="4">
        <f t="shared" si="8"/>
        <v>38110</v>
      </c>
    </row>
    <row r="104" spans="1:11">
      <c r="A104" s="2" t="s">
        <v>1</v>
      </c>
      <c r="B104" s="2" t="s">
        <v>2</v>
      </c>
      <c r="C104" s="2" t="s">
        <v>3</v>
      </c>
      <c r="D104" s="2" t="s">
        <v>4</v>
      </c>
      <c r="E104" s="2" t="s">
        <v>5</v>
      </c>
      <c r="F104" s="4" t="s">
        <v>6</v>
      </c>
      <c r="G104" s="4" t="s">
        <v>7</v>
      </c>
      <c r="H104" s="2" t="s">
        <v>5</v>
      </c>
      <c r="I104" s="4" t="s">
        <v>8</v>
      </c>
      <c r="J104" s="2" t="s">
        <v>9</v>
      </c>
      <c r="K104" s="4" t="s">
        <v>10</v>
      </c>
    </row>
    <row r="105" spans="1:11">
      <c r="A105" s="2" t="s">
        <v>128</v>
      </c>
      <c r="B105" s="2" t="s">
        <v>306</v>
      </c>
      <c r="C105" s="2" t="s">
        <v>304</v>
      </c>
      <c r="D105" s="2">
        <v>82</v>
      </c>
      <c r="E105" s="11">
        <v>9.5</v>
      </c>
      <c r="F105" s="4">
        <f>D105*E105</f>
        <v>779</v>
      </c>
      <c r="G105" s="4">
        <v>90706.91</v>
      </c>
      <c r="H105" s="2">
        <v>1.03</v>
      </c>
      <c r="I105" s="4">
        <f>G105*H105</f>
        <v>93428.117299999998</v>
      </c>
      <c r="J105" s="2"/>
      <c r="K105" s="4">
        <f t="shared" ref="K105:K111" si="9">F105+I105+J105</f>
        <v>94207.117299999998</v>
      </c>
    </row>
    <row r="106" spans="1:11">
      <c r="A106" s="2" t="s">
        <v>128</v>
      </c>
      <c r="B106" s="2" t="s">
        <v>72</v>
      </c>
      <c r="C106" s="29" t="s">
        <v>73</v>
      </c>
      <c r="D106" s="2"/>
      <c r="E106" s="11"/>
      <c r="F106" s="4"/>
      <c r="G106" s="4">
        <f>I106/H106</f>
        <v>12418.339805825201</v>
      </c>
      <c r="H106" s="2">
        <v>1.03</v>
      </c>
      <c r="I106" s="4">
        <v>12790.89</v>
      </c>
      <c r="J106" s="2"/>
      <c r="K106" s="4">
        <f t="shared" si="9"/>
        <v>12790.89</v>
      </c>
    </row>
    <row r="107" spans="1:11">
      <c r="A107" s="2" t="s">
        <v>128</v>
      </c>
      <c r="B107" s="2" t="s">
        <v>129</v>
      </c>
      <c r="C107" s="2" t="s">
        <v>130</v>
      </c>
      <c r="D107" s="2">
        <v>760</v>
      </c>
      <c r="E107" s="11">
        <v>9.5</v>
      </c>
      <c r="F107" s="4">
        <f>D107*E107</f>
        <v>7220</v>
      </c>
      <c r="G107" s="4">
        <v>12887.5</v>
      </c>
      <c r="H107" s="2">
        <v>1.03</v>
      </c>
      <c r="I107" s="4">
        <f>G107*H107</f>
        <v>13274.125</v>
      </c>
      <c r="J107" s="2"/>
      <c r="K107" s="4">
        <f t="shared" si="9"/>
        <v>20494.125</v>
      </c>
    </row>
    <row r="108" spans="1:11">
      <c r="A108" s="2" t="s">
        <v>118</v>
      </c>
      <c r="B108" s="2" t="s">
        <v>1092</v>
      </c>
      <c r="C108" s="2" t="s">
        <v>1093</v>
      </c>
      <c r="D108" s="2">
        <v>2</v>
      </c>
      <c r="E108" s="11">
        <v>9.5</v>
      </c>
      <c r="F108" s="4">
        <f>D108*E108</f>
        <v>19</v>
      </c>
      <c r="G108" s="4">
        <v>1941.55</v>
      </c>
      <c r="H108" s="2">
        <v>1.03</v>
      </c>
      <c r="I108" s="4">
        <f>G108*H108</f>
        <v>1999.7964999999999</v>
      </c>
      <c r="J108" s="2"/>
      <c r="K108" s="4">
        <f t="shared" si="9"/>
        <v>2018.7964999999999</v>
      </c>
    </row>
    <row r="109" spans="1:11">
      <c r="A109" s="2" t="s">
        <v>118</v>
      </c>
      <c r="B109" s="2" t="s">
        <v>125</v>
      </c>
      <c r="C109" s="35" t="s">
        <v>1094</v>
      </c>
      <c r="D109" s="2"/>
      <c r="E109" s="2"/>
      <c r="F109" s="4"/>
      <c r="G109" s="4">
        <f t="shared" ref="G109:G116" si="10">I109/H109</f>
        <v>41352.446601941701</v>
      </c>
      <c r="H109" s="2">
        <v>1.03</v>
      </c>
      <c r="I109" s="4">
        <v>42593.02</v>
      </c>
      <c r="J109" s="2"/>
      <c r="K109" s="4">
        <f t="shared" si="9"/>
        <v>42593.02</v>
      </c>
    </row>
    <row r="110" spans="1:11">
      <c r="A110" s="2" t="s">
        <v>118</v>
      </c>
      <c r="B110" s="2" t="s">
        <v>121</v>
      </c>
      <c r="C110" s="2" t="s">
        <v>122</v>
      </c>
      <c r="D110" s="2"/>
      <c r="E110" s="2"/>
      <c r="F110" s="4"/>
      <c r="G110" s="4">
        <f t="shared" si="10"/>
        <v>336499.78640776698</v>
      </c>
      <c r="H110" s="2">
        <v>1.03</v>
      </c>
      <c r="I110" s="4">
        <v>346594.78</v>
      </c>
      <c r="J110" s="2"/>
      <c r="K110" s="4">
        <f t="shared" si="9"/>
        <v>346594.78</v>
      </c>
    </row>
    <row r="111" spans="1:11">
      <c r="A111" s="2" t="s">
        <v>118</v>
      </c>
      <c r="B111" s="2" t="s">
        <v>121</v>
      </c>
      <c r="C111" s="2" t="s">
        <v>1095</v>
      </c>
      <c r="D111" s="2"/>
      <c r="E111" s="2"/>
      <c r="F111" s="4"/>
      <c r="G111" s="4">
        <f t="shared" si="10"/>
        <v>29126.213592233002</v>
      </c>
      <c r="H111" s="2">
        <v>1.03</v>
      </c>
      <c r="I111" s="4">
        <v>30000</v>
      </c>
      <c r="J111" s="2"/>
      <c r="K111" s="4">
        <f t="shared" si="9"/>
        <v>30000</v>
      </c>
    </row>
    <row r="112" spans="1:11">
      <c r="A112" s="2" t="s">
        <v>118</v>
      </c>
      <c r="B112" s="2" t="s">
        <v>119</v>
      </c>
      <c r="C112" s="2" t="s">
        <v>1096</v>
      </c>
      <c r="D112" s="2"/>
      <c r="E112" s="2"/>
      <c r="F112" s="4"/>
      <c r="G112" s="4">
        <f t="shared" si="10"/>
        <v>7161.49514563107</v>
      </c>
      <c r="H112" s="2">
        <v>1.03</v>
      </c>
      <c r="I112" s="4">
        <v>7376.34</v>
      </c>
      <c r="J112" s="2"/>
      <c r="K112" s="4">
        <f t="shared" ref="K112:K117" si="11">F112+I112+J112</f>
        <v>7376.34</v>
      </c>
    </row>
    <row r="113" spans="1:11">
      <c r="A113" s="2" t="s">
        <v>118</v>
      </c>
      <c r="B113" s="2" t="s">
        <v>1097</v>
      </c>
      <c r="C113" s="2" t="s">
        <v>1098</v>
      </c>
      <c r="D113" s="2"/>
      <c r="E113" s="11"/>
      <c r="F113" s="4"/>
      <c r="G113" s="4">
        <f t="shared" si="10"/>
        <v>13865.5922330097</v>
      </c>
      <c r="H113" s="2">
        <v>1.03</v>
      </c>
      <c r="I113" s="4">
        <v>14281.56</v>
      </c>
      <c r="J113" s="2"/>
      <c r="K113" s="4">
        <f t="shared" si="11"/>
        <v>14281.56</v>
      </c>
    </row>
    <row r="114" spans="1:11">
      <c r="A114" s="2" t="s">
        <v>153</v>
      </c>
      <c r="B114" s="2" t="s">
        <v>675</v>
      </c>
      <c r="C114" s="2" t="s">
        <v>1099</v>
      </c>
      <c r="D114" s="2"/>
      <c r="E114" s="11"/>
      <c r="F114" s="4"/>
      <c r="G114" s="4">
        <f t="shared" si="10"/>
        <v>807.66990291262096</v>
      </c>
      <c r="H114" s="2">
        <v>1.03</v>
      </c>
      <c r="I114" s="4">
        <v>831.9</v>
      </c>
      <c r="J114" s="2"/>
      <c r="K114" s="4">
        <f t="shared" si="11"/>
        <v>831.9</v>
      </c>
    </row>
    <row r="115" spans="1:11">
      <c r="A115" s="2" t="s">
        <v>153</v>
      </c>
      <c r="B115" s="2" t="s">
        <v>249</v>
      </c>
      <c r="C115" s="2" t="s">
        <v>1100</v>
      </c>
      <c r="D115" s="2"/>
      <c r="E115" s="11"/>
      <c r="F115" s="4"/>
      <c r="G115" s="4">
        <f t="shared" si="10"/>
        <v>2600</v>
      </c>
      <c r="H115" s="2">
        <v>1.03</v>
      </c>
      <c r="I115" s="4">
        <v>2678</v>
      </c>
      <c r="J115" s="2"/>
      <c r="K115" s="4">
        <f t="shared" si="11"/>
        <v>2678</v>
      </c>
    </row>
    <row r="116" spans="1:11">
      <c r="A116" s="2" t="s">
        <v>191</v>
      </c>
      <c r="B116" s="2" t="s">
        <v>192</v>
      </c>
      <c r="C116" s="35">
        <v>1185000001</v>
      </c>
      <c r="D116" s="2"/>
      <c r="E116" s="2"/>
      <c r="F116" s="4"/>
      <c r="G116" s="4">
        <f t="shared" si="10"/>
        <v>155456</v>
      </c>
      <c r="H116" s="2">
        <v>1.03</v>
      </c>
      <c r="I116" s="4">
        <v>160119.67999999999</v>
      </c>
      <c r="J116" s="2"/>
      <c r="K116" s="4">
        <f t="shared" si="11"/>
        <v>160119.67999999999</v>
      </c>
    </row>
    <row r="117" spans="1:11">
      <c r="A117" s="2" t="s">
        <v>193</v>
      </c>
      <c r="B117" s="2" t="s">
        <v>194</v>
      </c>
      <c r="C117" s="35">
        <v>1184045003</v>
      </c>
      <c r="D117" s="2">
        <v>895</v>
      </c>
      <c r="E117" s="11">
        <v>9.5</v>
      </c>
      <c r="F117" s="4">
        <f>D117*E117</f>
        <v>8502.5</v>
      </c>
      <c r="G117" s="4">
        <v>99262</v>
      </c>
      <c r="H117" s="2">
        <v>1.03</v>
      </c>
      <c r="I117" s="4">
        <f>G117*H117</f>
        <v>102239.86</v>
      </c>
      <c r="J117" s="2"/>
      <c r="K117" s="4">
        <f t="shared" si="11"/>
        <v>110742.36</v>
      </c>
    </row>
    <row r="118" spans="1:11">
      <c r="A118" s="2" t="s">
        <v>10</v>
      </c>
      <c r="B118" s="2"/>
      <c r="C118" s="35"/>
      <c r="D118" s="2">
        <f>SUM(D9:D117)</f>
        <v>15205.12</v>
      </c>
      <c r="E118" s="11">
        <v>9.5</v>
      </c>
      <c r="F118" s="4">
        <f>SUM(F9:F117)</f>
        <v>144448.64000000001</v>
      </c>
      <c r="G118" s="4">
        <f>SUM(G9:G117)</f>
        <v>6634185.6365048597</v>
      </c>
      <c r="H118" s="2">
        <v>1.03</v>
      </c>
      <c r="I118" s="4">
        <f>SUM(I9:I117)</f>
        <v>6833211.2056</v>
      </c>
      <c r="J118" s="2"/>
      <c r="K118" s="4">
        <f>SUM(K9:K117)</f>
        <v>6977659.8455999997</v>
      </c>
    </row>
    <row r="119" spans="1:11">
      <c r="A119" s="29" t="s">
        <v>199</v>
      </c>
      <c r="B119" s="29" t="s">
        <v>200</v>
      </c>
      <c r="C119" s="29"/>
      <c r="D119" s="29" t="s">
        <v>201</v>
      </c>
      <c r="E119" s="29" t="s">
        <v>1101</v>
      </c>
      <c r="F119" s="29"/>
      <c r="G119" s="29"/>
      <c r="H119" s="29"/>
      <c r="I119" s="29" t="s">
        <v>1102</v>
      </c>
      <c r="J119" s="29"/>
      <c r="K119" s="29"/>
    </row>
    <row r="121" spans="1:11">
      <c r="F121" s="1">
        <f>D118*E118</f>
        <v>144448.64000000001</v>
      </c>
      <c r="I121" s="1">
        <f>G118*H118</f>
        <v>6833211.2056</v>
      </c>
      <c r="K121" s="1">
        <f>F121+I121</f>
        <v>6977659.8455999997</v>
      </c>
    </row>
  </sheetData>
  <mergeCells count="1">
    <mergeCell ref="A7:K7"/>
  </mergeCells>
  <phoneticPr fontId="25" type="noConversion"/>
  <pageMargins left="0.7" right="0.7" top="0.75" bottom="0.75" header="0.3" footer="0.3"/>
  <pageSetup paperSize="9" orientation="portrait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K140"/>
  <sheetViews>
    <sheetView workbookViewId="0">
      <selection activeCell="Q15" sqref="Q15"/>
    </sheetView>
  </sheetViews>
  <sheetFormatPr defaultColWidth="9" defaultRowHeight="15.6"/>
  <cols>
    <col min="3" max="3" width="16.19921875" customWidth="1"/>
    <col min="6" max="6" width="11.09765625" customWidth="1"/>
    <col min="7" max="7" width="14.19921875" customWidth="1"/>
    <col min="8" max="8" width="9" customWidth="1"/>
    <col min="9" max="9" width="13.59765625" customWidth="1"/>
    <col min="11" max="11" width="16.09765625" customWidth="1"/>
  </cols>
  <sheetData>
    <row r="1" spans="1:11">
      <c r="A1" s="2" t="s">
        <v>195</v>
      </c>
      <c r="B1" s="1"/>
      <c r="C1" s="3">
        <v>1184065001</v>
      </c>
      <c r="D1" s="2">
        <v>3868</v>
      </c>
      <c r="E1" s="2">
        <v>5</v>
      </c>
      <c r="F1" s="4">
        <f>D1*E1</f>
        <v>19340</v>
      </c>
      <c r="G1" s="4">
        <v>364350</v>
      </c>
      <c r="H1" s="2">
        <v>0.48</v>
      </c>
      <c r="I1" s="4">
        <f>G1*H1</f>
        <v>174888</v>
      </c>
      <c r="J1" s="2"/>
      <c r="K1" s="4">
        <f t="shared" ref="K1:K6" si="0">F1+I1+J1</f>
        <v>194228</v>
      </c>
    </row>
    <row r="2" spans="1:11">
      <c r="A2" s="2" t="s">
        <v>196</v>
      </c>
      <c r="B2" s="2"/>
      <c r="C2" s="3">
        <v>1184055001</v>
      </c>
      <c r="D2" s="2">
        <v>13.56</v>
      </c>
      <c r="E2" s="2">
        <v>5</v>
      </c>
      <c r="F2" s="4">
        <f>D2*E2</f>
        <v>67.8</v>
      </c>
      <c r="G2" s="4">
        <v>1313</v>
      </c>
      <c r="H2" s="2">
        <v>0.48</v>
      </c>
      <c r="I2" s="4">
        <f>G2*H2</f>
        <v>630.24</v>
      </c>
      <c r="J2" s="2"/>
      <c r="K2" s="4">
        <f t="shared" si="0"/>
        <v>698.04</v>
      </c>
    </row>
    <row r="3" spans="1:11">
      <c r="A3" s="2" t="s">
        <v>197</v>
      </c>
      <c r="B3" s="2"/>
      <c r="C3" s="3">
        <v>1190005007</v>
      </c>
      <c r="D3" s="2">
        <v>13.56</v>
      </c>
      <c r="E3" s="2">
        <v>5</v>
      </c>
      <c r="F3" s="4">
        <f>D3*E3</f>
        <v>67.8</v>
      </c>
      <c r="G3" s="4">
        <v>4868.5</v>
      </c>
      <c r="H3" s="2">
        <v>0.48</v>
      </c>
      <c r="I3" s="4">
        <f>G3*H3</f>
        <v>2336.88</v>
      </c>
      <c r="J3" s="2"/>
      <c r="K3" s="4">
        <f t="shared" si="0"/>
        <v>2404.6799999999998</v>
      </c>
    </row>
    <row r="4" spans="1:11">
      <c r="A4" s="2" t="s">
        <v>198</v>
      </c>
      <c r="B4" s="2"/>
      <c r="C4" s="3">
        <v>1188020001</v>
      </c>
      <c r="D4" s="2">
        <v>13.56</v>
      </c>
      <c r="E4" s="2">
        <v>5</v>
      </c>
      <c r="F4" s="4">
        <f>D4*E4</f>
        <v>67.8</v>
      </c>
      <c r="G4" s="4">
        <v>4868.5</v>
      </c>
      <c r="H4" s="2">
        <v>0.48</v>
      </c>
      <c r="I4" s="4">
        <f>G4*H4</f>
        <v>2336.88</v>
      </c>
      <c r="J4" s="2"/>
      <c r="K4" s="4">
        <f t="shared" si="0"/>
        <v>2404.6799999999998</v>
      </c>
    </row>
    <row r="5" spans="1:11">
      <c r="A5" s="2"/>
      <c r="B5" s="2"/>
      <c r="C5" s="3"/>
      <c r="D5" s="2">
        <f>SUM(D1:D4)</f>
        <v>3908.68</v>
      </c>
      <c r="E5" s="2"/>
      <c r="F5" s="4">
        <f>SUM(F1:F4)</f>
        <v>19543.400000000001</v>
      </c>
      <c r="G5" s="4">
        <f>SUM(G1:G4)</f>
        <v>375400</v>
      </c>
      <c r="H5" s="2"/>
      <c r="I5" s="4">
        <f>SUM(I1:I4)</f>
        <v>180192</v>
      </c>
      <c r="J5" s="2"/>
      <c r="K5" s="4">
        <f t="shared" si="0"/>
        <v>199735.4</v>
      </c>
    </row>
    <row r="6" spans="1:11">
      <c r="A6" s="2"/>
      <c r="B6" s="2"/>
      <c r="C6" s="3"/>
      <c r="D6" s="2"/>
      <c r="E6" s="2"/>
      <c r="F6" s="4">
        <f>D5*E4</f>
        <v>19543.400000000001</v>
      </c>
      <c r="G6" s="4"/>
      <c r="H6" s="2"/>
      <c r="I6" s="4">
        <f>G5*H4</f>
        <v>180192</v>
      </c>
      <c r="J6" s="2"/>
      <c r="K6" s="4">
        <f t="shared" si="0"/>
        <v>199735.4</v>
      </c>
    </row>
    <row r="7" spans="1:11">
      <c r="A7" s="2"/>
      <c r="B7" s="2"/>
      <c r="C7" s="5"/>
      <c r="D7" s="2"/>
      <c r="E7" s="2"/>
      <c r="F7" s="4"/>
      <c r="G7" s="4"/>
      <c r="H7" s="2"/>
      <c r="I7" s="4"/>
      <c r="J7" s="2"/>
      <c r="K7" s="4"/>
    </row>
    <row r="8" spans="1:11">
      <c r="A8" s="6"/>
      <c r="B8" s="6"/>
      <c r="C8" s="7"/>
      <c r="D8" s="6"/>
      <c r="E8" s="6"/>
      <c r="F8" s="8"/>
      <c r="G8" s="8"/>
      <c r="H8" s="6"/>
      <c r="I8" s="8"/>
      <c r="J8" s="6"/>
      <c r="K8" s="8"/>
    </row>
    <row r="9" spans="1:11">
      <c r="A9" s="6"/>
      <c r="B9" s="6"/>
      <c r="C9" s="7"/>
      <c r="D9" s="6"/>
      <c r="E9" s="6"/>
      <c r="F9" s="8"/>
      <c r="G9" s="8"/>
      <c r="H9" s="6"/>
      <c r="I9" s="8"/>
      <c r="J9" s="6"/>
      <c r="K9" s="8"/>
    </row>
    <row r="10" spans="1:11">
      <c r="A10" s="6"/>
      <c r="B10" s="6"/>
      <c r="C10" s="7"/>
      <c r="D10" s="6"/>
      <c r="E10" s="6"/>
      <c r="F10" s="8"/>
      <c r="G10" s="8"/>
      <c r="H10" s="6"/>
      <c r="I10" s="8"/>
      <c r="J10" s="6"/>
      <c r="K10" s="8"/>
    </row>
    <row r="11" spans="1:11">
      <c r="A11" s="6"/>
      <c r="B11" s="6"/>
      <c r="C11" s="7"/>
      <c r="D11" s="6"/>
      <c r="E11" s="6"/>
      <c r="F11" s="8"/>
      <c r="G11" s="8"/>
      <c r="H11" s="6"/>
      <c r="I11" s="8"/>
      <c r="J11" s="6"/>
      <c r="K11" s="8"/>
    </row>
    <row r="12" spans="1:11" ht="22.2">
      <c r="A12" s="642" t="s">
        <v>1103</v>
      </c>
      <c r="B12" s="642"/>
      <c r="C12" s="642"/>
      <c r="D12" s="642"/>
      <c r="E12" s="642"/>
      <c r="F12" s="642"/>
      <c r="G12" s="642"/>
      <c r="H12" s="642"/>
      <c r="I12" s="642"/>
      <c r="J12" s="642"/>
      <c r="K12" s="642"/>
    </row>
    <row r="13" spans="1:11">
      <c r="A13" s="2" t="s">
        <v>1</v>
      </c>
      <c r="B13" s="2" t="s">
        <v>2</v>
      </c>
      <c r="C13" s="2" t="s">
        <v>3</v>
      </c>
      <c r="D13" s="2" t="s">
        <v>4</v>
      </c>
      <c r="E13" s="2" t="s">
        <v>5</v>
      </c>
      <c r="F13" s="4" t="s">
        <v>6</v>
      </c>
      <c r="G13" s="4" t="s">
        <v>7</v>
      </c>
      <c r="H13" s="2" t="s">
        <v>5</v>
      </c>
      <c r="I13" s="4" t="s">
        <v>8</v>
      </c>
      <c r="J13" s="2" t="s">
        <v>9</v>
      </c>
      <c r="K13" s="4" t="s">
        <v>10</v>
      </c>
    </row>
    <row r="14" spans="1:11">
      <c r="A14" s="2" t="s">
        <v>11</v>
      </c>
      <c r="B14" s="9" t="s">
        <v>1017</v>
      </c>
      <c r="C14" s="10" t="s">
        <v>1104</v>
      </c>
      <c r="D14" s="2">
        <v>473.31</v>
      </c>
      <c r="E14" s="11">
        <v>9.5</v>
      </c>
      <c r="F14" s="4">
        <f>D14*E14</f>
        <v>4496.4449999999997</v>
      </c>
      <c r="G14" s="4">
        <v>20146.45</v>
      </c>
      <c r="H14" s="2">
        <v>1.03</v>
      </c>
      <c r="I14" s="4">
        <f>G14*H14</f>
        <v>20750.843499999999</v>
      </c>
      <c r="J14" s="2"/>
      <c r="K14" s="4">
        <f>F14+I14</f>
        <v>25247.288499999999</v>
      </c>
    </row>
    <row r="15" spans="1:11">
      <c r="A15" s="2" t="s">
        <v>11</v>
      </c>
      <c r="B15" s="9" t="s">
        <v>14</v>
      </c>
      <c r="C15" s="10" t="s">
        <v>1105</v>
      </c>
      <c r="D15" s="2"/>
      <c r="E15" s="2"/>
      <c r="F15" s="4"/>
      <c r="G15" s="4">
        <f t="shared" ref="G15:G21" si="1">I15/H15</f>
        <v>1573.3883495145601</v>
      </c>
      <c r="H15" s="2">
        <v>1.03</v>
      </c>
      <c r="I15" s="4">
        <v>1620.59</v>
      </c>
      <c r="J15" s="2"/>
      <c r="K15" s="4">
        <f t="shared" ref="K15:K43" si="2">F15+I15+J15</f>
        <v>1620.59</v>
      </c>
    </row>
    <row r="16" spans="1:11">
      <c r="A16" s="2" t="s">
        <v>11</v>
      </c>
      <c r="B16" s="9" t="s">
        <v>16</v>
      </c>
      <c r="C16" s="10" t="s">
        <v>1106</v>
      </c>
      <c r="D16" s="2"/>
      <c r="E16" s="2"/>
      <c r="F16" s="4"/>
      <c r="G16" s="4">
        <f t="shared" si="1"/>
        <v>65242.718446601903</v>
      </c>
      <c r="H16" s="2">
        <v>1.03</v>
      </c>
      <c r="I16" s="4">
        <v>67200</v>
      </c>
      <c r="J16" s="2"/>
      <c r="K16" s="4">
        <f t="shared" si="2"/>
        <v>67200</v>
      </c>
    </row>
    <row r="17" spans="1:11">
      <c r="A17" s="2" t="s">
        <v>11</v>
      </c>
      <c r="B17" s="9" t="s">
        <v>1107</v>
      </c>
      <c r="C17" s="10" t="s">
        <v>1108</v>
      </c>
      <c r="D17" s="2"/>
      <c r="E17" s="2"/>
      <c r="F17" s="4"/>
      <c r="G17" s="4">
        <f t="shared" si="1"/>
        <v>45533.980582524302</v>
      </c>
      <c r="H17" s="2">
        <v>1.03</v>
      </c>
      <c r="I17" s="4">
        <v>46900</v>
      </c>
      <c r="J17" s="2"/>
      <c r="K17" s="4">
        <f t="shared" si="2"/>
        <v>46900</v>
      </c>
    </row>
    <row r="18" spans="1:11">
      <c r="A18" s="2" t="s">
        <v>11</v>
      </c>
      <c r="B18" s="9" t="s">
        <v>1109</v>
      </c>
      <c r="C18" s="10" t="s">
        <v>1110</v>
      </c>
      <c r="D18" s="2"/>
      <c r="E18" s="2"/>
      <c r="F18" s="4"/>
      <c r="G18" s="4">
        <f t="shared" si="1"/>
        <v>579611.65048543701</v>
      </c>
      <c r="H18" s="2">
        <v>1.03</v>
      </c>
      <c r="I18" s="4">
        <v>597000</v>
      </c>
      <c r="J18" s="2"/>
      <c r="K18" s="4">
        <f t="shared" si="2"/>
        <v>597000</v>
      </c>
    </row>
    <row r="19" spans="1:11">
      <c r="A19" s="2" t="s">
        <v>11</v>
      </c>
      <c r="B19" s="2" t="s">
        <v>1111</v>
      </c>
      <c r="C19" s="12" t="s">
        <v>1112</v>
      </c>
      <c r="D19" s="2"/>
      <c r="E19" s="2"/>
      <c r="F19" s="4"/>
      <c r="G19" s="4">
        <f t="shared" si="1"/>
        <v>12815.533980582501</v>
      </c>
      <c r="H19" s="2">
        <v>1.03</v>
      </c>
      <c r="I19" s="4">
        <v>13200</v>
      </c>
      <c r="J19" s="2"/>
      <c r="K19" s="4">
        <f t="shared" si="2"/>
        <v>13200</v>
      </c>
    </row>
    <row r="20" spans="1:11">
      <c r="A20" s="2" t="s">
        <v>11</v>
      </c>
      <c r="B20" s="2" t="s">
        <v>1113</v>
      </c>
      <c r="C20" s="12" t="s">
        <v>1114</v>
      </c>
      <c r="D20" s="13"/>
      <c r="E20" s="2"/>
      <c r="F20" s="4"/>
      <c r="G20" s="4">
        <f t="shared" si="1"/>
        <v>23106.796116504898</v>
      </c>
      <c r="H20" s="2">
        <v>1.03</v>
      </c>
      <c r="I20" s="4">
        <v>23800</v>
      </c>
      <c r="J20" s="2"/>
      <c r="K20" s="4">
        <f t="shared" si="2"/>
        <v>23800</v>
      </c>
    </row>
    <row r="21" spans="1:11">
      <c r="A21" s="2" t="s">
        <v>11</v>
      </c>
      <c r="B21" s="2" t="s">
        <v>35</v>
      </c>
      <c r="C21" s="10" t="s">
        <v>20</v>
      </c>
      <c r="D21" s="13"/>
      <c r="E21" s="2"/>
      <c r="F21" s="4"/>
      <c r="G21" s="4">
        <f t="shared" si="1"/>
        <v>559807.44660194195</v>
      </c>
      <c r="H21" s="2">
        <v>1.03</v>
      </c>
      <c r="I21" s="4">
        <v>576601.67000000004</v>
      </c>
      <c r="J21" s="2"/>
      <c r="K21" s="4">
        <f t="shared" si="2"/>
        <v>576601.67000000004</v>
      </c>
    </row>
    <row r="22" spans="1:11">
      <c r="A22" s="2" t="s">
        <v>156</v>
      </c>
      <c r="B22" s="2" t="s">
        <v>157</v>
      </c>
      <c r="C22" s="12" t="s">
        <v>158</v>
      </c>
      <c r="D22" s="2">
        <v>1087.28</v>
      </c>
      <c r="E22" s="11">
        <v>9.5</v>
      </c>
      <c r="F22" s="4">
        <f>D22*E22</f>
        <v>10329.16</v>
      </c>
      <c r="G22" s="4">
        <v>39971.69</v>
      </c>
      <c r="H22" s="2">
        <v>1.03</v>
      </c>
      <c r="I22" s="4">
        <v>41170.839999999997</v>
      </c>
      <c r="J22" s="2"/>
      <c r="K22" s="4">
        <f>F22+I22</f>
        <v>51500</v>
      </c>
    </row>
    <row r="23" spans="1:11">
      <c r="A23" s="2" t="s">
        <v>156</v>
      </c>
      <c r="B23" s="2" t="s">
        <v>159</v>
      </c>
      <c r="C23" s="12" t="s">
        <v>1115</v>
      </c>
      <c r="D23" s="2"/>
      <c r="E23" s="2"/>
      <c r="F23" s="4"/>
      <c r="G23" s="4">
        <f t="shared" ref="G23:G31" si="3">I23/H23</f>
        <v>150000</v>
      </c>
      <c r="H23" s="2">
        <v>1.03</v>
      </c>
      <c r="I23" s="4">
        <v>154500</v>
      </c>
      <c r="J23" s="2"/>
      <c r="K23" s="4">
        <f t="shared" si="2"/>
        <v>154500</v>
      </c>
    </row>
    <row r="24" spans="1:11">
      <c r="A24" s="2" t="s">
        <v>156</v>
      </c>
      <c r="B24" s="2" t="s">
        <v>159</v>
      </c>
      <c r="C24" s="12" t="s">
        <v>1116</v>
      </c>
      <c r="D24" s="2"/>
      <c r="E24" s="2"/>
      <c r="F24" s="4"/>
      <c r="G24" s="4">
        <f t="shared" si="3"/>
        <v>114368.932038835</v>
      </c>
      <c r="H24" s="2">
        <v>1.03</v>
      </c>
      <c r="I24" s="4">
        <v>117800</v>
      </c>
      <c r="J24" s="2"/>
      <c r="K24" s="4">
        <f t="shared" si="2"/>
        <v>117800</v>
      </c>
    </row>
    <row r="25" spans="1:11">
      <c r="A25" s="2" t="s">
        <v>156</v>
      </c>
      <c r="B25" s="1" t="s">
        <v>163</v>
      </c>
      <c r="C25" s="12" t="s">
        <v>1117</v>
      </c>
      <c r="D25" s="2"/>
      <c r="E25" s="2"/>
      <c r="F25" s="4"/>
      <c r="G25" s="4">
        <f t="shared" si="3"/>
        <v>80000</v>
      </c>
      <c r="H25" s="2">
        <v>1.03</v>
      </c>
      <c r="I25" s="4">
        <v>82400</v>
      </c>
      <c r="J25" s="2"/>
      <c r="K25" s="4">
        <f t="shared" si="2"/>
        <v>82400</v>
      </c>
    </row>
    <row r="26" spans="1:11">
      <c r="A26" s="2" t="s">
        <v>156</v>
      </c>
      <c r="B26" s="2" t="s">
        <v>165</v>
      </c>
      <c r="C26" s="12" t="s">
        <v>166</v>
      </c>
      <c r="D26" s="2"/>
      <c r="E26" s="2"/>
      <c r="F26" s="4"/>
      <c r="G26" s="4">
        <f t="shared" si="3"/>
        <v>100000</v>
      </c>
      <c r="H26" s="2">
        <v>1.03</v>
      </c>
      <c r="I26" s="4">
        <v>103000</v>
      </c>
      <c r="J26" s="2"/>
      <c r="K26" s="4">
        <f t="shared" si="2"/>
        <v>103000</v>
      </c>
    </row>
    <row r="27" spans="1:11">
      <c r="A27" s="2" t="s">
        <v>156</v>
      </c>
      <c r="B27" s="2" t="s">
        <v>1033</v>
      </c>
      <c r="C27" s="12" t="s">
        <v>1118</v>
      </c>
      <c r="D27" s="2"/>
      <c r="E27" s="2"/>
      <c r="F27" s="4"/>
      <c r="G27" s="4">
        <f t="shared" si="3"/>
        <v>50000</v>
      </c>
      <c r="H27" s="2">
        <v>1.03</v>
      </c>
      <c r="I27" s="4">
        <v>51500</v>
      </c>
      <c r="J27" s="2"/>
      <c r="K27" s="4">
        <f t="shared" si="2"/>
        <v>51500</v>
      </c>
    </row>
    <row r="28" spans="1:11">
      <c r="A28" s="2" t="s">
        <v>156</v>
      </c>
      <c r="B28" s="2" t="s">
        <v>173</v>
      </c>
      <c r="C28" s="12" t="s">
        <v>1119</v>
      </c>
      <c r="D28" s="2"/>
      <c r="E28" s="2"/>
      <c r="F28" s="4"/>
      <c r="G28" s="4">
        <f t="shared" si="3"/>
        <v>13592.2330097087</v>
      </c>
      <c r="H28" s="2">
        <v>1.03</v>
      </c>
      <c r="I28" s="4">
        <v>14000</v>
      </c>
      <c r="J28" s="2"/>
      <c r="K28" s="4">
        <f t="shared" si="2"/>
        <v>14000</v>
      </c>
    </row>
    <row r="29" spans="1:11">
      <c r="A29" s="2" t="s">
        <v>156</v>
      </c>
      <c r="B29" s="2" t="s">
        <v>167</v>
      </c>
      <c r="C29" s="12" t="s">
        <v>1120</v>
      </c>
      <c r="D29" s="2"/>
      <c r="E29" s="2"/>
      <c r="F29" s="4"/>
      <c r="G29" s="4">
        <f t="shared" si="3"/>
        <v>50000</v>
      </c>
      <c r="H29" s="2">
        <v>1.03</v>
      </c>
      <c r="I29" s="4">
        <v>51500</v>
      </c>
      <c r="J29" s="2"/>
      <c r="K29" s="4">
        <f t="shared" si="2"/>
        <v>51500</v>
      </c>
    </row>
    <row r="30" spans="1:11">
      <c r="A30" s="2" t="s">
        <v>156</v>
      </c>
      <c r="B30" s="2" t="s">
        <v>1035</v>
      </c>
      <c r="C30" s="12" t="s">
        <v>1121</v>
      </c>
      <c r="D30" s="2"/>
      <c r="E30" s="2"/>
      <c r="F30" s="4"/>
      <c r="G30" s="4">
        <f t="shared" si="3"/>
        <v>5631.0679611650503</v>
      </c>
      <c r="H30" s="2">
        <v>1.03</v>
      </c>
      <c r="I30" s="4">
        <v>5800</v>
      </c>
      <c r="J30" s="2"/>
      <c r="K30" s="4">
        <f t="shared" si="2"/>
        <v>5800</v>
      </c>
    </row>
    <row r="31" spans="1:11">
      <c r="A31" s="2" t="s">
        <v>156</v>
      </c>
      <c r="B31" s="2" t="s">
        <v>1035</v>
      </c>
      <c r="C31" s="12" t="s">
        <v>1036</v>
      </c>
      <c r="D31" s="2"/>
      <c r="E31" s="2"/>
      <c r="F31" s="4"/>
      <c r="G31" s="4">
        <f t="shared" si="3"/>
        <v>120000</v>
      </c>
      <c r="H31" s="2">
        <v>1.03</v>
      </c>
      <c r="I31" s="4">
        <v>123600</v>
      </c>
      <c r="J31" s="2"/>
      <c r="K31" s="4">
        <f t="shared" si="2"/>
        <v>123600</v>
      </c>
    </row>
    <row r="32" spans="1:11">
      <c r="A32" s="2" t="s">
        <v>156</v>
      </c>
      <c r="B32" s="2" t="s">
        <v>169</v>
      </c>
      <c r="C32" s="12" t="s">
        <v>1122</v>
      </c>
      <c r="D32" s="2"/>
      <c r="E32" s="2"/>
      <c r="F32" s="4"/>
      <c r="G32" s="4">
        <f t="shared" ref="G32:G43" si="4">I32/H32</f>
        <v>30000</v>
      </c>
      <c r="H32" s="2">
        <v>1.03</v>
      </c>
      <c r="I32" s="4">
        <v>30900</v>
      </c>
      <c r="J32" s="2"/>
      <c r="K32" s="4">
        <f t="shared" si="2"/>
        <v>30900</v>
      </c>
    </row>
    <row r="33" spans="1:11">
      <c r="A33" s="2" t="s">
        <v>156</v>
      </c>
      <c r="B33" s="2" t="s">
        <v>169</v>
      </c>
      <c r="C33" s="12" t="s">
        <v>1123</v>
      </c>
      <c r="D33" s="2"/>
      <c r="E33" s="2"/>
      <c r="F33" s="4"/>
      <c r="G33" s="4">
        <f t="shared" si="4"/>
        <v>14563.106796116501</v>
      </c>
      <c r="H33" s="2">
        <v>1.03</v>
      </c>
      <c r="I33" s="4">
        <v>15000</v>
      </c>
      <c r="J33" s="2"/>
      <c r="K33" s="4">
        <f t="shared" si="2"/>
        <v>15000</v>
      </c>
    </row>
    <row r="34" spans="1:11">
      <c r="A34" s="2" t="s">
        <v>156</v>
      </c>
      <c r="B34" s="2" t="s">
        <v>1027</v>
      </c>
      <c r="C34" s="12" t="s">
        <v>1124</v>
      </c>
      <c r="D34" s="2"/>
      <c r="E34" s="2"/>
      <c r="F34" s="4"/>
      <c r="G34" s="4">
        <f t="shared" si="4"/>
        <v>30000</v>
      </c>
      <c r="H34" s="2">
        <v>1.03</v>
      </c>
      <c r="I34" s="4">
        <v>30900</v>
      </c>
      <c r="J34" s="2"/>
      <c r="K34" s="4">
        <f t="shared" si="2"/>
        <v>30900</v>
      </c>
    </row>
    <row r="35" spans="1:11">
      <c r="A35" s="2" t="s">
        <v>156</v>
      </c>
      <c r="B35" s="2" t="s">
        <v>1125</v>
      </c>
      <c r="C35" s="12" t="s">
        <v>1126</v>
      </c>
      <c r="D35" s="2"/>
      <c r="E35" s="2"/>
      <c r="F35" s="4"/>
      <c r="G35" s="4">
        <f t="shared" si="4"/>
        <v>18058.2524271845</v>
      </c>
      <c r="H35" s="2">
        <v>1.03</v>
      </c>
      <c r="I35" s="4">
        <v>18600</v>
      </c>
      <c r="J35" s="2"/>
      <c r="K35" s="4">
        <f t="shared" si="2"/>
        <v>18600</v>
      </c>
    </row>
    <row r="36" spans="1:11">
      <c r="A36" s="2" t="s">
        <v>156</v>
      </c>
      <c r="B36" s="2" t="s">
        <v>175</v>
      </c>
      <c r="C36" s="12" t="s">
        <v>176</v>
      </c>
      <c r="D36" s="2"/>
      <c r="E36" s="2"/>
      <c r="F36" s="4"/>
      <c r="G36" s="4">
        <f t="shared" si="4"/>
        <v>50000</v>
      </c>
      <c r="H36" s="2">
        <v>1.03</v>
      </c>
      <c r="I36" s="4">
        <v>51500</v>
      </c>
      <c r="J36" s="2"/>
      <c r="K36" s="4">
        <f t="shared" si="2"/>
        <v>51500</v>
      </c>
    </row>
    <row r="37" spans="1:11">
      <c r="A37" s="2" t="s">
        <v>156</v>
      </c>
      <c r="B37" s="2" t="s">
        <v>163</v>
      </c>
      <c r="C37" s="12" t="s">
        <v>1127</v>
      </c>
      <c r="D37" s="2"/>
      <c r="E37" s="2"/>
      <c r="F37" s="4"/>
      <c r="G37" s="4">
        <f t="shared" si="4"/>
        <v>80000</v>
      </c>
      <c r="H37" s="2">
        <v>1.03</v>
      </c>
      <c r="I37" s="4">
        <v>82400</v>
      </c>
      <c r="J37" s="2"/>
      <c r="K37" s="4">
        <f t="shared" si="2"/>
        <v>82400</v>
      </c>
    </row>
    <row r="38" spans="1:11">
      <c r="A38" s="2" t="s">
        <v>156</v>
      </c>
      <c r="B38" s="2" t="s">
        <v>179</v>
      </c>
      <c r="C38" s="12" t="s">
        <v>1128</v>
      </c>
      <c r="D38" s="2"/>
      <c r="E38" s="2"/>
      <c r="F38" s="4"/>
      <c r="G38" s="4">
        <f t="shared" si="4"/>
        <v>80000</v>
      </c>
      <c r="H38" s="2">
        <v>1.03</v>
      </c>
      <c r="I38" s="4">
        <v>82400</v>
      </c>
      <c r="J38" s="2"/>
      <c r="K38" s="4">
        <f t="shared" si="2"/>
        <v>82400</v>
      </c>
    </row>
    <row r="39" spans="1:11">
      <c r="A39" s="2" t="s">
        <v>156</v>
      </c>
      <c r="B39" s="2" t="s">
        <v>179</v>
      </c>
      <c r="C39" s="12" t="s">
        <v>1129</v>
      </c>
      <c r="D39" s="2"/>
      <c r="E39" s="2"/>
      <c r="F39" s="4"/>
      <c r="G39" s="4">
        <f t="shared" si="4"/>
        <v>9708.7378640776697</v>
      </c>
      <c r="H39" s="2">
        <v>1.03</v>
      </c>
      <c r="I39" s="4">
        <v>10000</v>
      </c>
      <c r="J39" s="2"/>
      <c r="K39" s="4">
        <f t="shared" si="2"/>
        <v>10000</v>
      </c>
    </row>
    <row r="40" spans="1:11">
      <c r="A40" s="2" t="s">
        <v>156</v>
      </c>
      <c r="B40" s="2" t="s">
        <v>1031</v>
      </c>
      <c r="C40" s="12" t="s">
        <v>1032</v>
      </c>
      <c r="D40" s="2"/>
      <c r="E40" s="2"/>
      <c r="F40" s="4"/>
      <c r="G40" s="4">
        <f t="shared" si="4"/>
        <v>30000</v>
      </c>
      <c r="H40" s="2">
        <v>1.03</v>
      </c>
      <c r="I40" s="4">
        <v>30900</v>
      </c>
      <c r="J40" s="2"/>
      <c r="K40" s="4">
        <f t="shared" si="2"/>
        <v>30900</v>
      </c>
    </row>
    <row r="41" spans="1:11">
      <c r="A41" s="2" t="s">
        <v>156</v>
      </c>
      <c r="B41" s="2" t="s">
        <v>185</v>
      </c>
      <c r="C41" s="12" t="s">
        <v>186</v>
      </c>
      <c r="D41" s="2"/>
      <c r="E41" s="2"/>
      <c r="F41" s="4"/>
      <c r="G41" s="4">
        <f t="shared" si="4"/>
        <v>26990.291262135899</v>
      </c>
      <c r="H41" s="2">
        <v>1.03</v>
      </c>
      <c r="I41" s="4">
        <v>27800</v>
      </c>
      <c r="J41" s="2"/>
      <c r="K41" s="4">
        <f t="shared" si="2"/>
        <v>27800</v>
      </c>
    </row>
    <row r="42" spans="1:11">
      <c r="A42" s="2" t="s">
        <v>156</v>
      </c>
      <c r="B42" s="2" t="s">
        <v>1130</v>
      </c>
      <c r="C42" s="12" t="s">
        <v>1131</v>
      </c>
      <c r="D42" s="2"/>
      <c r="E42" s="2"/>
      <c r="F42" s="4"/>
      <c r="G42" s="4">
        <f t="shared" si="4"/>
        <v>30000</v>
      </c>
      <c r="H42" s="2">
        <v>1.03</v>
      </c>
      <c r="I42" s="4">
        <v>30900</v>
      </c>
      <c r="J42" s="2"/>
      <c r="K42" s="4">
        <f t="shared" si="2"/>
        <v>30900</v>
      </c>
    </row>
    <row r="43" spans="1:11">
      <c r="A43" s="2" t="s">
        <v>156</v>
      </c>
      <c r="B43" s="2" t="s">
        <v>161</v>
      </c>
      <c r="C43" s="12" t="s">
        <v>162</v>
      </c>
      <c r="D43" s="2"/>
      <c r="E43" s="2"/>
      <c r="F43" s="4"/>
      <c r="G43" s="4">
        <f t="shared" si="4"/>
        <v>30000</v>
      </c>
      <c r="H43" s="2">
        <v>1.03</v>
      </c>
      <c r="I43" s="4">
        <v>30900</v>
      </c>
      <c r="J43" s="2"/>
      <c r="K43" s="4">
        <f t="shared" si="2"/>
        <v>30900</v>
      </c>
    </row>
    <row r="44" spans="1:11">
      <c r="A44" s="2"/>
      <c r="B44" s="2"/>
      <c r="C44" s="5"/>
      <c r="D44" s="2"/>
      <c r="E44" s="2"/>
      <c r="F44" s="4"/>
      <c r="G44" s="4"/>
      <c r="H44" s="2"/>
      <c r="I44" s="4"/>
      <c r="J44" s="2"/>
      <c r="K44" s="4"/>
    </row>
    <row r="45" spans="1:11">
      <c r="A45" s="2" t="s">
        <v>1</v>
      </c>
      <c r="B45" s="2" t="s">
        <v>2</v>
      </c>
      <c r="C45" s="2" t="s">
        <v>3</v>
      </c>
      <c r="D45" s="2" t="s">
        <v>4</v>
      </c>
      <c r="E45" s="2" t="s">
        <v>5</v>
      </c>
      <c r="F45" s="4" t="s">
        <v>6</v>
      </c>
      <c r="G45" s="4" t="s">
        <v>7</v>
      </c>
      <c r="H45" s="2" t="s">
        <v>5</v>
      </c>
      <c r="I45" s="4" t="s">
        <v>8</v>
      </c>
      <c r="J45" s="2" t="s">
        <v>9</v>
      </c>
      <c r="K45" s="4" t="s">
        <v>10</v>
      </c>
    </row>
    <row r="46" spans="1:11">
      <c r="A46" s="2" t="s">
        <v>39</v>
      </c>
      <c r="B46" s="2" t="s">
        <v>40</v>
      </c>
      <c r="C46" s="14" t="s">
        <v>41</v>
      </c>
      <c r="D46" s="2"/>
      <c r="E46" s="11"/>
      <c r="F46" s="4"/>
      <c r="G46" s="4">
        <v>19417.48</v>
      </c>
      <c r="H46" s="2">
        <v>1.03</v>
      </c>
      <c r="I46" s="4">
        <v>20000</v>
      </c>
      <c r="J46" s="2"/>
      <c r="K46" s="4">
        <f>F46+I46+J46</f>
        <v>20000</v>
      </c>
    </row>
    <row r="47" spans="1:11">
      <c r="A47" s="2" t="s">
        <v>39</v>
      </c>
      <c r="B47" s="2" t="s">
        <v>40</v>
      </c>
      <c r="C47" s="12" t="s">
        <v>17</v>
      </c>
      <c r="D47" s="2"/>
      <c r="E47" s="2"/>
      <c r="F47" s="4"/>
      <c r="G47" s="4">
        <v>19417.48</v>
      </c>
      <c r="H47" s="2">
        <v>1.03</v>
      </c>
      <c r="I47" s="4">
        <v>20000</v>
      </c>
      <c r="J47" s="2"/>
      <c r="K47" s="4">
        <f t="shared" ref="K47:K58" si="5">F47+I47+J47</f>
        <v>20000</v>
      </c>
    </row>
    <row r="48" spans="1:11">
      <c r="A48" s="2" t="s">
        <v>39</v>
      </c>
      <c r="B48" s="2" t="s">
        <v>40</v>
      </c>
      <c r="C48" s="10" t="s">
        <v>1132</v>
      </c>
      <c r="D48" s="2"/>
      <c r="E48" s="2"/>
      <c r="F48" s="4"/>
      <c r="G48" s="4">
        <v>19417.48</v>
      </c>
      <c r="H48" s="2">
        <v>1.03</v>
      </c>
      <c r="I48" s="4">
        <v>20000</v>
      </c>
      <c r="J48" s="2"/>
      <c r="K48" s="4">
        <f t="shared" si="5"/>
        <v>20000</v>
      </c>
    </row>
    <row r="49" spans="1:11">
      <c r="A49" s="2" t="s">
        <v>39</v>
      </c>
      <c r="B49" s="2" t="s">
        <v>40</v>
      </c>
      <c r="C49" s="10" t="s">
        <v>1133</v>
      </c>
      <c r="D49" s="2"/>
      <c r="E49" s="2"/>
      <c r="F49" s="4"/>
      <c r="G49" s="4">
        <v>19417.48</v>
      </c>
      <c r="H49" s="2">
        <v>1.03</v>
      </c>
      <c r="I49" s="4">
        <v>20000</v>
      </c>
      <c r="J49" s="2"/>
      <c r="K49" s="4">
        <f t="shared" si="5"/>
        <v>20000</v>
      </c>
    </row>
    <row r="50" spans="1:11">
      <c r="A50" s="2" t="s">
        <v>39</v>
      </c>
      <c r="B50" s="2" t="s">
        <v>40</v>
      </c>
      <c r="C50" s="10" t="s">
        <v>1134</v>
      </c>
      <c r="D50" s="2">
        <v>79.14</v>
      </c>
      <c r="E50" s="11">
        <v>9.5</v>
      </c>
      <c r="F50" s="4">
        <v>751.83</v>
      </c>
      <c r="G50" s="4">
        <f t="shared" ref="G50:G62" si="6">I50/H50</f>
        <v>25078.155339805799</v>
      </c>
      <c r="H50" s="2">
        <v>1.03</v>
      </c>
      <c r="I50" s="4">
        <v>25830.5</v>
      </c>
      <c r="J50" s="2"/>
      <c r="K50" s="4">
        <f>F50+I50</f>
        <v>26582.33</v>
      </c>
    </row>
    <row r="51" spans="1:11">
      <c r="A51" s="2" t="s">
        <v>39</v>
      </c>
      <c r="B51" s="2" t="s">
        <v>40</v>
      </c>
      <c r="C51" s="12" t="s">
        <v>46</v>
      </c>
      <c r="D51" s="2"/>
      <c r="E51" s="2"/>
      <c r="F51" s="4"/>
      <c r="G51" s="4">
        <v>19417.45</v>
      </c>
      <c r="H51" s="2">
        <v>1.03</v>
      </c>
      <c r="I51" s="4">
        <v>20000</v>
      </c>
      <c r="J51" s="2"/>
      <c r="K51" s="4">
        <f>F51+I51+J51</f>
        <v>20000</v>
      </c>
    </row>
    <row r="52" spans="1:11">
      <c r="A52" s="2" t="s">
        <v>39</v>
      </c>
      <c r="B52" s="2" t="s">
        <v>40</v>
      </c>
      <c r="C52" s="12" t="s">
        <v>44</v>
      </c>
      <c r="D52" s="2"/>
      <c r="E52" s="2"/>
      <c r="F52" s="4"/>
      <c r="G52" s="4">
        <f>I52/H52</f>
        <v>19417.475728155299</v>
      </c>
      <c r="H52" s="2">
        <v>1.03</v>
      </c>
      <c r="I52" s="4">
        <v>20000</v>
      </c>
      <c r="J52" s="2"/>
      <c r="K52" s="4">
        <f>F52+I52+J52</f>
        <v>20000</v>
      </c>
    </row>
    <row r="53" spans="1:11">
      <c r="A53" s="2" t="s">
        <v>39</v>
      </c>
      <c r="B53" s="2" t="s">
        <v>40</v>
      </c>
      <c r="C53" s="10" t="s">
        <v>1135</v>
      </c>
      <c r="D53" s="2"/>
      <c r="E53" s="2"/>
      <c r="F53" s="4"/>
      <c r="G53" s="4">
        <f>I53/H53</f>
        <v>19417.475728155299</v>
      </c>
      <c r="H53" s="2">
        <v>1.03</v>
      </c>
      <c r="I53" s="4">
        <v>20000</v>
      </c>
      <c r="J53" s="2"/>
      <c r="K53" s="4">
        <f t="shared" si="5"/>
        <v>20000</v>
      </c>
    </row>
    <row r="54" spans="1:11">
      <c r="A54" s="2" t="s">
        <v>39</v>
      </c>
      <c r="B54" s="2" t="s">
        <v>40</v>
      </c>
      <c r="C54" s="10" t="s">
        <v>45</v>
      </c>
      <c r="D54" s="2"/>
      <c r="E54" s="2"/>
      <c r="F54" s="4"/>
      <c r="G54" s="4">
        <f>I54/H54</f>
        <v>19417.475728155299</v>
      </c>
      <c r="H54" s="2">
        <v>1.03</v>
      </c>
      <c r="I54" s="4">
        <v>20000</v>
      </c>
      <c r="J54" s="2"/>
      <c r="K54" s="4">
        <f t="shared" si="5"/>
        <v>20000</v>
      </c>
    </row>
    <row r="55" spans="1:11">
      <c r="A55" s="2" t="s">
        <v>47</v>
      </c>
      <c r="B55" s="2" t="s">
        <v>53</v>
      </c>
      <c r="C55" s="12" t="s">
        <v>1042</v>
      </c>
      <c r="D55" s="13"/>
      <c r="E55" s="2"/>
      <c r="F55" s="4"/>
      <c r="G55" s="4">
        <f t="shared" si="6"/>
        <v>105736.601941748</v>
      </c>
      <c r="H55" s="2">
        <v>1.03</v>
      </c>
      <c r="I55" s="4">
        <v>108908.7</v>
      </c>
      <c r="J55" s="2"/>
      <c r="K55" s="4">
        <f t="shared" si="5"/>
        <v>108908.7</v>
      </c>
    </row>
    <row r="56" spans="1:11">
      <c r="A56" s="2" t="s">
        <v>47</v>
      </c>
      <c r="B56" s="2" t="s">
        <v>53</v>
      </c>
      <c r="C56" s="12" t="s">
        <v>1043</v>
      </c>
      <c r="D56" s="2"/>
      <c r="E56" s="2"/>
      <c r="F56" s="4"/>
      <c r="G56" s="4">
        <f t="shared" si="6"/>
        <v>52868.009708737904</v>
      </c>
      <c r="H56" s="2">
        <v>1.03</v>
      </c>
      <c r="I56" s="4">
        <v>54454.05</v>
      </c>
      <c r="J56" s="2"/>
      <c r="K56" s="4">
        <f t="shared" si="5"/>
        <v>54454.05</v>
      </c>
    </row>
    <row r="57" spans="1:11">
      <c r="A57" s="2" t="s">
        <v>47</v>
      </c>
      <c r="B57" s="2" t="s">
        <v>53</v>
      </c>
      <c r="C57" s="12" t="s">
        <v>1044</v>
      </c>
      <c r="D57" s="2"/>
      <c r="E57" s="2"/>
      <c r="F57" s="4"/>
      <c r="G57" s="4">
        <f t="shared" si="6"/>
        <v>52868.009708737904</v>
      </c>
      <c r="H57" s="2">
        <v>1.03</v>
      </c>
      <c r="I57" s="4">
        <v>54454.05</v>
      </c>
      <c r="J57" s="2"/>
      <c r="K57" s="4">
        <f t="shared" si="5"/>
        <v>54454.05</v>
      </c>
    </row>
    <row r="58" spans="1:11">
      <c r="A58" s="2" t="s">
        <v>47</v>
      </c>
      <c r="B58" s="2" t="s">
        <v>53</v>
      </c>
      <c r="C58" s="10" t="s">
        <v>1136</v>
      </c>
      <c r="D58" s="2"/>
      <c r="E58" s="2"/>
      <c r="F58" s="4"/>
      <c r="G58" s="4">
        <f t="shared" si="6"/>
        <v>52868.009708737904</v>
      </c>
      <c r="H58" s="2">
        <v>1.03</v>
      </c>
      <c r="I58" s="4">
        <v>54454.05</v>
      </c>
      <c r="J58" s="2"/>
      <c r="K58" s="4">
        <f t="shared" si="5"/>
        <v>54454.05</v>
      </c>
    </row>
    <row r="59" spans="1:11">
      <c r="A59" s="2" t="s">
        <v>47</v>
      </c>
      <c r="B59" s="2" t="s">
        <v>53</v>
      </c>
      <c r="C59" s="15" t="s">
        <v>54</v>
      </c>
      <c r="D59" s="2">
        <v>279</v>
      </c>
      <c r="E59" s="11">
        <v>9.5</v>
      </c>
      <c r="F59" s="4">
        <f>D59*E59</f>
        <v>2650.5</v>
      </c>
      <c r="G59" s="4">
        <f t="shared" si="6"/>
        <v>103162.718446602</v>
      </c>
      <c r="H59" s="2">
        <v>1.03</v>
      </c>
      <c r="I59" s="4">
        <f>K59-F59</f>
        <v>106257.60000000001</v>
      </c>
      <c r="J59" s="2"/>
      <c r="K59" s="4">
        <v>108908.1</v>
      </c>
    </row>
    <row r="60" spans="1:11">
      <c r="A60" s="2" t="s">
        <v>47</v>
      </c>
      <c r="B60" s="2" t="s">
        <v>53</v>
      </c>
      <c r="C60" s="10" t="s">
        <v>1137</v>
      </c>
      <c r="D60" s="2"/>
      <c r="E60" s="2"/>
      <c r="F60" s="4"/>
      <c r="G60" s="4">
        <f t="shared" si="6"/>
        <v>52868.009708737904</v>
      </c>
      <c r="H60" s="2">
        <v>1.03</v>
      </c>
      <c r="I60" s="4">
        <v>54454.05</v>
      </c>
      <c r="J60" s="2"/>
      <c r="K60" s="4">
        <f>F60+I60+J60</f>
        <v>54454.05</v>
      </c>
    </row>
    <row r="61" spans="1:11">
      <c r="A61" s="2" t="s">
        <v>47</v>
      </c>
      <c r="B61" s="2" t="s">
        <v>53</v>
      </c>
      <c r="C61" s="10" t="s">
        <v>1138</v>
      </c>
      <c r="D61" s="2"/>
      <c r="E61" s="2"/>
      <c r="F61" s="4"/>
      <c r="G61" s="4">
        <f t="shared" si="6"/>
        <v>52868.009708737904</v>
      </c>
      <c r="H61" s="2">
        <v>1.03</v>
      </c>
      <c r="I61" s="4">
        <v>54454.05</v>
      </c>
      <c r="J61" s="2"/>
      <c r="K61" s="4">
        <f>F61+I61+J61</f>
        <v>54454.05</v>
      </c>
    </row>
    <row r="62" spans="1:11">
      <c r="A62" s="2" t="s">
        <v>47</v>
      </c>
      <c r="B62" s="2" t="s">
        <v>53</v>
      </c>
      <c r="C62" s="10" t="s">
        <v>1139</v>
      </c>
      <c r="D62" s="2"/>
      <c r="E62" s="2"/>
      <c r="F62" s="4"/>
      <c r="G62" s="4">
        <f t="shared" si="6"/>
        <v>52868.009708737904</v>
      </c>
      <c r="H62" s="2">
        <v>1.03</v>
      </c>
      <c r="I62" s="4">
        <v>54454.05</v>
      </c>
      <c r="J62" s="2"/>
      <c r="K62" s="4">
        <f>F62+I62+J62</f>
        <v>54454.05</v>
      </c>
    </row>
    <row r="63" spans="1:11">
      <c r="A63" s="2" t="s">
        <v>58</v>
      </c>
      <c r="B63" s="2"/>
      <c r="C63" s="3">
        <v>1184035002</v>
      </c>
      <c r="D63" s="2">
        <v>2434</v>
      </c>
      <c r="E63" s="11">
        <v>9.5</v>
      </c>
      <c r="F63" s="4">
        <f>D63*E63</f>
        <v>23123</v>
      </c>
      <c r="G63" s="4">
        <v>672105</v>
      </c>
      <c r="H63" s="2">
        <v>1.03</v>
      </c>
      <c r="I63" s="4">
        <f>G63*H63</f>
        <v>692268.15</v>
      </c>
      <c r="J63" s="2"/>
      <c r="K63" s="4">
        <f>F63+I63+J63</f>
        <v>715391.15</v>
      </c>
    </row>
    <row r="64" spans="1:11">
      <c r="A64" s="9" t="s">
        <v>59</v>
      </c>
      <c r="B64" s="9" t="s">
        <v>60</v>
      </c>
      <c r="C64" s="12" t="s">
        <v>54</v>
      </c>
      <c r="D64" s="2">
        <v>108.56</v>
      </c>
      <c r="E64" s="11">
        <v>9.5</v>
      </c>
      <c r="F64" s="4">
        <f>D64*E64</f>
        <v>1031.32</v>
      </c>
      <c r="G64" s="4">
        <v>124020.63</v>
      </c>
      <c r="H64" s="2">
        <v>1.03</v>
      </c>
      <c r="I64" s="4">
        <f>G64*H64</f>
        <v>127741.24890000001</v>
      </c>
      <c r="J64" s="2"/>
      <c r="K64" s="4">
        <f>I64+F64</f>
        <v>128772.5689</v>
      </c>
    </row>
    <row r="65" spans="1:11" s="1" customFormat="1">
      <c r="A65" s="9" t="s">
        <v>59</v>
      </c>
      <c r="B65" s="9" t="s">
        <v>1045</v>
      </c>
      <c r="C65" s="16" t="s">
        <v>1140</v>
      </c>
      <c r="D65" s="2">
        <v>53.7</v>
      </c>
      <c r="E65" s="11">
        <v>9.5</v>
      </c>
      <c r="F65" s="4">
        <f>D65*E65</f>
        <v>510.15</v>
      </c>
      <c r="G65" s="4">
        <v>49500</v>
      </c>
      <c r="H65" s="2">
        <v>1.03</v>
      </c>
      <c r="I65" s="4">
        <f>G65*H65</f>
        <v>50985</v>
      </c>
      <c r="J65" s="2"/>
      <c r="K65" s="4">
        <f>F65+I65</f>
        <v>51495.15</v>
      </c>
    </row>
    <row r="66" spans="1:11" s="1" customFormat="1">
      <c r="A66" s="2" t="s">
        <v>59</v>
      </c>
      <c r="B66" s="9" t="s">
        <v>1045</v>
      </c>
      <c r="C66" s="17" t="s">
        <v>1141</v>
      </c>
      <c r="D66" s="2"/>
      <c r="E66" s="11"/>
      <c r="F66" s="4"/>
      <c r="G66" s="4">
        <f>I66/H66</f>
        <v>48543.689320388301</v>
      </c>
      <c r="H66" s="2">
        <v>1.03</v>
      </c>
      <c r="I66" s="4">
        <v>50000</v>
      </c>
      <c r="J66" s="2"/>
      <c r="K66" s="4">
        <f>F66+I66+J66</f>
        <v>50000</v>
      </c>
    </row>
    <row r="67" spans="1:11" s="1" customFormat="1">
      <c r="A67" s="2" t="s">
        <v>59</v>
      </c>
      <c r="B67" s="9" t="s">
        <v>1045</v>
      </c>
      <c r="C67" s="17" t="s">
        <v>1142</v>
      </c>
      <c r="D67" s="2"/>
      <c r="E67" s="11"/>
      <c r="F67" s="4"/>
      <c r="G67" s="4">
        <f>I67/H67</f>
        <v>48543.689320388301</v>
      </c>
      <c r="H67" s="2">
        <v>1.03</v>
      </c>
      <c r="I67" s="4">
        <v>50000</v>
      </c>
      <c r="J67" s="2"/>
      <c r="K67" s="4">
        <f>F67+I67+J67</f>
        <v>50000</v>
      </c>
    </row>
    <row r="68" spans="1:11">
      <c r="A68" s="2" t="s">
        <v>59</v>
      </c>
      <c r="B68" s="2" t="s">
        <v>65</v>
      </c>
      <c r="C68" s="12" t="s">
        <v>1143</v>
      </c>
      <c r="D68" s="2">
        <v>8</v>
      </c>
      <c r="E68" s="11">
        <v>9.5</v>
      </c>
      <c r="F68" s="4">
        <f>D68*E68</f>
        <v>76</v>
      </c>
      <c r="G68" s="4">
        <v>32656.79</v>
      </c>
      <c r="H68" s="2">
        <v>1.03</v>
      </c>
      <c r="I68" s="4">
        <f>G68*H68</f>
        <v>33636.493699999999</v>
      </c>
      <c r="J68" s="2"/>
      <c r="K68" s="4">
        <f>F68+I68+J68</f>
        <v>33712.493699999999</v>
      </c>
    </row>
    <row r="69" spans="1:11">
      <c r="A69" s="2" t="s">
        <v>59</v>
      </c>
      <c r="B69" s="2" t="s">
        <v>458</v>
      </c>
      <c r="C69" s="10" t="s">
        <v>1144</v>
      </c>
      <c r="D69" s="2">
        <v>2</v>
      </c>
      <c r="E69" s="11">
        <v>9.5</v>
      </c>
      <c r="F69" s="4">
        <f>D69*E69</f>
        <v>19</v>
      </c>
      <c r="G69" s="4">
        <v>220233</v>
      </c>
      <c r="H69" s="2">
        <v>1.03</v>
      </c>
      <c r="I69" s="4">
        <f>G69*H69</f>
        <v>226839.99</v>
      </c>
      <c r="J69" s="2"/>
      <c r="K69" s="4">
        <f>F69+I69+J69</f>
        <v>226858.99</v>
      </c>
    </row>
    <row r="70" spans="1:11">
      <c r="A70" s="2" t="s">
        <v>59</v>
      </c>
      <c r="B70" s="2" t="s">
        <v>67</v>
      </c>
      <c r="C70" s="18" t="s">
        <v>1145</v>
      </c>
      <c r="D70" s="2"/>
      <c r="E70" s="11"/>
      <c r="F70" s="4"/>
      <c r="G70" s="4">
        <f>I70/H70</f>
        <v>4969.4174757281598</v>
      </c>
      <c r="H70" s="2">
        <v>1.03</v>
      </c>
      <c r="I70" s="4">
        <v>5118.5</v>
      </c>
      <c r="J70" s="2"/>
      <c r="K70" s="4">
        <f t="shared" ref="K70:K76" si="7">F70+I70+J70</f>
        <v>5118.5</v>
      </c>
    </row>
    <row r="71" spans="1:11">
      <c r="A71" s="2" t="s">
        <v>59</v>
      </c>
      <c r="B71" s="2" t="s">
        <v>69</v>
      </c>
      <c r="C71" s="19" t="s">
        <v>1146</v>
      </c>
      <c r="D71" s="2">
        <v>5</v>
      </c>
      <c r="E71" s="11">
        <v>9.5</v>
      </c>
      <c r="F71" s="4">
        <f>D71*E71</f>
        <v>47.5</v>
      </c>
      <c r="G71" s="4">
        <v>11815.14</v>
      </c>
      <c r="H71" s="2">
        <v>1.03</v>
      </c>
      <c r="I71" s="4">
        <f>G71*H71</f>
        <v>12169.5942</v>
      </c>
      <c r="J71" s="2"/>
      <c r="K71" s="4">
        <f t="shared" si="7"/>
        <v>12217.0942</v>
      </c>
    </row>
    <row r="72" spans="1:11">
      <c r="A72" s="2" t="s">
        <v>59</v>
      </c>
      <c r="B72" s="2" t="s">
        <v>513</v>
      </c>
      <c r="C72" s="12" t="s">
        <v>1052</v>
      </c>
      <c r="D72" s="2"/>
      <c r="E72" s="11"/>
      <c r="F72" s="4"/>
      <c r="G72" s="4">
        <f>I72/H72</f>
        <v>2190.2621359223299</v>
      </c>
      <c r="H72" s="2">
        <v>1.03</v>
      </c>
      <c r="I72" s="4">
        <v>2255.9699999999998</v>
      </c>
      <c r="J72" s="2"/>
      <c r="K72" s="4">
        <f t="shared" si="7"/>
        <v>2255.9699999999998</v>
      </c>
    </row>
    <row r="73" spans="1:11">
      <c r="A73" s="2" t="s">
        <v>59</v>
      </c>
      <c r="B73" s="2" t="s">
        <v>260</v>
      </c>
      <c r="C73" s="3" t="s">
        <v>1147</v>
      </c>
      <c r="D73" s="2">
        <v>21</v>
      </c>
      <c r="E73" s="11">
        <v>9.5</v>
      </c>
      <c r="F73" s="4">
        <f>D73*E73</f>
        <v>199.5</v>
      </c>
      <c r="G73" s="4">
        <v>16937.439999999999</v>
      </c>
      <c r="H73" s="2">
        <v>1.03</v>
      </c>
      <c r="I73" s="4">
        <f>G73*H73</f>
        <v>17445.563200000001</v>
      </c>
      <c r="J73" s="2"/>
      <c r="K73" s="4">
        <f t="shared" si="7"/>
        <v>17645.063200000001</v>
      </c>
    </row>
    <row r="74" spans="1:11">
      <c r="A74" s="2" t="s">
        <v>71</v>
      </c>
      <c r="B74" s="2" t="s">
        <v>520</v>
      </c>
      <c r="C74" s="3" t="s">
        <v>1060</v>
      </c>
      <c r="D74" s="2">
        <v>171</v>
      </c>
      <c r="E74" s="11">
        <v>9.5</v>
      </c>
      <c r="F74" s="4">
        <f>D74*E74</f>
        <v>1624.5</v>
      </c>
      <c r="G74" s="4">
        <v>11883.54</v>
      </c>
      <c r="H74" s="2">
        <v>1.03</v>
      </c>
      <c r="I74" s="4">
        <f>G74*H74</f>
        <v>12240.046200000001</v>
      </c>
      <c r="J74" s="2"/>
      <c r="K74" s="4">
        <f t="shared" si="7"/>
        <v>13864.546200000001</v>
      </c>
    </row>
    <row r="75" spans="1:11">
      <c r="A75" s="2" t="s">
        <v>71</v>
      </c>
      <c r="B75" s="2" t="s">
        <v>256</v>
      </c>
      <c r="C75" s="14" t="s">
        <v>1061</v>
      </c>
      <c r="D75" s="2"/>
      <c r="E75" s="11"/>
      <c r="F75" s="4"/>
      <c r="G75" s="4">
        <f>I75/H75</f>
        <v>6225.3398058252396</v>
      </c>
      <c r="H75" s="2">
        <v>1.03</v>
      </c>
      <c r="I75" s="4">
        <v>6412.1</v>
      </c>
      <c r="J75" s="2"/>
      <c r="K75" s="4">
        <f t="shared" si="7"/>
        <v>6412.1</v>
      </c>
    </row>
    <row r="76" spans="1:11">
      <c r="A76" s="2" t="s">
        <v>71</v>
      </c>
      <c r="B76" s="2" t="s">
        <v>72</v>
      </c>
      <c r="C76" s="20" t="s">
        <v>1148</v>
      </c>
      <c r="D76" s="2"/>
      <c r="E76" s="11"/>
      <c r="F76" s="4"/>
      <c r="G76" s="4">
        <f>I76/H76</f>
        <v>19789.514563106801</v>
      </c>
      <c r="H76" s="2">
        <v>1.03</v>
      </c>
      <c r="I76" s="4">
        <v>20383.2</v>
      </c>
      <c r="J76" s="2"/>
      <c r="K76" s="4">
        <f t="shared" si="7"/>
        <v>20383.2</v>
      </c>
    </row>
    <row r="77" spans="1:11">
      <c r="A77" s="2" t="s">
        <v>71</v>
      </c>
      <c r="B77" s="9" t="s">
        <v>74</v>
      </c>
      <c r="C77" s="10" t="s">
        <v>75</v>
      </c>
      <c r="D77" s="2">
        <v>245</v>
      </c>
      <c r="E77" s="11">
        <v>9.5</v>
      </c>
      <c r="F77" s="4">
        <f>D77*E77</f>
        <v>2327.5</v>
      </c>
      <c r="G77" s="4">
        <f>I77/H77</f>
        <v>16971.145631068001</v>
      </c>
      <c r="H77" s="2">
        <v>1.03</v>
      </c>
      <c r="I77" s="4">
        <f>K77-F77</f>
        <v>17480.28</v>
      </c>
      <c r="J77" s="2"/>
      <c r="K77" s="4">
        <v>19807.78</v>
      </c>
    </row>
    <row r="78" spans="1:11">
      <c r="A78" s="2"/>
      <c r="B78" s="2"/>
      <c r="C78" s="10" t="s">
        <v>76</v>
      </c>
      <c r="D78" s="2"/>
      <c r="E78" s="11"/>
      <c r="F78" s="4"/>
      <c r="G78" s="4">
        <v>154720</v>
      </c>
      <c r="H78" s="2">
        <v>1.03</v>
      </c>
      <c r="I78" s="4">
        <v>159361.60000000001</v>
      </c>
      <c r="J78" s="2"/>
      <c r="K78" s="4">
        <f>F78+I78+J78</f>
        <v>159361.60000000001</v>
      </c>
    </row>
    <row r="79" spans="1:11">
      <c r="A79" s="2"/>
      <c r="B79" s="2"/>
      <c r="C79" s="10" t="s">
        <v>77</v>
      </c>
      <c r="D79" s="2"/>
      <c r="E79" s="11"/>
      <c r="F79" s="4"/>
      <c r="G79" s="4">
        <f>I79/H79</f>
        <v>68932.038834951498</v>
      </c>
      <c r="H79" s="2">
        <v>1.03</v>
      </c>
      <c r="I79" s="4">
        <v>71000</v>
      </c>
      <c r="J79" s="2"/>
      <c r="K79" s="4">
        <f>F79+I79+J79</f>
        <v>71000</v>
      </c>
    </row>
    <row r="80" spans="1:11">
      <c r="A80" s="2"/>
      <c r="B80" s="2"/>
      <c r="C80" s="10" t="s">
        <v>1149</v>
      </c>
      <c r="D80" s="2"/>
      <c r="E80" s="11"/>
      <c r="F80" s="4"/>
      <c r="G80" s="4">
        <f>I80/H80</f>
        <v>29263.504854368901</v>
      </c>
      <c r="H80" s="2">
        <v>1.03</v>
      </c>
      <c r="I80" s="4">
        <v>30141.41</v>
      </c>
      <c r="J80" s="2"/>
      <c r="K80" s="4">
        <f>F80+I80+J80</f>
        <v>30141.41</v>
      </c>
    </row>
    <row r="81" spans="1:11">
      <c r="A81" s="2"/>
      <c r="B81" s="2"/>
      <c r="C81" s="2"/>
      <c r="D81" s="2"/>
      <c r="E81" s="11"/>
      <c r="F81" s="4"/>
      <c r="G81" s="4"/>
      <c r="H81" s="2"/>
      <c r="I81" s="4"/>
      <c r="J81" s="2"/>
      <c r="K81" s="4"/>
    </row>
    <row r="82" spans="1:11">
      <c r="A82" s="2" t="s">
        <v>1</v>
      </c>
      <c r="B82" s="2" t="s">
        <v>2</v>
      </c>
      <c r="C82" s="2" t="s">
        <v>3</v>
      </c>
      <c r="D82" s="2" t="s">
        <v>4</v>
      </c>
      <c r="E82" s="2" t="s">
        <v>5</v>
      </c>
      <c r="F82" s="4" t="s">
        <v>6</v>
      </c>
      <c r="G82" s="4" t="s">
        <v>7</v>
      </c>
      <c r="H82" s="2" t="s">
        <v>5</v>
      </c>
      <c r="I82" s="4" t="s">
        <v>8</v>
      </c>
      <c r="J82" s="2" t="s">
        <v>9</v>
      </c>
      <c r="K82" s="4" t="s">
        <v>10</v>
      </c>
    </row>
    <row r="83" spans="1:11">
      <c r="A83" s="2" t="s">
        <v>78</v>
      </c>
      <c r="B83" s="2" t="s">
        <v>844</v>
      </c>
      <c r="C83" s="21" t="s">
        <v>1150</v>
      </c>
      <c r="D83" s="2"/>
      <c r="E83" s="11"/>
      <c r="F83" s="4"/>
      <c r="G83" s="4">
        <f>I83/H83</f>
        <v>30452.922330097099</v>
      </c>
      <c r="H83" s="2">
        <v>1.03</v>
      </c>
      <c r="I83" s="4">
        <v>31366.51</v>
      </c>
      <c r="J83" s="2"/>
      <c r="K83" s="4">
        <f>F83+I83+J83</f>
        <v>31366.51</v>
      </c>
    </row>
    <row r="84" spans="1:11">
      <c r="A84" s="2" t="s">
        <v>78</v>
      </c>
      <c r="B84" s="2" t="s">
        <v>930</v>
      </c>
      <c r="C84" s="19" t="s">
        <v>1151</v>
      </c>
      <c r="D84" s="2">
        <v>2</v>
      </c>
      <c r="E84" s="11">
        <v>9.5</v>
      </c>
      <c r="F84" s="4">
        <f>D84*E84</f>
        <v>19</v>
      </c>
      <c r="G84" s="4">
        <f>I84/H84</f>
        <v>22770.679611650499</v>
      </c>
      <c r="H84" s="2">
        <v>1.03</v>
      </c>
      <c r="I84" s="30">
        <f>K84-F84</f>
        <v>23453.8</v>
      </c>
      <c r="J84" s="2"/>
      <c r="K84" s="4">
        <v>23472.799999999999</v>
      </c>
    </row>
    <row r="85" spans="1:11">
      <c r="A85" s="2" t="s">
        <v>78</v>
      </c>
      <c r="B85" s="2" t="s">
        <v>930</v>
      </c>
      <c r="C85" s="22" t="s">
        <v>1152</v>
      </c>
      <c r="D85" s="2">
        <v>8</v>
      </c>
      <c r="E85" s="11">
        <v>9.5</v>
      </c>
      <c r="F85" s="4">
        <v>76</v>
      </c>
      <c r="G85" s="4">
        <v>4124.2700000000004</v>
      </c>
      <c r="H85" s="2">
        <v>1.03</v>
      </c>
      <c r="I85" s="4">
        <v>4248</v>
      </c>
      <c r="J85" s="2"/>
      <c r="K85" s="4">
        <v>4324</v>
      </c>
    </row>
    <row r="86" spans="1:11">
      <c r="A86" s="2" t="s">
        <v>78</v>
      </c>
      <c r="B86" s="2" t="s">
        <v>85</v>
      </c>
      <c r="C86" s="12" t="s">
        <v>1065</v>
      </c>
      <c r="D86" s="2"/>
      <c r="E86" s="11"/>
      <c r="F86" s="4"/>
      <c r="G86" s="4">
        <f>I86/H86</f>
        <v>35335.679611650499</v>
      </c>
      <c r="H86" s="2">
        <v>1.03</v>
      </c>
      <c r="I86" s="31">
        <v>36395.75</v>
      </c>
      <c r="J86" s="2"/>
      <c r="K86" s="31">
        <v>36395.75</v>
      </c>
    </row>
    <row r="87" spans="1:11">
      <c r="A87" s="2" t="s">
        <v>78</v>
      </c>
      <c r="B87" s="2" t="s">
        <v>85</v>
      </c>
      <c r="C87" s="12" t="s">
        <v>1153</v>
      </c>
      <c r="D87" s="2"/>
      <c r="E87" s="11"/>
      <c r="F87" s="4"/>
      <c r="G87" s="4">
        <v>38834.949999999997</v>
      </c>
      <c r="H87" s="2">
        <v>1.03</v>
      </c>
      <c r="I87" s="4">
        <v>40000</v>
      </c>
      <c r="J87" s="2"/>
      <c r="K87" s="26">
        <v>40000</v>
      </c>
    </row>
    <row r="88" spans="1:11">
      <c r="A88" s="2" t="s">
        <v>78</v>
      </c>
      <c r="B88" s="2" t="s">
        <v>87</v>
      </c>
      <c r="C88" s="12" t="s">
        <v>88</v>
      </c>
      <c r="D88" s="2">
        <v>2</v>
      </c>
      <c r="E88" s="11">
        <v>9.5</v>
      </c>
      <c r="F88" s="4">
        <f>D88*E88</f>
        <v>19</v>
      </c>
      <c r="G88" s="4">
        <v>229.28</v>
      </c>
      <c r="H88" s="2">
        <v>1.03</v>
      </c>
      <c r="I88" s="4">
        <f>G88*H88</f>
        <v>236.1584</v>
      </c>
      <c r="J88" s="2"/>
      <c r="K88" s="26">
        <f t="shared" ref="K88:K94" si="8">F88+I88+J88</f>
        <v>255.1584</v>
      </c>
    </row>
    <row r="89" spans="1:11">
      <c r="A89" s="2" t="s">
        <v>78</v>
      </c>
      <c r="B89" s="2" t="s">
        <v>87</v>
      </c>
      <c r="C89" s="10" t="s">
        <v>1154</v>
      </c>
      <c r="D89" s="2"/>
      <c r="E89" s="11"/>
      <c r="F89" s="4"/>
      <c r="G89" s="4">
        <f>I89/H89</f>
        <v>4699.6699029126203</v>
      </c>
      <c r="H89" s="2">
        <v>1.03</v>
      </c>
      <c r="I89" s="4">
        <v>4840.66</v>
      </c>
      <c r="J89" s="2"/>
      <c r="K89" s="26">
        <f t="shared" si="8"/>
        <v>4840.66</v>
      </c>
    </row>
    <row r="90" spans="1:11">
      <c r="A90" s="2" t="s">
        <v>78</v>
      </c>
      <c r="B90" s="2" t="s">
        <v>87</v>
      </c>
      <c r="C90" s="12" t="s">
        <v>88</v>
      </c>
      <c r="D90" s="2">
        <v>7</v>
      </c>
      <c r="E90" s="11">
        <v>9.5</v>
      </c>
      <c r="F90" s="4">
        <f>D90*E90</f>
        <v>66.5</v>
      </c>
      <c r="G90" s="4">
        <v>9278.0400000000009</v>
      </c>
      <c r="H90" s="2">
        <v>1.03</v>
      </c>
      <c r="I90" s="4">
        <f>G90*H90</f>
        <v>9556.3811999999998</v>
      </c>
      <c r="J90" s="2"/>
      <c r="K90" s="26">
        <f t="shared" si="8"/>
        <v>9622.8811999999998</v>
      </c>
    </row>
    <row r="91" spans="1:11">
      <c r="A91" s="2" t="s">
        <v>78</v>
      </c>
      <c r="B91" s="2" t="s">
        <v>842</v>
      </c>
      <c r="C91" s="10" t="s">
        <v>895</v>
      </c>
      <c r="D91" s="2">
        <v>28</v>
      </c>
      <c r="E91" s="11">
        <v>9.5</v>
      </c>
      <c r="F91" s="4">
        <f>D91*E91</f>
        <v>266</v>
      </c>
      <c r="G91" s="4">
        <v>124348.51</v>
      </c>
      <c r="H91" s="2">
        <v>1.03</v>
      </c>
      <c r="I91" s="4">
        <f>G91*H91</f>
        <v>128078.9653</v>
      </c>
      <c r="J91" s="2"/>
      <c r="K91" s="26">
        <f t="shared" si="8"/>
        <v>128344.9653</v>
      </c>
    </row>
    <row r="92" spans="1:11">
      <c r="A92" s="2" t="s">
        <v>78</v>
      </c>
      <c r="B92" s="9" t="s">
        <v>1155</v>
      </c>
      <c r="C92" s="10" t="s">
        <v>1156</v>
      </c>
      <c r="D92" s="2"/>
      <c r="E92" s="11"/>
      <c r="F92" s="4"/>
      <c r="G92" s="4">
        <f>I92/H92</f>
        <v>55126.776699029098</v>
      </c>
      <c r="H92" s="2">
        <v>1.03</v>
      </c>
      <c r="I92" s="4">
        <v>56780.58</v>
      </c>
      <c r="J92" s="2"/>
      <c r="K92" s="26">
        <f t="shared" si="8"/>
        <v>56780.58</v>
      </c>
    </row>
    <row r="93" spans="1:11">
      <c r="A93" s="2" t="s">
        <v>78</v>
      </c>
      <c r="B93" s="2" t="s">
        <v>1157</v>
      </c>
      <c r="C93" s="23" t="s">
        <v>1158</v>
      </c>
      <c r="D93" s="2"/>
      <c r="E93" s="11"/>
      <c r="F93" s="4"/>
      <c r="G93" s="4">
        <f>I93/H93</f>
        <v>50497.407766990298</v>
      </c>
      <c r="H93" s="2">
        <v>1.03</v>
      </c>
      <c r="I93" s="4">
        <v>52012.33</v>
      </c>
      <c r="J93" s="2"/>
      <c r="K93" s="26">
        <f t="shared" si="8"/>
        <v>52012.33</v>
      </c>
    </row>
    <row r="94" spans="1:11">
      <c r="A94" s="2" t="s">
        <v>78</v>
      </c>
      <c r="B94" s="9" t="s">
        <v>1159</v>
      </c>
      <c r="C94" s="10" t="s">
        <v>1160</v>
      </c>
      <c r="D94" s="2"/>
      <c r="E94" s="11"/>
      <c r="F94" s="4"/>
      <c r="G94" s="4">
        <v>58252.43</v>
      </c>
      <c r="H94" s="2">
        <v>1.03</v>
      </c>
      <c r="I94" s="4">
        <v>60000</v>
      </c>
      <c r="J94" s="2"/>
      <c r="K94" s="26">
        <f t="shared" si="8"/>
        <v>60000</v>
      </c>
    </row>
    <row r="95" spans="1:11">
      <c r="A95" s="2" t="s">
        <v>78</v>
      </c>
      <c r="B95" s="9" t="s">
        <v>1159</v>
      </c>
      <c r="C95" s="10" t="s">
        <v>1161</v>
      </c>
      <c r="D95" s="2">
        <v>51.29</v>
      </c>
      <c r="E95" s="11">
        <v>9.5</v>
      </c>
      <c r="F95" s="4">
        <v>487.27</v>
      </c>
      <c r="G95" s="4">
        <v>65371.65</v>
      </c>
      <c r="H95" s="2">
        <v>1.03</v>
      </c>
      <c r="I95" s="26">
        <v>67332.800000000003</v>
      </c>
      <c r="J95" s="2"/>
      <c r="K95" s="26">
        <f>F95+I95</f>
        <v>67820.070000000007</v>
      </c>
    </row>
    <row r="96" spans="1:11">
      <c r="A96" s="2" t="s">
        <v>78</v>
      </c>
      <c r="B96" s="9" t="s">
        <v>891</v>
      </c>
      <c r="C96" s="12" t="s">
        <v>1162</v>
      </c>
      <c r="D96" s="2">
        <v>13</v>
      </c>
      <c r="E96" s="11">
        <v>9.5</v>
      </c>
      <c r="F96" s="4">
        <f>D96*E96</f>
        <v>123.5</v>
      </c>
      <c r="G96" s="4">
        <v>16605.27</v>
      </c>
      <c r="H96" s="2">
        <v>1.03</v>
      </c>
      <c r="I96" s="4">
        <f>G96*H96</f>
        <v>17103.428100000001</v>
      </c>
      <c r="J96" s="2"/>
      <c r="K96" s="26">
        <f>F96+I96</f>
        <v>17226.928100000001</v>
      </c>
    </row>
    <row r="97" spans="1:11">
      <c r="A97" s="2" t="s">
        <v>78</v>
      </c>
      <c r="B97" s="2" t="s">
        <v>98</v>
      </c>
      <c r="C97" s="12" t="s">
        <v>1163</v>
      </c>
      <c r="D97" s="2"/>
      <c r="E97" s="11"/>
      <c r="F97" s="4"/>
      <c r="G97" s="4">
        <v>46040.95</v>
      </c>
      <c r="H97" s="2">
        <v>1.03</v>
      </c>
      <c r="I97" s="26">
        <v>47422.18</v>
      </c>
      <c r="J97" s="2"/>
      <c r="K97" s="26">
        <v>47422.18</v>
      </c>
    </row>
    <row r="98" spans="1:11">
      <c r="A98" s="2" t="s">
        <v>78</v>
      </c>
      <c r="B98" s="2" t="s">
        <v>98</v>
      </c>
      <c r="C98" s="12" t="s">
        <v>1164</v>
      </c>
      <c r="D98" s="2"/>
      <c r="E98" s="11"/>
      <c r="F98" s="4"/>
      <c r="G98" s="4">
        <f>I98/H98</f>
        <v>76734.912621359195</v>
      </c>
      <c r="H98" s="2">
        <v>1.03</v>
      </c>
      <c r="I98" s="26">
        <v>79036.960000000006</v>
      </c>
      <c r="J98" s="2"/>
      <c r="K98" s="26">
        <v>79036.960000000006</v>
      </c>
    </row>
    <row r="99" spans="1:11">
      <c r="A99" s="2" t="s">
        <v>78</v>
      </c>
      <c r="B99" s="2" t="s">
        <v>98</v>
      </c>
      <c r="C99" s="12" t="s">
        <v>1165</v>
      </c>
      <c r="D99" s="2"/>
      <c r="E99" s="11"/>
      <c r="F99" s="4"/>
      <c r="G99" s="4">
        <f>I99/H99</f>
        <v>30693.961165048499</v>
      </c>
      <c r="H99" s="2">
        <v>1.03</v>
      </c>
      <c r="I99" s="26">
        <v>31614.78</v>
      </c>
      <c r="J99" s="2"/>
      <c r="K99" s="26">
        <v>31614.78</v>
      </c>
    </row>
    <row r="100" spans="1:11">
      <c r="A100" s="2" t="s">
        <v>78</v>
      </c>
      <c r="B100" s="2" t="s">
        <v>104</v>
      </c>
      <c r="C100" s="10" t="s">
        <v>1166</v>
      </c>
      <c r="D100" s="2">
        <v>21</v>
      </c>
      <c r="E100" s="11">
        <v>9.5</v>
      </c>
      <c r="F100" s="4">
        <f>D100*E100</f>
        <v>199.5</v>
      </c>
      <c r="G100" s="4">
        <v>42810.36</v>
      </c>
      <c r="H100" s="2">
        <v>1.03</v>
      </c>
      <c r="I100" s="4">
        <v>44094.67</v>
      </c>
      <c r="J100" s="2"/>
      <c r="K100" s="26">
        <v>44294.17</v>
      </c>
    </row>
    <row r="101" spans="1:11">
      <c r="A101" s="2" t="s">
        <v>78</v>
      </c>
      <c r="B101" s="2" t="s">
        <v>104</v>
      </c>
      <c r="C101" s="10" t="s">
        <v>1167</v>
      </c>
      <c r="D101" s="2"/>
      <c r="E101" s="11"/>
      <c r="F101" s="4"/>
      <c r="G101" s="4">
        <f>I101/H101</f>
        <v>58740.233009708703</v>
      </c>
      <c r="H101" s="2">
        <v>1.03</v>
      </c>
      <c r="I101" s="4">
        <v>60502.44</v>
      </c>
      <c r="J101" s="2"/>
      <c r="K101" s="26">
        <f>F101+I101+J101</f>
        <v>60502.44</v>
      </c>
    </row>
    <row r="102" spans="1:11">
      <c r="A102" s="2" t="s">
        <v>78</v>
      </c>
      <c r="B102" s="2" t="s">
        <v>104</v>
      </c>
      <c r="C102" s="10" t="s">
        <v>1168</v>
      </c>
      <c r="D102" s="2"/>
      <c r="E102" s="11"/>
      <c r="F102" s="4"/>
      <c r="G102" s="4">
        <v>19417.48</v>
      </c>
      <c r="H102" s="2">
        <v>1.03</v>
      </c>
      <c r="I102" s="4">
        <v>20000</v>
      </c>
      <c r="J102" s="2"/>
      <c r="K102" s="26">
        <v>20000</v>
      </c>
    </row>
    <row r="103" spans="1:11">
      <c r="A103" s="2" t="s">
        <v>78</v>
      </c>
      <c r="B103" s="9" t="s">
        <v>111</v>
      </c>
      <c r="C103" s="10" t="s">
        <v>1169</v>
      </c>
      <c r="D103" s="2"/>
      <c r="E103" s="11"/>
      <c r="F103" s="4"/>
      <c r="G103" s="4">
        <v>48543.69</v>
      </c>
      <c r="H103" s="2">
        <v>1.03</v>
      </c>
      <c r="I103" s="4">
        <v>50000</v>
      </c>
      <c r="J103" s="2"/>
      <c r="K103" s="26">
        <v>50000</v>
      </c>
    </row>
    <row r="104" spans="1:11">
      <c r="A104" s="2" t="s">
        <v>78</v>
      </c>
      <c r="B104" s="2" t="s">
        <v>116</v>
      </c>
      <c r="C104" s="12" t="s">
        <v>117</v>
      </c>
      <c r="D104" s="2"/>
      <c r="E104" s="11"/>
      <c r="F104" s="4"/>
      <c r="G104" s="4">
        <v>1462.67</v>
      </c>
      <c r="H104" s="2">
        <v>1.03</v>
      </c>
      <c r="I104" s="32">
        <v>1506.55</v>
      </c>
      <c r="J104" s="2"/>
      <c r="K104" s="33">
        <v>1506.55</v>
      </c>
    </row>
    <row r="105" spans="1:11">
      <c r="A105" s="2" t="s">
        <v>118</v>
      </c>
      <c r="B105" s="2" t="s">
        <v>119</v>
      </c>
      <c r="C105" s="12" t="s">
        <v>120</v>
      </c>
      <c r="D105" s="2"/>
      <c r="E105" s="2"/>
      <c r="F105" s="4"/>
      <c r="G105" s="4">
        <f>I105/H105</f>
        <v>5152.6699029126203</v>
      </c>
      <c r="H105" s="2">
        <v>1.03</v>
      </c>
      <c r="I105" s="4">
        <v>5307.25</v>
      </c>
      <c r="J105" s="2"/>
      <c r="K105" s="26">
        <f>F105+I105+J105</f>
        <v>5307.25</v>
      </c>
    </row>
    <row r="106" spans="1:11">
      <c r="A106" s="2" t="s">
        <v>118</v>
      </c>
      <c r="B106" s="2" t="s">
        <v>1097</v>
      </c>
      <c r="C106" s="12" t="s">
        <v>1170</v>
      </c>
      <c r="D106" s="2">
        <v>2</v>
      </c>
      <c r="E106" s="11">
        <v>9.5</v>
      </c>
      <c r="F106" s="4">
        <v>19</v>
      </c>
      <c r="G106" s="4">
        <f>I106/H106</f>
        <v>16210.271844660199</v>
      </c>
      <c r="H106" s="2">
        <v>1.03</v>
      </c>
      <c r="I106" s="4">
        <v>16696.580000000002</v>
      </c>
      <c r="J106" s="2"/>
      <c r="K106" s="26">
        <v>16715.580000000002</v>
      </c>
    </row>
    <row r="107" spans="1:11">
      <c r="A107" s="2"/>
      <c r="B107" s="2"/>
      <c r="C107" s="2"/>
      <c r="D107" s="2"/>
      <c r="E107" s="11"/>
      <c r="F107" s="4"/>
      <c r="G107" s="4"/>
      <c r="H107" s="2"/>
      <c r="I107" s="4"/>
      <c r="J107" s="2"/>
      <c r="K107" s="4"/>
    </row>
    <row r="108" spans="1:11">
      <c r="A108" s="2" t="s">
        <v>1</v>
      </c>
      <c r="B108" s="2" t="s">
        <v>2</v>
      </c>
      <c r="C108" s="2" t="s">
        <v>3</v>
      </c>
      <c r="D108" s="2" t="s">
        <v>4</v>
      </c>
      <c r="E108" s="2" t="s">
        <v>5</v>
      </c>
      <c r="F108" s="4" t="s">
        <v>6</v>
      </c>
      <c r="G108" s="4" t="s">
        <v>7</v>
      </c>
      <c r="H108" s="2" t="s">
        <v>5</v>
      </c>
      <c r="I108" s="4" t="s">
        <v>8</v>
      </c>
      <c r="J108" s="2" t="s">
        <v>9</v>
      </c>
      <c r="K108" s="4" t="s">
        <v>10</v>
      </c>
    </row>
    <row r="109" spans="1:11">
      <c r="A109" s="24" t="s">
        <v>133</v>
      </c>
      <c r="B109" s="24" t="s">
        <v>134</v>
      </c>
      <c r="C109" s="12" t="s">
        <v>135</v>
      </c>
      <c r="D109" s="24"/>
      <c r="E109" s="25"/>
      <c r="F109" s="26"/>
      <c r="G109" s="26">
        <v>60260.35</v>
      </c>
      <c r="H109" s="24">
        <v>1.03</v>
      </c>
      <c r="I109" s="34">
        <v>62068.160000000003</v>
      </c>
      <c r="J109" s="24"/>
      <c r="K109" s="34">
        <v>62068.160000000003</v>
      </c>
    </row>
    <row r="110" spans="1:11">
      <c r="A110" s="2" t="s">
        <v>133</v>
      </c>
      <c r="B110" s="2" t="s">
        <v>138</v>
      </c>
      <c r="C110" s="12" t="s">
        <v>139</v>
      </c>
      <c r="D110" s="2">
        <v>53</v>
      </c>
      <c r="E110" s="11">
        <v>9.5</v>
      </c>
      <c r="F110" s="4">
        <f>D110*E110</f>
        <v>503.5</v>
      </c>
      <c r="G110" s="4">
        <v>8198.4699999999993</v>
      </c>
      <c r="H110" s="2">
        <v>1.03</v>
      </c>
      <c r="I110" s="4">
        <f>G110*H110</f>
        <v>8444.4241000000002</v>
      </c>
      <c r="J110" s="2"/>
      <c r="K110" s="4">
        <f t="shared" ref="K110:K119" si="9">F110+I110+J110</f>
        <v>8947.9241000000002</v>
      </c>
    </row>
    <row r="111" spans="1:11">
      <c r="A111" s="2" t="s">
        <v>133</v>
      </c>
      <c r="B111" s="2" t="s">
        <v>1081</v>
      </c>
      <c r="C111" s="12" t="s">
        <v>1171</v>
      </c>
      <c r="D111" s="2">
        <v>2</v>
      </c>
      <c r="E111" s="11">
        <v>9.5</v>
      </c>
      <c r="F111" s="4">
        <f>D111*E111</f>
        <v>19</v>
      </c>
      <c r="G111" s="4">
        <v>242.83</v>
      </c>
      <c r="H111" s="2">
        <v>1.03</v>
      </c>
      <c r="I111" s="4">
        <f>G111*H111</f>
        <v>250.11490000000001</v>
      </c>
      <c r="J111" s="2"/>
      <c r="K111" s="4">
        <f t="shared" si="9"/>
        <v>269.11489999999998</v>
      </c>
    </row>
    <row r="112" spans="1:11">
      <c r="A112" s="2" t="s">
        <v>133</v>
      </c>
      <c r="B112" s="2" t="s">
        <v>144</v>
      </c>
      <c r="C112" s="12" t="s">
        <v>1172</v>
      </c>
      <c r="D112" s="2"/>
      <c r="E112" s="11"/>
      <c r="F112" s="4"/>
      <c r="G112" s="4">
        <v>194143.65</v>
      </c>
      <c r="H112" s="2">
        <v>1.03</v>
      </c>
      <c r="I112" s="4">
        <v>199967.96</v>
      </c>
      <c r="J112" s="2"/>
      <c r="K112" s="4">
        <f t="shared" si="9"/>
        <v>199967.96</v>
      </c>
    </row>
    <row r="113" spans="1:11">
      <c r="A113" s="2" t="s">
        <v>133</v>
      </c>
      <c r="B113" s="2" t="s">
        <v>144</v>
      </c>
      <c r="C113" s="12" t="s">
        <v>1173</v>
      </c>
      <c r="D113" s="2"/>
      <c r="E113" s="11"/>
      <c r="F113" s="4"/>
      <c r="G113" s="4">
        <v>194143.65</v>
      </c>
      <c r="H113" s="2">
        <v>1.03</v>
      </c>
      <c r="I113" s="4">
        <v>199967.96</v>
      </c>
      <c r="J113" s="2"/>
      <c r="K113" s="4">
        <f t="shared" si="9"/>
        <v>199967.96</v>
      </c>
    </row>
    <row r="114" spans="1:11">
      <c r="A114" s="2" t="s">
        <v>133</v>
      </c>
      <c r="B114" s="2" t="s">
        <v>144</v>
      </c>
      <c r="C114" s="10" t="s">
        <v>1174</v>
      </c>
      <c r="D114" s="2"/>
      <c r="E114" s="11"/>
      <c r="F114" s="4"/>
      <c r="G114" s="4">
        <v>194143.65</v>
      </c>
      <c r="H114" s="2">
        <v>1.03</v>
      </c>
      <c r="I114" s="4">
        <v>199967.96</v>
      </c>
      <c r="J114" s="2"/>
      <c r="K114" s="4">
        <f t="shared" si="9"/>
        <v>199967.96</v>
      </c>
    </row>
    <row r="115" spans="1:11">
      <c r="A115" s="2" t="s">
        <v>133</v>
      </c>
      <c r="B115" s="2" t="s">
        <v>144</v>
      </c>
      <c r="C115" s="12" t="s">
        <v>1175</v>
      </c>
      <c r="D115" s="2"/>
      <c r="E115" s="11"/>
      <c r="F115" s="4"/>
      <c r="G115" s="4">
        <v>194143.65</v>
      </c>
      <c r="H115" s="2">
        <v>1.03</v>
      </c>
      <c r="I115" s="4">
        <v>199967.96</v>
      </c>
      <c r="J115" s="2"/>
      <c r="K115" s="4">
        <f t="shared" si="9"/>
        <v>199967.96</v>
      </c>
    </row>
    <row r="116" spans="1:11">
      <c r="A116" s="2" t="s">
        <v>133</v>
      </c>
      <c r="B116" s="2" t="s">
        <v>773</v>
      </c>
      <c r="C116" s="12" t="s">
        <v>1176</v>
      </c>
      <c r="D116" s="2">
        <v>3</v>
      </c>
      <c r="E116" s="11">
        <v>9.5</v>
      </c>
      <c r="F116" s="4">
        <f>D116*E116</f>
        <v>28.5</v>
      </c>
      <c r="G116" s="4">
        <v>7396.67</v>
      </c>
      <c r="H116" s="2">
        <v>1.03</v>
      </c>
      <c r="I116" s="4">
        <f>G116*H116</f>
        <v>7618.5700999999999</v>
      </c>
      <c r="J116" s="2"/>
      <c r="K116" s="4">
        <f t="shared" si="9"/>
        <v>7647.0700999999999</v>
      </c>
    </row>
    <row r="117" spans="1:11">
      <c r="A117" s="2" t="s">
        <v>133</v>
      </c>
      <c r="B117" s="9" t="s">
        <v>136</v>
      </c>
      <c r="C117" s="12" t="s">
        <v>747</v>
      </c>
      <c r="D117" s="2">
        <v>2</v>
      </c>
      <c r="E117" s="11">
        <v>9.5</v>
      </c>
      <c r="F117" s="4">
        <f>D117*E117</f>
        <v>19</v>
      </c>
      <c r="G117" s="4">
        <v>13937.83</v>
      </c>
      <c r="H117" s="2">
        <v>1.03</v>
      </c>
      <c r="I117" s="4">
        <f>G117*H117</f>
        <v>14355.964900000001</v>
      </c>
      <c r="J117" s="2"/>
      <c r="K117" s="4">
        <f t="shared" si="9"/>
        <v>14374.964900000001</v>
      </c>
    </row>
    <row r="118" spans="1:11">
      <c r="A118" s="2" t="s">
        <v>133</v>
      </c>
      <c r="B118" s="2" t="s">
        <v>151</v>
      </c>
      <c r="C118" s="12" t="s">
        <v>1177</v>
      </c>
      <c r="D118" s="2"/>
      <c r="E118" s="11"/>
      <c r="F118" s="4"/>
      <c r="G118" s="4">
        <f>I118/H118</f>
        <v>3881.50485436893</v>
      </c>
      <c r="H118" s="2">
        <v>1.03</v>
      </c>
      <c r="I118" s="4">
        <v>3997.95</v>
      </c>
      <c r="J118" s="2"/>
      <c r="K118" s="4">
        <f t="shared" si="9"/>
        <v>3997.95</v>
      </c>
    </row>
    <row r="119" spans="1:11">
      <c r="A119" s="2" t="s">
        <v>133</v>
      </c>
      <c r="B119" s="2" t="s">
        <v>140</v>
      </c>
      <c r="C119" s="27" t="s">
        <v>1178</v>
      </c>
      <c r="D119" s="2">
        <v>6</v>
      </c>
      <c r="E119" s="11">
        <v>9.5</v>
      </c>
      <c r="F119" s="4">
        <f>D119*E119</f>
        <v>57</v>
      </c>
      <c r="G119" s="4">
        <v>7782.83</v>
      </c>
      <c r="H119" s="2">
        <v>1.03</v>
      </c>
      <c r="I119" s="4">
        <f>G119*H119</f>
        <v>8016.3149000000003</v>
      </c>
      <c r="J119" s="2"/>
      <c r="K119" s="4">
        <f t="shared" si="9"/>
        <v>8073.3149000000003</v>
      </c>
    </row>
    <row r="120" spans="1:11">
      <c r="A120" s="2" t="s">
        <v>133</v>
      </c>
      <c r="B120" s="9" t="s">
        <v>1179</v>
      </c>
      <c r="C120" s="28" t="s">
        <v>1180</v>
      </c>
      <c r="D120" s="2"/>
      <c r="E120" s="11"/>
      <c r="F120" s="4"/>
      <c r="G120" s="4">
        <f>I120/H120</f>
        <v>742.504854368932</v>
      </c>
      <c r="H120" s="2">
        <v>1.03</v>
      </c>
      <c r="I120" s="4">
        <v>764.78</v>
      </c>
      <c r="J120" s="2"/>
      <c r="K120" s="4">
        <v>764.78</v>
      </c>
    </row>
    <row r="121" spans="1:11">
      <c r="A121" s="2" t="s">
        <v>133</v>
      </c>
      <c r="B121" s="2" t="s">
        <v>149</v>
      </c>
      <c r="C121" s="10" t="s">
        <v>1181</v>
      </c>
      <c r="D121" s="2"/>
      <c r="E121" s="11"/>
      <c r="F121" s="4"/>
      <c r="G121" s="4">
        <f t="shared" ref="G121:G126" si="10">I121/H121</f>
        <v>48551.339805825199</v>
      </c>
      <c r="H121" s="2">
        <v>1.03</v>
      </c>
      <c r="I121" s="4">
        <v>50007.88</v>
      </c>
      <c r="J121" s="2"/>
      <c r="K121" s="4">
        <v>50007.88</v>
      </c>
    </row>
    <row r="122" spans="1:11">
      <c r="A122" s="2" t="s">
        <v>133</v>
      </c>
      <c r="B122" s="2" t="s">
        <v>272</v>
      </c>
      <c r="C122" s="12" t="s">
        <v>792</v>
      </c>
      <c r="D122" s="2"/>
      <c r="E122" s="11"/>
      <c r="F122" s="4"/>
      <c r="G122" s="4">
        <f t="shared" si="10"/>
        <v>1024.66990291262</v>
      </c>
      <c r="H122" s="2">
        <v>1.03</v>
      </c>
      <c r="I122" s="4">
        <v>1055.4100000000001</v>
      </c>
      <c r="J122" s="2"/>
      <c r="K122" s="4">
        <f t="shared" ref="K122:K127" si="11">F122+I122+J122</f>
        <v>1055.4100000000001</v>
      </c>
    </row>
    <row r="123" spans="1:11">
      <c r="A123" s="2" t="s">
        <v>153</v>
      </c>
      <c r="B123" s="2" t="s">
        <v>675</v>
      </c>
      <c r="C123" s="12" t="s">
        <v>1099</v>
      </c>
      <c r="D123" s="2"/>
      <c r="E123" s="11"/>
      <c r="F123" s="4"/>
      <c r="G123" s="4">
        <f t="shared" si="10"/>
        <v>1769.66990291262</v>
      </c>
      <c r="H123" s="2">
        <v>1.03</v>
      </c>
      <c r="I123" s="4">
        <v>1822.76</v>
      </c>
      <c r="J123" s="2"/>
      <c r="K123" s="4">
        <f t="shared" si="11"/>
        <v>1822.76</v>
      </c>
    </row>
    <row r="124" spans="1:11">
      <c r="A124" s="2" t="s">
        <v>153</v>
      </c>
      <c r="B124" s="2" t="s">
        <v>1182</v>
      </c>
      <c r="C124" s="12" t="s">
        <v>1183</v>
      </c>
      <c r="D124" s="2"/>
      <c r="E124" s="11"/>
      <c r="F124" s="4"/>
      <c r="G124" s="4">
        <f t="shared" si="10"/>
        <v>877.92233009708696</v>
      </c>
      <c r="H124" s="2">
        <v>1.03</v>
      </c>
      <c r="I124" s="4">
        <v>904.26</v>
      </c>
      <c r="J124" s="2"/>
      <c r="K124" s="4">
        <f t="shared" si="11"/>
        <v>904.26</v>
      </c>
    </row>
    <row r="125" spans="1:11">
      <c r="A125" s="2" t="s">
        <v>153</v>
      </c>
      <c r="B125" s="2" t="s">
        <v>249</v>
      </c>
      <c r="C125" s="12" t="s">
        <v>1100</v>
      </c>
      <c r="D125" s="2"/>
      <c r="E125" s="11"/>
      <c r="F125" s="4"/>
      <c r="G125" s="4">
        <f t="shared" si="10"/>
        <v>3850</v>
      </c>
      <c r="H125" s="2">
        <v>1.03</v>
      </c>
      <c r="I125" s="4">
        <v>3965.5</v>
      </c>
      <c r="J125" s="2"/>
      <c r="K125" s="4">
        <f t="shared" si="11"/>
        <v>3965.5</v>
      </c>
    </row>
    <row r="126" spans="1:11">
      <c r="A126" s="2" t="s">
        <v>191</v>
      </c>
      <c r="B126" s="2" t="s">
        <v>192</v>
      </c>
      <c r="C126" s="3">
        <v>1185000001</v>
      </c>
      <c r="D126" s="2"/>
      <c r="E126" s="2"/>
      <c r="F126" s="4"/>
      <c r="G126" s="4">
        <f t="shared" si="10"/>
        <v>85219</v>
      </c>
      <c r="H126" s="2">
        <v>1.03</v>
      </c>
      <c r="I126" s="4">
        <v>87775.57</v>
      </c>
      <c r="J126" s="2"/>
      <c r="K126" s="4">
        <f t="shared" si="11"/>
        <v>87775.57</v>
      </c>
    </row>
    <row r="127" spans="1:11">
      <c r="A127" s="2" t="s">
        <v>193</v>
      </c>
      <c r="B127" s="2" t="s">
        <v>194</v>
      </c>
      <c r="C127" s="3">
        <v>1184045003</v>
      </c>
      <c r="D127" s="2">
        <v>624</v>
      </c>
      <c r="E127" s="11">
        <v>9.5</v>
      </c>
      <c r="F127" s="4">
        <f>D127*E127</f>
        <v>5928</v>
      </c>
      <c r="G127" s="4">
        <v>117317</v>
      </c>
      <c r="H127" s="2">
        <v>1.03</v>
      </c>
      <c r="I127" s="4">
        <f>G127*H127</f>
        <v>120836.51</v>
      </c>
      <c r="J127" s="2"/>
      <c r="K127" s="4">
        <f t="shared" si="11"/>
        <v>126764.51</v>
      </c>
    </row>
    <row r="128" spans="1:11">
      <c r="A128" s="2"/>
      <c r="B128" s="29"/>
      <c r="C128" s="3"/>
      <c r="D128" s="2"/>
      <c r="E128" s="11"/>
      <c r="F128" s="4"/>
      <c r="G128" s="4"/>
      <c r="H128" s="2"/>
      <c r="I128" s="4"/>
      <c r="J128" s="2"/>
      <c r="K128" s="4"/>
    </row>
    <row r="129" spans="1:11">
      <c r="A129" s="2"/>
      <c r="B129" s="29"/>
      <c r="C129" s="3"/>
      <c r="D129" s="2"/>
      <c r="E129" s="11"/>
      <c r="F129" s="4"/>
      <c r="G129" s="4"/>
      <c r="H129" s="2"/>
      <c r="I129" s="4"/>
      <c r="J129" s="2"/>
      <c r="K129" s="4"/>
    </row>
    <row r="130" spans="1:11">
      <c r="A130" s="2"/>
      <c r="B130" s="29"/>
      <c r="C130" s="3"/>
      <c r="D130" s="2"/>
      <c r="E130" s="11"/>
      <c r="F130" s="4"/>
      <c r="G130" s="4"/>
      <c r="H130" s="2"/>
      <c r="I130" s="4"/>
      <c r="J130" s="2"/>
      <c r="K130" s="4"/>
    </row>
    <row r="131" spans="1:11">
      <c r="A131" s="2"/>
      <c r="B131" s="29"/>
      <c r="C131" s="3"/>
      <c r="D131" s="2"/>
      <c r="E131" s="11"/>
      <c r="F131" s="4"/>
      <c r="G131" s="4"/>
      <c r="H131" s="2"/>
      <c r="I131" s="4"/>
      <c r="J131" s="2"/>
      <c r="K131" s="4"/>
    </row>
    <row r="132" spans="1:11">
      <c r="A132" s="2"/>
      <c r="B132" s="29"/>
      <c r="C132" s="3"/>
      <c r="D132" s="2"/>
      <c r="E132" s="11"/>
      <c r="F132" s="4"/>
      <c r="G132" s="4"/>
      <c r="H132" s="2"/>
      <c r="I132" s="4"/>
      <c r="J132" s="2"/>
      <c r="K132" s="4"/>
    </row>
    <row r="133" spans="1:11">
      <c r="A133" s="2"/>
      <c r="B133" s="29"/>
      <c r="C133" s="3"/>
      <c r="D133" s="2"/>
      <c r="E133" s="11"/>
      <c r="F133" s="4"/>
      <c r="G133" s="4"/>
      <c r="H133" s="2"/>
      <c r="I133" s="4"/>
      <c r="J133" s="2"/>
      <c r="K133" s="4"/>
    </row>
    <row r="134" spans="1:11">
      <c r="A134" s="2"/>
      <c r="B134" s="29"/>
      <c r="C134" s="3"/>
      <c r="D134" s="2"/>
      <c r="E134" s="11"/>
      <c r="F134" s="4"/>
      <c r="G134" s="4"/>
      <c r="H134" s="2"/>
      <c r="I134" s="4"/>
      <c r="J134" s="2"/>
      <c r="K134" s="4"/>
    </row>
    <row r="135" spans="1:11">
      <c r="A135" s="2"/>
      <c r="B135" s="29"/>
      <c r="C135" s="3"/>
      <c r="D135" s="2"/>
      <c r="E135" s="11"/>
      <c r="F135" s="4"/>
      <c r="G135" s="4"/>
      <c r="H135" s="2"/>
      <c r="I135" s="4"/>
      <c r="J135" s="2"/>
      <c r="K135" s="4"/>
    </row>
    <row r="136" spans="1:11">
      <c r="A136" s="2" t="s">
        <v>10</v>
      </c>
      <c r="B136" s="2"/>
      <c r="C136" s="35"/>
      <c r="D136" s="2">
        <f>SUM(D14:D135)</f>
        <v>5791.28</v>
      </c>
      <c r="E136" s="11">
        <v>9.5</v>
      </c>
      <c r="F136" s="4">
        <f>SUM(F14:F135)</f>
        <v>55017.175000000003</v>
      </c>
      <c r="G136" s="4">
        <f>SUM(G14:G135)</f>
        <v>6705909.6751456298</v>
      </c>
      <c r="H136" s="2">
        <v>1.03</v>
      </c>
      <c r="I136" s="4">
        <f>SUM(I14:I135)</f>
        <v>6907086.9715999998</v>
      </c>
      <c r="J136" s="2"/>
      <c r="K136" s="4">
        <f>SUM(K14:K135)</f>
        <v>6962104.1465999996</v>
      </c>
    </row>
    <row r="137" spans="1:11">
      <c r="A137" s="29" t="s">
        <v>199</v>
      </c>
      <c r="B137" s="29" t="s">
        <v>200</v>
      </c>
      <c r="C137" s="29"/>
      <c r="D137" s="29" t="s">
        <v>201</v>
      </c>
      <c r="E137" s="29" t="s">
        <v>1101</v>
      </c>
      <c r="F137" s="29"/>
      <c r="G137" s="29"/>
      <c r="H137" s="29"/>
      <c r="I137" s="29" t="s">
        <v>1184</v>
      </c>
      <c r="J137" s="29"/>
      <c r="K137" s="29"/>
    </row>
    <row r="139" spans="1:11">
      <c r="F139" s="36">
        <f>K139-I139</f>
        <v>55017.181199996703</v>
      </c>
      <c r="I139" s="36">
        <f>G136*H136</f>
        <v>6907086.9654000001</v>
      </c>
      <c r="K139" s="37">
        <f>F136+I136</f>
        <v>6962104.1465999996</v>
      </c>
    </row>
    <row r="140" spans="1:11">
      <c r="K140" s="37">
        <f>K139-K136</f>
        <v>0</v>
      </c>
    </row>
  </sheetData>
  <mergeCells count="1">
    <mergeCell ref="A12:K12"/>
  </mergeCells>
  <phoneticPr fontId="25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I144"/>
  <sheetViews>
    <sheetView topLeftCell="A25" workbookViewId="0">
      <selection activeCell="S70" sqref="S70"/>
    </sheetView>
  </sheetViews>
  <sheetFormatPr defaultColWidth="9" defaultRowHeight="15.6"/>
  <cols>
    <col min="1" max="1" width="11.3984375" style="43" customWidth="1"/>
    <col min="2" max="2" width="6" style="43" customWidth="1"/>
    <col min="3" max="3" width="9.3984375" style="43" customWidth="1"/>
    <col min="4" max="4" width="9.19921875" style="43" customWidth="1"/>
    <col min="5" max="5" width="10.3984375" style="43" customWidth="1"/>
    <col min="6" max="6" width="6.5" style="43" customWidth="1"/>
    <col min="7" max="7" width="9.5" style="43" customWidth="1"/>
    <col min="8" max="8" width="10" style="43" customWidth="1"/>
    <col min="9" max="9" width="10.3984375" style="43" customWidth="1"/>
    <col min="10" max="10" width="10.5" style="43" customWidth="1"/>
    <col min="11" max="11" width="4.69921875" style="43" customWidth="1"/>
    <col min="12" max="12" width="10.3984375" style="43" customWidth="1"/>
    <col min="13" max="13" width="3.8984375" style="43" customWidth="1"/>
    <col min="14" max="14" width="14.3984375" style="43" customWidth="1"/>
    <col min="15" max="15" width="4.09765625" style="43" customWidth="1"/>
    <col min="16" max="16" width="12.19921875" style="43"/>
    <col min="17" max="17" width="3.69921875" style="43" customWidth="1"/>
    <col min="18" max="18" width="10.5" style="43"/>
    <col min="19" max="16384" width="9" style="43"/>
  </cols>
  <sheetData>
    <row r="1" spans="1:35">
      <c r="A1" s="47"/>
      <c r="R1" s="308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ht="25.8">
      <c r="A2" s="632" t="s">
        <v>0</v>
      </c>
      <c r="B2" s="633"/>
      <c r="C2" s="633"/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3"/>
      <c r="P2" s="633"/>
      <c r="Q2" s="633"/>
      <c r="R2" s="634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</row>
    <row r="3" spans="1:35" s="119" customFormat="1">
      <c r="A3" s="312">
        <v>11850000001</v>
      </c>
      <c r="R3" s="351"/>
    </row>
    <row r="4" spans="1:35" s="528" customFormat="1">
      <c r="A4" s="532" t="s">
        <v>204</v>
      </c>
      <c r="B4" s="533" t="s">
        <v>192</v>
      </c>
      <c r="C4" s="532"/>
      <c r="D4" s="532"/>
      <c r="E4" s="532"/>
      <c r="F4" s="534"/>
      <c r="G4" s="532"/>
      <c r="H4" s="532">
        <v>328366</v>
      </c>
      <c r="I4" s="532">
        <v>348833</v>
      </c>
      <c r="J4" s="532">
        <f t="shared" ref="J4:J9" si="0">I4-H4</f>
        <v>20467</v>
      </c>
      <c r="K4" s="532">
        <v>1</v>
      </c>
      <c r="L4" s="532">
        <f>J4*K4</f>
        <v>20467</v>
      </c>
      <c r="M4" s="548">
        <v>1.03</v>
      </c>
      <c r="N4" s="549">
        <f t="shared" ref="N4:N10" si="1">M4*L4</f>
        <v>21081.01</v>
      </c>
      <c r="O4" s="532"/>
      <c r="P4" s="549">
        <f t="shared" ref="P4:P10" si="2">G4+N4+O4</f>
        <v>21081.01</v>
      </c>
      <c r="Q4" s="532">
        <v>1</v>
      </c>
      <c r="R4" s="557">
        <f t="shared" ref="R4:R10" si="3">P4*Q4</f>
        <v>21081.01</v>
      </c>
    </row>
    <row r="5" spans="1:35" s="528" customFormat="1">
      <c r="A5" s="532" t="s">
        <v>205</v>
      </c>
      <c r="B5" s="533" t="s">
        <v>192</v>
      </c>
      <c r="C5" s="532" t="s">
        <v>206</v>
      </c>
      <c r="D5" s="532"/>
      <c r="E5" s="532"/>
      <c r="F5" s="534"/>
      <c r="G5" s="532"/>
      <c r="H5" s="532">
        <v>631</v>
      </c>
      <c r="I5" s="532">
        <v>718</v>
      </c>
      <c r="J5" s="532">
        <f t="shared" si="0"/>
        <v>87</v>
      </c>
      <c r="K5" s="532">
        <v>1</v>
      </c>
      <c r="L5" s="532">
        <f>J5*K5</f>
        <v>87</v>
      </c>
      <c r="M5" s="548">
        <v>1.03</v>
      </c>
      <c r="N5" s="549">
        <f t="shared" si="1"/>
        <v>89.61</v>
      </c>
      <c r="O5" s="532"/>
      <c r="P5" s="549">
        <f t="shared" si="2"/>
        <v>89.61</v>
      </c>
      <c r="Q5" s="532">
        <v>1</v>
      </c>
      <c r="R5" s="557">
        <f t="shared" si="3"/>
        <v>89.61</v>
      </c>
    </row>
    <row r="6" spans="1:35" s="528" customFormat="1">
      <c r="A6" s="532" t="s">
        <v>207</v>
      </c>
      <c r="B6" s="533" t="s">
        <v>192</v>
      </c>
      <c r="C6" s="532"/>
      <c r="D6" s="532"/>
      <c r="E6" s="532"/>
      <c r="F6" s="534"/>
      <c r="G6" s="532"/>
      <c r="H6" s="532">
        <v>287466</v>
      </c>
      <c r="I6" s="532">
        <v>301817</v>
      </c>
      <c r="J6" s="532">
        <f t="shared" si="0"/>
        <v>14351</v>
      </c>
      <c r="K6" s="532">
        <v>1</v>
      </c>
      <c r="L6" s="532">
        <f>J6*K6</f>
        <v>14351</v>
      </c>
      <c r="M6" s="548">
        <v>1.03</v>
      </c>
      <c r="N6" s="549">
        <f t="shared" si="1"/>
        <v>14781.53</v>
      </c>
      <c r="O6" s="532"/>
      <c r="P6" s="549">
        <f t="shared" si="2"/>
        <v>14781.53</v>
      </c>
      <c r="Q6" s="532">
        <v>1</v>
      </c>
      <c r="R6" s="557">
        <f t="shared" si="3"/>
        <v>14781.53</v>
      </c>
    </row>
    <row r="7" spans="1:35" s="528" customFormat="1">
      <c r="A7" s="532" t="s">
        <v>208</v>
      </c>
      <c r="B7" s="533" t="s">
        <v>192</v>
      </c>
      <c r="C7" s="532" t="s">
        <v>209</v>
      </c>
      <c r="D7" s="532"/>
      <c r="E7" s="532"/>
      <c r="F7" s="534"/>
      <c r="G7" s="532"/>
      <c r="H7" s="532">
        <v>999968</v>
      </c>
      <c r="I7" s="532">
        <v>1005089</v>
      </c>
      <c r="J7" s="532">
        <f t="shared" si="0"/>
        <v>5121</v>
      </c>
      <c r="K7" s="532">
        <v>1</v>
      </c>
      <c r="L7" s="532">
        <f>K7*J7</f>
        <v>5121</v>
      </c>
      <c r="M7" s="548">
        <v>1.03</v>
      </c>
      <c r="N7" s="549">
        <f t="shared" si="1"/>
        <v>5274.63</v>
      </c>
      <c r="O7" s="532"/>
      <c r="P7" s="549">
        <f t="shared" si="2"/>
        <v>5274.63</v>
      </c>
      <c r="Q7" s="532">
        <v>1</v>
      </c>
      <c r="R7" s="557">
        <f t="shared" si="3"/>
        <v>5274.63</v>
      </c>
    </row>
    <row r="8" spans="1:35" s="528" customFormat="1">
      <c r="A8" s="532" t="s">
        <v>210</v>
      </c>
      <c r="B8" s="533" t="s">
        <v>192</v>
      </c>
      <c r="C8" s="532"/>
      <c r="D8" s="532"/>
      <c r="E8" s="532"/>
      <c r="F8" s="534"/>
      <c r="G8" s="532"/>
      <c r="H8" s="532">
        <v>6615</v>
      </c>
      <c r="I8" s="532">
        <v>7253</v>
      </c>
      <c r="J8" s="532">
        <f t="shared" si="0"/>
        <v>638</v>
      </c>
      <c r="K8" s="532">
        <v>40</v>
      </c>
      <c r="L8" s="532">
        <f>K8*J8</f>
        <v>25520</v>
      </c>
      <c r="M8" s="548">
        <v>1.03</v>
      </c>
      <c r="N8" s="549">
        <f t="shared" si="1"/>
        <v>26285.599999999999</v>
      </c>
      <c r="O8" s="532"/>
      <c r="P8" s="549">
        <f t="shared" si="2"/>
        <v>26285.599999999999</v>
      </c>
      <c r="Q8" s="532">
        <v>1</v>
      </c>
      <c r="R8" s="557">
        <f t="shared" si="3"/>
        <v>26285.599999999999</v>
      </c>
    </row>
    <row r="9" spans="1:35" s="528" customFormat="1">
      <c r="A9" s="532" t="s">
        <v>211</v>
      </c>
      <c r="B9" s="533" t="s">
        <v>192</v>
      </c>
      <c r="C9" s="532" t="s">
        <v>212</v>
      </c>
      <c r="D9" s="532"/>
      <c r="E9" s="532"/>
      <c r="F9" s="534"/>
      <c r="G9" s="532"/>
      <c r="H9" s="532">
        <v>16861</v>
      </c>
      <c r="I9" s="532">
        <v>17031</v>
      </c>
      <c r="J9" s="532">
        <f t="shared" si="0"/>
        <v>170</v>
      </c>
      <c r="K9" s="532">
        <v>50</v>
      </c>
      <c r="L9" s="532">
        <f>K9*J9</f>
        <v>8500</v>
      </c>
      <c r="M9" s="548">
        <v>1.03</v>
      </c>
      <c r="N9" s="549">
        <f t="shared" si="1"/>
        <v>8755</v>
      </c>
      <c r="O9" s="532"/>
      <c r="P9" s="549">
        <f t="shared" si="2"/>
        <v>8755</v>
      </c>
      <c r="Q9" s="532">
        <v>1</v>
      </c>
      <c r="R9" s="557">
        <f t="shared" si="3"/>
        <v>8755</v>
      </c>
    </row>
    <row r="10" spans="1:35" s="528" customFormat="1">
      <c r="A10" s="532" t="s">
        <v>10</v>
      </c>
      <c r="B10" s="533"/>
      <c r="C10" s="533"/>
      <c r="D10" s="533"/>
      <c r="E10" s="533"/>
      <c r="F10" s="533"/>
      <c r="G10" s="533"/>
      <c r="H10" s="533"/>
      <c r="I10" s="533"/>
      <c r="J10" s="533"/>
      <c r="K10" s="533"/>
      <c r="L10" s="532">
        <f>SUM(L4:L9)</f>
        <v>74046</v>
      </c>
      <c r="M10" s="550">
        <v>1.03</v>
      </c>
      <c r="N10" s="549">
        <f t="shared" si="1"/>
        <v>76267.38</v>
      </c>
      <c r="O10" s="532"/>
      <c r="P10" s="549">
        <f t="shared" si="2"/>
        <v>76267.38</v>
      </c>
      <c r="Q10" s="532">
        <v>1</v>
      </c>
      <c r="R10" s="557">
        <f t="shared" si="3"/>
        <v>76267.38</v>
      </c>
    </row>
    <row r="11" spans="1:35">
      <c r="A11" s="47"/>
      <c r="R11" s="308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</row>
    <row r="12" spans="1:35">
      <c r="A12" s="44" t="s">
        <v>213</v>
      </c>
      <c r="B12" s="44"/>
      <c r="C12" s="44" t="s">
        <v>214</v>
      </c>
      <c r="D12" s="44" t="s">
        <v>215</v>
      </c>
      <c r="E12" s="44" t="s">
        <v>216</v>
      </c>
      <c r="F12" s="172" t="s">
        <v>217</v>
      </c>
      <c r="G12" s="44" t="s">
        <v>6</v>
      </c>
      <c r="H12" s="44" t="s">
        <v>218</v>
      </c>
      <c r="I12" s="44" t="s">
        <v>219</v>
      </c>
      <c r="J12" s="44" t="s">
        <v>220</v>
      </c>
      <c r="K12" s="44" t="s">
        <v>221</v>
      </c>
      <c r="L12" s="44" t="s">
        <v>216</v>
      </c>
      <c r="M12" s="45"/>
      <c r="N12" s="46" t="s">
        <v>8</v>
      </c>
      <c r="O12" s="44" t="s">
        <v>9</v>
      </c>
      <c r="P12" s="46" t="s">
        <v>10</v>
      </c>
      <c r="Q12" s="44" t="s">
        <v>222</v>
      </c>
      <c r="R12" s="61" t="s">
        <v>223</v>
      </c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</row>
    <row r="13" spans="1:35">
      <c r="A13" s="44">
        <v>1184065001</v>
      </c>
      <c r="B13" s="44"/>
      <c r="C13" s="44"/>
      <c r="D13" s="44"/>
      <c r="E13" s="44"/>
      <c r="F13" s="172"/>
      <c r="G13" s="44"/>
      <c r="H13" s="44"/>
      <c r="I13" s="44"/>
      <c r="J13" s="44"/>
      <c r="K13" s="44"/>
      <c r="L13" s="44"/>
      <c r="M13" s="45"/>
      <c r="N13" s="46"/>
      <c r="O13" s="44"/>
      <c r="P13" s="46"/>
      <c r="Q13" s="44"/>
      <c r="R13" s="61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</row>
    <row r="14" spans="1:35" s="104" customFormat="1">
      <c r="A14" s="122" t="s">
        <v>224</v>
      </c>
      <c r="B14" s="122"/>
      <c r="C14" s="122">
        <v>12412</v>
      </c>
      <c r="D14" s="122">
        <v>17751</v>
      </c>
      <c r="E14" s="122">
        <f>SUM(D14-C14)</f>
        <v>5339</v>
      </c>
      <c r="F14" s="535">
        <v>5</v>
      </c>
      <c r="G14" s="122">
        <f t="shared" ref="G14:G20" si="4">E14*F14</f>
        <v>26695</v>
      </c>
      <c r="H14" s="122">
        <v>20593</v>
      </c>
      <c r="I14" s="122">
        <v>23215</v>
      </c>
      <c r="J14" s="122">
        <f>I14-H14</f>
        <v>2622</v>
      </c>
      <c r="K14" s="122">
        <v>120</v>
      </c>
      <c r="L14" s="122">
        <f>K14*J14</f>
        <v>314640</v>
      </c>
      <c r="M14" s="146">
        <v>0.48</v>
      </c>
      <c r="N14" s="147">
        <f>M14*L14</f>
        <v>151027.20000000001</v>
      </c>
      <c r="O14" s="122"/>
      <c r="P14" s="147">
        <f>G14+N14+O14</f>
        <v>177722.2</v>
      </c>
      <c r="Q14" s="122">
        <v>1</v>
      </c>
      <c r="R14" s="123">
        <f>P14*Q14</f>
        <v>177722.2</v>
      </c>
    </row>
    <row r="15" spans="1:35" s="302" customFormat="1">
      <c r="A15" s="536"/>
      <c r="B15" s="536"/>
      <c r="C15" s="536"/>
      <c r="D15" s="536"/>
      <c r="E15" s="536"/>
      <c r="F15" s="537"/>
      <c r="G15" s="536"/>
      <c r="H15" s="536"/>
      <c r="I15" s="536"/>
      <c r="J15" s="536"/>
      <c r="K15" s="536"/>
      <c r="L15" s="536"/>
      <c r="M15" s="551"/>
      <c r="N15" s="552"/>
      <c r="O15" s="536"/>
      <c r="P15" s="552"/>
      <c r="Q15" s="536"/>
      <c r="R15" s="558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</row>
    <row r="16" spans="1:35" s="104" customFormat="1">
      <c r="A16" s="122" t="s">
        <v>225</v>
      </c>
      <c r="B16" s="122"/>
      <c r="C16" s="122">
        <v>13614</v>
      </c>
      <c r="D16" s="122">
        <v>29920</v>
      </c>
      <c r="E16" s="122">
        <f>SUM(D16-C16)</f>
        <v>16306</v>
      </c>
      <c r="F16" s="535">
        <v>5</v>
      </c>
      <c r="G16" s="122">
        <f t="shared" si="4"/>
        <v>81530</v>
      </c>
      <c r="H16" s="122">
        <v>12607</v>
      </c>
      <c r="I16" s="122">
        <v>15989</v>
      </c>
      <c r="J16" s="122">
        <f>I16-H16</f>
        <v>3382</v>
      </c>
      <c r="K16" s="122">
        <v>40</v>
      </c>
      <c r="L16" s="122">
        <f>K16*J16</f>
        <v>135280</v>
      </c>
      <c r="M16" s="146">
        <v>0.48</v>
      </c>
      <c r="N16" s="147">
        <f>M16*L16</f>
        <v>64934.400000000001</v>
      </c>
      <c r="O16" s="122"/>
      <c r="P16" s="147">
        <f>G17+N16+O16</f>
        <v>64934.400000000001</v>
      </c>
      <c r="Q16" s="122">
        <v>1</v>
      </c>
      <c r="R16" s="123">
        <f>P16*Q16</f>
        <v>64934.400000000001</v>
      </c>
    </row>
    <row r="17" spans="1:35" s="302" customFormat="1">
      <c r="A17" s="536"/>
      <c r="B17" s="536"/>
      <c r="C17" s="536"/>
      <c r="D17" s="536"/>
      <c r="E17" s="536"/>
      <c r="F17" s="537"/>
      <c r="G17" s="53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</row>
    <row r="18" spans="1:35" s="104" customFormat="1">
      <c r="A18" s="122" t="s">
        <v>226</v>
      </c>
      <c r="B18" s="122"/>
      <c r="C18" s="122">
        <v>6591</v>
      </c>
      <c r="D18" s="122">
        <v>8774</v>
      </c>
      <c r="E18" s="122">
        <f>SUM(D18-C18)</f>
        <v>2183</v>
      </c>
      <c r="F18" s="535">
        <v>5</v>
      </c>
      <c r="G18" s="122">
        <f t="shared" si="4"/>
        <v>10915</v>
      </c>
      <c r="H18" s="122">
        <v>3846</v>
      </c>
      <c r="I18" s="122">
        <v>6512</v>
      </c>
      <c r="J18" s="122">
        <f>I18-H18</f>
        <v>2666</v>
      </c>
      <c r="K18" s="122">
        <v>50</v>
      </c>
      <c r="L18" s="122">
        <f>K18*J18</f>
        <v>133300</v>
      </c>
      <c r="M18" s="146">
        <v>0.48</v>
      </c>
      <c r="N18" s="147">
        <f>M18*L18</f>
        <v>63984</v>
      </c>
      <c r="O18" s="122"/>
      <c r="P18" s="147">
        <f>G18+N18+O18</f>
        <v>74899</v>
      </c>
      <c r="Q18" s="122">
        <v>1</v>
      </c>
      <c r="R18" s="123">
        <f>P18*Q18</f>
        <v>74899</v>
      </c>
    </row>
    <row r="19" spans="1:35">
      <c r="A19" s="44"/>
      <c r="B19" s="44"/>
      <c r="C19" s="44"/>
      <c r="D19" s="44"/>
      <c r="E19" s="44"/>
      <c r="F19" s="172"/>
      <c r="G19" s="44"/>
      <c r="H19" s="44"/>
      <c r="I19" s="44"/>
      <c r="J19" s="44"/>
      <c r="K19" s="44"/>
      <c r="L19" s="44"/>
      <c r="M19" s="45"/>
      <c r="N19" s="46"/>
      <c r="O19" s="44"/>
      <c r="P19" s="46"/>
      <c r="Q19" s="44"/>
      <c r="R19" s="61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</row>
    <row r="20" spans="1:35" s="104" customFormat="1">
      <c r="A20" s="122" t="s">
        <v>10</v>
      </c>
      <c r="B20" s="122"/>
      <c r="C20" s="122"/>
      <c r="D20" s="122"/>
      <c r="E20" s="122">
        <f>SUM(E14:E19)</f>
        <v>23828</v>
      </c>
      <c r="F20" s="535">
        <v>5</v>
      </c>
      <c r="G20" s="122">
        <f t="shared" si="4"/>
        <v>119140</v>
      </c>
      <c r="H20" s="122"/>
      <c r="I20" s="122"/>
      <c r="J20" s="122"/>
      <c r="K20" s="122"/>
      <c r="L20" s="122">
        <f>SUM(L14:L19)</f>
        <v>583220</v>
      </c>
      <c r="M20" s="146">
        <v>0.48</v>
      </c>
      <c r="N20" s="147">
        <f>L20*M20</f>
        <v>279945.59999999998</v>
      </c>
      <c r="O20" s="122"/>
      <c r="P20" s="147">
        <f>G20+N20+O20</f>
        <v>399085.6</v>
      </c>
      <c r="Q20" s="122">
        <v>1</v>
      </c>
      <c r="R20" s="123">
        <f>P20*Q20</f>
        <v>399085.6</v>
      </c>
    </row>
    <row r="21" spans="1:35">
      <c r="A21" s="44"/>
      <c r="B21" s="44"/>
      <c r="C21" s="44"/>
      <c r="D21" s="44"/>
      <c r="E21" s="44"/>
      <c r="F21" s="172"/>
      <c r="G21" s="44"/>
      <c r="H21" s="44"/>
      <c r="I21" s="44"/>
      <c r="J21" s="44"/>
      <c r="K21" s="44"/>
      <c r="L21" s="44"/>
      <c r="M21" s="45"/>
      <c r="N21" s="46"/>
      <c r="O21" s="44"/>
      <c r="P21" s="46"/>
      <c r="Q21" s="44"/>
      <c r="R21" s="61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</row>
    <row r="22" spans="1:35" s="104" customFormat="1">
      <c r="A22" s="513" t="s">
        <v>227</v>
      </c>
      <c r="B22" s="513" t="s">
        <v>228</v>
      </c>
      <c r="C22" s="122">
        <v>39565</v>
      </c>
      <c r="D22" s="122">
        <v>39882</v>
      </c>
      <c r="E22" s="122">
        <f>SUM(D22-C22)</f>
        <v>317</v>
      </c>
      <c r="F22" s="123">
        <v>9.5</v>
      </c>
      <c r="G22" s="538">
        <f>E22*F22</f>
        <v>3011.5</v>
      </c>
      <c r="H22" s="122"/>
      <c r="I22" s="122"/>
      <c r="J22" s="122"/>
      <c r="K22" s="122"/>
      <c r="L22" s="122"/>
      <c r="M22" s="146"/>
      <c r="N22" s="147"/>
      <c r="O22" s="122"/>
      <c r="P22" s="147">
        <f>G22+N22+O22</f>
        <v>3011.5</v>
      </c>
      <c r="Q22" s="122">
        <v>1</v>
      </c>
      <c r="R22" s="123">
        <f>P22*Q22</f>
        <v>3011.5</v>
      </c>
    </row>
    <row r="23" spans="1:35">
      <c r="A23" s="223"/>
      <c r="B23" s="223"/>
      <c r="C23" s="44"/>
      <c r="D23" s="44"/>
      <c r="E23" s="44"/>
      <c r="F23" s="61"/>
      <c r="G23" s="161"/>
      <c r="H23" s="44"/>
      <c r="I23" s="44"/>
      <c r="J23" s="44"/>
      <c r="K23" s="44"/>
      <c r="L23" s="44"/>
      <c r="M23" s="45"/>
      <c r="N23" s="46"/>
      <c r="O23" s="44"/>
      <c r="P23" s="46"/>
      <c r="Q23" s="44"/>
      <c r="R23" s="61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</row>
    <row r="24" spans="1:35">
      <c r="A24" s="44" t="s">
        <v>213</v>
      </c>
      <c r="B24" s="44"/>
      <c r="C24" s="44" t="s">
        <v>214</v>
      </c>
      <c r="D24" s="44" t="s">
        <v>215</v>
      </c>
      <c r="E24" s="44" t="s">
        <v>216</v>
      </c>
      <c r="F24" s="172" t="s">
        <v>217</v>
      </c>
      <c r="G24" s="44" t="s">
        <v>6</v>
      </c>
      <c r="H24" s="44" t="s">
        <v>218</v>
      </c>
      <c r="I24" s="44" t="s">
        <v>219</v>
      </c>
      <c r="J24" s="44" t="s">
        <v>220</v>
      </c>
      <c r="K24" s="44" t="s">
        <v>221</v>
      </c>
      <c r="L24" s="44" t="s">
        <v>216</v>
      </c>
      <c r="M24" s="45"/>
      <c r="N24" s="46" t="s">
        <v>8</v>
      </c>
      <c r="O24" s="44" t="s">
        <v>9</v>
      </c>
      <c r="P24" s="46" t="s">
        <v>10</v>
      </c>
      <c r="Q24" s="44" t="s">
        <v>222</v>
      </c>
      <c r="R24" s="61" t="s">
        <v>223</v>
      </c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</row>
    <row r="25" spans="1:35">
      <c r="A25" s="44"/>
      <c r="B25" s="44"/>
      <c r="C25" s="44"/>
      <c r="D25" s="44"/>
      <c r="E25" s="44"/>
      <c r="F25" s="172"/>
      <c r="G25" s="44"/>
      <c r="H25" s="44"/>
      <c r="I25" s="44"/>
      <c r="J25" s="44"/>
      <c r="K25" s="44"/>
      <c r="L25" s="44"/>
      <c r="M25" s="45"/>
      <c r="N25" s="46"/>
      <c r="O25" s="44"/>
      <c r="P25" s="46"/>
      <c r="Q25" s="44"/>
      <c r="R25" s="61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</row>
    <row r="26" spans="1:35" s="104" customFormat="1">
      <c r="A26" s="513" t="s">
        <v>229</v>
      </c>
      <c r="B26" s="513"/>
      <c r="C26" s="122">
        <v>1200</v>
      </c>
      <c r="D26" s="122">
        <v>1596</v>
      </c>
      <c r="E26" s="122">
        <f>SUM(D26-C26)</f>
        <v>396</v>
      </c>
      <c r="F26" s="535">
        <v>5</v>
      </c>
      <c r="G26" s="122">
        <f>E26*F26</f>
        <v>1980</v>
      </c>
      <c r="H26" s="122">
        <v>25085</v>
      </c>
      <c r="I26" s="122">
        <v>31440</v>
      </c>
      <c r="J26" s="122">
        <f>I26-H26</f>
        <v>6355</v>
      </c>
      <c r="K26" s="122">
        <v>1</v>
      </c>
      <c r="L26" s="122">
        <f>K26*J26</f>
        <v>6355</v>
      </c>
      <c r="M26" s="146">
        <v>0.48</v>
      </c>
      <c r="N26" s="147">
        <f>M26*L26</f>
        <v>3050.4</v>
      </c>
      <c r="O26" s="122"/>
      <c r="P26" s="147">
        <f>G26+N26+O26</f>
        <v>5030.3999999999996</v>
      </c>
      <c r="Q26" s="122">
        <v>1</v>
      </c>
      <c r="R26" s="123">
        <f>P26*Q26</f>
        <v>5030.3999999999996</v>
      </c>
    </row>
    <row r="27" spans="1:35" s="104" customFormat="1">
      <c r="A27" s="513" t="s">
        <v>230</v>
      </c>
      <c r="B27" s="513"/>
      <c r="C27" s="513"/>
      <c r="D27" s="513"/>
      <c r="E27" s="122"/>
      <c r="F27" s="535"/>
      <c r="G27" s="122"/>
      <c r="H27" s="122">
        <v>48180</v>
      </c>
      <c r="I27" s="122">
        <v>53856</v>
      </c>
      <c r="J27" s="122">
        <f>I27-H27</f>
        <v>5676</v>
      </c>
      <c r="K27" s="122">
        <v>1</v>
      </c>
      <c r="L27" s="122">
        <f>K27*J27</f>
        <v>5676</v>
      </c>
      <c r="M27" s="146">
        <v>0.48</v>
      </c>
      <c r="N27" s="147">
        <f>M27*L27</f>
        <v>2724.48</v>
      </c>
      <c r="O27" s="122"/>
      <c r="P27" s="147">
        <f>G27+N27+O27</f>
        <v>2724.48</v>
      </c>
      <c r="Q27" s="122">
        <v>1</v>
      </c>
      <c r="R27" s="123">
        <f>P27*Q27</f>
        <v>2724.48</v>
      </c>
    </row>
    <row r="28" spans="1:35" s="104" customFormat="1">
      <c r="A28" s="513" t="s">
        <v>10</v>
      </c>
      <c r="B28" s="513"/>
      <c r="C28" s="513"/>
      <c r="D28" s="513"/>
      <c r="E28" s="122">
        <f>SUM(E26:E27)</f>
        <v>396</v>
      </c>
      <c r="F28" s="535"/>
      <c r="G28" s="122">
        <f>SUM(G26:G27)</f>
        <v>1980</v>
      </c>
      <c r="H28" s="122"/>
      <c r="I28" s="122"/>
      <c r="J28" s="122">
        <f>L28*K28</f>
        <v>12031</v>
      </c>
      <c r="K28" s="122">
        <v>1</v>
      </c>
      <c r="L28" s="122">
        <f>SUM(L26:L27)</f>
        <v>12031</v>
      </c>
      <c r="M28" s="146">
        <v>0.48</v>
      </c>
      <c r="N28" s="147">
        <f>L28*M28</f>
        <v>5774.88</v>
      </c>
      <c r="O28" s="122"/>
      <c r="P28" s="147">
        <f>SUM(P26:P27)</f>
        <v>7754.88</v>
      </c>
      <c r="Q28" s="122">
        <v>0.33</v>
      </c>
      <c r="R28" s="123">
        <f>Q28*P28</f>
        <v>2559.1104</v>
      </c>
    </row>
    <row r="29" spans="1:35" s="529" customFormat="1">
      <c r="A29" s="539" t="s">
        <v>231</v>
      </c>
      <c r="B29" s="539"/>
      <c r="C29" s="539"/>
      <c r="D29" s="539"/>
      <c r="E29" s="540"/>
      <c r="F29" s="541"/>
      <c r="G29" s="540"/>
      <c r="H29" s="540"/>
      <c r="I29" s="540"/>
      <c r="J29" s="540"/>
      <c r="K29" s="540">
        <v>0.5</v>
      </c>
      <c r="L29" s="553">
        <f>J28*K29</f>
        <v>6015.5</v>
      </c>
      <c r="M29" s="554"/>
      <c r="N29" s="555"/>
      <c r="O29" s="540"/>
      <c r="P29" s="555"/>
      <c r="Q29" s="540"/>
      <c r="R29" s="559"/>
      <c r="S29" s="560"/>
      <c r="T29" s="560"/>
      <c r="U29" s="560"/>
      <c r="V29" s="560"/>
      <c r="W29" s="560"/>
      <c r="X29" s="560"/>
      <c r="Y29" s="560"/>
      <c r="Z29" s="560"/>
      <c r="AA29" s="560"/>
      <c r="AB29" s="560"/>
      <c r="AC29" s="560"/>
      <c r="AD29" s="560"/>
      <c r="AE29" s="560"/>
      <c r="AF29" s="560"/>
      <c r="AG29" s="560"/>
      <c r="AH29" s="560"/>
      <c r="AI29" s="560"/>
    </row>
    <row r="30" spans="1:35" s="59" customFormat="1">
      <c r="B30" s="542"/>
      <c r="C30" s="542"/>
      <c r="D30" s="542"/>
      <c r="E30" s="465"/>
      <c r="F30" s="466"/>
      <c r="G30" s="465"/>
      <c r="H30" s="465"/>
      <c r="I30" s="465"/>
      <c r="J30" s="465"/>
      <c r="K30" s="465"/>
      <c r="L30" s="465"/>
      <c r="M30" s="467"/>
      <c r="N30" s="468"/>
      <c r="O30" s="465"/>
      <c r="P30" s="468"/>
      <c r="Q30" s="465"/>
      <c r="R30" s="469"/>
      <c r="S30" s="561"/>
      <c r="T30" s="561"/>
      <c r="U30" s="561"/>
      <c r="V30" s="561"/>
      <c r="W30" s="561"/>
      <c r="X30" s="561"/>
      <c r="Y30" s="561"/>
      <c r="Z30" s="561"/>
      <c r="AA30" s="561"/>
      <c r="AB30" s="561"/>
      <c r="AC30" s="561"/>
      <c r="AD30" s="561"/>
      <c r="AE30" s="561"/>
      <c r="AF30" s="561"/>
      <c r="AG30" s="561"/>
      <c r="AH30" s="561"/>
      <c r="AI30" s="561"/>
    </row>
    <row r="31" spans="1:35" s="104" customFormat="1">
      <c r="A31" s="513" t="s">
        <v>197</v>
      </c>
      <c r="B31" s="122"/>
      <c r="C31" s="122">
        <v>1100005007</v>
      </c>
      <c r="D31" s="513"/>
      <c r="E31" s="122">
        <f>E28*Q28</f>
        <v>130.68</v>
      </c>
      <c r="F31" s="535">
        <v>5</v>
      </c>
      <c r="G31" s="122">
        <f>E31*F31</f>
        <v>653.4</v>
      </c>
      <c r="H31" s="122"/>
      <c r="I31" s="122"/>
      <c r="J31" s="122"/>
      <c r="K31" s="122"/>
      <c r="L31" s="122">
        <f>L29</f>
        <v>6015.5</v>
      </c>
      <c r="M31" s="146">
        <v>0.48</v>
      </c>
      <c r="N31" s="147">
        <f>L31*M31</f>
        <v>2887.44</v>
      </c>
      <c r="O31" s="122"/>
      <c r="P31" s="147"/>
      <c r="Q31" s="122"/>
      <c r="R31" s="123">
        <f>N31+G31</f>
        <v>3540.84</v>
      </c>
    </row>
    <row r="32" spans="1:35" s="59" customFormat="1">
      <c r="A32" s="542"/>
      <c r="B32" s="542"/>
      <c r="C32" s="542"/>
      <c r="D32" s="542" t="s">
        <v>232</v>
      </c>
      <c r="E32" s="465"/>
      <c r="F32" s="469"/>
      <c r="G32" s="465"/>
      <c r="H32" s="465"/>
      <c r="I32" s="465"/>
      <c r="J32" s="465"/>
      <c r="K32" s="465"/>
      <c r="L32" s="465"/>
      <c r="M32" s="467"/>
      <c r="N32" s="468"/>
      <c r="O32" s="465"/>
      <c r="P32" s="468"/>
      <c r="Q32" s="465"/>
      <c r="R32" s="469"/>
      <c r="S32" s="561"/>
      <c r="T32" s="561"/>
      <c r="U32" s="561"/>
      <c r="V32" s="561"/>
      <c r="W32" s="561"/>
      <c r="X32" s="561"/>
      <c r="Y32" s="561"/>
      <c r="Z32" s="561"/>
      <c r="AA32" s="561"/>
      <c r="AB32" s="561"/>
      <c r="AC32" s="561"/>
      <c r="AD32" s="561"/>
      <c r="AE32" s="561"/>
      <c r="AF32" s="561"/>
      <c r="AG32" s="561"/>
      <c r="AH32" s="561"/>
      <c r="AI32" s="561"/>
    </row>
    <row r="33" spans="1:36" s="104" customFormat="1">
      <c r="A33" s="513" t="s">
        <v>198</v>
      </c>
      <c r="B33" s="513"/>
      <c r="C33" s="122">
        <v>1188020001</v>
      </c>
      <c r="D33" s="513"/>
      <c r="E33" s="122">
        <f>E28*Q28</f>
        <v>130.68</v>
      </c>
      <c r="F33" s="535">
        <v>5</v>
      </c>
      <c r="G33" s="122">
        <f>E33*F33</f>
        <v>653.4</v>
      </c>
      <c r="H33" s="122"/>
      <c r="I33" s="122"/>
      <c r="J33" s="122"/>
      <c r="K33" s="122"/>
      <c r="L33" s="122">
        <f>L29</f>
        <v>6015.5</v>
      </c>
      <c r="M33" s="146">
        <v>0.48</v>
      </c>
      <c r="N33" s="147">
        <f>L33*M33</f>
        <v>2887.44</v>
      </c>
      <c r="O33" s="122"/>
      <c r="P33" s="147"/>
      <c r="Q33" s="122"/>
      <c r="R33" s="123">
        <f>N33+G33</f>
        <v>3540.84</v>
      </c>
    </row>
    <row r="34" spans="1:36" s="59" customFormat="1">
      <c r="S34" s="561"/>
      <c r="T34" s="561"/>
      <c r="U34" s="561"/>
      <c r="V34" s="561"/>
      <c r="W34" s="561"/>
      <c r="X34" s="561"/>
      <c r="Y34" s="561"/>
      <c r="Z34" s="561"/>
      <c r="AA34" s="561"/>
      <c r="AB34" s="561"/>
      <c r="AC34" s="561"/>
      <c r="AD34" s="561"/>
      <c r="AE34" s="561"/>
      <c r="AF34" s="561"/>
      <c r="AG34" s="561"/>
      <c r="AH34" s="561"/>
      <c r="AI34" s="561"/>
    </row>
    <row r="35" spans="1:36" s="104" customFormat="1">
      <c r="A35" s="513" t="s">
        <v>196</v>
      </c>
      <c r="B35" s="513"/>
      <c r="C35" s="513"/>
      <c r="D35" s="513"/>
      <c r="E35" s="122">
        <f>E28*Q28</f>
        <v>130.68</v>
      </c>
      <c r="F35" s="535">
        <v>5</v>
      </c>
      <c r="G35" s="122">
        <f>E35*F35</f>
        <v>653.4</v>
      </c>
      <c r="H35" s="122">
        <v>25906</v>
      </c>
      <c r="I35" s="122">
        <v>27354</v>
      </c>
      <c r="J35" s="122">
        <f>I35-H35</f>
        <v>1448</v>
      </c>
      <c r="K35" s="122">
        <v>1</v>
      </c>
      <c r="L35" s="122">
        <f>K35*J35</f>
        <v>1448</v>
      </c>
      <c r="M35" s="146">
        <v>0.48</v>
      </c>
      <c r="N35" s="147">
        <f>M35*L35</f>
        <v>695.04</v>
      </c>
      <c r="O35" s="122"/>
      <c r="P35" s="147">
        <f>G35+N35+O35</f>
        <v>1348.44</v>
      </c>
      <c r="Q35" s="122">
        <v>1</v>
      </c>
      <c r="R35" s="123">
        <f>P35*Q35</f>
        <v>1348.44</v>
      </c>
    </row>
    <row r="36" spans="1:36" ht="25.8">
      <c r="A36" s="632" t="s">
        <v>0</v>
      </c>
      <c r="B36" s="633"/>
      <c r="C36" s="633"/>
      <c r="D36" s="633"/>
      <c r="E36" s="633"/>
      <c r="F36" s="633"/>
      <c r="G36" s="633"/>
      <c r="H36" s="633"/>
      <c r="I36" s="633"/>
      <c r="J36" s="633"/>
      <c r="K36" s="633"/>
      <c r="L36" s="633"/>
      <c r="M36" s="633"/>
      <c r="N36" s="633"/>
      <c r="O36" s="633"/>
      <c r="P36" s="633"/>
      <c r="Q36" s="633"/>
      <c r="R36" s="634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</row>
    <row r="37" spans="1:36" ht="15" customHeight="1">
      <c r="A37" s="44" t="s">
        <v>213</v>
      </c>
      <c r="B37" s="44"/>
      <c r="C37" s="44" t="s">
        <v>214</v>
      </c>
      <c r="D37" s="44" t="s">
        <v>215</v>
      </c>
      <c r="E37" s="44" t="s">
        <v>216</v>
      </c>
      <c r="F37" s="172" t="s">
        <v>217</v>
      </c>
      <c r="G37" s="44" t="s">
        <v>6</v>
      </c>
      <c r="H37" s="44" t="s">
        <v>218</v>
      </c>
      <c r="I37" s="44" t="s">
        <v>219</v>
      </c>
      <c r="J37" s="44" t="s">
        <v>220</v>
      </c>
      <c r="K37" s="44" t="s">
        <v>221</v>
      </c>
      <c r="L37" s="44" t="s">
        <v>216</v>
      </c>
      <c r="M37" s="45"/>
      <c r="N37" s="46" t="s">
        <v>8</v>
      </c>
      <c r="O37" s="44"/>
      <c r="P37" s="46"/>
      <c r="Q37" s="44"/>
      <c r="R37" s="61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</row>
    <row r="38" spans="1:36" s="104" customFormat="1">
      <c r="A38" s="513" t="s">
        <v>193</v>
      </c>
      <c r="B38" s="513" t="s">
        <v>194</v>
      </c>
      <c r="C38" s="122">
        <v>161263</v>
      </c>
      <c r="D38" s="122">
        <v>161263</v>
      </c>
      <c r="E38" s="122">
        <f>SUM(D38-C38)</f>
        <v>0</v>
      </c>
      <c r="F38" s="123">
        <v>9.5</v>
      </c>
      <c r="G38" s="538">
        <f>E38*F38</f>
        <v>0</v>
      </c>
      <c r="H38" s="122">
        <v>2330221</v>
      </c>
      <c r="I38" s="122">
        <v>2446742</v>
      </c>
      <c r="J38" s="122">
        <f>I38-H38</f>
        <v>116521</v>
      </c>
      <c r="K38" s="122">
        <v>1</v>
      </c>
      <c r="L38" s="122">
        <f>K38*J38</f>
        <v>116521</v>
      </c>
      <c r="M38" s="146">
        <v>1.03</v>
      </c>
      <c r="N38" s="147">
        <f>M38*L38</f>
        <v>120016.63</v>
      </c>
      <c r="O38" s="122"/>
      <c r="P38" s="147">
        <f>G38+N38</f>
        <v>120016.63</v>
      </c>
      <c r="Q38" s="122"/>
      <c r="R38" s="123"/>
    </row>
    <row r="39" spans="1:36">
      <c r="A39" s="223"/>
      <c r="B39" s="223"/>
      <c r="C39" s="44"/>
      <c r="D39" s="44"/>
      <c r="E39" s="44"/>
      <c r="F39" s="61"/>
      <c r="G39" s="161"/>
      <c r="H39" s="44"/>
      <c r="I39" s="44"/>
      <c r="J39" s="44"/>
      <c r="K39" s="44"/>
      <c r="L39" s="44"/>
      <c r="M39" s="45"/>
      <c r="N39" s="46"/>
      <c r="O39" s="44"/>
      <c r="P39" s="46"/>
      <c r="Q39" s="44"/>
      <c r="R39" s="61"/>
      <c r="S39" s="562"/>
      <c r="T39" s="562"/>
      <c r="U39" s="562"/>
      <c r="V39" s="562"/>
      <c r="W39" s="562"/>
      <c r="X39" s="562"/>
      <c r="Y39" s="562"/>
      <c r="Z39" s="562"/>
      <c r="AA39" s="562"/>
      <c r="AB39" s="562"/>
      <c r="AC39" s="562"/>
      <c r="AD39" s="562"/>
      <c r="AE39" s="562"/>
      <c r="AF39" s="562"/>
      <c r="AG39" s="562"/>
      <c r="AH39" s="562"/>
      <c r="AI39" s="562"/>
      <c r="AJ39" s="565"/>
    </row>
    <row r="40" spans="1:36">
      <c r="A40" s="223"/>
      <c r="B40" s="223"/>
      <c r="C40" s="44"/>
      <c r="D40" s="44"/>
      <c r="E40" s="44"/>
      <c r="F40" s="61"/>
      <c r="G40" s="161"/>
      <c r="H40" s="44"/>
      <c r="I40" s="44"/>
      <c r="J40" s="44"/>
      <c r="K40" s="44"/>
      <c r="L40" s="44"/>
      <c r="M40" s="45"/>
      <c r="N40" s="46"/>
      <c r="O40" s="44" t="s">
        <v>9</v>
      </c>
      <c r="P40" s="46" t="s">
        <v>10</v>
      </c>
      <c r="Q40" s="44" t="s">
        <v>222</v>
      </c>
      <c r="R40" s="61" t="s">
        <v>223</v>
      </c>
      <c r="S40" s="562"/>
      <c r="T40" s="562"/>
      <c r="U40" s="562"/>
      <c r="V40" s="562"/>
      <c r="W40" s="562"/>
      <c r="X40" s="562"/>
      <c r="Y40" s="562"/>
      <c r="Z40" s="562"/>
      <c r="AA40" s="562"/>
      <c r="AB40" s="562"/>
      <c r="AC40" s="562"/>
      <c r="AD40" s="562"/>
      <c r="AE40" s="562"/>
      <c r="AF40" s="562"/>
      <c r="AG40" s="562"/>
      <c r="AH40" s="562"/>
      <c r="AI40" s="562"/>
      <c r="AJ40" s="565"/>
    </row>
    <row r="41" spans="1:36">
      <c r="A41" s="223"/>
      <c r="B41" s="223"/>
      <c r="C41" s="44"/>
      <c r="D41" s="44"/>
      <c r="E41" s="44"/>
      <c r="F41" s="61"/>
      <c r="G41" s="161"/>
      <c r="H41" s="44"/>
      <c r="I41" s="44"/>
      <c r="J41" s="44"/>
      <c r="K41" s="44"/>
      <c r="L41" s="44"/>
      <c r="M41" s="45"/>
      <c r="N41" s="46"/>
      <c r="O41" s="223"/>
      <c r="P41" s="223"/>
      <c r="Q41" s="223"/>
      <c r="R41" s="223"/>
      <c r="S41" s="562"/>
      <c r="T41" s="562"/>
      <c r="U41" s="562"/>
      <c r="V41" s="562"/>
      <c r="W41" s="562"/>
      <c r="X41" s="562"/>
      <c r="Y41" s="562"/>
      <c r="Z41" s="562"/>
      <c r="AA41" s="562"/>
      <c r="AB41" s="562"/>
      <c r="AC41" s="562"/>
      <c r="AD41" s="562"/>
      <c r="AE41" s="562"/>
      <c r="AF41" s="562"/>
      <c r="AG41" s="562"/>
      <c r="AH41" s="562"/>
      <c r="AI41" s="562"/>
      <c r="AJ41" s="565"/>
    </row>
    <row r="42" spans="1:36">
      <c r="A42" s="44" t="s">
        <v>213</v>
      </c>
      <c r="B42" s="44"/>
      <c r="C42" s="44" t="s">
        <v>214</v>
      </c>
      <c r="D42" s="44" t="s">
        <v>215</v>
      </c>
      <c r="E42" s="44" t="s">
        <v>216</v>
      </c>
      <c r="F42" s="172" t="s">
        <v>217</v>
      </c>
      <c r="G42" s="44" t="s">
        <v>6</v>
      </c>
      <c r="H42" s="44" t="s">
        <v>218</v>
      </c>
      <c r="I42" s="44" t="s">
        <v>219</v>
      </c>
      <c r="J42" s="44" t="s">
        <v>220</v>
      </c>
      <c r="K42" s="44" t="s">
        <v>221</v>
      </c>
      <c r="L42" s="44" t="s">
        <v>216</v>
      </c>
      <c r="M42" s="45"/>
      <c r="N42" s="46" t="s">
        <v>8</v>
      </c>
      <c r="O42" s="223"/>
      <c r="P42" s="223"/>
      <c r="Q42" s="223"/>
      <c r="R42" s="223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</row>
    <row r="43" spans="1:36" s="104" customFormat="1">
      <c r="A43" s="513" t="s">
        <v>233</v>
      </c>
      <c r="B43" s="513"/>
      <c r="C43" s="513"/>
      <c r="D43" s="513"/>
      <c r="E43" s="513"/>
      <c r="F43" s="513"/>
      <c r="G43" s="513"/>
      <c r="H43" s="122">
        <v>52777</v>
      </c>
      <c r="I43" s="122">
        <v>60119</v>
      </c>
      <c r="J43" s="122">
        <f>I43-H43</f>
        <v>7342</v>
      </c>
      <c r="K43" s="122">
        <v>1</v>
      </c>
      <c r="L43" s="122">
        <f>K43*J43</f>
        <v>7342</v>
      </c>
      <c r="M43" s="146">
        <v>1.03</v>
      </c>
      <c r="N43" s="147">
        <f>M43*L43</f>
        <v>7562.26</v>
      </c>
      <c r="O43" s="513"/>
      <c r="P43" s="513"/>
      <c r="Q43" s="513"/>
      <c r="R43" s="513"/>
    </row>
    <row r="44" spans="1:36" s="104" customFormat="1">
      <c r="A44" s="513" t="s">
        <v>234</v>
      </c>
      <c r="B44" s="513"/>
      <c r="C44" s="513"/>
      <c r="D44" s="513"/>
      <c r="E44" s="513"/>
      <c r="F44" s="513"/>
      <c r="G44" s="513"/>
      <c r="H44" s="122"/>
      <c r="I44" s="122"/>
      <c r="J44" s="122">
        <f>SUM(J43:J43)</f>
        <v>7342</v>
      </c>
      <c r="K44" s="122">
        <v>1</v>
      </c>
      <c r="L44" s="122">
        <f>K44*J44</f>
        <v>7342</v>
      </c>
      <c r="M44" s="146">
        <v>1.03</v>
      </c>
      <c r="N44" s="147">
        <f>M44*L44</f>
        <v>7562.26</v>
      </c>
      <c r="O44" s="513"/>
      <c r="P44" s="513"/>
      <c r="Q44" s="513"/>
      <c r="R44" s="513"/>
    </row>
    <row r="45" spans="1:36" s="104" customFormat="1">
      <c r="A45" s="513" t="s">
        <v>235</v>
      </c>
      <c r="B45" s="513"/>
      <c r="C45" s="513"/>
      <c r="D45" s="513"/>
      <c r="E45" s="513"/>
      <c r="F45" s="513"/>
      <c r="G45" s="513"/>
      <c r="H45" s="122">
        <v>0</v>
      </c>
      <c r="I45" s="122">
        <v>1200</v>
      </c>
      <c r="J45" s="122">
        <f>I45-H45</f>
        <v>1200</v>
      </c>
      <c r="K45" s="122">
        <v>6</v>
      </c>
      <c r="L45" s="122">
        <f>K45*J45</f>
        <v>7200</v>
      </c>
      <c r="M45" s="146">
        <v>1.03</v>
      </c>
      <c r="N45" s="147">
        <f>M45*L45</f>
        <v>7416</v>
      </c>
      <c r="O45" s="513"/>
      <c r="P45" s="513"/>
      <c r="Q45" s="513"/>
      <c r="R45" s="513"/>
    </row>
    <row r="46" spans="1:36" s="104" customFormat="1">
      <c r="A46" s="513" t="s">
        <v>223</v>
      </c>
      <c r="B46" s="513"/>
      <c r="C46" s="513"/>
      <c r="D46" s="513"/>
      <c r="E46" s="513"/>
      <c r="F46" s="513"/>
      <c r="G46" s="513"/>
      <c r="H46" s="122"/>
      <c r="I46" s="122"/>
      <c r="J46" s="122"/>
      <c r="K46" s="122"/>
      <c r="L46" s="122">
        <f>L44-L45</f>
        <v>142</v>
      </c>
      <c r="M46" s="146">
        <v>1.03</v>
      </c>
      <c r="N46" s="147">
        <f>M46*L46</f>
        <v>146.26</v>
      </c>
      <c r="O46" s="513"/>
      <c r="P46" s="513"/>
      <c r="Q46" s="513"/>
      <c r="R46" s="513"/>
    </row>
    <row r="47" spans="1:36" s="302" customFormat="1">
      <c r="A47" s="543"/>
      <c r="B47" s="543"/>
      <c r="C47" s="543"/>
      <c r="D47" s="543"/>
      <c r="E47" s="543"/>
      <c r="F47" s="543"/>
      <c r="G47" s="543"/>
      <c r="H47" s="536"/>
      <c r="I47" s="536"/>
      <c r="J47" s="536"/>
      <c r="K47" s="536"/>
      <c r="L47" s="536"/>
      <c r="M47" s="551"/>
      <c r="N47" s="552"/>
      <c r="O47" s="543"/>
      <c r="P47" s="543"/>
      <c r="Q47" s="543"/>
      <c r="R47" s="543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</row>
    <row r="48" spans="1:36" s="302" customFormat="1">
      <c r="A48" s="543"/>
      <c r="B48" s="543"/>
      <c r="C48" s="543"/>
      <c r="D48" s="543"/>
      <c r="E48" s="543"/>
      <c r="F48" s="543"/>
      <c r="G48" s="543"/>
      <c r="H48" s="536"/>
      <c r="I48" s="536"/>
      <c r="J48" s="536"/>
      <c r="K48" s="536"/>
      <c r="L48" s="536"/>
      <c r="M48" s="551"/>
      <c r="N48" s="552"/>
      <c r="O48" s="543"/>
      <c r="P48" s="543"/>
      <c r="Q48" s="543"/>
      <c r="R48" s="543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</row>
    <row r="49" spans="1:61">
      <c r="A49" s="223"/>
      <c r="B49" s="223"/>
      <c r="C49" s="223"/>
      <c r="D49" s="223"/>
      <c r="E49" s="223"/>
      <c r="F49" s="223"/>
      <c r="G49" s="223"/>
      <c r="H49" s="44"/>
      <c r="I49" s="44"/>
      <c r="J49" s="44"/>
      <c r="K49" s="44"/>
      <c r="L49" s="44"/>
      <c r="M49" s="45"/>
      <c r="N49" s="46"/>
      <c r="O49" s="44"/>
      <c r="P49" s="46"/>
      <c r="Q49" s="44"/>
      <c r="R49" s="61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</row>
    <row r="50" spans="1:61"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</row>
    <row r="51" spans="1:61">
      <c r="A51" s="44" t="s">
        <v>213</v>
      </c>
      <c r="B51" s="44" t="s">
        <v>218</v>
      </c>
      <c r="C51" s="44" t="s">
        <v>219</v>
      </c>
      <c r="D51" s="44" t="s">
        <v>220</v>
      </c>
      <c r="E51" s="44" t="s">
        <v>221</v>
      </c>
      <c r="F51" s="44" t="s">
        <v>216</v>
      </c>
      <c r="G51" s="45"/>
      <c r="H51" s="46" t="s">
        <v>8</v>
      </c>
      <c r="I51" s="44" t="s">
        <v>9</v>
      </c>
      <c r="J51" s="46" t="s">
        <v>10</v>
      </c>
      <c r="K51" s="44" t="s">
        <v>222</v>
      </c>
      <c r="L51" s="61" t="s">
        <v>223</v>
      </c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</row>
    <row r="52" spans="1:61">
      <c r="A52" s="44"/>
      <c r="B52" s="544" t="s">
        <v>236</v>
      </c>
      <c r="C52" s="544">
        <v>44348</v>
      </c>
      <c r="E52" s="44"/>
      <c r="F52" s="44"/>
      <c r="G52" s="45"/>
      <c r="H52" s="46"/>
      <c r="I52" s="44"/>
      <c r="J52" s="46"/>
      <c r="K52" s="44"/>
      <c r="L52" s="61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</row>
    <row r="53" spans="1:61" s="104" customFormat="1">
      <c r="A53" s="122" t="s">
        <v>237</v>
      </c>
      <c r="B53" s="122">
        <v>11079</v>
      </c>
      <c r="C53" s="122">
        <v>11918</v>
      </c>
      <c r="D53" s="122">
        <f>C53-B53</f>
        <v>839</v>
      </c>
      <c r="E53" s="122">
        <v>20</v>
      </c>
      <c r="F53" s="122">
        <f>D53*E53</f>
        <v>16780</v>
      </c>
      <c r="G53" s="146">
        <v>1.03</v>
      </c>
      <c r="H53" s="545">
        <f>SUM(F53*G53)</f>
        <v>17283.400000000001</v>
      </c>
      <c r="I53" s="556"/>
      <c r="J53" s="545">
        <f>SUM(H53)</f>
        <v>17283.400000000001</v>
      </c>
      <c r="K53" s="122">
        <v>1</v>
      </c>
      <c r="L53" s="123">
        <f>J53*K53</f>
        <v>17283.400000000001</v>
      </c>
    </row>
    <row r="54" spans="1:61">
      <c r="A54" s="47"/>
      <c r="B54" s="223"/>
      <c r="C54" s="223"/>
      <c r="D54" s="223"/>
      <c r="E54" s="44"/>
      <c r="F54" s="172"/>
      <c r="G54" s="44"/>
      <c r="H54" s="44"/>
      <c r="I54" s="44"/>
      <c r="J54" s="44"/>
      <c r="K54" s="44"/>
      <c r="L54" s="44"/>
      <c r="M54" s="45"/>
      <c r="N54" s="46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</row>
    <row r="55" spans="1:61">
      <c r="A55" s="92"/>
      <c r="B55" s="321"/>
      <c r="C55" s="92"/>
      <c r="D55" s="92"/>
      <c r="E55" s="235"/>
      <c r="F55" s="322"/>
      <c r="G55" s="546"/>
      <c r="H55" s="92"/>
      <c r="I55" s="92"/>
      <c r="J55" s="92"/>
      <c r="K55" s="92"/>
      <c r="L55" s="92"/>
      <c r="M55" s="233"/>
      <c r="N55" s="546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</row>
    <row r="56" spans="1:61" s="106" customFormat="1">
      <c r="A56" s="106" t="s">
        <v>238</v>
      </c>
      <c r="B56" s="106" t="s">
        <v>2</v>
      </c>
      <c r="C56" s="106" t="s">
        <v>213</v>
      </c>
      <c r="D56" s="106" t="s">
        <v>239</v>
      </c>
      <c r="E56" s="491" t="s">
        <v>223</v>
      </c>
      <c r="R56" s="563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7"/>
    </row>
    <row r="57" spans="1:61" s="106" customFormat="1">
      <c r="A57" s="106" t="s">
        <v>240</v>
      </c>
      <c r="B57" s="106" t="s">
        <v>241</v>
      </c>
      <c r="C57" s="106" t="s">
        <v>10</v>
      </c>
      <c r="D57" s="106">
        <v>328</v>
      </c>
      <c r="E57" s="491"/>
      <c r="R57" s="563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7"/>
    </row>
    <row r="58" spans="1:61" s="106" customFormat="1">
      <c r="A58" s="491" t="s">
        <v>242</v>
      </c>
      <c r="C58" s="106" t="s">
        <v>243</v>
      </c>
      <c r="D58" s="106">
        <v>0</v>
      </c>
      <c r="E58" s="491" t="s">
        <v>242</v>
      </c>
      <c r="R58" s="563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7"/>
    </row>
    <row r="59" spans="1:61" s="106" customFormat="1">
      <c r="C59" s="106" t="s">
        <v>244</v>
      </c>
      <c r="D59" s="106">
        <v>0</v>
      </c>
      <c r="E59" s="491" t="s">
        <v>242</v>
      </c>
      <c r="R59" s="563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  <c r="BC59" s="166"/>
      <c r="BD59" s="166"/>
      <c r="BE59" s="166"/>
      <c r="BF59" s="166"/>
      <c r="BG59" s="166"/>
      <c r="BH59" s="166"/>
      <c r="BI59" s="167"/>
    </row>
    <row r="60" spans="1:61" s="106" customFormat="1">
      <c r="C60" s="106" t="s">
        <v>245</v>
      </c>
      <c r="D60" s="106">
        <v>0</v>
      </c>
      <c r="E60" s="491" t="s">
        <v>242</v>
      </c>
      <c r="R60" s="563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7"/>
    </row>
    <row r="61" spans="1:61" s="530" customFormat="1">
      <c r="A61" s="106"/>
      <c r="B61" s="106"/>
      <c r="C61" s="106" t="s">
        <v>246</v>
      </c>
      <c r="D61" s="106">
        <v>0</v>
      </c>
      <c r="E61" s="491" t="s">
        <v>242</v>
      </c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563"/>
      <c r="S61" s="564"/>
      <c r="T61" s="564"/>
      <c r="U61" s="564"/>
      <c r="V61" s="564"/>
      <c r="W61" s="564"/>
      <c r="X61" s="564"/>
      <c r="Y61" s="564"/>
      <c r="Z61" s="564"/>
      <c r="AA61" s="564"/>
      <c r="AB61" s="564"/>
      <c r="AC61" s="564"/>
      <c r="AD61" s="564"/>
      <c r="AE61" s="564"/>
      <c r="AF61" s="564"/>
      <c r="AG61" s="564"/>
      <c r="AH61" s="564"/>
      <c r="AI61" s="564"/>
      <c r="AJ61" s="564"/>
      <c r="AK61" s="564"/>
      <c r="AL61" s="564"/>
      <c r="AM61" s="564"/>
      <c r="AN61" s="564"/>
      <c r="AO61" s="564"/>
      <c r="AP61" s="564"/>
      <c r="AQ61" s="564"/>
      <c r="AR61" s="564"/>
      <c r="AS61" s="564"/>
      <c r="AT61" s="564"/>
      <c r="AU61" s="564"/>
      <c r="AV61" s="564"/>
      <c r="AW61" s="564"/>
      <c r="AX61" s="564"/>
      <c r="AY61" s="564"/>
      <c r="AZ61" s="564"/>
      <c r="BA61" s="564"/>
      <c r="BB61" s="564"/>
      <c r="BC61" s="564"/>
      <c r="BD61" s="564"/>
      <c r="BE61" s="564"/>
      <c r="BF61" s="564"/>
      <c r="BG61" s="564"/>
      <c r="BH61" s="564"/>
      <c r="BI61" s="566"/>
    </row>
    <row r="62" spans="1:61" s="530" customFormat="1">
      <c r="A62" s="106"/>
      <c r="B62" s="106"/>
      <c r="C62" s="106" t="s">
        <v>10</v>
      </c>
      <c r="D62" s="106">
        <f>SUM(D58:D61)</f>
        <v>0</v>
      </c>
      <c r="E62" s="491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563"/>
      <c r="S62" s="564"/>
      <c r="T62" s="564"/>
      <c r="U62" s="564"/>
      <c r="V62" s="564"/>
      <c r="W62" s="564"/>
      <c r="X62" s="564"/>
      <c r="Y62" s="564"/>
      <c r="Z62" s="564"/>
      <c r="AA62" s="564"/>
      <c r="AB62" s="564"/>
      <c r="AC62" s="564"/>
      <c r="AD62" s="564"/>
      <c r="AE62" s="564"/>
      <c r="AF62" s="564"/>
      <c r="AG62" s="564"/>
      <c r="AH62" s="564"/>
      <c r="AI62" s="564"/>
      <c r="AJ62" s="564"/>
      <c r="AK62" s="564"/>
      <c r="AL62" s="564"/>
      <c r="AM62" s="564"/>
      <c r="AN62" s="564"/>
      <c r="AO62" s="564"/>
      <c r="AP62" s="564"/>
      <c r="AQ62" s="564"/>
      <c r="AR62" s="564"/>
      <c r="AS62" s="564"/>
      <c r="AT62" s="564"/>
      <c r="AU62" s="564"/>
      <c r="AV62" s="564"/>
      <c r="AW62" s="564"/>
      <c r="AX62" s="564"/>
      <c r="AY62" s="564"/>
      <c r="AZ62" s="564"/>
      <c r="BA62" s="564"/>
      <c r="BB62" s="564"/>
      <c r="BC62" s="564"/>
      <c r="BD62" s="564"/>
      <c r="BE62" s="564"/>
      <c r="BF62" s="564"/>
      <c r="BG62" s="564"/>
      <c r="BH62" s="564"/>
      <c r="BI62" s="566"/>
    </row>
    <row r="63" spans="1:61" s="530" customFormat="1">
      <c r="A63" s="106"/>
      <c r="B63" s="106"/>
      <c r="C63" s="106" t="s">
        <v>247</v>
      </c>
      <c r="D63" s="547">
        <f>D62/D57</f>
        <v>0</v>
      </c>
      <c r="E63" s="491">
        <f>J53*D63</f>
        <v>0</v>
      </c>
      <c r="F63" s="106">
        <f>D63*F53</f>
        <v>0</v>
      </c>
      <c r="G63" s="106"/>
      <c r="H63" s="106">
        <f>D63*H53</f>
        <v>0</v>
      </c>
      <c r="I63" s="106"/>
      <c r="J63" s="106"/>
      <c r="K63" s="106"/>
      <c r="L63" s="106"/>
      <c r="M63" s="106"/>
      <c r="N63" s="106"/>
      <c r="O63" s="106"/>
      <c r="P63" s="106"/>
      <c r="Q63" s="106"/>
      <c r="R63" s="563"/>
      <c r="S63" s="564"/>
      <c r="T63" s="564"/>
      <c r="U63" s="564"/>
      <c r="V63" s="564"/>
      <c r="W63" s="564"/>
      <c r="X63" s="564"/>
      <c r="Y63" s="564"/>
      <c r="Z63" s="564"/>
      <c r="AA63" s="564"/>
      <c r="AB63" s="564"/>
      <c r="AC63" s="564"/>
      <c r="AD63" s="564"/>
      <c r="AE63" s="564"/>
      <c r="AF63" s="564"/>
      <c r="AG63" s="564"/>
      <c r="AH63" s="564"/>
      <c r="AI63" s="564"/>
      <c r="AJ63" s="564"/>
      <c r="AK63" s="564"/>
      <c r="AL63" s="564"/>
      <c r="AM63" s="564"/>
      <c r="AN63" s="564"/>
      <c r="AO63" s="564"/>
      <c r="AP63" s="564"/>
      <c r="AQ63" s="564"/>
      <c r="AR63" s="564"/>
      <c r="AS63" s="564"/>
      <c r="AT63" s="564"/>
      <c r="AU63" s="564"/>
      <c r="AV63" s="564"/>
      <c r="AW63" s="564"/>
      <c r="AX63" s="564"/>
      <c r="AY63" s="564"/>
      <c r="AZ63" s="564"/>
      <c r="BA63" s="564"/>
      <c r="BB63" s="564"/>
      <c r="BC63" s="564"/>
      <c r="BD63" s="564"/>
      <c r="BE63" s="564"/>
      <c r="BF63" s="564"/>
      <c r="BG63" s="564"/>
      <c r="BH63" s="564"/>
      <c r="BI63" s="566"/>
    </row>
    <row r="64" spans="1:61" s="530" customFormat="1">
      <c r="A64" s="106"/>
      <c r="B64" s="106"/>
      <c r="C64" s="106"/>
      <c r="D64" s="106"/>
      <c r="E64" s="491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563"/>
      <c r="S64" s="564"/>
      <c r="T64" s="564"/>
      <c r="U64" s="564"/>
      <c r="V64" s="564"/>
      <c r="W64" s="564"/>
      <c r="X64" s="564"/>
      <c r="Y64" s="564"/>
      <c r="Z64" s="564"/>
      <c r="AA64" s="564"/>
      <c r="AB64" s="564"/>
      <c r="AC64" s="564"/>
      <c r="AD64" s="564"/>
      <c r="AE64" s="564"/>
      <c r="AF64" s="564"/>
      <c r="AG64" s="564"/>
      <c r="AH64" s="564"/>
      <c r="AI64" s="564"/>
      <c r="AJ64" s="564"/>
      <c r="AK64" s="564"/>
      <c r="AL64" s="564"/>
      <c r="AM64" s="564"/>
      <c r="AN64" s="564"/>
      <c r="AO64" s="564"/>
      <c r="AP64" s="564"/>
      <c r="AQ64" s="564"/>
      <c r="AR64" s="564"/>
      <c r="AS64" s="564"/>
      <c r="AT64" s="564"/>
      <c r="AU64" s="564"/>
      <c r="AV64" s="564"/>
      <c r="AW64" s="564"/>
      <c r="AX64" s="564"/>
      <c r="AY64" s="564"/>
      <c r="AZ64" s="564"/>
      <c r="BA64" s="564"/>
      <c r="BB64" s="564"/>
      <c r="BC64" s="564"/>
      <c r="BD64" s="564"/>
      <c r="BE64" s="564"/>
      <c r="BF64" s="564"/>
      <c r="BG64" s="564"/>
      <c r="BH64" s="564"/>
      <c r="BI64" s="566"/>
    </row>
    <row r="65" spans="1:61" s="531" customFormat="1">
      <c r="A65" s="106"/>
      <c r="B65" s="106" t="s">
        <v>129</v>
      </c>
      <c r="C65" s="106" t="s">
        <v>248</v>
      </c>
      <c r="D65" s="106">
        <v>33</v>
      </c>
      <c r="E65" s="491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563"/>
      <c r="S65" s="569"/>
      <c r="T65" s="569"/>
      <c r="U65" s="569"/>
      <c r="V65" s="569"/>
      <c r="W65" s="569"/>
      <c r="X65" s="569"/>
      <c r="Y65" s="569"/>
      <c r="Z65" s="569"/>
      <c r="AA65" s="569"/>
      <c r="AB65" s="569"/>
      <c r="AC65" s="569"/>
      <c r="AD65" s="569"/>
      <c r="AE65" s="569"/>
      <c r="AF65" s="569"/>
      <c r="AG65" s="569"/>
      <c r="AH65" s="569"/>
      <c r="AI65" s="569"/>
      <c r="AJ65" s="569"/>
      <c r="AK65" s="569"/>
      <c r="AL65" s="569"/>
      <c r="AM65" s="569"/>
      <c r="AN65" s="569"/>
      <c r="AO65" s="569"/>
      <c r="AP65" s="569"/>
      <c r="AQ65" s="569"/>
      <c r="AR65" s="569"/>
      <c r="AS65" s="569"/>
      <c r="AT65" s="569"/>
      <c r="AU65" s="569"/>
      <c r="AV65" s="569"/>
      <c r="AW65" s="569"/>
      <c r="AX65" s="569"/>
      <c r="AY65" s="569"/>
      <c r="AZ65" s="569"/>
      <c r="BA65" s="569"/>
      <c r="BB65" s="569"/>
      <c r="BC65" s="569"/>
      <c r="BD65" s="569"/>
      <c r="BE65" s="569"/>
      <c r="BF65" s="569"/>
      <c r="BG65" s="569"/>
      <c r="BH65" s="569"/>
      <c r="BI65" s="570"/>
    </row>
    <row r="66" spans="1:61" s="531" customFormat="1">
      <c r="A66" s="106"/>
      <c r="B66" s="106"/>
      <c r="C66" s="106" t="s">
        <v>10</v>
      </c>
      <c r="D66" s="106">
        <f>SUM(D65:D65)</f>
        <v>33</v>
      </c>
      <c r="E66" s="491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563"/>
      <c r="S66" s="569"/>
      <c r="T66" s="569"/>
      <c r="U66" s="569"/>
      <c r="V66" s="569"/>
      <c r="W66" s="569"/>
      <c r="X66" s="569"/>
      <c r="Y66" s="569"/>
      <c r="Z66" s="569"/>
      <c r="AA66" s="569"/>
      <c r="AB66" s="569"/>
      <c r="AC66" s="569"/>
      <c r="AD66" s="569"/>
      <c r="AE66" s="569"/>
      <c r="AF66" s="569"/>
      <c r="AG66" s="569"/>
      <c r="AH66" s="569"/>
      <c r="AI66" s="569"/>
      <c r="AJ66" s="569"/>
      <c r="AK66" s="569"/>
      <c r="AL66" s="569"/>
      <c r="AM66" s="569"/>
      <c r="AN66" s="569"/>
      <c r="AO66" s="569"/>
      <c r="AP66" s="569"/>
      <c r="AQ66" s="569"/>
      <c r="AR66" s="569"/>
      <c r="AS66" s="569"/>
      <c r="AT66" s="569"/>
      <c r="AU66" s="569"/>
      <c r="AV66" s="569"/>
      <c r="AW66" s="569"/>
      <c r="AX66" s="569"/>
      <c r="AY66" s="569"/>
      <c r="AZ66" s="569"/>
      <c r="BA66" s="569"/>
      <c r="BB66" s="569"/>
      <c r="BC66" s="569"/>
      <c r="BD66" s="569"/>
      <c r="BE66" s="569"/>
      <c r="BF66" s="569"/>
      <c r="BG66" s="569"/>
      <c r="BH66" s="569"/>
      <c r="BI66" s="570"/>
    </row>
    <row r="67" spans="1:61" s="531" customFormat="1">
      <c r="A67" s="106"/>
      <c r="B67" s="106"/>
      <c r="C67" s="106" t="s">
        <v>247</v>
      </c>
      <c r="D67" s="547">
        <f>D66/D57</f>
        <v>0.100609756097561</v>
      </c>
      <c r="E67" s="491">
        <f>J53*D67</f>
        <v>1738.8786585365899</v>
      </c>
      <c r="F67" s="106">
        <f>F53*D67</f>
        <v>1688.23170731707</v>
      </c>
      <c r="G67" s="106"/>
      <c r="H67" s="106">
        <f>H53*D67</f>
        <v>1738.8786585365899</v>
      </c>
      <c r="I67" s="106"/>
      <c r="J67" s="106"/>
      <c r="K67" s="106"/>
      <c r="L67" s="106"/>
      <c r="M67" s="106"/>
      <c r="N67" s="106"/>
      <c r="O67" s="106"/>
      <c r="P67" s="106"/>
      <c r="Q67" s="106"/>
      <c r="R67" s="563"/>
      <c r="S67" s="569"/>
      <c r="T67" s="569"/>
      <c r="U67" s="569"/>
      <c r="V67" s="569"/>
      <c r="W67" s="569"/>
      <c r="X67" s="569"/>
      <c r="Y67" s="569"/>
      <c r="Z67" s="569"/>
      <c r="AA67" s="569"/>
      <c r="AB67" s="569"/>
      <c r="AC67" s="569"/>
      <c r="AD67" s="569"/>
      <c r="AE67" s="569"/>
      <c r="AF67" s="569"/>
      <c r="AG67" s="569"/>
      <c r="AH67" s="569"/>
      <c r="AI67" s="569"/>
      <c r="AJ67" s="569"/>
      <c r="AK67" s="569"/>
      <c r="AL67" s="569"/>
      <c r="AM67" s="569"/>
      <c r="AN67" s="569"/>
      <c r="AO67" s="569"/>
      <c r="AP67" s="569"/>
      <c r="AQ67" s="569"/>
      <c r="AR67" s="569"/>
      <c r="AS67" s="569"/>
      <c r="AT67" s="569"/>
      <c r="AU67" s="569"/>
      <c r="AV67" s="569"/>
      <c r="AW67" s="569"/>
      <c r="AX67" s="569"/>
      <c r="AY67" s="569"/>
      <c r="AZ67" s="569"/>
      <c r="BA67" s="569"/>
      <c r="BB67" s="569"/>
      <c r="BC67" s="569"/>
      <c r="BD67" s="569"/>
      <c r="BE67" s="569"/>
      <c r="BF67" s="569"/>
      <c r="BG67" s="569"/>
      <c r="BH67" s="569"/>
      <c r="BI67" s="570"/>
    </row>
    <row r="68" spans="1:61" s="531" customFormat="1">
      <c r="A68" s="106"/>
      <c r="B68" s="106"/>
      <c r="C68" s="106"/>
      <c r="D68" s="547"/>
      <c r="E68" s="491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563"/>
      <c r="S68" s="569"/>
      <c r="T68" s="569"/>
      <c r="U68" s="569"/>
      <c r="V68" s="569"/>
      <c r="W68" s="569"/>
      <c r="X68" s="569"/>
      <c r="Y68" s="569"/>
      <c r="Z68" s="569"/>
      <c r="AA68" s="569"/>
      <c r="AB68" s="569"/>
      <c r="AC68" s="569"/>
      <c r="AD68" s="569"/>
      <c r="AE68" s="569"/>
      <c r="AF68" s="569"/>
      <c r="AG68" s="569"/>
      <c r="AH68" s="569"/>
      <c r="AI68" s="569"/>
      <c r="AJ68" s="569"/>
      <c r="AK68" s="569"/>
      <c r="AL68" s="569"/>
      <c r="AM68" s="569"/>
      <c r="AN68" s="569"/>
      <c r="AO68" s="569"/>
      <c r="AP68" s="569"/>
      <c r="AQ68" s="569"/>
      <c r="AR68" s="569"/>
      <c r="AS68" s="569"/>
      <c r="AT68" s="569"/>
      <c r="AU68" s="569"/>
      <c r="AV68" s="569"/>
      <c r="AW68" s="569"/>
      <c r="AX68" s="569"/>
      <c r="AY68" s="569"/>
      <c r="AZ68" s="569"/>
      <c r="BA68" s="569"/>
      <c r="BB68" s="569"/>
      <c r="BC68" s="569"/>
      <c r="BD68" s="569"/>
      <c r="BE68" s="569"/>
      <c r="BF68" s="569"/>
      <c r="BG68" s="569"/>
      <c r="BH68" s="569"/>
      <c r="BI68" s="570"/>
    </row>
    <row r="69" spans="1:61" s="530" customFormat="1">
      <c r="A69" s="106"/>
      <c r="B69" s="106" t="s">
        <v>249</v>
      </c>
      <c r="C69" s="106" t="s">
        <v>250</v>
      </c>
      <c r="D69" s="106">
        <v>33</v>
      </c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563"/>
      <c r="R69" s="564"/>
      <c r="S69" s="564"/>
      <c r="T69" s="564"/>
      <c r="U69" s="564"/>
      <c r="V69" s="564"/>
      <c r="W69" s="564"/>
      <c r="X69" s="564"/>
      <c r="Y69" s="564"/>
      <c r="Z69" s="564"/>
      <c r="AA69" s="564"/>
      <c r="AB69" s="564"/>
      <c r="AC69" s="564"/>
      <c r="AD69" s="564"/>
      <c r="AE69" s="564"/>
      <c r="AF69" s="564"/>
      <c r="AG69" s="564"/>
      <c r="AH69" s="564"/>
      <c r="AI69" s="564"/>
      <c r="AJ69" s="564"/>
      <c r="AK69" s="564"/>
      <c r="AL69" s="564"/>
      <c r="AM69" s="564"/>
      <c r="AN69" s="564"/>
      <c r="AO69" s="564"/>
      <c r="AP69" s="564"/>
      <c r="AQ69" s="564"/>
      <c r="AR69" s="564"/>
      <c r="AS69" s="564"/>
      <c r="AT69" s="564"/>
      <c r="AU69" s="564"/>
      <c r="AV69" s="564"/>
      <c r="AW69" s="564"/>
      <c r="AX69" s="564"/>
      <c r="AY69" s="564"/>
      <c r="AZ69" s="564"/>
      <c r="BA69" s="564"/>
      <c r="BB69" s="564"/>
      <c r="BC69" s="564"/>
      <c r="BD69" s="564"/>
      <c r="BE69" s="564"/>
      <c r="BF69" s="564"/>
      <c r="BG69" s="564"/>
      <c r="BH69" s="566"/>
    </row>
    <row r="70" spans="1:61" s="530" customFormat="1">
      <c r="A70" s="106"/>
      <c r="B70" s="106"/>
      <c r="C70" s="106"/>
      <c r="D70" s="106"/>
      <c r="E70" s="491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563"/>
      <c r="S70" s="564"/>
      <c r="T70" s="564"/>
      <c r="U70" s="564"/>
      <c r="V70" s="564"/>
      <c r="W70" s="564"/>
      <c r="X70" s="564"/>
      <c r="Y70" s="564"/>
      <c r="Z70" s="564"/>
      <c r="AA70" s="564"/>
      <c r="AB70" s="564"/>
      <c r="AC70" s="564"/>
      <c r="AD70" s="564"/>
      <c r="AE70" s="564"/>
      <c r="AF70" s="564"/>
      <c r="AG70" s="564"/>
      <c r="AH70" s="564"/>
      <c r="AI70" s="564"/>
      <c r="AJ70" s="564"/>
      <c r="AK70" s="564"/>
      <c r="AL70" s="564"/>
      <c r="AM70" s="564"/>
      <c r="AN70" s="564"/>
      <c r="AO70" s="564"/>
      <c r="AP70" s="564"/>
      <c r="AQ70" s="564"/>
      <c r="AR70" s="564"/>
      <c r="AS70" s="564"/>
      <c r="AT70" s="564"/>
      <c r="AU70" s="564"/>
      <c r="AV70" s="564"/>
      <c r="AW70" s="564"/>
      <c r="AX70" s="564"/>
      <c r="AY70" s="564"/>
      <c r="AZ70" s="564"/>
      <c r="BA70" s="564"/>
      <c r="BB70" s="564"/>
      <c r="BC70" s="564"/>
      <c r="BD70" s="564"/>
      <c r="BE70" s="564"/>
      <c r="BF70" s="564"/>
      <c r="BG70" s="564"/>
      <c r="BH70" s="564"/>
      <c r="BI70" s="566"/>
    </row>
    <row r="71" spans="1:61" s="106" customFormat="1">
      <c r="A71" s="106" t="s">
        <v>251</v>
      </c>
      <c r="B71" s="106" t="s">
        <v>85</v>
      </c>
      <c r="C71" s="106" t="s">
        <v>252</v>
      </c>
      <c r="D71" s="106">
        <v>24</v>
      </c>
      <c r="E71" s="491"/>
      <c r="R71" s="563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7"/>
    </row>
    <row r="72" spans="1:61" s="530" customFormat="1">
      <c r="A72" s="106" t="s">
        <v>253</v>
      </c>
      <c r="B72" s="106">
        <v>4236</v>
      </c>
      <c r="C72" s="106" t="s">
        <v>254</v>
      </c>
      <c r="D72" s="106">
        <v>24</v>
      </c>
      <c r="E72" s="491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563"/>
      <c r="S72" s="564"/>
      <c r="T72" s="564"/>
      <c r="U72" s="564"/>
      <c r="V72" s="564"/>
      <c r="W72" s="564"/>
      <c r="X72" s="564"/>
      <c r="Y72" s="564"/>
      <c r="Z72" s="564"/>
      <c r="AA72" s="564"/>
      <c r="AB72" s="564"/>
      <c r="AC72" s="564"/>
      <c r="AD72" s="564"/>
      <c r="AE72" s="564"/>
      <c r="AF72" s="564"/>
      <c r="AG72" s="564"/>
      <c r="AH72" s="564"/>
      <c r="AI72" s="564"/>
      <c r="AJ72" s="564"/>
      <c r="AK72" s="564"/>
      <c r="AL72" s="564"/>
      <c r="AM72" s="564"/>
      <c r="AN72" s="564"/>
      <c r="AO72" s="564"/>
      <c r="AP72" s="564"/>
      <c r="AQ72" s="564"/>
      <c r="AR72" s="564"/>
      <c r="AS72" s="564"/>
      <c r="AT72" s="564"/>
      <c r="AU72" s="564"/>
      <c r="AV72" s="564"/>
      <c r="AW72" s="564"/>
      <c r="AX72" s="564"/>
      <c r="AY72" s="564"/>
      <c r="AZ72" s="564"/>
      <c r="BA72" s="564"/>
      <c r="BB72" s="564"/>
      <c r="BC72" s="564"/>
      <c r="BD72" s="564"/>
      <c r="BE72" s="564"/>
      <c r="BF72" s="564"/>
      <c r="BG72" s="564"/>
      <c r="BH72" s="564"/>
      <c r="BI72" s="566"/>
    </row>
    <row r="73" spans="1:61" s="530" customFormat="1">
      <c r="A73" s="106"/>
      <c r="B73" s="106"/>
      <c r="C73" s="106" t="s">
        <v>10</v>
      </c>
      <c r="D73" s="106">
        <f>SUM(D71:D72)</f>
        <v>48</v>
      </c>
      <c r="E73" s="491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563"/>
      <c r="S73" s="564"/>
      <c r="T73" s="564"/>
      <c r="U73" s="564"/>
      <c r="V73" s="564"/>
      <c r="W73" s="564"/>
      <c r="X73" s="564"/>
      <c r="Y73" s="564"/>
      <c r="Z73" s="564"/>
      <c r="AA73" s="564"/>
      <c r="AB73" s="564"/>
      <c r="AC73" s="564"/>
      <c r="AD73" s="564"/>
      <c r="AE73" s="564"/>
      <c r="AF73" s="564"/>
      <c r="AG73" s="564"/>
      <c r="AH73" s="564"/>
      <c r="AI73" s="564"/>
      <c r="AJ73" s="564"/>
      <c r="AK73" s="564"/>
      <c r="AL73" s="564"/>
      <c r="AM73" s="564"/>
      <c r="AN73" s="564"/>
      <c r="AO73" s="564"/>
      <c r="AP73" s="564"/>
      <c r="AQ73" s="564"/>
      <c r="AR73" s="564"/>
      <c r="AS73" s="564"/>
      <c r="AT73" s="564"/>
      <c r="AU73" s="564"/>
      <c r="AV73" s="564"/>
      <c r="AW73" s="564"/>
      <c r="AX73" s="564"/>
      <c r="AY73" s="564"/>
      <c r="AZ73" s="564"/>
      <c r="BA73" s="564"/>
      <c r="BB73" s="564"/>
      <c r="BC73" s="564"/>
      <c r="BD73" s="564"/>
      <c r="BE73" s="564"/>
      <c r="BF73" s="564"/>
      <c r="BG73" s="564"/>
      <c r="BH73" s="564"/>
      <c r="BI73" s="566"/>
    </row>
    <row r="74" spans="1:61" s="530" customFormat="1">
      <c r="A74" s="106"/>
      <c r="B74" s="106"/>
      <c r="C74" s="106" t="s">
        <v>247</v>
      </c>
      <c r="D74" s="547">
        <f>D73/D57</f>
        <v>0.146341463414634</v>
      </c>
      <c r="E74" s="491">
        <f>D74*J53</f>
        <v>2529.2780487804898</v>
      </c>
      <c r="F74" s="106">
        <f>D74*F53</f>
        <v>2455.60975609756</v>
      </c>
      <c r="G74" s="106"/>
      <c r="H74" s="106">
        <f>D74*H53</f>
        <v>2529.2780487804898</v>
      </c>
      <c r="I74" s="106"/>
      <c r="J74" s="106"/>
      <c r="K74" s="106"/>
      <c r="L74" s="106"/>
      <c r="M74" s="106"/>
      <c r="N74" s="106"/>
      <c r="O74" s="106"/>
      <c r="P74" s="106"/>
      <c r="Q74" s="106"/>
      <c r="R74" s="563"/>
      <c r="S74" s="564"/>
      <c r="T74" s="564"/>
      <c r="U74" s="564"/>
      <c r="V74" s="564"/>
      <c r="W74" s="564"/>
      <c r="X74" s="564"/>
      <c r="Y74" s="564"/>
      <c r="Z74" s="564"/>
      <c r="AA74" s="564"/>
      <c r="AB74" s="564"/>
      <c r="AC74" s="564"/>
      <c r="AD74" s="564"/>
      <c r="AE74" s="564"/>
      <c r="AF74" s="564"/>
      <c r="AG74" s="564"/>
      <c r="AH74" s="564"/>
      <c r="AI74" s="564"/>
      <c r="AJ74" s="564"/>
      <c r="AK74" s="564"/>
      <c r="AL74" s="564"/>
      <c r="AM74" s="564"/>
      <c r="AN74" s="564"/>
      <c r="AO74" s="564"/>
      <c r="AP74" s="564"/>
      <c r="AQ74" s="564"/>
      <c r="AR74" s="564"/>
      <c r="AS74" s="564"/>
      <c r="AT74" s="564"/>
      <c r="AU74" s="564"/>
      <c r="AV74" s="564"/>
      <c r="AW74" s="564"/>
      <c r="AX74" s="564"/>
      <c r="AY74" s="564"/>
      <c r="AZ74" s="564"/>
      <c r="BA74" s="564"/>
      <c r="BB74" s="564"/>
      <c r="BC74" s="564"/>
      <c r="BD74" s="564"/>
      <c r="BE74" s="564"/>
      <c r="BF74" s="564"/>
      <c r="BG74" s="564"/>
      <c r="BH74" s="564"/>
      <c r="BI74" s="566"/>
    </row>
    <row r="75" spans="1:61" s="530" customFormat="1">
      <c r="A75" s="106"/>
      <c r="B75" s="106"/>
      <c r="C75" s="106"/>
      <c r="D75" s="106"/>
      <c r="E75" s="491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563"/>
      <c r="S75" s="564"/>
      <c r="T75" s="564"/>
      <c r="U75" s="564"/>
      <c r="V75" s="564"/>
      <c r="W75" s="564"/>
      <c r="X75" s="564"/>
      <c r="Y75" s="564"/>
      <c r="Z75" s="564"/>
      <c r="AA75" s="564"/>
      <c r="AB75" s="564"/>
      <c r="AC75" s="564"/>
      <c r="AD75" s="564"/>
      <c r="AE75" s="564"/>
      <c r="AF75" s="564"/>
      <c r="AG75" s="564"/>
      <c r="AH75" s="564"/>
      <c r="AI75" s="564"/>
      <c r="AJ75" s="564"/>
      <c r="AK75" s="564"/>
      <c r="AL75" s="564"/>
      <c r="AM75" s="564"/>
      <c r="AN75" s="564"/>
      <c r="AO75" s="564"/>
      <c r="AP75" s="564"/>
      <c r="AQ75" s="564"/>
      <c r="AR75" s="564"/>
      <c r="AS75" s="564"/>
      <c r="AT75" s="564"/>
      <c r="AU75" s="564"/>
      <c r="AV75" s="564"/>
      <c r="AW75" s="564"/>
      <c r="AX75" s="564"/>
      <c r="AY75" s="564"/>
      <c r="AZ75" s="564"/>
      <c r="BA75" s="564"/>
      <c r="BB75" s="564"/>
      <c r="BC75" s="564"/>
      <c r="BD75" s="564"/>
      <c r="BE75" s="564"/>
      <c r="BF75" s="564"/>
      <c r="BG75" s="564"/>
      <c r="BH75" s="564"/>
      <c r="BI75" s="566"/>
    </row>
    <row r="76" spans="1:61" s="106" customFormat="1">
      <c r="A76" s="106" t="s">
        <v>255</v>
      </c>
      <c r="B76" s="106" t="s">
        <v>256</v>
      </c>
      <c r="C76" s="106" t="s">
        <v>257</v>
      </c>
      <c r="D76" s="106">
        <v>33</v>
      </c>
      <c r="E76" s="491"/>
      <c r="R76" s="563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7"/>
    </row>
    <row r="77" spans="1:61" s="530" customFormat="1">
      <c r="A77" s="106"/>
      <c r="B77" s="106">
        <v>4211</v>
      </c>
      <c r="C77" s="106" t="s">
        <v>258</v>
      </c>
      <c r="D77" s="106">
        <v>27</v>
      </c>
      <c r="E77" s="491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563"/>
      <c r="S77" s="564"/>
      <c r="T77" s="564"/>
      <c r="U77" s="564"/>
      <c r="V77" s="564"/>
      <c r="W77" s="564"/>
      <c r="X77" s="564"/>
      <c r="Y77" s="564"/>
      <c r="Z77" s="564"/>
      <c r="AA77" s="564"/>
      <c r="AB77" s="564"/>
      <c r="AC77" s="564"/>
      <c r="AD77" s="564"/>
      <c r="AE77" s="564"/>
      <c r="AF77" s="564"/>
      <c r="AG77" s="564"/>
      <c r="AH77" s="564"/>
      <c r="AI77" s="564"/>
      <c r="AJ77" s="564"/>
      <c r="AK77" s="564"/>
      <c r="AL77" s="564"/>
      <c r="AM77" s="564"/>
      <c r="AN77" s="564"/>
      <c r="AO77" s="564"/>
      <c r="AP77" s="564"/>
      <c r="AQ77" s="564"/>
      <c r="AR77" s="564"/>
      <c r="AS77" s="564"/>
      <c r="AT77" s="564"/>
      <c r="AU77" s="564"/>
      <c r="AV77" s="564"/>
      <c r="AW77" s="564"/>
      <c r="AX77" s="564"/>
      <c r="AY77" s="564"/>
      <c r="AZ77" s="564"/>
      <c r="BA77" s="564"/>
      <c r="BB77" s="564"/>
      <c r="BC77" s="564"/>
      <c r="BD77" s="564"/>
      <c r="BE77" s="564"/>
      <c r="BF77" s="564"/>
      <c r="BG77" s="564"/>
      <c r="BH77" s="564"/>
      <c r="BI77" s="566"/>
    </row>
    <row r="78" spans="1:61" s="530" customFormat="1">
      <c r="A78" s="106"/>
      <c r="B78" s="106" t="s">
        <v>259</v>
      </c>
      <c r="C78" s="106" t="s">
        <v>10</v>
      </c>
      <c r="D78" s="106">
        <f>SUM(D76:D77)</f>
        <v>60</v>
      </c>
      <c r="E78" s="491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563"/>
      <c r="S78" s="564"/>
      <c r="T78" s="564"/>
      <c r="U78" s="564"/>
      <c r="V78" s="564"/>
      <c r="W78" s="564"/>
      <c r="X78" s="564"/>
      <c r="Y78" s="564"/>
      <c r="Z78" s="564"/>
      <c r="AA78" s="564"/>
      <c r="AB78" s="564"/>
      <c r="AC78" s="564"/>
      <c r="AD78" s="564"/>
      <c r="AE78" s="564"/>
      <c r="AF78" s="564"/>
      <c r="AG78" s="564"/>
      <c r="AH78" s="564"/>
      <c r="AI78" s="564"/>
      <c r="AJ78" s="564"/>
      <c r="AK78" s="564"/>
      <c r="AL78" s="564"/>
      <c r="AM78" s="564"/>
      <c r="AN78" s="564"/>
      <c r="AO78" s="564"/>
      <c r="AP78" s="564"/>
      <c r="AQ78" s="564"/>
      <c r="AR78" s="564"/>
      <c r="AS78" s="564"/>
      <c r="AT78" s="564"/>
      <c r="AU78" s="564"/>
      <c r="AV78" s="564"/>
      <c r="AW78" s="564"/>
      <c r="AX78" s="564"/>
      <c r="AY78" s="564"/>
      <c r="AZ78" s="564"/>
      <c r="BA78" s="564"/>
      <c r="BB78" s="564"/>
      <c r="BC78" s="564"/>
      <c r="BD78" s="564"/>
      <c r="BE78" s="564"/>
      <c r="BF78" s="564"/>
      <c r="BG78" s="564"/>
      <c r="BH78" s="564"/>
      <c r="BI78" s="566"/>
    </row>
    <row r="79" spans="1:61" s="530" customFormat="1">
      <c r="A79" s="106"/>
      <c r="B79" s="106"/>
      <c r="C79" s="106" t="s">
        <v>247</v>
      </c>
      <c r="D79" s="547">
        <f>D78/D57</f>
        <v>0.18292682926829301</v>
      </c>
      <c r="E79" s="491">
        <f>J53*D79</f>
        <v>3161.5975609756101</v>
      </c>
      <c r="F79" s="106">
        <f>D79*F53</f>
        <v>3069.5121951219498</v>
      </c>
      <c r="G79" s="106"/>
      <c r="H79" s="106">
        <f>D79*H53</f>
        <v>3161.5975609756101</v>
      </c>
      <c r="I79" s="106"/>
      <c r="J79" s="106"/>
      <c r="K79" s="106"/>
      <c r="L79" s="106"/>
      <c r="M79" s="106"/>
      <c r="N79" s="106"/>
      <c r="O79" s="106"/>
      <c r="P79" s="106"/>
      <c r="Q79" s="106"/>
      <c r="R79" s="563"/>
      <c r="S79" s="564"/>
      <c r="T79" s="564"/>
      <c r="U79" s="564"/>
      <c r="V79" s="564"/>
      <c r="W79" s="564"/>
      <c r="X79" s="564"/>
      <c r="Y79" s="564"/>
      <c r="Z79" s="564"/>
      <c r="AA79" s="564"/>
      <c r="AB79" s="564"/>
      <c r="AC79" s="564"/>
      <c r="AD79" s="564"/>
      <c r="AE79" s="564"/>
      <c r="AF79" s="564"/>
      <c r="AG79" s="564"/>
      <c r="AH79" s="564"/>
      <c r="AI79" s="564"/>
      <c r="AJ79" s="564"/>
      <c r="AK79" s="564"/>
      <c r="AL79" s="564"/>
      <c r="AM79" s="564"/>
      <c r="AN79" s="564"/>
      <c r="AO79" s="564"/>
      <c r="AP79" s="564"/>
      <c r="AQ79" s="564"/>
      <c r="AR79" s="564"/>
      <c r="AS79" s="564"/>
      <c r="AT79" s="564"/>
      <c r="AU79" s="564"/>
      <c r="AV79" s="564"/>
      <c r="AW79" s="564"/>
      <c r="AX79" s="564"/>
      <c r="AY79" s="564"/>
      <c r="AZ79" s="564"/>
      <c r="BA79" s="564"/>
      <c r="BB79" s="564"/>
      <c r="BC79" s="564"/>
      <c r="BD79" s="564"/>
      <c r="BE79" s="564"/>
      <c r="BF79" s="564"/>
      <c r="BG79" s="564"/>
      <c r="BH79" s="564"/>
      <c r="BI79" s="566"/>
    </row>
    <row r="80" spans="1:61" s="530" customFormat="1">
      <c r="A80" s="106"/>
      <c r="B80" s="106"/>
      <c r="C80" s="106"/>
      <c r="D80" s="106"/>
      <c r="E80" s="491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563"/>
      <c r="S80" s="564"/>
      <c r="T80" s="564"/>
      <c r="U80" s="564"/>
      <c r="V80" s="564"/>
      <c r="W80" s="564"/>
      <c r="X80" s="564"/>
      <c r="Y80" s="564"/>
      <c r="Z80" s="564"/>
      <c r="AA80" s="564"/>
      <c r="AB80" s="564"/>
      <c r="AC80" s="564"/>
      <c r="AD80" s="564"/>
      <c r="AE80" s="564"/>
      <c r="AF80" s="564"/>
      <c r="AG80" s="564"/>
      <c r="AH80" s="564"/>
      <c r="AI80" s="564"/>
      <c r="AJ80" s="564"/>
      <c r="AK80" s="564"/>
      <c r="AL80" s="564"/>
      <c r="AM80" s="564"/>
      <c r="AN80" s="564"/>
      <c r="AO80" s="564"/>
      <c r="AP80" s="564"/>
      <c r="AQ80" s="564"/>
      <c r="AR80" s="564"/>
      <c r="AS80" s="564"/>
      <c r="AT80" s="564"/>
      <c r="AU80" s="564"/>
      <c r="AV80" s="564"/>
      <c r="AW80" s="564"/>
      <c r="AX80" s="564"/>
      <c r="AY80" s="564"/>
      <c r="AZ80" s="564"/>
      <c r="BA80" s="564"/>
      <c r="BB80" s="564"/>
      <c r="BC80" s="564"/>
      <c r="BD80" s="564"/>
      <c r="BE80" s="564"/>
      <c r="BF80" s="564"/>
      <c r="BG80" s="564"/>
      <c r="BH80" s="564"/>
      <c r="BI80" s="566"/>
    </row>
    <row r="81" spans="1:61" s="530" customFormat="1">
      <c r="A81" s="106" t="s">
        <v>59</v>
      </c>
      <c r="B81" s="106" t="s">
        <v>260</v>
      </c>
      <c r="C81" s="106" t="s">
        <v>261</v>
      </c>
      <c r="D81" s="106">
        <v>40</v>
      </c>
      <c r="E81" s="491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563"/>
      <c r="S81" s="564"/>
      <c r="T81" s="564"/>
      <c r="U81" s="564"/>
      <c r="V81" s="564"/>
      <c r="W81" s="564"/>
      <c r="X81" s="564"/>
      <c r="Y81" s="564"/>
      <c r="Z81" s="564"/>
      <c r="AA81" s="564"/>
      <c r="AB81" s="564"/>
      <c r="AC81" s="564"/>
      <c r="AD81" s="564"/>
      <c r="AE81" s="564"/>
      <c r="AF81" s="564"/>
      <c r="AG81" s="564"/>
      <c r="AH81" s="564"/>
      <c r="AI81" s="564"/>
      <c r="AJ81" s="564"/>
      <c r="AK81" s="564"/>
      <c r="AL81" s="564"/>
      <c r="AM81" s="564"/>
      <c r="AN81" s="564"/>
      <c r="AO81" s="564"/>
      <c r="AP81" s="564"/>
      <c r="AQ81" s="564"/>
      <c r="AR81" s="564"/>
      <c r="AS81" s="564"/>
      <c r="AT81" s="564"/>
      <c r="AU81" s="564"/>
      <c r="AV81" s="564"/>
      <c r="AW81" s="564"/>
      <c r="AX81" s="564"/>
      <c r="AY81" s="564"/>
      <c r="AZ81" s="564"/>
      <c r="BA81" s="564"/>
      <c r="BB81" s="564"/>
      <c r="BC81" s="564"/>
      <c r="BD81" s="564"/>
      <c r="BE81" s="564"/>
      <c r="BF81" s="564"/>
      <c r="BG81" s="564"/>
      <c r="BH81" s="564"/>
      <c r="BI81" s="566"/>
    </row>
    <row r="82" spans="1:61" s="530" customFormat="1">
      <c r="A82" s="567" t="s">
        <v>262</v>
      </c>
      <c r="B82" s="106">
        <v>4047</v>
      </c>
      <c r="C82" s="106" t="s">
        <v>10</v>
      </c>
      <c r="D82" s="106">
        <f>SUM(D81:D81)</f>
        <v>40</v>
      </c>
      <c r="E82" s="491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563"/>
      <c r="S82" s="564"/>
      <c r="T82" s="564"/>
      <c r="U82" s="564"/>
      <c r="V82" s="564"/>
      <c r="W82" s="564"/>
      <c r="X82" s="564"/>
      <c r="Y82" s="564"/>
      <c r="Z82" s="564"/>
      <c r="AA82" s="564"/>
      <c r="AB82" s="564"/>
      <c r="AC82" s="564"/>
      <c r="AD82" s="564"/>
      <c r="AE82" s="564"/>
      <c r="AF82" s="564"/>
      <c r="AG82" s="564"/>
      <c r="AH82" s="564"/>
      <c r="AI82" s="564"/>
      <c r="AJ82" s="564"/>
      <c r="AK82" s="564"/>
      <c r="AL82" s="564"/>
      <c r="AM82" s="564"/>
      <c r="AN82" s="564"/>
      <c r="AO82" s="564"/>
      <c r="AP82" s="564"/>
      <c r="AQ82" s="564"/>
      <c r="AR82" s="564"/>
      <c r="AS82" s="564"/>
      <c r="AT82" s="564"/>
      <c r="AU82" s="564"/>
      <c r="AV82" s="564"/>
      <c r="AW82" s="564"/>
      <c r="AX82" s="564"/>
      <c r="AY82" s="564"/>
      <c r="AZ82" s="564"/>
      <c r="BA82" s="564"/>
      <c r="BB82" s="564"/>
      <c r="BC82" s="564"/>
      <c r="BD82" s="564"/>
      <c r="BE82" s="564"/>
      <c r="BF82" s="564"/>
      <c r="BG82" s="564"/>
      <c r="BH82" s="564"/>
      <c r="BI82" s="566"/>
    </row>
    <row r="83" spans="1:61" s="106" customFormat="1">
      <c r="C83" s="106" t="s">
        <v>247</v>
      </c>
      <c r="D83" s="547">
        <f>D82/D57</f>
        <v>0.12195121951219499</v>
      </c>
      <c r="E83" s="491">
        <f>J53*D83</f>
        <v>2107.7317073170698</v>
      </c>
      <c r="F83" s="106">
        <f>D83*F53</f>
        <v>2046.34146341463</v>
      </c>
      <c r="H83" s="106">
        <f>D83*H53</f>
        <v>2107.7317073170698</v>
      </c>
      <c r="R83" s="563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7"/>
    </row>
    <row r="84" spans="1:61" s="106" customFormat="1">
      <c r="A84" s="106" t="s">
        <v>253</v>
      </c>
      <c r="B84" s="106" t="s">
        <v>67</v>
      </c>
      <c r="C84" s="106" t="s">
        <v>263</v>
      </c>
      <c r="D84" s="106">
        <v>24</v>
      </c>
      <c r="E84" s="491"/>
      <c r="R84" s="563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7"/>
    </row>
    <row r="85" spans="1:61" s="106" customFormat="1">
      <c r="C85" s="106" t="s">
        <v>10</v>
      </c>
      <c r="D85" s="106">
        <f>SUM(D84)</f>
        <v>24</v>
      </c>
      <c r="E85" s="491"/>
      <c r="R85" s="563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7"/>
    </row>
    <row r="86" spans="1:61" s="530" customFormat="1">
      <c r="A86" s="106"/>
      <c r="B86" s="106"/>
      <c r="C86" s="106" t="s">
        <v>247</v>
      </c>
      <c r="D86" s="547">
        <f>D85/D57</f>
        <v>7.3170731707317097E-2</v>
      </c>
      <c r="E86" s="491">
        <f>D86*J53</f>
        <v>1264.6390243902399</v>
      </c>
      <c r="F86" s="106">
        <f>D86*F53</f>
        <v>1227.80487804878</v>
      </c>
      <c r="G86" s="106"/>
      <c r="H86" s="106">
        <f>D86*H53</f>
        <v>1264.6390243902399</v>
      </c>
      <c r="I86" s="106"/>
      <c r="J86" s="106"/>
      <c r="K86" s="106"/>
      <c r="L86" s="106"/>
      <c r="M86" s="106"/>
      <c r="N86" s="106"/>
      <c r="O86" s="106"/>
      <c r="P86" s="106"/>
      <c r="Q86" s="106"/>
      <c r="R86" s="563"/>
      <c r="S86" s="564"/>
      <c r="T86" s="564"/>
      <c r="U86" s="564"/>
      <c r="V86" s="564"/>
      <c r="W86" s="564"/>
      <c r="X86" s="564"/>
      <c r="Y86" s="564"/>
      <c r="Z86" s="564"/>
      <c r="AA86" s="564"/>
      <c r="AB86" s="564"/>
      <c r="AC86" s="564"/>
      <c r="AD86" s="564"/>
      <c r="AE86" s="564"/>
      <c r="AF86" s="564"/>
      <c r="AG86" s="564"/>
      <c r="AH86" s="564"/>
      <c r="AI86" s="564"/>
      <c r="AJ86" s="564"/>
      <c r="AK86" s="564"/>
      <c r="AL86" s="564"/>
      <c r="AM86" s="564"/>
      <c r="AN86" s="564"/>
      <c r="AO86" s="564"/>
      <c r="AP86" s="564"/>
      <c r="AQ86" s="564"/>
      <c r="AR86" s="564"/>
      <c r="AS86" s="564"/>
      <c r="AT86" s="564"/>
      <c r="AU86" s="564"/>
      <c r="AV86" s="564"/>
      <c r="AW86" s="564"/>
      <c r="AX86" s="564"/>
      <c r="AY86" s="564"/>
      <c r="AZ86" s="564"/>
      <c r="BA86" s="564"/>
      <c r="BB86" s="564"/>
      <c r="BC86" s="564"/>
      <c r="BD86" s="564"/>
      <c r="BE86" s="564"/>
      <c r="BF86" s="564"/>
      <c r="BG86" s="564"/>
      <c r="BH86" s="564"/>
      <c r="BI86" s="566"/>
    </row>
    <row r="87" spans="1:61" s="530" customFormat="1">
      <c r="A87" s="106"/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563"/>
      <c r="S87" s="564"/>
      <c r="T87" s="564"/>
      <c r="U87" s="564"/>
      <c r="V87" s="564"/>
      <c r="W87" s="564"/>
      <c r="X87" s="564"/>
      <c r="Y87" s="564"/>
      <c r="Z87" s="564"/>
      <c r="AA87" s="564"/>
      <c r="AB87" s="564"/>
      <c r="AC87" s="564"/>
      <c r="AD87" s="564"/>
      <c r="AE87" s="564"/>
      <c r="AF87" s="564"/>
      <c r="AG87" s="564"/>
      <c r="AH87" s="564"/>
      <c r="AI87" s="564"/>
      <c r="AJ87" s="564"/>
      <c r="AK87" s="564"/>
      <c r="AL87" s="564"/>
      <c r="AM87" s="564"/>
      <c r="AN87" s="564"/>
      <c r="AO87" s="564"/>
      <c r="AP87" s="564"/>
      <c r="AQ87" s="564"/>
      <c r="AR87" s="564"/>
      <c r="AS87" s="564"/>
      <c r="AT87" s="564"/>
      <c r="AU87" s="564"/>
      <c r="AV87" s="564"/>
      <c r="AW87" s="564"/>
      <c r="AX87" s="564"/>
      <c r="AY87" s="564"/>
      <c r="AZ87" s="564"/>
      <c r="BA87" s="564"/>
      <c r="BB87" s="564"/>
      <c r="BC87" s="564"/>
      <c r="BD87" s="564"/>
      <c r="BE87" s="564"/>
      <c r="BF87" s="564"/>
      <c r="BG87" s="564"/>
      <c r="BH87" s="564"/>
      <c r="BI87" s="566"/>
    </row>
    <row r="88" spans="1:61" s="530" customFormat="1">
      <c r="A88" s="106"/>
      <c r="B88" s="106" t="s">
        <v>264</v>
      </c>
      <c r="C88" s="106" t="s">
        <v>265</v>
      </c>
      <c r="D88" s="106">
        <v>33</v>
      </c>
      <c r="E88" s="491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563"/>
      <c r="S88" s="564"/>
      <c r="T88" s="564"/>
      <c r="U88" s="564"/>
      <c r="V88" s="564"/>
      <c r="W88" s="564"/>
      <c r="X88" s="564"/>
      <c r="Y88" s="564"/>
      <c r="Z88" s="564"/>
      <c r="AA88" s="564"/>
      <c r="AB88" s="564"/>
      <c r="AC88" s="564"/>
      <c r="AD88" s="564"/>
      <c r="AE88" s="564"/>
      <c r="AF88" s="564"/>
      <c r="AG88" s="564"/>
      <c r="AH88" s="564"/>
      <c r="AI88" s="564"/>
      <c r="AJ88" s="564"/>
      <c r="AK88" s="564"/>
      <c r="AL88" s="564"/>
      <c r="AM88" s="564"/>
      <c r="AN88" s="564"/>
      <c r="AO88" s="564"/>
      <c r="AP88" s="564"/>
      <c r="AQ88" s="564"/>
      <c r="AR88" s="564"/>
      <c r="AS88" s="564"/>
      <c r="AT88" s="564"/>
      <c r="AU88" s="564"/>
      <c r="AV88" s="564"/>
      <c r="AW88" s="564"/>
      <c r="AX88" s="564"/>
      <c r="AY88" s="564"/>
      <c r="AZ88" s="564"/>
      <c r="BA88" s="564"/>
      <c r="BB88" s="564"/>
      <c r="BC88" s="564"/>
      <c r="BD88" s="564"/>
      <c r="BE88" s="564"/>
      <c r="BF88" s="564"/>
      <c r="BG88" s="564"/>
      <c r="BH88" s="564"/>
      <c r="BI88" s="566"/>
    </row>
    <row r="89" spans="1:61" s="530" customFormat="1">
      <c r="A89" s="106"/>
      <c r="B89" s="106"/>
      <c r="C89" s="106"/>
      <c r="D89" s="106"/>
      <c r="E89" s="491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563"/>
      <c r="S89" s="564"/>
      <c r="T89" s="564"/>
      <c r="U89" s="564"/>
      <c r="V89" s="564"/>
      <c r="W89" s="564"/>
      <c r="X89" s="564"/>
      <c r="Y89" s="564"/>
      <c r="Z89" s="564"/>
      <c r="AA89" s="564"/>
      <c r="AB89" s="564"/>
      <c r="AC89" s="564"/>
      <c r="AD89" s="564"/>
      <c r="AE89" s="564"/>
      <c r="AF89" s="564"/>
      <c r="AG89" s="564"/>
      <c r="AH89" s="564"/>
      <c r="AI89" s="564"/>
      <c r="AJ89" s="564"/>
      <c r="AK89" s="564"/>
      <c r="AL89" s="564"/>
      <c r="AM89" s="564"/>
      <c r="AN89" s="564"/>
      <c r="AO89" s="564"/>
      <c r="AP89" s="564"/>
      <c r="AQ89" s="564"/>
      <c r="AR89" s="564"/>
      <c r="AS89" s="564"/>
      <c r="AT89" s="564"/>
      <c r="AU89" s="564"/>
      <c r="AV89" s="564"/>
      <c r="AW89" s="564"/>
      <c r="AX89" s="564"/>
      <c r="AY89" s="564"/>
      <c r="AZ89" s="564"/>
      <c r="BA89" s="564"/>
      <c r="BB89" s="564"/>
      <c r="BC89" s="564"/>
      <c r="BD89" s="564"/>
      <c r="BE89" s="564"/>
      <c r="BF89" s="564"/>
      <c r="BG89" s="564"/>
      <c r="BH89" s="564"/>
      <c r="BI89" s="566"/>
    </row>
    <row r="90" spans="1:61" s="530" customFormat="1">
      <c r="A90" s="106" t="s">
        <v>59</v>
      </c>
      <c r="B90" s="106" t="s">
        <v>266</v>
      </c>
      <c r="C90" s="106" t="s">
        <v>267</v>
      </c>
      <c r="D90" s="106">
        <v>24</v>
      </c>
      <c r="E90" s="491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563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  <c r="AG90" s="564"/>
      <c r="AH90" s="564"/>
      <c r="AI90" s="564"/>
      <c r="AJ90" s="564"/>
      <c r="AK90" s="564"/>
      <c r="AL90" s="564"/>
      <c r="AM90" s="564"/>
      <c r="AN90" s="564"/>
      <c r="AO90" s="564"/>
      <c r="AP90" s="564"/>
      <c r="AQ90" s="564"/>
      <c r="AR90" s="564"/>
      <c r="AS90" s="564"/>
      <c r="AT90" s="564"/>
      <c r="AU90" s="564"/>
      <c r="AV90" s="564"/>
      <c r="AW90" s="564"/>
      <c r="AX90" s="564"/>
      <c r="AY90" s="564"/>
      <c r="AZ90" s="564"/>
      <c r="BA90" s="564"/>
      <c r="BB90" s="564"/>
      <c r="BC90" s="564"/>
      <c r="BD90" s="564"/>
      <c r="BE90" s="564"/>
      <c r="BF90" s="564"/>
      <c r="BG90" s="564"/>
      <c r="BH90" s="564"/>
      <c r="BI90" s="566"/>
    </row>
    <row r="91" spans="1:61" s="106" customFormat="1">
      <c r="C91" s="106" t="s">
        <v>268</v>
      </c>
      <c r="D91" s="106">
        <v>33</v>
      </c>
      <c r="E91" s="491"/>
      <c r="R91" s="563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7"/>
    </row>
    <row r="92" spans="1:61" s="106" customFormat="1">
      <c r="C92" s="106" t="s">
        <v>269</v>
      </c>
      <c r="D92" s="106">
        <v>33</v>
      </c>
      <c r="E92" s="491"/>
      <c r="R92" s="563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7"/>
    </row>
    <row r="93" spans="1:61" s="106" customFormat="1">
      <c r="D93" s="106">
        <f>SUM(D90:D92)</f>
        <v>90</v>
      </c>
      <c r="R93" s="563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  <c r="AL93" s="166"/>
      <c r="AM93" s="166"/>
      <c r="AN93" s="166"/>
      <c r="AO93" s="166"/>
      <c r="AP93" s="166"/>
      <c r="AQ93" s="166"/>
      <c r="AR93" s="166"/>
      <c r="AS93" s="166"/>
      <c r="AT93" s="166"/>
      <c r="AU93" s="166"/>
      <c r="AV93" s="166"/>
      <c r="AW93" s="166"/>
      <c r="AX93" s="166"/>
      <c r="AY93" s="166"/>
      <c r="AZ93" s="166"/>
      <c r="BA93" s="166"/>
      <c r="BB93" s="166"/>
      <c r="BC93" s="166"/>
      <c r="BD93" s="166"/>
      <c r="BE93" s="166"/>
      <c r="BF93" s="166"/>
      <c r="BG93" s="166"/>
      <c r="BH93" s="166"/>
      <c r="BI93" s="167"/>
    </row>
    <row r="94" spans="1:61" s="106" customFormat="1">
      <c r="D94" s="106">
        <f>D93/D57</f>
        <v>0.27439024390243899</v>
      </c>
      <c r="F94" s="106">
        <f>D94*F53</f>
        <v>4604.2682926829302</v>
      </c>
      <c r="H94" s="106">
        <f>D94*H53</f>
        <v>4742.39634146342</v>
      </c>
      <c r="R94" s="563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6"/>
      <c r="AU94" s="166"/>
      <c r="AV94" s="166"/>
      <c r="AW94" s="166"/>
      <c r="AX94" s="166"/>
      <c r="AY94" s="166"/>
      <c r="AZ94" s="166"/>
      <c r="BA94" s="166"/>
      <c r="BB94" s="166"/>
      <c r="BC94" s="166"/>
      <c r="BD94" s="166"/>
      <c r="BE94" s="166"/>
      <c r="BF94" s="166"/>
      <c r="BG94" s="166"/>
      <c r="BH94" s="166"/>
      <c r="BI94" s="167"/>
    </row>
    <row r="95" spans="1:61"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</row>
    <row r="96" spans="1:61">
      <c r="A96" s="495" t="s">
        <v>270</v>
      </c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</row>
    <row r="97" spans="1:37">
      <c r="A97" s="44" t="s">
        <v>213</v>
      </c>
      <c r="B97" s="44"/>
      <c r="C97" s="44" t="s">
        <v>214</v>
      </c>
      <c r="D97" s="44" t="s">
        <v>215</v>
      </c>
      <c r="E97" s="44" t="s">
        <v>216</v>
      </c>
      <c r="F97" s="172" t="s">
        <v>217</v>
      </c>
      <c r="G97" s="44" t="s">
        <v>6</v>
      </c>
      <c r="H97" s="44" t="s">
        <v>218</v>
      </c>
      <c r="I97" s="44" t="s">
        <v>219</v>
      </c>
      <c r="J97" s="44" t="s">
        <v>220</v>
      </c>
      <c r="K97" s="44" t="s">
        <v>221</v>
      </c>
      <c r="L97" s="44" t="s">
        <v>216</v>
      </c>
      <c r="M97" s="45"/>
      <c r="N97" s="46" t="s">
        <v>8</v>
      </c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</row>
    <row r="98" spans="1:37" s="104" customFormat="1">
      <c r="A98" s="513" t="s">
        <v>267</v>
      </c>
      <c r="B98" s="513" t="s">
        <v>144</v>
      </c>
      <c r="C98" s="513"/>
      <c r="D98" s="513"/>
      <c r="E98" s="513"/>
      <c r="F98" s="513"/>
      <c r="G98" s="513"/>
      <c r="H98" s="122">
        <v>19172</v>
      </c>
      <c r="I98" s="122">
        <v>24960</v>
      </c>
      <c r="J98" s="122">
        <f t="shared" ref="J98:J104" si="5">I98-H98</f>
        <v>5788</v>
      </c>
      <c r="K98" s="122">
        <v>1</v>
      </c>
      <c r="L98" s="122">
        <f t="shared" ref="L98:L105" si="6">K98*J98</f>
        <v>5788</v>
      </c>
      <c r="M98" s="146">
        <v>1.03</v>
      </c>
      <c r="N98" s="147">
        <f t="shared" ref="N98:N105" si="7">M98*L98</f>
        <v>5961.64</v>
      </c>
    </row>
    <row r="99" spans="1:37" s="104" customFormat="1">
      <c r="A99" s="513" t="s">
        <v>243</v>
      </c>
      <c r="B99" s="513" t="s">
        <v>65</v>
      </c>
      <c r="C99" s="513"/>
      <c r="D99" s="513"/>
      <c r="E99" s="513"/>
      <c r="F99" s="513"/>
      <c r="G99" s="513"/>
      <c r="H99" s="122">
        <v>14002</v>
      </c>
      <c r="I99" s="122">
        <v>17417</v>
      </c>
      <c r="J99" s="122">
        <f t="shared" si="5"/>
        <v>3415</v>
      </c>
      <c r="K99" s="122">
        <v>1</v>
      </c>
      <c r="L99" s="122">
        <f t="shared" si="6"/>
        <v>3415</v>
      </c>
      <c r="M99" s="146">
        <v>1.03</v>
      </c>
      <c r="N99" s="147">
        <f t="shared" si="7"/>
        <v>3517.45</v>
      </c>
    </row>
    <row r="100" spans="1:37" s="104" customFormat="1">
      <c r="A100" s="513" t="s">
        <v>244</v>
      </c>
      <c r="B100" s="513" t="s">
        <v>65</v>
      </c>
      <c r="C100" s="513"/>
      <c r="D100" s="513"/>
      <c r="E100" s="513"/>
      <c r="F100" s="513"/>
      <c r="G100" s="513"/>
      <c r="H100" s="122">
        <v>9208</v>
      </c>
      <c r="I100" s="122">
        <v>10440</v>
      </c>
      <c r="J100" s="122">
        <f t="shared" si="5"/>
        <v>1232</v>
      </c>
      <c r="K100" s="122">
        <v>1</v>
      </c>
      <c r="L100" s="122">
        <f t="shared" si="6"/>
        <v>1232</v>
      </c>
      <c r="M100" s="146">
        <v>1.03</v>
      </c>
      <c r="N100" s="147">
        <f t="shared" si="7"/>
        <v>1268.96</v>
      </c>
    </row>
    <row r="101" spans="1:37" s="104" customFormat="1">
      <c r="A101" s="513" t="s">
        <v>271</v>
      </c>
      <c r="B101" s="513" t="s">
        <v>272</v>
      </c>
      <c r="C101" s="513"/>
      <c r="D101" s="513"/>
      <c r="E101" s="513"/>
      <c r="F101" s="513"/>
      <c r="G101" s="513"/>
      <c r="H101" s="122">
        <v>12701</v>
      </c>
      <c r="I101" s="122">
        <v>14086</v>
      </c>
      <c r="J101" s="122">
        <f t="shared" si="5"/>
        <v>1385</v>
      </c>
      <c r="K101" s="122">
        <v>1</v>
      </c>
      <c r="L101" s="122">
        <f t="shared" si="6"/>
        <v>1385</v>
      </c>
      <c r="M101" s="146">
        <v>1.03</v>
      </c>
      <c r="N101" s="147">
        <f t="shared" si="7"/>
        <v>1426.55</v>
      </c>
    </row>
    <row r="102" spans="1:37" s="104" customFormat="1">
      <c r="A102" s="513" t="s">
        <v>273</v>
      </c>
      <c r="B102" s="513" t="s">
        <v>144</v>
      </c>
      <c r="C102" s="513"/>
      <c r="D102" s="513"/>
      <c r="E102" s="513"/>
      <c r="F102" s="513"/>
      <c r="G102" s="513"/>
      <c r="H102" s="122">
        <v>63766</v>
      </c>
      <c r="I102" s="122">
        <v>68540</v>
      </c>
      <c r="J102" s="122">
        <f t="shared" si="5"/>
        <v>4774</v>
      </c>
      <c r="K102" s="122">
        <v>1</v>
      </c>
      <c r="L102" s="122">
        <f t="shared" si="6"/>
        <v>4774</v>
      </c>
      <c r="M102" s="146">
        <v>1.03</v>
      </c>
      <c r="N102" s="147">
        <f t="shared" si="7"/>
        <v>4917.22</v>
      </c>
      <c r="O102" s="513"/>
    </row>
    <row r="103" spans="1:37" s="104" customFormat="1">
      <c r="A103" s="513" t="s">
        <v>274</v>
      </c>
      <c r="B103" s="513" t="s">
        <v>72</v>
      </c>
      <c r="C103" s="513"/>
      <c r="D103" s="513"/>
      <c r="E103" s="513"/>
      <c r="F103" s="513"/>
      <c r="G103" s="513"/>
      <c r="H103" s="122">
        <v>76950</v>
      </c>
      <c r="I103" s="122">
        <v>104952</v>
      </c>
      <c r="J103" s="122">
        <f t="shared" si="5"/>
        <v>28002</v>
      </c>
      <c r="K103" s="122">
        <v>1</v>
      </c>
      <c r="L103" s="122">
        <f t="shared" si="6"/>
        <v>28002</v>
      </c>
      <c r="M103" s="146">
        <v>1.03</v>
      </c>
      <c r="N103" s="147">
        <f t="shared" si="7"/>
        <v>28842.06</v>
      </c>
      <c r="O103" s="513"/>
    </row>
    <row r="104" spans="1:37" s="104" customFormat="1">
      <c r="A104" s="513" t="s">
        <v>275</v>
      </c>
      <c r="B104" s="513" t="s">
        <v>276</v>
      </c>
      <c r="C104" s="513"/>
      <c r="D104" s="513"/>
      <c r="E104" s="513"/>
      <c r="F104" s="513"/>
      <c r="G104" s="513"/>
      <c r="H104" s="122">
        <v>6659</v>
      </c>
      <c r="I104" s="122">
        <v>8784</v>
      </c>
      <c r="J104" s="122">
        <f t="shared" si="5"/>
        <v>2125</v>
      </c>
      <c r="K104" s="122">
        <v>1</v>
      </c>
      <c r="L104" s="122">
        <f t="shared" si="6"/>
        <v>2125</v>
      </c>
      <c r="M104" s="146">
        <v>1.03</v>
      </c>
      <c r="N104" s="147">
        <f t="shared" si="7"/>
        <v>2188.75</v>
      </c>
    </row>
    <row r="105" spans="1:37" s="104" customFormat="1">
      <c r="A105" s="513" t="s">
        <v>10</v>
      </c>
      <c r="B105" s="513"/>
      <c r="C105" s="513"/>
      <c r="D105" s="513"/>
      <c r="E105" s="513"/>
      <c r="F105" s="513"/>
      <c r="G105" s="513"/>
      <c r="H105" s="122"/>
      <c r="I105" s="122"/>
      <c r="J105" s="122">
        <f>SUM(J99:J103)</f>
        <v>38808</v>
      </c>
      <c r="K105" s="122">
        <v>1</v>
      </c>
      <c r="L105" s="122">
        <f t="shared" si="6"/>
        <v>38808</v>
      </c>
      <c r="M105" s="146">
        <v>1.03</v>
      </c>
      <c r="N105" s="147">
        <f t="shared" si="7"/>
        <v>39972.239999999998</v>
      </c>
      <c r="O105" s="568"/>
    </row>
    <row r="106" spans="1:37">
      <c r="O106" s="92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</row>
    <row r="107" spans="1:37">
      <c r="O107" s="92"/>
      <c r="P107" s="234"/>
      <c r="Q107" s="92"/>
      <c r="R107" s="93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</row>
    <row r="108" spans="1:37">
      <c r="O108" s="92"/>
      <c r="P108" s="234"/>
      <c r="Q108" s="92"/>
      <c r="R108" s="93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</row>
    <row r="109" spans="1:37">
      <c r="O109" s="92"/>
      <c r="P109" s="234"/>
      <c r="Q109" s="92"/>
      <c r="R109" s="93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</row>
    <row r="110" spans="1:37">
      <c r="O110" s="92"/>
      <c r="P110" s="234"/>
      <c r="Q110" s="92"/>
      <c r="R110" s="93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</row>
    <row r="111" spans="1:37">
      <c r="O111" s="92"/>
      <c r="P111" s="234"/>
      <c r="Q111" s="92"/>
      <c r="R111" s="93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</row>
    <row r="112" spans="1:37" ht="25.8">
      <c r="A112" s="632" t="s">
        <v>0</v>
      </c>
      <c r="B112" s="633"/>
      <c r="C112" s="633"/>
      <c r="D112" s="633"/>
      <c r="E112" s="633"/>
      <c r="F112" s="633"/>
      <c r="G112" s="633"/>
      <c r="H112" s="633"/>
      <c r="I112" s="633"/>
      <c r="J112" s="633"/>
      <c r="K112" s="633"/>
      <c r="L112" s="633"/>
      <c r="M112" s="633"/>
      <c r="N112" s="633"/>
      <c r="O112" s="633"/>
      <c r="P112" s="633"/>
      <c r="Q112" s="633"/>
      <c r="R112" s="634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</row>
    <row r="113" spans="1:37">
      <c r="A113" s="44" t="s">
        <v>213</v>
      </c>
      <c r="B113" s="44"/>
      <c r="C113" s="44" t="s">
        <v>214</v>
      </c>
      <c r="D113" s="44" t="s">
        <v>215</v>
      </c>
      <c r="E113" s="44" t="s">
        <v>216</v>
      </c>
      <c r="F113" s="172" t="s">
        <v>217</v>
      </c>
      <c r="G113" s="44" t="s">
        <v>6</v>
      </c>
      <c r="H113" s="44" t="s">
        <v>218</v>
      </c>
      <c r="I113" s="44" t="s">
        <v>219</v>
      </c>
      <c r="J113" s="44" t="s">
        <v>220</v>
      </c>
      <c r="K113" s="44" t="s">
        <v>221</v>
      </c>
      <c r="L113" s="44" t="s">
        <v>216</v>
      </c>
      <c r="M113" s="45"/>
      <c r="N113" s="46" t="s">
        <v>8</v>
      </c>
      <c r="O113" s="44"/>
      <c r="P113" s="46"/>
      <c r="Q113" s="44"/>
      <c r="R113" s="61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</row>
    <row r="114" spans="1:37" s="104" customFormat="1">
      <c r="A114" s="513" t="s">
        <v>193</v>
      </c>
      <c r="B114" s="513" t="s">
        <v>194</v>
      </c>
      <c r="C114" s="122">
        <v>161263</v>
      </c>
      <c r="D114" s="122">
        <v>163687</v>
      </c>
      <c r="E114" s="122">
        <f>SUM(D114-C114)</f>
        <v>2424</v>
      </c>
      <c r="F114" s="123">
        <v>9.5</v>
      </c>
      <c r="G114" s="538">
        <f>E114*F114</f>
        <v>23028</v>
      </c>
      <c r="H114" s="122">
        <v>2330221</v>
      </c>
      <c r="I114" s="122">
        <v>2446742</v>
      </c>
      <c r="J114" s="122">
        <f>I114-H114</f>
        <v>116521</v>
      </c>
      <c r="K114" s="122">
        <v>1</v>
      </c>
      <c r="L114" s="122">
        <f>K114*J114</f>
        <v>116521</v>
      </c>
      <c r="M114" s="146">
        <v>1.03</v>
      </c>
      <c r="N114" s="147">
        <f>M114*L114</f>
        <v>120016.63</v>
      </c>
      <c r="O114" s="122"/>
      <c r="P114" s="147"/>
      <c r="Q114" s="122"/>
      <c r="R114" s="123"/>
    </row>
    <row r="115" spans="1:37">
      <c r="A115" s="321"/>
      <c r="B115" s="321"/>
      <c r="C115" s="92"/>
      <c r="D115" s="92"/>
      <c r="E115" s="92"/>
      <c r="F115" s="93"/>
      <c r="G115" s="235"/>
      <c r="H115" s="92"/>
      <c r="I115" s="92"/>
      <c r="J115" s="92"/>
      <c r="K115" s="92"/>
      <c r="L115" s="92"/>
      <c r="M115" s="233"/>
      <c r="N115" s="234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</row>
    <row r="116" spans="1:37"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</row>
    <row r="117" spans="1:37"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</row>
    <row r="118" spans="1:37"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</row>
    <row r="119" spans="1:37"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</row>
    <row r="120" spans="1:37"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</row>
    <row r="121" spans="1:37"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</row>
    <row r="122" spans="1:37"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</row>
    <row r="123" spans="1:37"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</row>
    <row r="124" spans="1:37"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</row>
    <row r="125" spans="1:37"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</row>
    <row r="126" spans="1:37"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</row>
    <row r="127" spans="1:37"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</row>
    <row r="128" spans="1:37"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</row>
    <row r="129" spans="19:37"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</row>
    <row r="130" spans="19:37"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</row>
    <row r="131" spans="19:37"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</row>
    <row r="132" spans="19:37"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</row>
    <row r="133" spans="19:37"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</row>
    <row r="134" spans="19:37"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</row>
    <row r="135" spans="19:37"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</row>
    <row r="136" spans="19:37"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</row>
    <row r="137" spans="19:37"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</row>
    <row r="138" spans="19:37"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</row>
    <row r="139" spans="19:37"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</row>
    <row r="140" spans="19:37"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</row>
    <row r="141" spans="19:37"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</row>
    <row r="142" spans="19:37"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</row>
    <row r="143" spans="19:37"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</row>
    <row r="144" spans="19:37"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</row>
  </sheetData>
  <mergeCells count="3">
    <mergeCell ref="A2:R2"/>
    <mergeCell ref="A36:R36"/>
    <mergeCell ref="A112:R112"/>
  </mergeCells>
  <phoneticPr fontId="25" type="noConversion"/>
  <pageMargins left="0.2" right="0.2" top="0.75" bottom="0.75" header="0.3" footer="0.3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E44"/>
  <sheetViews>
    <sheetView workbookViewId="0">
      <selection activeCell="A38" sqref="A38:XFD39"/>
    </sheetView>
  </sheetViews>
  <sheetFormatPr defaultColWidth="9" defaultRowHeight="15.6"/>
  <cols>
    <col min="1" max="1" width="13.8984375" style="43" customWidth="1"/>
    <col min="2" max="2" width="6.69921875" style="43" customWidth="1"/>
    <col min="3" max="3" width="7.69921875" style="43" customWidth="1"/>
    <col min="4" max="4" width="5.69921875" style="43" customWidth="1"/>
    <col min="5" max="5" width="7.3984375" style="43" customWidth="1"/>
    <col min="6" max="6" width="5.69921875" style="308" customWidth="1"/>
    <col min="7" max="7" width="9" style="43"/>
    <col min="8" max="8" width="8.19921875" style="43" customWidth="1"/>
    <col min="9" max="9" width="8.3984375" style="43" customWidth="1"/>
    <col min="10" max="10" width="6.19921875" style="43" customWidth="1"/>
    <col min="11" max="11" width="5" style="43" customWidth="1"/>
    <col min="12" max="12" width="12.09765625" style="43" customWidth="1"/>
    <col min="13" max="13" width="5.3984375" style="43" customWidth="1"/>
    <col min="14" max="14" width="11.8984375" style="43" customWidth="1"/>
    <col min="15" max="15" width="5.19921875" style="43" customWidth="1"/>
    <col min="16" max="16" width="11.69921875" style="43" customWidth="1"/>
    <col min="17" max="17" width="6.59765625" style="43" customWidth="1"/>
    <col min="18" max="18" width="10.69921875" style="43" customWidth="1"/>
    <col min="19" max="16384" width="9" style="43"/>
  </cols>
  <sheetData>
    <row r="1" spans="1:57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</row>
    <row r="2" spans="1:57">
      <c r="A2" s="44" t="s">
        <v>213</v>
      </c>
      <c r="B2" s="44"/>
      <c r="C2" s="44" t="s">
        <v>214</v>
      </c>
      <c r="D2" s="44" t="s">
        <v>215</v>
      </c>
      <c r="E2" s="44" t="s">
        <v>216</v>
      </c>
      <c r="F2" s="61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</row>
    <row r="3" spans="1:57" s="496" customFormat="1">
      <c r="A3" s="354" t="s">
        <v>277</v>
      </c>
      <c r="B3" s="354" t="s">
        <v>278</v>
      </c>
      <c r="C3" s="354"/>
      <c r="D3" s="354"/>
      <c r="E3" s="354"/>
      <c r="F3" s="355"/>
      <c r="G3" s="354"/>
      <c r="H3" s="354">
        <v>6165</v>
      </c>
      <c r="I3" s="354">
        <v>7028</v>
      </c>
      <c r="J3" s="354">
        <f>I3-H3</f>
        <v>863</v>
      </c>
      <c r="K3" s="354">
        <v>1</v>
      </c>
      <c r="L3" s="354">
        <f>K3*J3</f>
        <v>863</v>
      </c>
      <c r="M3" s="374">
        <v>1.03</v>
      </c>
      <c r="N3" s="375">
        <f>M3*L3</f>
        <v>888.89</v>
      </c>
      <c r="O3" s="354"/>
      <c r="P3" s="375">
        <f>G3+N3+O3</f>
        <v>888.89</v>
      </c>
      <c r="Q3" s="354">
        <v>1</v>
      </c>
      <c r="R3" s="355">
        <f>P3*Q3</f>
        <v>888.89</v>
      </c>
    </row>
    <row r="4" spans="1:57" s="496" customFormat="1">
      <c r="A4" s="354" t="s">
        <v>279</v>
      </c>
      <c r="B4" s="354" t="s">
        <v>278</v>
      </c>
      <c r="C4" s="354">
        <v>207</v>
      </c>
      <c r="D4" s="354">
        <v>207</v>
      </c>
      <c r="E4" s="354">
        <f>SUM(D4-C4)</f>
        <v>0</v>
      </c>
      <c r="F4" s="355">
        <v>9.5</v>
      </c>
      <c r="G4" s="354">
        <f>E4*F4</f>
        <v>0</v>
      </c>
      <c r="H4" s="354">
        <v>24320</v>
      </c>
      <c r="I4" s="354">
        <v>24545</v>
      </c>
      <c r="J4" s="354">
        <f>I4-H4</f>
        <v>225</v>
      </c>
      <c r="K4" s="354">
        <v>1</v>
      </c>
      <c r="L4" s="354">
        <f>K4*J4</f>
        <v>225</v>
      </c>
      <c r="M4" s="374">
        <v>1.03</v>
      </c>
      <c r="N4" s="375">
        <f>M4*L4</f>
        <v>231.75</v>
      </c>
      <c r="O4" s="354">
        <v>40</v>
      </c>
      <c r="P4" s="375">
        <f>G4+N4+O4</f>
        <v>271.75</v>
      </c>
      <c r="Q4" s="354">
        <v>1</v>
      </c>
      <c r="R4" s="355">
        <f>P4*Q4</f>
        <v>271.75</v>
      </c>
    </row>
    <row r="5" spans="1:57" s="496" customFormat="1">
      <c r="A5" s="354" t="s">
        <v>280</v>
      </c>
      <c r="B5" s="354" t="s">
        <v>278</v>
      </c>
      <c r="C5" s="354">
        <v>283</v>
      </c>
      <c r="D5" s="354">
        <v>283</v>
      </c>
      <c r="E5" s="354">
        <f>SUM(D5-C5)</f>
        <v>0</v>
      </c>
      <c r="F5" s="355">
        <v>9.5</v>
      </c>
      <c r="G5" s="354">
        <f>E5*F5</f>
        <v>0</v>
      </c>
      <c r="H5" s="354">
        <v>35398</v>
      </c>
      <c r="I5" s="354">
        <v>36949</v>
      </c>
      <c r="J5" s="354">
        <f>I5-H5</f>
        <v>1551</v>
      </c>
      <c r="K5" s="354">
        <v>1</v>
      </c>
      <c r="L5" s="354">
        <f>K5*J5</f>
        <v>1551</v>
      </c>
      <c r="M5" s="374">
        <v>1.03</v>
      </c>
      <c r="N5" s="375">
        <f>M5*L5</f>
        <v>1597.53</v>
      </c>
      <c r="O5" s="354">
        <v>180</v>
      </c>
      <c r="P5" s="375">
        <f>G5+N5+O5</f>
        <v>1777.53</v>
      </c>
      <c r="Q5" s="354">
        <v>1</v>
      </c>
      <c r="R5" s="355">
        <f>P5*Q5</f>
        <v>1777.53</v>
      </c>
    </row>
    <row r="6" spans="1:57" s="496" customFormat="1">
      <c r="A6" s="354" t="s">
        <v>281</v>
      </c>
      <c r="B6" s="354" t="s">
        <v>278</v>
      </c>
      <c r="C6" s="354">
        <v>8</v>
      </c>
      <c r="D6" s="354">
        <v>8</v>
      </c>
      <c r="E6" s="354">
        <f>SUM(D6-C6)</f>
        <v>0</v>
      </c>
      <c r="F6" s="355">
        <v>9.5</v>
      </c>
      <c r="G6" s="354">
        <f>E6*F6</f>
        <v>0</v>
      </c>
      <c r="H6" s="354">
        <v>17163</v>
      </c>
      <c r="I6" s="354">
        <v>18004</v>
      </c>
      <c r="J6" s="354">
        <f>I6-H6</f>
        <v>841</v>
      </c>
      <c r="K6" s="354">
        <v>1</v>
      </c>
      <c r="L6" s="354">
        <f>K6*J6</f>
        <v>841</v>
      </c>
      <c r="M6" s="374">
        <v>1.03</v>
      </c>
      <c r="N6" s="375">
        <f>M6*L6</f>
        <v>866.23</v>
      </c>
      <c r="O6" s="354">
        <v>40</v>
      </c>
      <c r="P6" s="375">
        <f>G6+N6+O6</f>
        <v>906.23</v>
      </c>
      <c r="Q6" s="354">
        <v>1</v>
      </c>
      <c r="R6" s="355">
        <f>P6*Q6</f>
        <v>906.23</v>
      </c>
    </row>
    <row r="7" spans="1:57" s="496" customFormat="1" ht="17.25" customHeight="1">
      <c r="A7" s="354" t="s">
        <v>10</v>
      </c>
      <c r="B7" s="354"/>
      <c r="C7" s="354"/>
      <c r="D7" s="354"/>
      <c r="E7" s="498">
        <f>SUM(E4:E6)</f>
        <v>0</v>
      </c>
      <c r="F7" s="355">
        <v>9.5</v>
      </c>
      <c r="G7" s="498">
        <f>E7*F7</f>
        <v>0</v>
      </c>
      <c r="H7" s="354"/>
      <c r="I7" s="354"/>
      <c r="J7" s="354"/>
      <c r="K7" s="354"/>
      <c r="L7" s="498">
        <f>SUM(L3:L6)</f>
        <v>3480</v>
      </c>
      <c r="M7" s="374">
        <v>1.03</v>
      </c>
      <c r="N7" s="375">
        <f>L7*M7</f>
        <v>3584.4</v>
      </c>
      <c r="O7" s="354">
        <f>SUM(O4:O6)</f>
        <v>260</v>
      </c>
      <c r="P7" s="375">
        <f>G7+N7+O7</f>
        <v>3844.4</v>
      </c>
      <c r="Q7" s="354">
        <v>1</v>
      </c>
      <c r="R7" s="355">
        <f>SUM(R3:R6)</f>
        <v>3844.4</v>
      </c>
    </row>
    <row r="8" spans="1:57" s="42" customFormat="1">
      <c r="A8" s="53" t="s">
        <v>282</v>
      </c>
      <c r="B8" s="50" t="s">
        <v>283</v>
      </c>
      <c r="C8" s="50"/>
      <c r="D8" s="50"/>
      <c r="E8" s="50"/>
      <c r="F8" s="67"/>
      <c r="G8" s="50"/>
      <c r="H8" s="50"/>
      <c r="I8" s="50"/>
      <c r="J8" s="50"/>
      <c r="K8" s="50"/>
      <c r="L8" s="50"/>
      <c r="M8" s="51"/>
      <c r="N8" s="52"/>
      <c r="O8" s="50"/>
      <c r="P8" s="52"/>
      <c r="Q8" s="50"/>
      <c r="R8" s="67">
        <v>6405.82</v>
      </c>
    </row>
    <row r="9" spans="1:57" s="42" customFormat="1">
      <c r="A9" s="53" t="s">
        <v>284</v>
      </c>
      <c r="B9" s="50" t="s">
        <v>285</v>
      </c>
      <c r="C9" s="50"/>
      <c r="D9" s="50"/>
      <c r="E9" s="50"/>
      <c r="F9" s="67"/>
      <c r="G9" s="50"/>
      <c r="H9" s="50"/>
      <c r="I9" s="50"/>
      <c r="J9" s="50"/>
      <c r="K9" s="50"/>
      <c r="L9" s="50"/>
      <c r="M9" s="51"/>
      <c r="N9" s="52"/>
      <c r="O9" s="50"/>
      <c r="P9" s="52"/>
      <c r="Q9" s="50"/>
      <c r="R9" s="67">
        <f>R8-R7</f>
        <v>2561.42</v>
      </c>
    </row>
    <row r="10" spans="1:57" ht="25.8">
      <c r="A10" s="632" t="s">
        <v>0</v>
      </c>
      <c r="B10" s="633"/>
      <c r="C10" s="633"/>
      <c r="D10" s="633"/>
      <c r="E10" s="633"/>
      <c r="F10" s="633"/>
      <c r="G10" s="633"/>
      <c r="H10" s="633"/>
      <c r="I10" s="633"/>
      <c r="J10" s="633"/>
      <c r="K10" s="633"/>
      <c r="L10" s="633"/>
      <c r="M10" s="633"/>
      <c r="N10" s="633"/>
      <c r="O10" s="633"/>
      <c r="P10" s="633"/>
      <c r="Q10" s="633"/>
      <c r="R10" s="634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</row>
    <row r="11" spans="1:57">
      <c r="A11" s="262"/>
      <c r="B11" s="264" t="s">
        <v>286</v>
      </c>
      <c r="C11" s="264">
        <v>4572</v>
      </c>
      <c r="D11" s="264"/>
      <c r="E11" s="264"/>
      <c r="F11" s="499"/>
      <c r="G11" s="264"/>
      <c r="H11" s="264"/>
      <c r="I11" s="264"/>
      <c r="J11" s="264"/>
      <c r="K11" s="264"/>
      <c r="L11" s="264" t="e">
        <f>#REF!/#REF!</f>
        <v>#REF!</v>
      </c>
      <c r="M11" s="286"/>
      <c r="N11" s="287"/>
      <c r="O11" s="264"/>
      <c r="P11" s="287"/>
      <c r="Q11" s="264"/>
      <c r="R11" s="265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56"/>
      <c r="AE11" s="117"/>
      <c r="AF11" s="117"/>
      <c r="AG11" s="117"/>
      <c r="AH11" s="117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</row>
    <row r="12" spans="1:57">
      <c r="A12" s="500" t="s">
        <v>213</v>
      </c>
      <c r="B12" s="264" t="s">
        <v>2</v>
      </c>
      <c r="C12" s="264" t="s">
        <v>214</v>
      </c>
      <c r="D12" s="264" t="s">
        <v>215</v>
      </c>
      <c r="E12" s="264" t="s">
        <v>216</v>
      </c>
      <c r="F12" s="265" t="s">
        <v>217</v>
      </c>
      <c r="G12" s="264" t="s">
        <v>6</v>
      </c>
      <c r="H12" s="264" t="s">
        <v>218</v>
      </c>
      <c r="I12" s="264" t="s">
        <v>219</v>
      </c>
      <c r="J12" s="264" t="s">
        <v>220</v>
      </c>
      <c r="K12" s="264" t="s">
        <v>221</v>
      </c>
      <c r="L12" s="264" t="s">
        <v>216</v>
      </c>
      <c r="M12" s="286"/>
      <c r="N12" s="287" t="s">
        <v>8</v>
      </c>
      <c r="O12" s="264" t="s">
        <v>9</v>
      </c>
      <c r="P12" s="287" t="s">
        <v>10</v>
      </c>
      <c r="Q12" s="264" t="s">
        <v>222</v>
      </c>
      <c r="R12" s="265" t="s">
        <v>223</v>
      </c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</row>
    <row r="13" spans="1:57" s="104" customFormat="1">
      <c r="A13" s="501" t="s">
        <v>287</v>
      </c>
      <c r="B13" s="502" t="s">
        <v>129</v>
      </c>
      <c r="C13" s="501"/>
      <c r="D13" s="501"/>
      <c r="E13" s="501"/>
      <c r="F13" s="503"/>
      <c r="G13" s="501"/>
      <c r="H13" s="501">
        <v>20285</v>
      </c>
      <c r="I13" s="501">
        <v>20285</v>
      </c>
      <c r="J13" s="501">
        <f t="shared" ref="J13:J23" si="0">I13-H13</f>
        <v>0</v>
      </c>
      <c r="K13" s="501">
        <v>1</v>
      </c>
      <c r="L13" s="501">
        <f t="shared" ref="L13:L22" si="1">K13*J13</f>
        <v>0</v>
      </c>
      <c r="M13" s="517">
        <v>1.03</v>
      </c>
      <c r="N13" s="518">
        <f t="shared" ref="N13:N22" si="2">M13*L13</f>
        <v>0</v>
      </c>
      <c r="O13" s="519"/>
      <c r="P13" s="518">
        <f t="shared" ref="P13:P22" si="3">G13+N13+O13</f>
        <v>0</v>
      </c>
      <c r="Q13" s="501">
        <v>1</v>
      </c>
      <c r="R13" s="503">
        <f t="shared" ref="R13:R23" si="4">P13*Q13</f>
        <v>0</v>
      </c>
    </row>
    <row r="14" spans="1:57" s="104" customFormat="1">
      <c r="A14" s="501" t="s">
        <v>288</v>
      </c>
      <c r="B14" s="502" t="s">
        <v>129</v>
      </c>
      <c r="C14" s="501"/>
      <c r="D14" s="501"/>
      <c r="E14" s="501"/>
      <c r="F14" s="503"/>
      <c r="G14" s="501"/>
      <c r="H14" s="501">
        <v>75241</v>
      </c>
      <c r="I14" s="501">
        <v>78374</v>
      </c>
      <c r="J14" s="501">
        <f t="shared" si="0"/>
        <v>3133</v>
      </c>
      <c r="K14" s="501">
        <v>1</v>
      </c>
      <c r="L14" s="501">
        <f t="shared" si="1"/>
        <v>3133</v>
      </c>
      <c r="M14" s="517">
        <v>1.03</v>
      </c>
      <c r="N14" s="518">
        <f t="shared" si="2"/>
        <v>3226.99</v>
      </c>
      <c r="O14" s="519"/>
      <c r="P14" s="518">
        <f t="shared" si="3"/>
        <v>3226.99</v>
      </c>
      <c r="Q14" s="501">
        <v>1</v>
      </c>
      <c r="R14" s="503">
        <f t="shared" si="4"/>
        <v>3226.99</v>
      </c>
    </row>
    <row r="15" spans="1:57" s="104" customFormat="1">
      <c r="A15" s="501" t="s">
        <v>289</v>
      </c>
      <c r="B15" s="502" t="s">
        <v>129</v>
      </c>
      <c r="C15" s="501"/>
      <c r="D15" s="501"/>
      <c r="E15" s="501"/>
      <c r="F15" s="503"/>
      <c r="G15" s="501"/>
      <c r="H15" s="501">
        <v>40731</v>
      </c>
      <c r="I15" s="503">
        <v>42913</v>
      </c>
      <c r="J15" s="501">
        <f t="shared" si="0"/>
        <v>2182</v>
      </c>
      <c r="K15" s="501">
        <v>1</v>
      </c>
      <c r="L15" s="501">
        <f t="shared" si="1"/>
        <v>2182</v>
      </c>
      <c r="M15" s="517">
        <v>1.03</v>
      </c>
      <c r="N15" s="518">
        <f t="shared" si="2"/>
        <v>2247.46</v>
      </c>
      <c r="O15" s="519"/>
      <c r="P15" s="518">
        <f t="shared" si="3"/>
        <v>2247.46</v>
      </c>
      <c r="Q15" s="501">
        <v>1</v>
      </c>
      <c r="R15" s="503">
        <f t="shared" si="4"/>
        <v>2247.46</v>
      </c>
    </row>
    <row r="16" spans="1:57" s="104" customFormat="1">
      <c r="A16" s="501" t="s">
        <v>290</v>
      </c>
      <c r="B16" s="502" t="s">
        <v>129</v>
      </c>
      <c r="C16" s="501"/>
      <c r="D16" s="501"/>
      <c r="E16" s="501"/>
      <c r="F16" s="503"/>
      <c r="G16" s="501"/>
      <c r="H16" s="501">
        <v>17884</v>
      </c>
      <c r="I16" s="501">
        <v>18687</v>
      </c>
      <c r="J16" s="501">
        <f t="shared" si="0"/>
        <v>803</v>
      </c>
      <c r="K16" s="501">
        <v>1</v>
      </c>
      <c r="L16" s="501">
        <f t="shared" si="1"/>
        <v>803</v>
      </c>
      <c r="M16" s="517">
        <v>1.03</v>
      </c>
      <c r="N16" s="518">
        <f t="shared" si="2"/>
        <v>827.09</v>
      </c>
      <c r="O16" s="501">
        <v>40</v>
      </c>
      <c r="P16" s="518">
        <f t="shared" si="3"/>
        <v>867.09</v>
      </c>
      <c r="Q16" s="501">
        <v>1</v>
      </c>
      <c r="R16" s="503">
        <f t="shared" si="4"/>
        <v>867.09</v>
      </c>
    </row>
    <row r="17" spans="1:57" s="104" customFormat="1">
      <c r="A17" s="501" t="s">
        <v>291</v>
      </c>
      <c r="B17" s="502" t="s">
        <v>129</v>
      </c>
      <c r="C17" s="501">
        <v>8</v>
      </c>
      <c r="D17" s="501">
        <v>8</v>
      </c>
      <c r="E17" s="501">
        <f>SUM(D17-C17)</f>
        <v>0</v>
      </c>
      <c r="F17" s="503">
        <v>9.5</v>
      </c>
      <c r="G17" s="501">
        <f>E17*F17</f>
        <v>0</v>
      </c>
      <c r="H17" s="501">
        <v>11351</v>
      </c>
      <c r="I17" s="501">
        <v>12943</v>
      </c>
      <c r="J17" s="501">
        <f t="shared" si="0"/>
        <v>1592</v>
      </c>
      <c r="K17" s="501">
        <v>1</v>
      </c>
      <c r="L17" s="501">
        <f t="shared" si="1"/>
        <v>1592</v>
      </c>
      <c r="M17" s="517">
        <v>1.03</v>
      </c>
      <c r="N17" s="503">
        <v>8.15</v>
      </c>
      <c r="O17" s="519">
        <v>40</v>
      </c>
      <c r="P17" s="518">
        <f t="shared" si="3"/>
        <v>48.15</v>
      </c>
      <c r="Q17" s="501">
        <v>1</v>
      </c>
      <c r="R17" s="503">
        <f t="shared" si="4"/>
        <v>48.15</v>
      </c>
    </row>
    <row r="18" spans="1:57" s="104" customFormat="1">
      <c r="A18" s="501" t="s">
        <v>292</v>
      </c>
      <c r="B18" s="502" t="s">
        <v>129</v>
      </c>
      <c r="C18" s="501" t="s">
        <v>293</v>
      </c>
      <c r="D18" s="501"/>
      <c r="E18" s="501"/>
      <c r="F18" s="503"/>
      <c r="G18" s="501"/>
      <c r="H18" s="501">
        <v>8790</v>
      </c>
      <c r="I18" s="501">
        <v>9794</v>
      </c>
      <c r="J18" s="501">
        <f t="shared" si="0"/>
        <v>1004</v>
      </c>
      <c r="K18" s="501">
        <v>1</v>
      </c>
      <c r="L18" s="501">
        <f t="shared" si="1"/>
        <v>1004</v>
      </c>
      <c r="M18" s="517">
        <v>1.03</v>
      </c>
      <c r="N18" s="518">
        <f t="shared" si="2"/>
        <v>1034.1199999999999</v>
      </c>
      <c r="O18" s="519">
        <v>80</v>
      </c>
      <c r="P18" s="518">
        <f t="shared" si="3"/>
        <v>1114.1199999999999</v>
      </c>
      <c r="Q18" s="501">
        <v>1</v>
      </c>
      <c r="R18" s="503">
        <f t="shared" si="4"/>
        <v>1114.1199999999999</v>
      </c>
    </row>
    <row r="19" spans="1:57" s="104" customFormat="1">
      <c r="A19" s="501" t="s">
        <v>294</v>
      </c>
      <c r="B19" s="502" t="s">
        <v>129</v>
      </c>
      <c r="C19" s="501">
        <v>42</v>
      </c>
      <c r="D19" s="501">
        <v>45</v>
      </c>
      <c r="E19" s="501">
        <f>D19-C19</f>
        <v>3</v>
      </c>
      <c r="F19" s="503">
        <v>9.5</v>
      </c>
      <c r="G19" s="501">
        <f>E19*F19</f>
        <v>28.5</v>
      </c>
      <c r="H19" s="501">
        <v>9149</v>
      </c>
      <c r="I19" s="501">
        <v>10149</v>
      </c>
      <c r="J19" s="501">
        <f t="shared" si="0"/>
        <v>1000</v>
      </c>
      <c r="K19" s="501">
        <v>1</v>
      </c>
      <c r="L19" s="501">
        <f t="shared" si="1"/>
        <v>1000</v>
      </c>
      <c r="M19" s="517">
        <v>1.03</v>
      </c>
      <c r="N19" s="518">
        <f t="shared" si="2"/>
        <v>1030</v>
      </c>
      <c r="O19" s="519"/>
      <c r="P19" s="518">
        <f t="shared" si="3"/>
        <v>1058.5</v>
      </c>
      <c r="Q19" s="501">
        <v>1</v>
      </c>
      <c r="R19" s="503">
        <f t="shared" si="4"/>
        <v>1058.5</v>
      </c>
    </row>
    <row r="20" spans="1:57" s="104" customFormat="1">
      <c r="A20" s="501" t="s">
        <v>295</v>
      </c>
      <c r="B20" s="502" t="s">
        <v>129</v>
      </c>
      <c r="C20" s="501"/>
      <c r="D20" s="501"/>
      <c r="E20" s="501"/>
      <c r="F20" s="503">
        <v>9.5</v>
      </c>
      <c r="G20" s="501"/>
      <c r="H20" s="501">
        <v>5385</v>
      </c>
      <c r="I20" s="501">
        <v>5385</v>
      </c>
      <c r="J20" s="501">
        <f t="shared" si="0"/>
        <v>0</v>
      </c>
      <c r="K20" s="501">
        <v>1</v>
      </c>
      <c r="L20" s="501">
        <f t="shared" si="1"/>
        <v>0</v>
      </c>
      <c r="M20" s="517">
        <v>1.03</v>
      </c>
      <c r="N20" s="518">
        <f t="shared" si="2"/>
        <v>0</v>
      </c>
      <c r="O20" s="519">
        <v>60</v>
      </c>
      <c r="P20" s="518">
        <f t="shared" si="3"/>
        <v>60</v>
      </c>
      <c r="Q20" s="501">
        <v>1</v>
      </c>
      <c r="R20" s="503">
        <f t="shared" si="4"/>
        <v>60</v>
      </c>
    </row>
    <row r="21" spans="1:57" s="104" customFormat="1">
      <c r="A21" s="501" t="s">
        <v>296</v>
      </c>
      <c r="B21" s="502" t="s">
        <v>129</v>
      </c>
      <c r="C21" s="501"/>
      <c r="D21" s="501"/>
      <c r="E21" s="501"/>
      <c r="F21" s="503"/>
      <c r="G21" s="501"/>
      <c r="H21" s="501">
        <v>196</v>
      </c>
      <c r="I21" s="520">
        <v>325</v>
      </c>
      <c r="J21" s="501">
        <f t="shared" si="0"/>
        <v>129</v>
      </c>
      <c r="K21" s="501">
        <v>30</v>
      </c>
      <c r="L21" s="501">
        <f t="shared" si="1"/>
        <v>3870</v>
      </c>
      <c r="M21" s="517">
        <v>1.03</v>
      </c>
      <c r="N21" s="518">
        <f t="shared" si="2"/>
        <v>3986.1</v>
      </c>
      <c r="O21" s="519"/>
      <c r="P21" s="518">
        <f t="shared" si="3"/>
        <v>3986.1</v>
      </c>
      <c r="Q21" s="501">
        <v>1</v>
      </c>
      <c r="R21" s="503">
        <f t="shared" si="4"/>
        <v>3986.1</v>
      </c>
    </row>
    <row r="22" spans="1:57" s="104" customFormat="1">
      <c r="A22" s="501" t="s">
        <v>297</v>
      </c>
      <c r="B22" s="502" t="s">
        <v>129</v>
      </c>
      <c r="C22" s="501">
        <v>6</v>
      </c>
      <c r="D22" s="501">
        <v>6</v>
      </c>
      <c r="E22" s="501">
        <f>SUM(D22-C22)</f>
        <v>0</v>
      </c>
      <c r="F22" s="503">
        <v>9.5</v>
      </c>
      <c r="G22" s="501">
        <f>E22*F22</f>
        <v>0</v>
      </c>
      <c r="H22" s="501">
        <v>4555</v>
      </c>
      <c r="I22" s="501">
        <v>4555</v>
      </c>
      <c r="J22" s="501">
        <f t="shared" si="0"/>
        <v>0</v>
      </c>
      <c r="K22" s="501">
        <v>1</v>
      </c>
      <c r="L22" s="501">
        <f t="shared" si="1"/>
        <v>0</v>
      </c>
      <c r="M22" s="517">
        <v>1.03</v>
      </c>
      <c r="N22" s="518">
        <f t="shared" si="2"/>
        <v>0</v>
      </c>
      <c r="O22" s="501">
        <v>120</v>
      </c>
      <c r="P22" s="518">
        <f t="shared" si="3"/>
        <v>120</v>
      </c>
      <c r="Q22" s="501">
        <v>1</v>
      </c>
      <c r="R22" s="503">
        <f t="shared" si="4"/>
        <v>120</v>
      </c>
    </row>
    <row r="23" spans="1:57" s="104" customFormat="1">
      <c r="A23" s="354" t="s">
        <v>298</v>
      </c>
      <c r="B23" s="303"/>
      <c r="C23" s="354"/>
      <c r="D23" s="354"/>
      <c r="E23" s="504"/>
      <c r="F23" s="355"/>
      <c r="G23" s="505"/>
      <c r="H23" s="354">
        <v>11079</v>
      </c>
      <c r="I23" s="354">
        <v>11918</v>
      </c>
      <c r="J23" s="354">
        <f t="shared" si="0"/>
        <v>839</v>
      </c>
      <c r="K23" s="354">
        <v>20</v>
      </c>
      <c r="L23" s="354">
        <f>J23*K23</f>
        <v>16780</v>
      </c>
      <c r="M23" s="374">
        <v>1.03</v>
      </c>
      <c r="N23" s="505">
        <f>SUM(L23*M23)</f>
        <v>17283.400000000001</v>
      </c>
      <c r="O23" s="521"/>
      <c r="P23" s="505">
        <f>SUM(G23+N23)</f>
        <v>17283.400000000001</v>
      </c>
      <c r="Q23" s="354">
        <v>0.11799999999999999</v>
      </c>
      <c r="R23" s="355">
        <f t="shared" si="4"/>
        <v>2039.4412</v>
      </c>
    </row>
    <row r="24" spans="1:57" s="104" customFormat="1">
      <c r="A24" s="501" t="s">
        <v>10</v>
      </c>
      <c r="B24" s="502" t="s">
        <v>129</v>
      </c>
      <c r="C24" s="502" t="s">
        <v>132</v>
      </c>
      <c r="D24" s="501"/>
      <c r="E24" s="501">
        <f>SUM(E13:E22)</f>
        <v>3</v>
      </c>
      <c r="F24" s="503">
        <v>9.5</v>
      </c>
      <c r="G24" s="506">
        <f>SUM(E24*F24)</f>
        <v>28.5</v>
      </c>
      <c r="H24" s="501"/>
      <c r="I24" s="501"/>
      <c r="J24" s="501"/>
      <c r="K24" s="501"/>
      <c r="L24" s="501">
        <f>SUM(L13:L22)</f>
        <v>13584</v>
      </c>
      <c r="M24" s="517">
        <v>1.03</v>
      </c>
      <c r="N24" s="506">
        <f>SUM(L24*M24)</f>
        <v>13991.52</v>
      </c>
      <c r="O24" s="522">
        <f>SUM(O13:O22)</f>
        <v>340</v>
      </c>
      <c r="P24" s="506">
        <f>SUM(G24+O24+N24)</f>
        <v>14360.02</v>
      </c>
      <c r="Q24" s="501">
        <v>1</v>
      </c>
      <c r="R24" s="503">
        <f>G24+N24+O24</f>
        <v>14360.02</v>
      </c>
    </row>
    <row r="25" spans="1:57" s="104" customFormat="1">
      <c r="A25" s="507" t="s">
        <v>299</v>
      </c>
      <c r="B25" s="507"/>
      <c r="C25" s="507" t="s">
        <v>300</v>
      </c>
      <c r="D25" s="507"/>
      <c r="E25" s="507"/>
      <c r="F25" s="508"/>
      <c r="G25" s="507"/>
      <c r="H25" s="507"/>
      <c r="I25" s="507"/>
      <c r="J25" s="507"/>
      <c r="K25" s="507"/>
      <c r="L25" s="507"/>
      <c r="M25" s="523">
        <v>1.03</v>
      </c>
      <c r="N25" s="507"/>
      <c r="O25" s="507"/>
      <c r="P25" s="507"/>
      <c r="Q25" s="507"/>
      <c r="R25" s="510">
        <v>518807.43</v>
      </c>
    </row>
    <row r="26" spans="1:57" s="104" customFormat="1">
      <c r="A26" s="509" t="s">
        <v>301</v>
      </c>
      <c r="B26" s="507" t="s">
        <v>129</v>
      </c>
      <c r="C26" s="509" t="s">
        <v>302</v>
      </c>
      <c r="D26" s="509" t="s">
        <v>303</v>
      </c>
      <c r="E26" s="509"/>
      <c r="F26" s="510"/>
      <c r="G26" s="509"/>
      <c r="H26" s="509"/>
      <c r="I26" s="509"/>
      <c r="J26" s="509"/>
      <c r="K26" s="509"/>
      <c r="L26" s="524"/>
      <c r="M26" s="523"/>
      <c r="N26" s="525"/>
      <c r="O26" s="509"/>
      <c r="P26" s="525"/>
      <c r="Q26" s="509"/>
      <c r="R26" s="510">
        <v>31000</v>
      </c>
    </row>
    <row r="27" spans="1:57" s="104" customFormat="1">
      <c r="A27" s="511" t="s">
        <v>131</v>
      </c>
      <c r="B27" s="507" t="s">
        <v>129</v>
      </c>
      <c r="C27" s="509" t="s">
        <v>302</v>
      </c>
      <c r="D27" s="509" t="s">
        <v>303</v>
      </c>
      <c r="F27" s="512"/>
      <c r="R27" s="527">
        <v>81000</v>
      </c>
    </row>
    <row r="28" spans="1:57" s="104" customFormat="1">
      <c r="A28" s="511"/>
      <c r="B28" s="507"/>
      <c r="C28" s="509"/>
      <c r="D28" s="509"/>
      <c r="F28" s="512"/>
      <c r="R28" s="527"/>
    </row>
    <row r="29" spans="1:57" s="104" customFormat="1">
      <c r="A29" s="511"/>
      <c r="B29" s="507"/>
      <c r="C29" s="509"/>
      <c r="D29" s="509"/>
      <c r="F29" s="512"/>
      <c r="R29" s="527"/>
    </row>
    <row r="30" spans="1:57">
      <c r="A30" s="44" t="s">
        <v>213</v>
      </c>
      <c r="B30" s="44"/>
      <c r="C30" s="44" t="s">
        <v>214</v>
      </c>
      <c r="D30" s="44" t="s">
        <v>215</v>
      </c>
      <c r="E30" s="44" t="s">
        <v>216</v>
      </c>
      <c r="F30" s="61" t="s">
        <v>217</v>
      </c>
      <c r="G30" s="44" t="s">
        <v>6</v>
      </c>
      <c r="H30" s="44" t="s">
        <v>218</v>
      </c>
      <c r="I30" s="44" t="s">
        <v>219</v>
      </c>
      <c r="J30" s="44" t="s">
        <v>220</v>
      </c>
      <c r="K30" s="44" t="s">
        <v>221</v>
      </c>
      <c r="L30" s="44" t="s">
        <v>216</v>
      </c>
      <c r="M30" s="45"/>
      <c r="N30" s="46" t="s">
        <v>8</v>
      </c>
      <c r="O30" s="44" t="s">
        <v>9</v>
      </c>
      <c r="P30" s="46" t="s">
        <v>10</v>
      </c>
      <c r="Q30" s="44" t="s">
        <v>222</v>
      </c>
      <c r="R30" s="61" t="s">
        <v>223</v>
      </c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</row>
    <row r="31" spans="1:57" s="297" customFormat="1">
      <c r="A31" s="399" t="s">
        <v>304</v>
      </c>
      <c r="B31" s="341"/>
      <c r="C31" s="341"/>
      <c r="D31" s="341"/>
      <c r="E31" s="341"/>
      <c r="F31" s="342"/>
      <c r="G31" s="341"/>
      <c r="H31" s="341"/>
      <c r="I31" s="341"/>
      <c r="J31" s="341"/>
      <c r="K31" s="341"/>
      <c r="L31" s="341"/>
      <c r="M31" s="366">
        <v>1.03</v>
      </c>
      <c r="N31" s="367"/>
      <c r="O31" s="341"/>
      <c r="P31" s="367"/>
      <c r="Q31" s="341"/>
      <c r="R31" s="342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</row>
    <row r="32" spans="1:57" s="104" customFormat="1">
      <c r="A32" s="122" t="s">
        <v>305</v>
      </c>
      <c r="B32" s="513" t="s">
        <v>306</v>
      </c>
      <c r="C32" s="122"/>
      <c r="D32" s="122"/>
      <c r="E32" s="122"/>
      <c r="F32" s="123"/>
      <c r="G32" s="122"/>
      <c r="H32" s="122">
        <v>49638</v>
      </c>
      <c r="I32" s="122">
        <v>49638</v>
      </c>
      <c r="J32" s="122">
        <f>I32-H32</f>
        <v>0</v>
      </c>
      <c r="K32" s="122">
        <v>1</v>
      </c>
      <c r="L32" s="122">
        <f t="shared" ref="L32:L37" si="5">K32*J32</f>
        <v>0</v>
      </c>
      <c r="M32" s="146">
        <v>1.03</v>
      </c>
      <c r="N32" s="147">
        <f t="shared" ref="N32:N37" si="6">M32*L32</f>
        <v>0</v>
      </c>
      <c r="O32" s="122">
        <v>40</v>
      </c>
      <c r="P32" s="147">
        <f t="shared" ref="P32:P37" si="7">G32+N32+O32</f>
        <v>40</v>
      </c>
      <c r="Q32" s="122">
        <v>1</v>
      </c>
      <c r="R32" s="123">
        <f t="shared" ref="R32:R37" si="8">P32*Q32</f>
        <v>40</v>
      </c>
    </row>
    <row r="33" spans="1:57" s="104" customFormat="1">
      <c r="A33" s="122" t="s">
        <v>307</v>
      </c>
      <c r="B33" s="513" t="s">
        <v>306</v>
      </c>
      <c r="C33" s="122"/>
      <c r="D33" s="122"/>
      <c r="E33" s="122"/>
      <c r="F33" s="123"/>
      <c r="G33" s="122"/>
      <c r="H33" s="122">
        <v>1676</v>
      </c>
      <c r="I33" s="122">
        <v>2131</v>
      </c>
      <c r="J33" s="122">
        <f>I33-H33</f>
        <v>455</v>
      </c>
      <c r="K33" s="122">
        <v>1</v>
      </c>
      <c r="L33" s="122">
        <f t="shared" si="5"/>
        <v>455</v>
      </c>
      <c r="M33" s="146">
        <v>1.03</v>
      </c>
      <c r="N33" s="147">
        <f t="shared" si="6"/>
        <v>468.65</v>
      </c>
      <c r="O33" s="122">
        <v>40</v>
      </c>
      <c r="P33" s="147">
        <f t="shared" si="7"/>
        <v>508.65</v>
      </c>
      <c r="Q33" s="122">
        <v>1</v>
      </c>
      <c r="R33" s="123">
        <f t="shared" si="8"/>
        <v>508.65</v>
      </c>
    </row>
    <row r="34" spans="1:57" s="104" customFormat="1">
      <c r="A34" s="122" t="s">
        <v>308</v>
      </c>
      <c r="B34" s="513" t="s">
        <v>306</v>
      </c>
      <c r="C34" s="122">
        <v>68</v>
      </c>
      <c r="D34" s="122">
        <v>68</v>
      </c>
      <c r="E34" s="122">
        <f>SUM(D34-C34)</f>
        <v>0</v>
      </c>
      <c r="F34" s="123">
        <v>9.5</v>
      </c>
      <c r="G34" s="122">
        <f>E34*F34</f>
        <v>0</v>
      </c>
      <c r="H34" s="122">
        <v>32986</v>
      </c>
      <c r="I34" s="122">
        <v>33471</v>
      </c>
      <c r="J34" s="122">
        <f>I34-H34</f>
        <v>485</v>
      </c>
      <c r="K34" s="122">
        <v>1</v>
      </c>
      <c r="L34" s="122">
        <f t="shared" si="5"/>
        <v>485</v>
      </c>
      <c r="M34" s="146">
        <v>1.03</v>
      </c>
      <c r="N34" s="147">
        <f t="shared" si="6"/>
        <v>499.55</v>
      </c>
      <c r="O34" s="526">
        <v>40</v>
      </c>
      <c r="P34" s="147">
        <f t="shared" si="7"/>
        <v>539.54999999999995</v>
      </c>
      <c r="Q34" s="122">
        <v>1</v>
      </c>
      <c r="R34" s="123">
        <f t="shared" si="8"/>
        <v>539.54999999999995</v>
      </c>
    </row>
    <row r="35" spans="1:57" s="104" customFormat="1">
      <c r="A35" s="122" t="s">
        <v>309</v>
      </c>
      <c r="B35" s="513" t="s">
        <v>306</v>
      </c>
      <c r="C35" s="122">
        <v>126</v>
      </c>
      <c r="D35" s="122">
        <v>126</v>
      </c>
      <c r="E35" s="122">
        <f>SUM(D35-C35)</f>
        <v>0</v>
      </c>
      <c r="F35" s="123">
        <v>9.5</v>
      </c>
      <c r="G35" s="122">
        <f>E35*F35</f>
        <v>0</v>
      </c>
      <c r="H35" s="122">
        <v>5649</v>
      </c>
      <c r="I35" s="122">
        <v>6211</v>
      </c>
      <c r="J35" s="122">
        <v>2823</v>
      </c>
      <c r="K35" s="122">
        <v>1</v>
      </c>
      <c r="L35" s="122">
        <f t="shared" si="5"/>
        <v>2823</v>
      </c>
      <c r="M35" s="146">
        <v>1.03</v>
      </c>
      <c r="N35" s="147">
        <f t="shared" si="6"/>
        <v>2907.69</v>
      </c>
      <c r="O35" s="122">
        <v>40</v>
      </c>
      <c r="P35" s="147">
        <f t="shared" si="7"/>
        <v>2947.69</v>
      </c>
      <c r="Q35" s="122">
        <v>1</v>
      </c>
      <c r="R35" s="123">
        <f t="shared" si="8"/>
        <v>2947.69</v>
      </c>
    </row>
    <row r="36" spans="1:57" s="104" customFormat="1">
      <c r="A36" s="122" t="s">
        <v>310</v>
      </c>
      <c r="B36" s="513" t="s">
        <v>306</v>
      </c>
      <c r="C36" s="122"/>
      <c r="D36" s="122"/>
      <c r="E36" s="122"/>
      <c r="F36" s="123"/>
      <c r="G36" s="122"/>
      <c r="H36" s="122">
        <v>20413</v>
      </c>
      <c r="I36" s="122">
        <v>22851</v>
      </c>
      <c r="J36" s="122">
        <f>I36-H36</f>
        <v>2438</v>
      </c>
      <c r="K36" s="122">
        <v>1</v>
      </c>
      <c r="L36" s="122">
        <f t="shared" si="5"/>
        <v>2438</v>
      </c>
      <c r="M36" s="146">
        <v>1.03</v>
      </c>
      <c r="N36" s="147">
        <f t="shared" si="6"/>
        <v>2511.14</v>
      </c>
      <c r="O36" s="122">
        <v>40</v>
      </c>
      <c r="P36" s="147">
        <f t="shared" si="7"/>
        <v>2551.14</v>
      </c>
      <c r="Q36" s="122">
        <v>1</v>
      </c>
      <c r="R36" s="123">
        <f t="shared" si="8"/>
        <v>2551.14</v>
      </c>
    </row>
    <row r="37" spans="1:57" s="104" customFormat="1">
      <c r="A37" s="122" t="s">
        <v>10</v>
      </c>
      <c r="B37" s="513" t="s">
        <v>306</v>
      </c>
      <c r="C37" s="122"/>
      <c r="D37" s="122"/>
      <c r="E37" s="122">
        <f>SUM(E32:E36)</f>
        <v>0</v>
      </c>
      <c r="F37" s="123">
        <v>9.5</v>
      </c>
      <c r="G37" s="122">
        <f>E37*F37</f>
        <v>0</v>
      </c>
      <c r="H37" s="122"/>
      <c r="I37" s="122"/>
      <c r="J37" s="122">
        <f>SUM(J32:J36)</f>
        <v>6201</v>
      </c>
      <c r="K37" s="122">
        <v>1</v>
      </c>
      <c r="L37" s="122">
        <f t="shared" si="5"/>
        <v>6201</v>
      </c>
      <c r="M37" s="146">
        <v>1.03</v>
      </c>
      <c r="N37" s="147">
        <f t="shared" si="6"/>
        <v>6387.03</v>
      </c>
      <c r="O37" s="122">
        <f>SUM(O32:O36)</f>
        <v>200</v>
      </c>
      <c r="P37" s="147">
        <f t="shared" si="7"/>
        <v>6587.03</v>
      </c>
      <c r="Q37" s="122">
        <v>1</v>
      </c>
      <c r="R37" s="123">
        <f t="shared" si="8"/>
        <v>6587.03</v>
      </c>
    </row>
    <row r="38" spans="1:57" s="497" customFormat="1">
      <c r="A38" s="514" t="s">
        <v>299</v>
      </c>
      <c r="B38" s="515"/>
      <c r="C38" s="515"/>
      <c r="D38" s="515"/>
      <c r="E38" s="515"/>
      <c r="F38" s="516"/>
      <c r="G38" s="515"/>
      <c r="H38" s="515"/>
      <c r="I38" s="515"/>
      <c r="J38" s="515"/>
      <c r="K38" s="515"/>
      <c r="L38" s="515"/>
      <c r="M38" s="515"/>
      <c r="N38" s="515"/>
      <c r="O38" s="515"/>
      <c r="P38" s="515"/>
      <c r="Q38" s="515"/>
      <c r="R38" s="516">
        <v>52734.46</v>
      </c>
    </row>
    <row r="39" spans="1:57" s="497" customFormat="1">
      <c r="A39" s="515" t="s">
        <v>311</v>
      </c>
      <c r="B39" s="515"/>
      <c r="C39" s="515"/>
      <c r="D39" s="515"/>
      <c r="E39" s="515"/>
      <c r="F39" s="516"/>
      <c r="G39" s="515"/>
      <c r="H39" s="515"/>
      <c r="I39" s="515"/>
      <c r="J39" s="515"/>
      <c r="K39" s="515"/>
      <c r="L39" s="515"/>
      <c r="M39" s="515"/>
      <c r="N39" s="515"/>
      <c r="O39" s="515"/>
      <c r="P39" s="515"/>
      <c r="Q39" s="515"/>
      <c r="R39" s="516">
        <f>R38-R37</f>
        <v>46147.43</v>
      </c>
    </row>
    <row r="40" spans="1:57"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</row>
    <row r="41" spans="1:57"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</row>
    <row r="42" spans="1:57"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</row>
    <row r="43" spans="1:57"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</row>
    <row r="44" spans="1:57"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</row>
  </sheetData>
  <mergeCells count="2">
    <mergeCell ref="A1:R1"/>
    <mergeCell ref="A10:R10"/>
  </mergeCells>
  <phoneticPr fontId="25" type="noConversion"/>
  <pageMargins left="0.75" right="0.75" top="1" bottom="1" header="0.5" footer="0.5"/>
  <pageSetup paperSize="9" orientation="portrait" horizontalDpi="2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R18"/>
  <sheetViews>
    <sheetView workbookViewId="0">
      <selection activeCell="D31" sqref="D31"/>
    </sheetView>
  </sheetViews>
  <sheetFormatPr defaultColWidth="9" defaultRowHeight="15.6"/>
  <cols>
    <col min="1" max="1" width="16.19921875" style="43" customWidth="1"/>
    <col min="2" max="2" width="6.09765625" style="43" customWidth="1"/>
    <col min="3" max="3" width="6.8984375" style="43" customWidth="1"/>
    <col min="4" max="4" width="6.69921875" style="43" customWidth="1"/>
    <col min="5" max="5" width="9.09765625" style="43" customWidth="1"/>
    <col min="6" max="6" width="5.19921875" style="43" customWidth="1"/>
    <col min="7" max="7" width="9.5" style="43"/>
    <col min="8" max="9" width="7" style="43" customWidth="1"/>
    <col min="10" max="10" width="5.09765625" style="43" customWidth="1"/>
    <col min="11" max="11" width="3.5" style="43" customWidth="1"/>
    <col min="12" max="12" width="14.3984375" style="43" customWidth="1"/>
    <col min="13" max="13" width="4.69921875" style="43" customWidth="1"/>
    <col min="14" max="14" width="15.09765625" style="43" customWidth="1"/>
    <col min="15" max="15" width="4.09765625" style="43" customWidth="1"/>
    <col min="16" max="16" width="11.69921875" style="43" customWidth="1"/>
    <col min="17" max="17" width="3.8984375" style="43" customWidth="1"/>
    <col min="18" max="18" width="13.8984375" style="43"/>
    <col min="19" max="16384" width="9" style="43"/>
  </cols>
  <sheetData>
    <row r="1" spans="1:44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44">
      <c r="A2" s="44" t="s">
        <v>213</v>
      </c>
      <c r="B2" s="44"/>
      <c r="C2" s="44" t="s">
        <v>214</v>
      </c>
      <c r="D2" s="44" t="s">
        <v>215</v>
      </c>
      <c r="E2" s="44" t="s">
        <v>216</v>
      </c>
      <c r="F2" s="477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</row>
    <row r="3" spans="1:44" s="490" customFormat="1" ht="12">
      <c r="A3" s="122" t="s">
        <v>312</v>
      </c>
      <c r="B3" s="122" t="s">
        <v>40</v>
      </c>
      <c r="C3" s="122">
        <v>30</v>
      </c>
      <c r="D3" s="122">
        <v>30</v>
      </c>
      <c r="E3" s="122">
        <f>SUM(D3-C3)</f>
        <v>0</v>
      </c>
      <c r="F3" s="123">
        <v>9.5</v>
      </c>
      <c r="G3" s="122">
        <f>E3*F3</f>
        <v>0</v>
      </c>
      <c r="H3" s="122">
        <v>28639</v>
      </c>
      <c r="I3" s="122">
        <v>29477</v>
      </c>
      <c r="J3" s="122">
        <f t="shared" ref="J3:J9" si="0">I3-H3</f>
        <v>838</v>
      </c>
      <c r="K3" s="122">
        <v>1</v>
      </c>
      <c r="L3" s="122">
        <f t="shared" ref="L3:L9" si="1">K3*J3</f>
        <v>838</v>
      </c>
      <c r="M3" s="146">
        <v>1.03</v>
      </c>
      <c r="N3" s="147">
        <f>M3*L3</f>
        <v>863.14</v>
      </c>
      <c r="O3" s="122">
        <v>80</v>
      </c>
      <c r="P3" s="147">
        <f t="shared" ref="P3:P9" si="2">G3+N3+O3</f>
        <v>943.14</v>
      </c>
      <c r="Q3" s="492">
        <v>1</v>
      </c>
      <c r="R3" s="123">
        <f t="shared" ref="R3:R9" si="3">P3*Q3</f>
        <v>943.14</v>
      </c>
    </row>
    <row r="4" spans="1:44" s="104" customFormat="1">
      <c r="A4" s="122" t="s">
        <v>313</v>
      </c>
      <c r="B4" s="122" t="s">
        <v>40</v>
      </c>
      <c r="C4" s="122">
        <v>141</v>
      </c>
      <c r="D4" s="122">
        <v>147</v>
      </c>
      <c r="E4" s="122">
        <f>SUM(D4-C4)</f>
        <v>6</v>
      </c>
      <c r="F4" s="123">
        <v>9.5</v>
      </c>
      <c r="G4" s="122">
        <f>E4*F4</f>
        <v>57</v>
      </c>
      <c r="H4" s="122">
        <v>102801</v>
      </c>
      <c r="I4" s="122">
        <v>107258</v>
      </c>
      <c r="J4" s="122">
        <f t="shared" si="0"/>
        <v>4457</v>
      </c>
      <c r="K4" s="122">
        <v>1</v>
      </c>
      <c r="L4" s="122">
        <f t="shared" si="1"/>
        <v>4457</v>
      </c>
      <c r="M4" s="146">
        <v>1.03</v>
      </c>
      <c r="N4" s="147">
        <f>M4*L4</f>
        <v>4590.71</v>
      </c>
      <c r="O4" s="122">
        <v>80</v>
      </c>
      <c r="P4" s="147">
        <f t="shared" si="2"/>
        <v>4727.71</v>
      </c>
      <c r="Q4" s="492">
        <v>1</v>
      </c>
      <c r="R4" s="123">
        <f t="shared" si="3"/>
        <v>4727.71</v>
      </c>
    </row>
    <row r="5" spans="1:44" s="104" customFormat="1">
      <c r="A5" s="122" t="s">
        <v>314</v>
      </c>
      <c r="B5" s="122" t="s">
        <v>40</v>
      </c>
      <c r="C5" s="122">
        <v>538</v>
      </c>
      <c r="D5" s="122">
        <v>542</v>
      </c>
      <c r="E5" s="122">
        <f>SUM(D5-C5)</f>
        <v>4</v>
      </c>
      <c r="F5" s="123">
        <v>9.5</v>
      </c>
      <c r="G5" s="122">
        <f>E5*F5</f>
        <v>38</v>
      </c>
      <c r="H5" s="122">
        <v>78247</v>
      </c>
      <c r="I5" s="122">
        <v>79069</v>
      </c>
      <c r="J5" s="122">
        <f t="shared" si="0"/>
        <v>822</v>
      </c>
      <c r="K5" s="122">
        <v>1</v>
      </c>
      <c r="L5" s="122">
        <f t="shared" si="1"/>
        <v>822</v>
      </c>
      <c r="M5" s="146">
        <v>1.03</v>
      </c>
      <c r="N5" s="147">
        <f t="shared" ref="N5:N10" si="4">M5*L5</f>
        <v>846.66</v>
      </c>
      <c r="O5" s="122">
        <v>80</v>
      </c>
      <c r="P5" s="147">
        <f t="shared" si="2"/>
        <v>964.66</v>
      </c>
      <c r="Q5" s="492">
        <v>1</v>
      </c>
      <c r="R5" s="123">
        <f t="shared" si="3"/>
        <v>964.66</v>
      </c>
      <c r="S5" s="490"/>
      <c r="T5" s="490"/>
    </row>
    <row r="6" spans="1:44" s="104" customFormat="1">
      <c r="A6" s="122" t="s">
        <v>315</v>
      </c>
      <c r="B6" s="122" t="s">
        <v>40</v>
      </c>
      <c r="C6" s="122">
        <v>59</v>
      </c>
      <c r="D6" s="122">
        <v>59</v>
      </c>
      <c r="E6" s="122">
        <f>SUM(D6-C6)</f>
        <v>0</v>
      </c>
      <c r="F6" s="123">
        <v>9.5</v>
      </c>
      <c r="G6" s="122">
        <f>E6*F6</f>
        <v>0</v>
      </c>
      <c r="H6" s="122">
        <v>6197</v>
      </c>
      <c r="I6" s="122">
        <v>6197</v>
      </c>
      <c r="J6" s="122">
        <f t="shared" si="0"/>
        <v>0</v>
      </c>
      <c r="K6" s="122">
        <v>1</v>
      </c>
      <c r="L6" s="122">
        <f t="shared" si="1"/>
        <v>0</v>
      </c>
      <c r="M6" s="146">
        <v>1.03</v>
      </c>
      <c r="N6" s="147">
        <f t="shared" si="4"/>
        <v>0</v>
      </c>
      <c r="O6" s="122">
        <v>40</v>
      </c>
      <c r="P6" s="147">
        <f t="shared" si="2"/>
        <v>40</v>
      </c>
      <c r="Q6" s="492">
        <v>1</v>
      </c>
      <c r="R6" s="123">
        <f t="shared" si="3"/>
        <v>40</v>
      </c>
    </row>
    <row r="7" spans="1:44" s="104" customFormat="1">
      <c r="A7" s="122" t="s">
        <v>316</v>
      </c>
      <c r="B7" s="122" t="s">
        <v>40</v>
      </c>
      <c r="C7" s="122">
        <v>10</v>
      </c>
      <c r="D7" s="122">
        <v>10</v>
      </c>
      <c r="E7" s="122">
        <f>SUM(D7-C7)</f>
        <v>0</v>
      </c>
      <c r="F7" s="123">
        <v>9.5</v>
      </c>
      <c r="G7" s="122">
        <f>E7*F7</f>
        <v>0</v>
      </c>
      <c r="H7" s="122">
        <v>30060</v>
      </c>
      <c r="I7" s="122">
        <v>31060</v>
      </c>
      <c r="J7" s="122">
        <f t="shared" si="0"/>
        <v>1000</v>
      </c>
      <c r="K7" s="122">
        <v>1</v>
      </c>
      <c r="L7" s="122">
        <f t="shared" si="1"/>
        <v>1000</v>
      </c>
      <c r="M7" s="146">
        <v>1.03</v>
      </c>
      <c r="N7" s="147">
        <f t="shared" si="4"/>
        <v>1030</v>
      </c>
      <c r="O7" s="122">
        <v>160</v>
      </c>
      <c r="P7" s="147">
        <f t="shared" si="2"/>
        <v>1190</v>
      </c>
      <c r="Q7" s="122">
        <v>1</v>
      </c>
      <c r="R7" s="123">
        <f t="shared" si="3"/>
        <v>1190</v>
      </c>
    </row>
    <row r="8" spans="1:44" s="104" customFormat="1">
      <c r="A8" s="122" t="s">
        <v>317</v>
      </c>
      <c r="B8" s="122" t="s">
        <v>40</v>
      </c>
      <c r="C8" s="122"/>
      <c r="D8" s="122"/>
      <c r="E8" s="122"/>
      <c r="F8" s="123"/>
      <c r="G8" s="122"/>
      <c r="H8" s="122">
        <v>5310</v>
      </c>
      <c r="I8" s="122">
        <v>5330</v>
      </c>
      <c r="J8" s="122">
        <f t="shared" si="0"/>
        <v>20</v>
      </c>
      <c r="K8" s="122">
        <v>1</v>
      </c>
      <c r="L8" s="122">
        <f t="shared" si="1"/>
        <v>20</v>
      </c>
      <c r="M8" s="146">
        <v>1.03</v>
      </c>
      <c r="N8" s="147">
        <f t="shared" si="4"/>
        <v>20.6</v>
      </c>
      <c r="O8" s="122">
        <v>60</v>
      </c>
      <c r="P8" s="147">
        <f t="shared" si="2"/>
        <v>80.599999999999994</v>
      </c>
      <c r="Q8" s="122">
        <v>1</v>
      </c>
      <c r="R8" s="123">
        <f t="shared" si="3"/>
        <v>80.599999999999994</v>
      </c>
    </row>
    <row r="9" spans="1:44" s="104" customFormat="1">
      <c r="A9" s="122" t="s">
        <v>318</v>
      </c>
      <c r="B9" s="122" t="s">
        <v>40</v>
      </c>
      <c r="C9" s="122"/>
      <c r="D9" s="122"/>
      <c r="E9" s="122"/>
      <c r="F9" s="123"/>
      <c r="G9" s="122"/>
      <c r="H9" s="122">
        <v>818</v>
      </c>
      <c r="I9" s="122">
        <v>850</v>
      </c>
      <c r="J9" s="122">
        <f t="shared" si="0"/>
        <v>32</v>
      </c>
      <c r="K9" s="122">
        <v>40</v>
      </c>
      <c r="L9" s="122">
        <f t="shared" si="1"/>
        <v>1280</v>
      </c>
      <c r="M9" s="146">
        <v>1.03</v>
      </c>
      <c r="N9" s="147">
        <f t="shared" si="4"/>
        <v>1318.4</v>
      </c>
      <c r="O9" s="122"/>
      <c r="P9" s="147">
        <f t="shared" si="2"/>
        <v>1318.4</v>
      </c>
      <c r="Q9" s="492">
        <v>1</v>
      </c>
      <c r="R9" s="123">
        <f t="shared" si="3"/>
        <v>1318.4</v>
      </c>
    </row>
    <row r="10" spans="1:44" s="104" customFormat="1">
      <c r="A10" s="122" t="s">
        <v>10</v>
      </c>
      <c r="B10" s="122"/>
      <c r="C10" s="122"/>
      <c r="D10" s="122"/>
      <c r="E10" s="122">
        <f>SUM(E3:E9)</f>
        <v>10</v>
      </c>
      <c r="F10" s="123">
        <v>9.5</v>
      </c>
      <c r="G10" s="122">
        <f>E10*F10</f>
        <v>95</v>
      </c>
      <c r="H10" s="122"/>
      <c r="I10" s="122"/>
      <c r="J10" s="122"/>
      <c r="K10" s="122"/>
      <c r="L10" s="122">
        <f>SUM(L3:L9)</f>
        <v>8417</v>
      </c>
      <c r="M10" s="146">
        <v>1.03</v>
      </c>
      <c r="N10" s="147">
        <f t="shared" si="4"/>
        <v>8669.51</v>
      </c>
      <c r="O10" s="122">
        <f>SUM(O3:O9)</f>
        <v>500</v>
      </c>
      <c r="P10" s="147">
        <f>G10+G11+N10+O10</f>
        <v>9264.51</v>
      </c>
      <c r="Q10" s="492">
        <v>1</v>
      </c>
      <c r="R10" s="123">
        <f>P10*Q10+G10</f>
        <v>9359.51</v>
      </c>
    </row>
    <row r="11" spans="1:44">
      <c r="A11" s="171"/>
      <c r="B11" s="44"/>
      <c r="C11" s="44"/>
      <c r="D11" s="44"/>
      <c r="E11" s="44"/>
      <c r="F11" s="136"/>
      <c r="G11" s="44"/>
      <c r="H11" s="44"/>
      <c r="I11" s="44"/>
      <c r="J11" s="44"/>
      <c r="K11" s="44"/>
      <c r="L11" s="44"/>
      <c r="M11" s="45"/>
      <c r="N11" s="46"/>
      <c r="O11" s="44"/>
      <c r="P11" s="46"/>
      <c r="Q11" s="493"/>
      <c r="R11" s="61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</row>
    <row r="12" spans="1:44" s="105" customFormat="1">
      <c r="A12" s="106" t="s">
        <v>319</v>
      </c>
      <c r="B12" s="106"/>
      <c r="C12" s="127"/>
      <c r="D12" s="127"/>
      <c r="E12" s="128">
        <v>69.14</v>
      </c>
      <c r="F12" s="128">
        <v>9.5</v>
      </c>
      <c r="G12" s="128">
        <f>E12*F12</f>
        <v>656.83</v>
      </c>
      <c r="H12" s="127"/>
      <c r="I12" s="127"/>
      <c r="J12" s="127"/>
      <c r="K12" s="127"/>
      <c r="L12" s="128">
        <v>169588.5</v>
      </c>
      <c r="M12" s="364">
        <v>1.03</v>
      </c>
      <c r="N12" s="365">
        <f>R12-G12</f>
        <v>174673.09</v>
      </c>
      <c r="O12" s="127"/>
      <c r="P12" s="365">
        <f>G12+N12</f>
        <v>175329.92000000001</v>
      </c>
      <c r="Q12" s="127"/>
      <c r="R12" s="128">
        <v>175329.92000000001</v>
      </c>
    </row>
    <row r="13" spans="1:44" s="105" customFormat="1">
      <c r="A13" s="127" t="s">
        <v>320</v>
      </c>
      <c r="B13" s="106"/>
      <c r="C13" s="106"/>
      <c r="D13" s="106"/>
      <c r="E13" s="230">
        <f>E10+E12</f>
        <v>79.14</v>
      </c>
      <c r="F13" s="128">
        <v>9.5</v>
      </c>
      <c r="G13" s="491">
        <f>E13*F13</f>
        <v>751.83</v>
      </c>
      <c r="H13" s="106"/>
      <c r="I13" s="106"/>
      <c r="J13" s="106"/>
      <c r="K13" s="106"/>
      <c r="L13" s="491">
        <f>SUM(L10:L12)</f>
        <v>178005.5</v>
      </c>
      <c r="M13" s="364">
        <v>1.03</v>
      </c>
      <c r="N13" s="365">
        <f>L13*M13</f>
        <v>183345.66500000001</v>
      </c>
      <c r="O13" s="106">
        <v>500</v>
      </c>
      <c r="P13" s="150">
        <f>G13+N13+O13</f>
        <v>184597.495</v>
      </c>
      <c r="Q13" s="494">
        <v>1</v>
      </c>
      <c r="R13" s="151">
        <f>SUM(R10:R12)</f>
        <v>184689.43</v>
      </c>
    </row>
    <row r="14" spans="1:44" ht="0.75" customHeight="1">
      <c r="A14" s="47" t="s">
        <v>321</v>
      </c>
      <c r="L14" s="43">
        <f>N14/M14</f>
        <v>10013.135922330101</v>
      </c>
      <c r="M14" s="45">
        <v>1.03</v>
      </c>
      <c r="N14" s="43">
        <v>10313.530000000001</v>
      </c>
      <c r="R14" s="43">
        <v>46706.74</v>
      </c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</row>
    <row r="15" spans="1:44" hidden="1">
      <c r="A15" s="47" t="s">
        <v>322</v>
      </c>
      <c r="E15" s="43" t="s">
        <v>323</v>
      </c>
      <c r="M15" s="45">
        <v>1.03</v>
      </c>
      <c r="N15" s="43">
        <v>10313.530000000001</v>
      </c>
      <c r="R15" s="43">
        <v>93413.48</v>
      </c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</row>
    <row r="16" spans="1:44" hidden="1">
      <c r="A16" s="47" t="s">
        <v>324</v>
      </c>
      <c r="M16" s="45">
        <v>1.03</v>
      </c>
      <c r="N16" s="43">
        <v>10313.530000000001</v>
      </c>
      <c r="R16" s="43">
        <v>18542.060000000001</v>
      </c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</row>
    <row r="17" spans="1:44" hidden="1">
      <c r="A17" s="47" t="s">
        <v>325</v>
      </c>
      <c r="M17" s="45">
        <v>1.03</v>
      </c>
      <c r="N17" s="43">
        <v>10313.530000000001</v>
      </c>
      <c r="R17" s="495">
        <v>18550</v>
      </c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</row>
    <row r="18" spans="1:44" hidden="1">
      <c r="A18" s="47" t="s">
        <v>326</v>
      </c>
      <c r="M18" s="429">
        <v>1.03</v>
      </c>
      <c r="N18" s="43">
        <v>10313.530000000001</v>
      </c>
      <c r="R18" s="495">
        <v>18550</v>
      </c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</row>
  </sheetData>
  <mergeCells count="1">
    <mergeCell ref="A1:R1"/>
  </mergeCells>
  <phoneticPr fontId="25" type="noConversion"/>
  <pageMargins left="0.7" right="0.7" top="0.75" bottom="0.75" header="0.3" footer="0.3"/>
  <pageSetup paperSize="9"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CU125"/>
  <sheetViews>
    <sheetView topLeftCell="A91" workbookViewId="0">
      <selection activeCell="P94" sqref="P94"/>
    </sheetView>
  </sheetViews>
  <sheetFormatPr defaultColWidth="9" defaultRowHeight="15.6"/>
  <cols>
    <col min="1" max="2" width="9" style="43"/>
    <col min="3" max="3" width="6.19921875" style="43" customWidth="1"/>
    <col min="4" max="4" width="6" style="43" customWidth="1"/>
    <col min="5" max="5" width="9.3984375" style="43" customWidth="1"/>
    <col min="6" max="6" width="5.69921875" style="43" customWidth="1"/>
    <col min="7" max="7" width="12.59765625" style="43"/>
    <col min="8" max="9" width="6.8984375" style="43" customWidth="1"/>
    <col min="10" max="10" width="6" style="43" customWidth="1"/>
    <col min="11" max="11" width="3.19921875" style="43" customWidth="1"/>
    <col min="12" max="12" width="12.69921875" style="43" customWidth="1"/>
    <col min="13" max="13" width="4.3984375" style="43" customWidth="1"/>
    <col min="14" max="14" width="15.5" style="43" customWidth="1"/>
    <col min="15" max="15" width="3.5" style="43" customWidth="1"/>
    <col min="16" max="16" width="15.796875" style="43" customWidth="1"/>
    <col min="17" max="17" width="2.296875" style="43" customWidth="1"/>
    <col min="18" max="18" width="15.5" style="43" customWidth="1"/>
    <col min="19" max="16384" width="9" style="43"/>
  </cols>
  <sheetData>
    <row r="1" spans="1:68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68" ht="20.399999999999999">
      <c r="A2" s="475" t="s">
        <v>327</v>
      </c>
      <c r="B2" s="475"/>
      <c r="C2" s="475"/>
      <c r="D2" s="475"/>
      <c r="E2" s="475"/>
      <c r="F2" s="476"/>
      <c r="G2" s="475"/>
      <c r="H2" s="475"/>
      <c r="I2" s="475"/>
      <c r="J2" s="475"/>
      <c r="K2" s="475"/>
      <c r="L2" s="475"/>
      <c r="M2" s="475"/>
      <c r="N2" s="479"/>
      <c r="O2" s="475"/>
      <c r="P2" s="479"/>
      <c r="Q2" s="475"/>
      <c r="R2" s="47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</row>
    <row r="3" spans="1:68">
      <c r="A3" s="44" t="s">
        <v>213</v>
      </c>
      <c r="B3" s="44"/>
      <c r="C3" s="44" t="s">
        <v>214</v>
      </c>
      <c r="D3" s="44" t="s">
        <v>215</v>
      </c>
      <c r="E3" s="44" t="s">
        <v>216</v>
      </c>
      <c r="F3" s="477" t="s">
        <v>217</v>
      </c>
      <c r="G3" s="44" t="s">
        <v>6</v>
      </c>
      <c r="H3" s="44" t="s">
        <v>218</v>
      </c>
      <c r="I3" s="44" t="s">
        <v>219</v>
      </c>
      <c r="J3" s="44" t="s">
        <v>220</v>
      </c>
      <c r="K3" s="44" t="s">
        <v>221</v>
      </c>
      <c r="L3" s="44" t="s">
        <v>216</v>
      </c>
      <c r="M3" s="45" t="s">
        <v>5</v>
      </c>
      <c r="N3" s="46" t="s">
        <v>8</v>
      </c>
      <c r="O3" s="44" t="s">
        <v>9</v>
      </c>
      <c r="P3" s="46" t="s">
        <v>10</v>
      </c>
      <c r="Q3" s="44" t="s">
        <v>222</v>
      </c>
      <c r="R3" s="61" t="s">
        <v>223</v>
      </c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</row>
    <row r="4" spans="1:68" s="42" customFormat="1">
      <c r="A4" s="50" t="s">
        <v>328</v>
      </c>
      <c r="B4" s="50" t="s">
        <v>329</v>
      </c>
      <c r="C4" s="50"/>
      <c r="D4" s="50"/>
      <c r="E4" s="50"/>
      <c r="F4" s="330"/>
      <c r="G4" s="50"/>
      <c r="H4" s="50">
        <v>76423</v>
      </c>
      <c r="I4" s="50">
        <v>79945</v>
      </c>
      <c r="J4" s="50">
        <f>I4-H4</f>
        <v>3522</v>
      </c>
      <c r="K4" s="50">
        <v>400</v>
      </c>
      <c r="L4" s="50">
        <f>K4*J4</f>
        <v>1408800</v>
      </c>
      <c r="M4" s="51">
        <v>1.03</v>
      </c>
      <c r="N4" s="52">
        <f>M4*L4</f>
        <v>1451064</v>
      </c>
      <c r="O4" s="50"/>
      <c r="P4" s="52">
        <f>G4+N4+O4</f>
        <v>1451064</v>
      </c>
      <c r="Q4" s="50">
        <v>1</v>
      </c>
      <c r="R4" s="67">
        <f>P4*Q4</f>
        <v>1451064</v>
      </c>
    </row>
    <row r="5" spans="1:68" s="42" customFormat="1">
      <c r="A5" s="50" t="s">
        <v>330</v>
      </c>
      <c r="B5" s="50" t="s">
        <v>331</v>
      </c>
      <c r="C5" s="50"/>
      <c r="D5" s="50"/>
      <c r="E5" s="50"/>
      <c r="F5" s="330"/>
      <c r="G5" s="50"/>
      <c r="H5" s="50">
        <v>21538</v>
      </c>
      <c r="I5" s="50">
        <v>26721</v>
      </c>
      <c r="J5" s="50">
        <f>I5-H5</f>
        <v>5183</v>
      </c>
      <c r="K5" s="50">
        <v>400</v>
      </c>
      <c r="L5" s="50">
        <f>K5*J5</f>
        <v>2073200</v>
      </c>
      <c r="M5" s="51">
        <v>1.03</v>
      </c>
      <c r="N5" s="52">
        <f>M5*L5</f>
        <v>2135396</v>
      </c>
      <c r="O5" s="50"/>
      <c r="P5" s="52">
        <f>G5+N5+O5</f>
        <v>2135396</v>
      </c>
      <c r="Q5" s="50">
        <v>1</v>
      </c>
      <c r="R5" s="67">
        <f>P5*Q5</f>
        <v>2135396</v>
      </c>
    </row>
    <row r="6" spans="1:68" s="42" customFormat="1">
      <c r="A6" s="50" t="s">
        <v>332</v>
      </c>
      <c r="B6" s="50"/>
      <c r="C6" s="50"/>
      <c r="D6" s="50"/>
      <c r="E6" s="50"/>
      <c r="F6" s="330"/>
      <c r="G6" s="50"/>
      <c r="H6" s="50"/>
      <c r="I6" s="50"/>
      <c r="J6" s="50">
        <f>SUM(J4:J5)</f>
        <v>8705</v>
      </c>
      <c r="K6" s="50">
        <v>400</v>
      </c>
      <c r="L6" s="50">
        <f>K6*J6</f>
        <v>3482000</v>
      </c>
      <c r="M6" s="51">
        <v>1.03</v>
      </c>
      <c r="N6" s="52">
        <f>M6*L6</f>
        <v>3586460</v>
      </c>
      <c r="O6" s="50"/>
      <c r="P6" s="52">
        <f>G6+N6+O6</f>
        <v>3586460</v>
      </c>
      <c r="Q6" s="50">
        <v>1</v>
      </c>
      <c r="R6" s="67">
        <f>P6*Q6</f>
        <v>3586460</v>
      </c>
    </row>
    <row r="7" spans="1:68" s="42" customFormat="1">
      <c r="A7" s="50" t="s">
        <v>333</v>
      </c>
      <c r="B7" s="50"/>
      <c r="C7" s="50">
        <v>157901</v>
      </c>
      <c r="D7" s="50">
        <v>160970</v>
      </c>
      <c r="E7" s="50">
        <f>SUM(D7-C7)</f>
        <v>3069</v>
      </c>
      <c r="F7" s="67">
        <v>9.5</v>
      </c>
      <c r="G7" s="139">
        <f>E7*F7</f>
        <v>29155.5</v>
      </c>
      <c r="H7" s="50"/>
      <c r="I7" s="50"/>
      <c r="J7" s="50"/>
      <c r="K7" s="50"/>
      <c r="L7" s="50"/>
      <c r="M7" s="51"/>
      <c r="N7" s="52"/>
      <c r="O7" s="50"/>
      <c r="P7" s="52"/>
      <c r="Q7" s="50"/>
      <c r="R7" s="67">
        <f>G7</f>
        <v>29155.5</v>
      </c>
    </row>
    <row r="8" spans="1:68" s="42" customFormat="1">
      <c r="A8" s="50" t="s">
        <v>334</v>
      </c>
      <c r="B8" s="50"/>
      <c r="C8" s="50">
        <v>5627</v>
      </c>
      <c r="D8" s="50">
        <v>5627</v>
      </c>
      <c r="E8" s="50">
        <f>SUM(D8-C8)</f>
        <v>0</v>
      </c>
      <c r="F8" s="67">
        <v>9.5</v>
      </c>
      <c r="G8" s="139">
        <f>E8*F8</f>
        <v>0</v>
      </c>
      <c r="H8" s="50"/>
      <c r="I8" s="50"/>
      <c r="J8" s="50"/>
      <c r="K8" s="50"/>
      <c r="L8" s="50"/>
      <c r="M8" s="51"/>
      <c r="N8" s="52"/>
      <c r="O8" s="50"/>
      <c r="P8" s="52"/>
      <c r="Q8" s="50"/>
      <c r="R8" s="67"/>
    </row>
    <row r="9" spans="1:68" s="42" customFormat="1">
      <c r="A9" s="50" t="s">
        <v>335</v>
      </c>
      <c r="B9" s="50"/>
      <c r="C9" s="50"/>
      <c r="D9" s="50"/>
      <c r="E9" s="50"/>
      <c r="F9" s="330"/>
      <c r="G9" s="139"/>
      <c r="H9" s="50"/>
      <c r="I9" s="50"/>
      <c r="J9" s="50"/>
      <c r="K9" s="50"/>
      <c r="L9" s="50"/>
      <c r="M9" s="51"/>
      <c r="N9" s="52"/>
      <c r="O9" s="50"/>
      <c r="P9" s="480"/>
      <c r="Q9" s="50"/>
      <c r="R9" s="67"/>
    </row>
    <row r="10" spans="1:68" s="42" customFormat="1">
      <c r="A10" s="50" t="s">
        <v>10</v>
      </c>
      <c r="B10" s="50"/>
      <c r="C10" s="50"/>
      <c r="D10" s="50"/>
      <c r="E10" s="50"/>
      <c r="F10" s="67"/>
      <c r="G10" s="139">
        <f>SUM(G7:G9)</f>
        <v>29155.5</v>
      </c>
      <c r="H10" s="50"/>
      <c r="I10" s="50"/>
      <c r="J10" s="50"/>
      <c r="K10" s="50"/>
      <c r="L10" s="50">
        <f>SUM(L6:L9)</f>
        <v>3482000</v>
      </c>
      <c r="M10" s="51">
        <v>1.03</v>
      </c>
      <c r="N10" s="52">
        <f>M10*L10</f>
        <v>3586460</v>
      </c>
      <c r="O10" s="50"/>
      <c r="P10" s="52">
        <f>G10+N10+O10</f>
        <v>3615615.5</v>
      </c>
      <c r="Q10" s="50">
        <v>1</v>
      </c>
      <c r="R10" s="67">
        <f>P10*Q10</f>
        <v>3615615.5</v>
      </c>
    </row>
    <row r="11" spans="1:68">
      <c r="A11" s="44"/>
      <c r="B11" s="44"/>
      <c r="C11" s="44"/>
      <c r="D11" s="44"/>
      <c r="E11" s="44"/>
      <c r="F11" s="477"/>
      <c r="G11" s="161"/>
      <c r="H11" s="44"/>
      <c r="I11" s="44"/>
      <c r="J11" s="44"/>
      <c r="K11" s="44"/>
      <c r="L11" s="44"/>
      <c r="M11" s="45"/>
      <c r="N11" s="46"/>
      <c r="O11" s="44"/>
      <c r="P11" s="481"/>
      <c r="Q11" s="44"/>
      <c r="R11" s="61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</row>
    <row r="12" spans="1:68">
      <c r="A12" s="44" t="s">
        <v>213</v>
      </c>
      <c r="B12" s="44"/>
      <c r="C12" s="44" t="s">
        <v>214</v>
      </c>
      <c r="D12" s="44" t="s">
        <v>215</v>
      </c>
      <c r="E12" s="44" t="s">
        <v>216</v>
      </c>
      <c r="F12" s="477" t="s">
        <v>217</v>
      </c>
      <c r="G12" s="44" t="s">
        <v>6</v>
      </c>
      <c r="H12" s="44" t="s">
        <v>218</v>
      </c>
      <c r="I12" s="44" t="s">
        <v>219</v>
      </c>
      <c r="J12" s="44" t="s">
        <v>220</v>
      </c>
      <c r="K12" s="44" t="s">
        <v>221</v>
      </c>
      <c r="L12" s="44" t="s">
        <v>216</v>
      </c>
      <c r="M12" s="45"/>
      <c r="N12" s="46" t="s">
        <v>8</v>
      </c>
      <c r="O12" s="44" t="s">
        <v>9</v>
      </c>
      <c r="P12" s="46" t="s">
        <v>10</v>
      </c>
      <c r="Q12" s="44" t="s">
        <v>222</v>
      </c>
      <c r="R12" s="61" t="s">
        <v>223</v>
      </c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</row>
    <row r="13" spans="1:68" s="42" customFormat="1" ht="15" customHeight="1">
      <c r="A13" s="50" t="s">
        <v>336</v>
      </c>
      <c r="B13" s="66" t="s">
        <v>35</v>
      </c>
      <c r="C13" s="50"/>
      <c r="D13" s="50"/>
      <c r="E13" s="50"/>
      <c r="F13" s="330"/>
      <c r="G13" s="50"/>
      <c r="H13" s="50">
        <v>2206</v>
      </c>
      <c r="I13" s="50">
        <v>3202</v>
      </c>
      <c r="J13" s="50">
        <f t="shared" ref="J13:J21" si="0">I13-H13</f>
        <v>996</v>
      </c>
      <c r="K13" s="50">
        <v>60</v>
      </c>
      <c r="L13" s="50">
        <f t="shared" ref="L13:L21" si="1">K13*J13</f>
        <v>59760</v>
      </c>
      <c r="M13" s="51">
        <v>1.03</v>
      </c>
      <c r="N13" s="52">
        <f t="shared" ref="N13:N22" si="2">M13*L13</f>
        <v>61552.800000000003</v>
      </c>
      <c r="O13" s="50"/>
      <c r="P13" s="52">
        <f t="shared" ref="P13:P22" si="3">G13+N13+O13</f>
        <v>61552.800000000003</v>
      </c>
      <c r="Q13" s="50">
        <v>1</v>
      </c>
      <c r="R13" s="67">
        <f t="shared" ref="R13:R22" si="4">P13*Q13</f>
        <v>61552.800000000003</v>
      </c>
    </row>
    <row r="14" spans="1:68" s="42" customFormat="1" ht="15" customHeight="1">
      <c r="A14" s="50" t="s">
        <v>337</v>
      </c>
      <c r="B14" s="66" t="s">
        <v>35</v>
      </c>
      <c r="C14" s="50"/>
      <c r="D14" s="50"/>
      <c r="E14" s="50"/>
      <c r="F14" s="330"/>
      <c r="G14" s="50"/>
      <c r="H14" s="50">
        <v>942</v>
      </c>
      <c r="I14" s="50">
        <v>1393</v>
      </c>
      <c r="J14" s="50">
        <f t="shared" si="0"/>
        <v>451</v>
      </c>
      <c r="K14" s="50">
        <v>120</v>
      </c>
      <c r="L14" s="50">
        <f t="shared" si="1"/>
        <v>54120</v>
      </c>
      <c r="M14" s="51">
        <v>1.03</v>
      </c>
      <c r="N14" s="52">
        <f t="shared" si="2"/>
        <v>55743.6</v>
      </c>
      <c r="O14" s="50"/>
      <c r="P14" s="52">
        <f t="shared" si="3"/>
        <v>55743.6</v>
      </c>
      <c r="Q14" s="50">
        <v>1</v>
      </c>
      <c r="R14" s="67">
        <f t="shared" si="4"/>
        <v>55743.6</v>
      </c>
    </row>
    <row r="15" spans="1:68" s="42" customFormat="1" ht="16.5" customHeight="1">
      <c r="A15" s="50" t="s">
        <v>338</v>
      </c>
      <c r="B15" s="66" t="s">
        <v>35</v>
      </c>
      <c r="C15" s="50"/>
      <c r="D15" s="50"/>
      <c r="E15" s="50"/>
      <c r="F15" s="330"/>
      <c r="G15" s="50"/>
      <c r="H15" s="50">
        <v>3272</v>
      </c>
      <c r="I15" s="50">
        <v>3272</v>
      </c>
      <c r="J15" s="50">
        <f t="shared" si="0"/>
        <v>0</v>
      </c>
      <c r="K15" s="50">
        <v>240</v>
      </c>
      <c r="L15" s="50">
        <f t="shared" si="1"/>
        <v>0</v>
      </c>
      <c r="M15" s="51">
        <v>1.03</v>
      </c>
      <c r="N15" s="52">
        <f t="shared" si="2"/>
        <v>0</v>
      </c>
      <c r="O15" s="50"/>
      <c r="P15" s="52">
        <f t="shared" si="3"/>
        <v>0</v>
      </c>
      <c r="Q15" s="50">
        <v>1</v>
      </c>
      <c r="R15" s="67">
        <f t="shared" si="4"/>
        <v>0</v>
      </c>
    </row>
    <row r="16" spans="1:68" s="42" customFormat="1" ht="18" customHeight="1">
      <c r="A16" s="50" t="s">
        <v>339</v>
      </c>
      <c r="B16" s="66" t="s">
        <v>35</v>
      </c>
      <c r="C16" s="50"/>
      <c r="D16" s="50"/>
      <c r="E16" s="50"/>
      <c r="F16" s="330"/>
      <c r="G16" s="50"/>
      <c r="H16" s="50">
        <v>353</v>
      </c>
      <c r="I16" s="50">
        <v>353</v>
      </c>
      <c r="J16" s="50">
        <f t="shared" si="0"/>
        <v>0</v>
      </c>
      <c r="K16" s="50">
        <v>120</v>
      </c>
      <c r="L16" s="50">
        <f t="shared" si="1"/>
        <v>0</v>
      </c>
      <c r="M16" s="51">
        <v>1.03</v>
      </c>
      <c r="N16" s="52">
        <f t="shared" si="2"/>
        <v>0</v>
      </c>
      <c r="O16" s="50"/>
      <c r="P16" s="52">
        <f t="shared" si="3"/>
        <v>0</v>
      </c>
      <c r="Q16" s="50">
        <v>1</v>
      </c>
      <c r="R16" s="67">
        <f t="shared" si="4"/>
        <v>0</v>
      </c>
    </row>
    <row r="17" spans="1:68" s="42" customFormat="1" ht="18.75" customHeight="1">
      <c r="A17" s="50" t="s">
        <v>340</v>
      </c>
      <c r="B17" s="66" t="s">
        <v>35</v>
      </c>
      <c r="C17" s="50"/>
      <c r="D17" s="50"/>
      <c r="E17" s="50"/>
      <c r="F17" s="330"/>
      <c r="G17" s="50"/>
      <c r="H17" s="50">
        <v>9858</v>
      </c>
      <c r="I17" s="50">
        <v>10421</v>
      </c>
      <c r="J17" s="50">
        <f t="shared" si="0"/>
        <v>563</v>
      </c>
      <c r="K17" s="50">
        <v>300</v>
      </c>
      <c r="L17" s="50">
        <f t="shared" si="1"/>
        <v>168900</v>
      </c>
      <c r="M17" s="51">
        <v>1.03</v>
      </c>
      <c r="N17" s="52">
        <f t="shared" si="2"/>
        <v>173967</v>
      </c>
      <c r="O17" s="50"/>
      <c r="P17" s="52">
        <f t="shared" si="3"/>
        <v>173967</v>
      </c>
      <c r="Q17" s="50">
        <v>1</v>
      </c>
      <c r="R17" s="67">
        <f t="shared" si="4"/>
        <v>173967</v>
      </c>
    </row>
    <row r="18" spans="1:68" s="42" customFormat="1" ht="13.5" customHeight="1">
      <c r="A18" s="50" t="s">
        <v>341</v>
      </c>
      <c r="B18" s="66" t="s">
        <v>35</v>
      </c>
      <c r="C18" s="50"/>
      <c r="D18" s="50"/>
      <c r="E18" s="50"/>
      <c r="F18" s="330"/>
      <c r="G18" s="50"/>
      <c r="H18" s="50">
        <v>7065</v>
      </c>
      <c r="I18" s="50">
        <v>7691</v>
      </c>
      <c r="J18" s="50">
        <f t="shared" si="0"/>
        <v>626</v>
      </c>
      <c r="K18" s="50">
        <v>60</v>
      </c>
      <c r="L18" s="50">
        <f t="shared" si="1"/>
        <v>37560</v>
      </c>
      <c r="M18" s="51">
        <v>1.03</v>
      </c>
      <c r="N18" s="52">
        <f t="shared" si="2"/>
        <v>38686.800000000003</v>
      </c>
      <c r="O18" s="50"/>
      <c r="P18" s="52">
        <f t="shared" si="3"/>
        <v>38686.800000000003</v>
      </c>
      <c r="Q18" s="50">
        <v>1</v>
      </c>
      <c r="R18" s="67">
        <f t="shared" si="4"/>
        <v>38686.800000000003</v>
      </c>
    </row>
    <row r="19" spans="1:68" s="42" customFormat="1" ht="16.5" customHeight="1">
      <c r="A19" s="50" t="s">
        <v>342</v>
      </c>
      <c r="B19" s="66" t="s">
        <v>35</v>
      </c>
      <c r="C19" s="50"/>
      <c r="D19" s="50"/>
      <c r="E19" s="50"/>
      <c r="F19" s="330"/>
      <c r="G19" s="50"/>
      <c r="H19" s="50">
        <v>2848</v>
      </c>
      <c r="I19" s="50">
        <v>3777</v>
      </c>
      <c r="J19" s="50">
        <f t="shared" si="0"/>
        <v>929</v>
      </c>
      <c r="K19" s="50">
        <v>120</v>
      </c>
      <c r="L19" s="50">
        <f t="shared" si="1"/>
        <v>111480</v>
      </c>
      <c r="M19" s="51">
        <v>1.03</v>
      </c>
      <c r="N19" s="52">
        <f t="shared" si="2"/>
        <v>114824.4</v>
      </c>
      <c r="O19" s="50"/>
      <c r="P19" s="52">
        <f t="shared" si="3"/>
        <v>114824.4</v>
      </c>
      <c r="Q19" s="50">
        <v>1</v>
      </c>
      <c r="R19" s="67">
        <f t="shared" si="4"/>
        <v>114824.4</v>
      </c>
    </row>
    <row r="20" spans="1:68" s="42" customFormat="1" ht="19.5" customHeight="1">
      <c r="A20" s="50" t="s">
        <v>343</v>
      </c>
      <c r="B20" s="66" t="s">
        <v>35</v>
      </c>
      <c r="C20" s="50"/>
      <c r="D20" s="50"/>
      <c r="E20" s="50"/>
      <c r="F20" s="330"/>
      <c r="G20" s="50"/>
      <c r="H20" s="50">
        <v>7312</v>
      </c>
      <c r="I20" s="50">
        <v>7706</v>
      </c>
      <c r="J20" s="50">
        <f t="shared" si="0"/>
        <v>394</v>
      </c>
      <c r="K20" s="50">
        <v>60</v>
      </c>
      <c r="L20" s="50">
        <f t="shared" si="1"/>
        <v>23640</v>
      </c>
      <c r="M20" s="51">
        <v>1.03</v>
      </c>
      <c r="N20" s="52">
        <f t="shared" si="2"/>
        <v>24349.200000000001</v>
      </c>
      <c r="O20" s="50"/>
      <c r="P20" s="52">
        <f t="shared" si="3"/>
        <v>24349.200000000001</v>
      </c>
      <c r="Q20" s="50">
        <v>1</v>
      </c>
      <c r="R20" s="67">
        <f t="shared" si="4"/>
        <v>24349.200000000001</v>
      </c>
    </row>
    <row r="21" spans="1:68" s="42" customFormat="1" ht="19.5" customHeight="1">
      <c r="A21" s="50" t="s">
        <v>344</v>
      </c>
      <c r="B21" s="66" t="s">
        <v>35</v>
      </c>
      <c r="C21" s="50"/>
      <c r="D21" s="50"/>
      <c r="E21" s="50"/>
      <c r="F21" s="330"/>
      <c r="G21" s="50"/>
      <c r="H21" s="50">
        <v>3647</v>
      </c>
      <c r="I21" s="50">
        <v>3839</v>
      </c>
      <c r="J21" s="50">
        <f t="shared" si="0"/>
        <v>192</v>
      </c>
      <c r="K21" s="50">
        <v>120</v>
      </c>
      <c r="L21" s="50">
        <f t="shared" si="1"/>
        <v>23040</v>
      </c>
      <c r="M21" s="51">
        <v>1.03</v>
      </c>
      <c r="N21" s="52">
        <f t="shared" si="2"/>
        <v>23731.200000000001</v>
      </c>
      <c r="O21" s="50"/>
      <c r="P21" s="52">
        <f t="shared" si="3"/>
        <v>23731.200000000001</v>
      </c>
      <c r="Q21" s="50">
        <v>1</v>
      </c>
      <c r="R21" s="67">
        <f t="shared" si="4"/>
        <v>23731.200000000001</v>
      </c>
    </row>
    <row r="22" spans="1:68" s="42" customFormat="1" ht="14.25" customHeight="1">
      <c r="A22" s="50" t="s">
        <v>10</v>
      </c>
      <c r="B22" s="66" t="s">
        <v>35</v>
      </c>
      <c r="C22" s="50"/>
      <c r="D22" s="50"/>
      <c r="E22" s="50"/>
      <c r="F22" s="330"/>
      <c r="G22" s="50"/>
      <c r="H22" s="50"/>
      <c r="I22" s="50"/>
      <c r="J22" s="50"/>
      <c r="K22" s="50"/>
      <c r="L22" s="50">
        <f>SUM(L13:L21)</f>
        <v>478500</v>
      </c>
      <c r="M22" s="51">
        <v>1.03</v>
      </c>
      <c r="N22" s="52">
        <f t="shared" si="2"/>
        <v>492855</v>
      </c>
      <c r="O22" s="50"/>
      <c r="P22" s="52">
        <f t="shared" si="3"/>
        <v>492855</v>
      </c>
      <c r="Q22" s="50">
        <v>1</v>
      </c>
      <c r="R22" s="67">
        <f t="shared" si="4"/>
        <v>492855</v>
      </c>
    </row>
    <row r="23" spans="1:68" ht="14.25" customHeight="1"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</row>
    <row r="24" spans="1:68" ht="14.25" customHeight="1">
      <c r="A24" s="44" t="s">
        <v>213</v>
      </c>
      <c r="B24" s="44"/>
      <c r="C24" s="44" t="s">
        <v>214</v>
      </c>
      <c r="D24" s="44" t="s">
        <v>215</v>
      </c>
      <c r="E24" s="44" t="s">
        <v>216</v>
      </c>
      <c r="F24" s="477" t="s">
        <v>217</v>
      </c>
      <c r="G24" s="44" t="s">
        <v>6</v>
      </c>
      <c r="H24" s="44" t="s">
        <v>218</v>
      </c>
      <c r="I24" s="44" t="s">
        <v>219</v>
      </c>
      <c r="J24" s="44" t="s">
        <v>220</v>
      </c>
      <c r="K24" s="44" t="s">
        <v>221</v>
      </c>
      <c r="L24" s="44" t="s">
        <v>216</v>
      </c>
      <c r="M24" s="45">
        <v>1.03</v>
      </c>
      <c r="N24" s="46" t="s">
        <v>8</v>
      </c>
      <c r="O24" s="44" t="s">
        <v>9</v>
      </c>
      <c r="P24" s="46" t="s">
        <v>10</v>
      </c>
      <c r="Q24" s="44" t="s">
        <v>222</v>
      </c>
      <c r="R24" s="61" t="s">
        <v>223</v>
      </c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</row>
    <row r="25" spans="1:68" s="42" customFormat="1" ht="15.75" customHeight="1">
      <c r="A25" s="50" t="s">
        <v>345</v>
      </c>
      <c r="B25" s="66" t="s">
        <v>40</v>
      </c>
      <c r="C25" s="50"/>
      <c r="D25" s="50"/>
      <c r="E25" s="50"/>
      <c r="F25" s="330"/>
      <c r="G25" s="50"/>
      <c r="H25" s="50">
        <v>336</v>
      </c>
      <c r="I25" s="50">
        <v>346</v>
      </c>
      <c r="J25" s="50">
        <f>I25-H25</f>
        <v>10</v>
      </c>
      <c r="K25" s="50">
        <v>120</v>
      </c>
      <c r="L25" s="50">
        <f>K25*J25</f>
        <v>1200</v>
      </c>
      <c r="M25" s="51">
        <v>1.03</v>
      </c>
      <c r="N25" s="52">
        <f>M25*L25</f>
        <v>1236</v>
      </c>
      <c r="O25" s="50"/>
      <c r="P25" s="52">
        <f>G25+N25+O25</f>
        <v>1236</v>
      </c>
      <c r="Q25" s="50">
        <v>1</v>
      </c>
      <c r="R25" s="67">
        <f>P25*Q25</f>
        <v>1236</v>
      </c>
    </row>
    <row r="26" spans="1:68" s="42" customFormat="1" ht="15.75" customHeight="1">
      <c r="A26" s="50" t="s">
        <v>346</v>
      </c>
      <c r="B26" s="66" t="s">
        <v>40</v>
      </c>
      <c r="C26" s="50"/>
      <c r="D26" s="50"/>
      <c r="E26" s="50"/>
      <c r="F26" s="330"/>
      <c r="G26" s="50"/>
      <c r="H26" s="50">
        <v>1185</v>
      </c>
      <c r="I26" s="50">
        <v>1338</v>
      </c>
      <c r="J26" s="50">
        <f>I26-H26</f>
        <v>153</v>
      </c>
      <c r="K26" s="50">
        <v>150</v>
      </c>
      <c r="L26" s="50">
        <f>K26*J26</f>
        <v>22950</v>
      </c>
      <c r="M26" s="51">
        <v>1.03</v>
      </c>
      <c r="N26" s="52">
        <f>M26*L26</f>
        <v>23638.5</v>
      </c>
      <c r="O26" s="50"/>
      <c r="P26" s="52">
        <f>G26+N26+O26</f>
        <v>23638.5</v>
      </c>
      <c r="Q26" s="50">
        <v>1</v>
      </c>
      <c r="R26" s="67">
        <f>P26*Q26</f>
        <v>23638.5</v>
      </c>
    </row>
    <row r="27" spans="1:68" s="42" customFormat="1" ht="15.75" customHeight="1">
      <c r="A27" s="50" t="s">
        <v>347</v>
      </c>
      <c r="B27" s="66" t="s">
        <v>40</v>
      </c>
      <c r="C27" s="50"/>
      <c r="D27" s="50"/>
      <c r="E27" s="50"/>
      <c r="F27" s="330"/>
      <c r="G27" s="50"/>
      <c r="H27" s="50"/>
      <c r="I27" s="50"/>
      <c r="J27" s="50"/>
      <c r="K27" s="50"/>
      <c r="L27" s="50">
        <f>SUM(L25:L26)</f>
        <v>24150</v>
      </c>
      <c r="M27" s="51">
        <v>1.03</v>
      </c>
      <c r="N27" s="52">
        <f>M27*L27</f>
        <v>24874.5</v>
      </c>
      <c r="O27" s="50"/>
      <c r="P27" s="52">
        <f>G27+N27+O27</f>
        <v>24874.5</v>
      </c>
      <c r="Q27" s="50">
        <v>1</v>
      </c>
      <c r="R27" s="67">
        <f>P27*Q27</f>
        <v>24874.5</v>
      </c>
    </row>
    <row r="28" spans="1:68" ht="12.75" customHeight="1">
      <c r="A28" s="44"/>
      <c r="B28" s="223"/>
      <c r="C28" s="44"/>
      <c r="D28" s="44"/>
      <c r="E28" s="44"/>
      <c r="F28" s="477"/>
      <c r="G28" s="44"/>
      <c r="H28" s="44"/>
      <c r="I28" s="44"/>
      <c r="J28" s="44"/>
      <c r="K28" s="44"/>
      <c r="L28" s="44"/>
      <c r="M28" s="45"/>
      <c r="N28" s="46"/>
      <c r="O28" s="44"/>
      <c r="P28" s="46"/>
      <c r="Q28" s="44"/>
      <c r="R28" s="61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</row>
    <row r="29" spans="1:68" ht="14.25" customHeight="1">
      <c r="A29" s="44"/>
      <c r="B29" s="223"/>
      <c r="C29" s="44"/>
      <c r="D29" s="44"/>
      <c r="E29" s="44"/>
      <c r="F29" s="477"/>
      <c r="G29" s="44"/>
      <c r="H29" s="44"/>
      <c r="I29" s="44"/>
      <c r="J29" s="44"/>
      <c r="K29" s="44"/>
      <c r="L29" s="44"/>
      <c r="M29" s="45"/>
      <c r="N29" s="46"/>
      <c r="O29" s="44"/>
      <c r="P29" s="46"/>
      <c r="Q29" s="44"/>
      <c r="R29" s="61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</row>
    <row r="30" spans="1:68" ht="15" customHeight="1">
      <c r="A30" s="44" t="s">
        <v>213</v>
      </c>
      <c r="B30" s="44"/>
      <c r="C30" s="44" t="s">
        <v>214</v>
      </c>
      <c r="D30" s="44" t="s">
        <v>215</v>
      </c>
      <c r="E30" s="44" t="s">
        <v>216</v>
      </c>
      <c r="F30" s="477" t="s">
        <v>217</v>
      </c>
      <c r="G30" s="44" t="s">
        <v>6</v>
      </c>
      <c r="H30" s="44" t="s">
        <v>218</v>
      </c>
      <c r="I30" s="44" t="s">
        <v>219</v>
      </c>
      <c r="J30" s="44" t="s">
        <v>220</v>
      </c>
      <c r="K30" s="44" t="s">
        <v>221</v>
      </c>
      <c r="L30" s="44" t="s">
        <v>216</v>
      </c>
      <c r="M30" s="45">
        <v>1.03</v>
      </c>
      <c r="N30" s="46" t="s">
        <v>8</v>
      </c>
      <c r="O30" s="44" t="s">
        <v>9</v>
      </c>
      <c r="P30" s="46" t="s">
        <v>10</v>
      </c>
      <c r="Q30" s="44" t="s">
        <v>222</v>
      </c>
      <c r="R30" s="61" t="s">
        <v>223</v>
      </c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</row>
    <row r="31" spans="1:68" s="42" customFormat="1" ht="21" customHeight="1">
      <c r="A31" s="50" t="s">
        <v>348</v>
      </c>
      <c r="B31" s="66" t="s">
        <v>159</v>
      </c>
      <c r="C31" s="50"/>
      <c r="D31" s="50"/>
      <c r="E31" s="50"/>
      <c r="F31" s="330"/>
      <c r="G31" s="50"/>
      <c r="H31" s="50">
        <v>3374</v>
      </c>
      <c r="I31" s="50">
        <v>2981</v>
      </c>
      <c r="J31" s="50">
        <f>H31-I31</f>
        <v>393</v>
      </c>
      <c r="K31" s="50">
        <v>240</v>
      </c>
      <c r="L31" s="50">
        <f t="shared" ref="L31:L37" si="5">K31*J31</f>
        <v>94320</v>
      </c>
      <c r="M31" s="51">
        <v>1.03</v>
      </c>
      <c r="N31" s="52">
        <f t="shared" ref="N31:N38" si="6">M31*L31</f>
        <v>97149.6</v>
      </c>
      <c r="O31" s="50"/>
      <c r="P31" s="52">
        <f t="shared" ref="P31:P38" si="7">G31+N31+O31</f>
        <v>97149.6</v>
      </c>
      <c r="Q31" s="50">
        <v>1</v>
      </c>
      <c r="R31" s="67">
        <f t="shared" ref="R31:R38" si="8">P31*Q31</f>
        <v>97149.6</v>
      </c>
    </row>
    <row r="32" spans="1:68" s="42" customFormat="1" ht="14.25" customHeight="1">
      <c r="A32" s="50" t="s">
        <v>349</v>
      </c>
      <c r="B32" s="66" t="s">
        <v>159</v>
      </c>
      <c r="C32" s="50"/>
      <c r="D32" s="50"/>
      <c r="E32" s="50"/>
      <c r="F32" s="330"/>
      <c r="G32" s="50"/>
      <c r="H32" s="50">
        <v>2334</v>
      </c>
      <c r="I32" s="50">
        <v>2447</v>
      </c>
      <c r="J32" s="50">
        <f t="shared" ref="J32:J37" si="9">I32-H32</f>
        <v>113</v>
      </c>
      <c r="K32" s="50">
        <v>240</v>
      </c>
      <c r="L32" s="50">
        <f t="shared" si="5"/>
        <v>27120</v>
      </c>
      <c r="M32" s="51">
        <v>1.03</v>
      </c>
      <c r="N32" s="52">
        <f t="shared" si="6"/>
        <v>27933.599999999999</v>
      </c>
      <c r="O32" s="50"/>
      <c r="P32" s="52">
        <f t="shared" si="7"/>
        <v>27933.599999999999</v>
      </c>
      <c r="Q32" s="50">
        <v>1</v>
      </c>
      <c r="R32" s="67">
        <f t="shared" si="8"/>
        <v>27933.599999999999</v>
      </c>
    </row>
    <row r="33" spans="1:68" s="42" customFormat="1" ht="18.75" customHeight="1">
      <c r="A33" s="50" t="s">
        <v>350</v>
      </c>
      <c r="B33" s="66" t="s">
        <v>159</v>
      </c>
      <c r="C33" s="50"/>
      <c r="D33" s="50"/>
      <c r="E33" s="50"/>
      <c r="F33" s="330"/>
      <c r="G33" s="50"/>
      <c r="H33" s="50">
        <v>6650</v>
      </c>
      <c r="I33" s="50">
        <v>6959</v>
      </c>
      <c r="J33" s="50">
        <f t="shared" si="9"/>
        <v>309</v>
      </c>
      <c r="K33" s="50">
        <v>300</v>
      </c>
      <c r="L33" s="50">
        <f t="shared" si="5"/>
        <v>92700</v>
      </c>
      <c r="M33" s="51">
        <v>1.03</v>
      </c>
      <c r="N33" s="52">
        <f t="shared" si="6"/>
        <v>95481</v>
      </c>
      <c r="O33" s="50"/>
      <c r="P33" s="52">
        <f t="shared" si="7"/>
        <v>95481</v>
      </c>
      <c r="Q33" s="50">
        <v>1</v>
      </c>
      <c r="R33" s="67">
        <f t="shared" si="8"/>
        <v>95481</v>
      </c>
    </row>
    <row r="34" spans="1:68" s="42" customFormat="1" ht="19.5" customHeight="1">
      <c r="A34" s="50" t="s">
        <v>351</v>
      </c>
      <c r="B34" s="66" t="s">
        <v>159</v>
      </c>
      <c r="C34" s="50"/>
      <c r="D34" s="50"/>
      <c r="E34" s="50"/>
      <c r="F34" s="330"/>
      <c r="G34" s="50"/>
      <c r="H34" s="50">
        <v>810</v>
      </c>
      <c r="I34" s="50">
        <v>810</v>
      </c>
      <c r="J34" s="50">
        <f t="shared" si="9"/>
        <v>0</v>
      </c>
      <c r="K34" s="50">
        <v>120</v>
      </c>
      <c r="L34" s="50">
        <f t="shared" si="5"/>
        <v>0</v>
      </c>
      <c r="M34" s="51">
        <v>1.03</v>
      </c>
      <c r="N34" s="52">
        <f t="shared" si="6"/>
        <v>0</v>
      </c>
      <c r="O34" s="50"/>
      <c r="P34" s="52">
        <f t="shared" si="7"/>
        <v>0</v>
      </c>
      <c r="Q34" s="50">
        <v>1</v>
      </c>
      <c r="R34" s="67">
        <f t="shared" si="8"/>
        <v>0</v>
      </c>
    </row>
    <row r="35" spans="1:68" s="42" customFormat="1" ht="15" customHeight="1">
      <c r="A35" s="50" t="s">
        <v>352</v>
      </c>
      <c r="B35" s="66" t="s">
        <v>159</v>
      </c>
      <c r="C35" s="50"/>
      <c r="D35" s="50"/>
      <c r="E35" s="50"/>
      <c r="F35" s="330"/>
      <c r="G35" s="50"/>
      <c r="H35" s="50">
        <v>5935</v>
      </c>
      <c r="I35" s="50">
        <v>6742</v>
      </c>
      <c r="J35" s="50">
        <f t="shared" si="9"/>
        <v>807</v>
      </c>
      <c r="K35" s="50">
        <v>120</v>
      </c>
      <c r="L35" s="50">
        <f t="shared" si="5"/>
        <v>96840</v>
      </c>
      <c r="M35" s="51">
        <v>1.03</v>
      </c>
      <c r="N35" s="52">
        <f t="shared" si="6"/>
        <v>99745.2</v>
      </c>
      <c r="O35" s="50"/>
      <c r="P35" s="52">
        <f t="shared" si="7"/>
        <v>99745.2</v>
      </c>
      <c r="Q35" s="50">
        <v>1</v>
      </c>
      <c r="R35" s="67">
        <f t="shared" si="8"/>
        <v>99745.2</v>
      </c>
    </row>
    <row r="36" spans="1:68" s="42" customFormat="1" ht="14.25" customHeight="1">
      <c r="A36" s="50" t="s">
        <v>353</v>
      </c>
      <c r="B36" s="66" t="s">
        <v>159</v>
      </c>
      <c r="C36" s="50"/>
      <c r="D36" s="50"/>
      <c r="E36" s="50"/>
      <c r="F36" s="330"/>
      <c r="G36" s="50"/>
      <c r="H36" s="50">
        <v>3557</v>
      </c>
      <c r="I36" s="50">
        <v>3882</v>
      </c>
      <c r="J36" s="50">
        <f t="shared" si="9"/>
        <v>325</v>
      </c>
      <c r="K36" s="50">
        <v>120</v>
      </c>
      <c r="L36" s="50">
        <f t="shared" si="5"/>
        <v>39000</v>
      </c>
      <c r="M36" s="51">
        <v>1.03</v>
      </c>
      <c r="N36" s="52">
        <f t="shared" si="6"/>
        <v>40170</v>
      </c>
      <c r="O36" s="50"/>
      <c r="P36" s="52">
        <f t="shared" si="7"/>
        <v>40170</v>
      </c>
      <c r="Q36" s="50">
        <v>1</v>
      </c>
      <c r="R36" s="67">
        <f t="shared" si="8"/>
        <v>40170</v>
      </c>
    </row>
    <row r="37" spans="1:68" s="42" customFormat="1" ht="13.5" customHeight="1">
      <c r="A37" s="50" t="s">
        <v>354</v>
      </c>
      <c r="B37" s="66" t="s">
        <v>159</v>
      </c>
      <c r="C37" s="50"/>
      <c r="D37" s="50"/>
      <c r="E37" s="50"/>
      <c r="F37" s="330"/>
      <c r="G37" s="50"/>
      <c r="H37" s="50">
        <v>4908</v>
      </c>
      <c r="I37" s="50">
        <v>5174</v>
      </c>
      <c r="J37" s="50">
        <f t="shared" si="9"/>
        <v>266</v>
      </c>
      <c r="K37" s="50">
        <v>120</v>
      </c>
      <c r="L37" s="50">
        <f t="shared" si="5"/>
        <v>31920</v>
      </c>
      <c r="M37" s="51">
        <v>1.03</v>
      </c>
      <c r="N37" s="52">
        <f t="shared" si="6"/>
        <v>32877.599999999999</v>
      </c>
      <c r="O37" s="50"/>
      <c r="P37" s="52">
        <f t="shared" si="7"/>
        <v>32877.599999999999</v>
      </c>
      <c r="Q37" s="50">
        <v>1</v>
      </c>
      <c r="R37" s="67">
        <f t="shared" si="8"/>
        <v>32877.599999999999</v>
      </c>
    </row>
    <row r="38" spans="1:68" s="42" customFormat="1" ht="19.5" customHeight="1">
      <c r="A38" s="50" t="s">
        <v>10</v>
      </c>
      <c r="B38" s="66" t="s">
        <v>159</v>
      </c>
      <c r="C38" s="50"/>
      <c r="D38" s="50"/>
      <c r="E38" s="50"/>
      <c r="F38" s="330"/>
      <c r="G38" s="50"/>
      <c r="H38" s="50"/>
      <c r="I38" s="50"/>
      <c r="J38" s="50" t="s">
        <v>323</v>
      </c>
      <c r="K38" s="50"/>
      <c r="L38" s="50">
        <f>SUM(L31:L37)</f>
        <v>381900</v>
      </c>
      <c r="M38" s="51">
        <v>1.03</v>
      </c>
      <c r="N38" s="52">
        <f t="shared" si="6"/>
        <v>393357</v>
      </c>
      <c r="O38" s="50"/>
      <c r="P38" s="52">
        <f t="shared" si="7"/>
        <v>393357</v>
      </c>
      <c r="Q38" s="50">
        <v>1</v>
      </c>
      <c r="R38" s="67">
        <f t="shared" si="8"/>
        <v>393357</v>
      </c>
    </row>
    <row r="39" spans="1:68">
      <c r="A39" s="44"/>
      <c r="B39" s="223"/>
      <c r="C39" s="44"/>
      <c r="D39" s="44"/>
      <c r="E39" s="44"/>
      <c r="F39" s="477"/>
      <c r="G39" s="44"/>
      <c r="H39" s="44"/>
      <c r="I39" s="44"/>
      <c r="J39" s="44"/>
      <c r="K39" s="44"/>
      <c r="L39" s="44"/>
      <c r="M39" s="45"/>
      <c r="N39" s="46"/>
      <c r="O39" s="44"/>
      <c r="P39" s="46"/>
      <c r="Q39" s="44"/>
      <c r="R39" s="61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</row>
    <row r="40" spans="1:68" s="110" customFormat="1">
      <c r="A40" s="50" t="s">
        <v>355</v>
      </c>
      <c r="B40" s="66" t="s">
        <v>62</v>
      </c>
      <c r="C40" s="50"/>
      <c r="D40" s="50"/>
      <c r="E40" s="50"/>
      <c r="F40" s="330"/>
      <c r="G40" s="50"/>
      <c r="H40" s="50">
        <v>5111</v>
      </c>
      <c r="I40" s="50">
        <v>5424</v>
      </c>
      <c r="J40" s="50">
        <f>I40-H40</f>
        <v>313</v>
      </c>
      <c r="K40" s="50">
        <v>240</v>
      </c>
      <c r="L40" s="50">
        <f>K40*J40</f>
        <v>75120</v>
      </c>
      <c r="M40" s="51">
        <v>1.03</v>
      </c>
      <c r="N40" s="52">
        <f t="shared" ref="N40:N45" si="10">M40*L40</f>
        <v>77373.600000000006</v>
      </c>
      <c r="O40" s="50"/>
      <c r="P40" s="52">
        <f t="shared" ref="P40:P45" si="11">G40+N40+O40</f>
        <v>77373.600000000006</v>
      </c>
      <c r="Q40" s="50">
        <v>1</v>
      </c>
      <c r="R40" s="67">
        <f t="shared" ref="R40:R45" si="12">P40*Q40</f>
        <v>77373.600000000006</v>
      </c>
      <c r="S40" s="42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</row>
    <row r="41" spans="1:68" s="110" customFormat="1">
      <c r="A41" s="50" t="s">
        <v>356</v>
      </c>
      <c r="B41" s="66" t="s">
        <v>62</v>
      </c>
      <c r="C41" s="50"/>
      <c r="D41" s="50"/>
      <c r="E41" s="50"/>
      <c r="F41" s="330"/>
      <c r="G41" s="50"/>
      <c r="H41" s="50">
        <v>443</v>
      </c>
      <c r="I41" s="50">
        <v>503</v>
      </c>
      <c r="J41" s="50">
        <f>I41-H41</f>
        <v>60</v>
      </c>
      <c r="K41" s="50">
        <v>240</v>
      </c>
      <c r="L41" s="50">
        <f>K41*J41</f>
        <v>14400</v>
      </c>
      <c r="M41" s="51">
        <v>1.03</v>
      </c>
      <c r="N41" s="52">
        <f t="shared" si="10"/>
        <v>14832</v>
      </c>
      <c r="O41" s="50"/>
      <c r="P41" s="52">
        <f t="shared" si="11"/>
        <v>14832</v>
      </c>
      <c r="Q41" s="50">
        <v>1</v>
      </c>
      <c r="R41" s="67">
        <f t="shared" si="12"/>
        <v>14832</v>
      </c>
      <c r="S41" s="42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</row>
    <row r="42" spans="1:68" s="110" customFormat="1">
      <c r="A42" s="50" t="s">
        <v>357</v>
      </c>
      <c r="B42" s="66" t="s">
        <v>62</v>
      </c>
      <c r="C42" s="50"/>
      <c r="D42" s="50"/>
      <c r="E42" s="50"/>
      <c r="F42" s="330"/>
      <c r="G42" s="50"/>
      <c r="H42" s="50">
        <v>1458</v>
      </c>
      <c r="I42" s="50">
        <v>1536</v>
      </c>
      <c r="J42" s="50">
        <f>I42-H42</f>
        <v>78</v>
      </c>
      <c r="K42" s="50">
        <v>120</v>
      </c>
      <c r="L42" s="50">
        <f>K42*J42</f>
        <v>9360</v>
      </c>
      <c r="M42" s="51">
        <v>1.03</v>
      </c>
      <c r="N42" s="52">
        <f t="shared" si="10"/>
        <v>9640.7999999999993</v>
      </c>
      <c r="O42" s="50"/>
      <c r="P42" s="52">
        <f t="shared" si="11"/>
        <v>9640.7999999999993</v>
      </c>
      <c r="Q42" s="50">
        <v>1</v>
      </c>
      <c r="R42" s="67">
        <f t="shared" si="12"/>
        <v>9640.7999999999993</v>
      </c>
      <c r="S42" s="42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</row>
    <row r="43" spans="1:68" s="110" customFormat="1">
      <c r="A43" s="50" t="s">
        <v>358</v>
      </c>
      <c r="B43" s="66" t="s">
        <v>62</v>
      </c>
      <c r="C43" s="50"/>
      <c r="D43" s="50"/>
      <c r="E43" s="50"/>
      <c r="F43" s="330"/>
      <c r="G43" s="50"/>
      <c r="H43" s="50">
        <v>17153</v>
      </c>
      <c r="I43" s="50">
        <v>18422</v>
      </c>
      <c r="J43" s="50">
        <f>I43-H43</f>
        <v>1269</v>
      </c>
      <c r="K43" s="50">
        <v>60</v>
      </c>
      <c r="L43" s="50">
        <f>K43*J43</f>
        <v>76140</v>
      </c>
      <c r="M43" s="51">
        <v>1.03</v>
      </c>
      <c r="N43" s="52">
        <f t="shared" si="10"/>
        <v>78424.2</v>
      </c>
      <c r="O43" s="50"/>
      <c r="P43" s="52">
        <f t="shared" si="11"/>
        <v>78424.2</v>
      </c>
      <c r="Q43" s="50">
        <v>1</v>
      </c>
      <c r="R43" s="67">
        <f t="shared" si="12"/>
        <v>78424.2</v>
      </c>
      <c r="S43" s="42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</row>
    <row r="44" spans="1:68" s="110" customFormat="1">
      <c r="A44" s="50" t="s">
        <v>359</v>
      </c>
      <c r="B44" s="66" t="s">
        <v>62</v>
      </c>
      <c r="C44" s="50"/>
      <c r="D44" s="50"/>
      <c r="E44" s="50"/>
      <c r="F44" s="330"/>
      <c r="G44" s="50"/>
      <c r="H44" s="50">
        <v>647</v>
      </c>
      <c r="I44" s="50">
        <v>660</v>
      </c>
      <c r="J44" s="50">
        <f>I44-H44</f>
        <v>13</v>
      </c>
      <c r="K44" s="50">
        <v>60</v>
      </c>
      <c r="L44" s="50">
        <f>K44*J44</f>
        <v>780</v>
      </c>
      <c r="M44" s="51">
        <v>1.03</v>
      </c>
      <c r="N44" s="52">
        <f t="shared" si="10"/>
        <v>803.4</v>
      </c>
      <c r="O44" s="50"/>
      <c r="P44" s="52">
        <f t="shared" si="11"/>
        <v>803.4</v>
      </c>
      <c r="Q44" s="50">
        <v>1</v>
      </c>
      <c r="R44" s="67">
        <f t="shared" si="12"/>
        <v>803.4</v>
      </c>
      <c r="S44" s="42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</row>
    <row r="45" spans="1:68" s="110" customFormat="1">
      <c r="A45" s="50" t="s">
        <v>10</v>
      </c>
      <c r="B45" s="66"/>
      <c r="C45" s="50"/>
      <c r="D45" s="50"/>
      <c r="E45" s="50"/>
      <c r="F45" s="330"/>
      <c r="G45" s="50"/>
      <c r="H45" s="50"/>
      <c r="I45" s="50"/>
      <c r="J45" s="50"/>
      <c r="K45" s="50"/>
      <c r="L45" s="50">
        <f>SUM(L40:L44)</f>
        <v>175800</v>
      </c>
      <c r="M45" s="51">
        <v>1.03</v>
      </c>
      <c r="N45" s="52">
        <f t="shared" si="10"/>
        <v>181074</v>
      </c>
      <c r="O45" s="50"/>
      <c r="P45" s="52">
        <f t="shared" si="11"/>
        <v>181074</v>
      </c>
      <c r="Q45" s="50">
        <v>1</v>
      </c>
      <c r="R45" s="67">
        <f t="shared" si="12"/>
        <v>181074</v>
      </c>
      <c r="S45" s="42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</row>
    <row r="46" spans="1:68" s="109" customFormat="1">
      <c r="A46" s="50"/>
      <c r="B46" s="66"/>
      <c r="C46" s="50"/>
      <c r="D46" s="50"/>
      <c r="E46" s="50"/>
      <c r="F46" s="330"/>
      <c r="G46" s="50"/>
      <c r="H46" s="50"/>
      <c r="I46" s="50"/>
      <c r="J46" s="50"/>
      <c r="K46" s="50"/>
      <c r="L46" s="50"/>
      <c r="M46" s="51"/>
      <c r="N46" s="52"/>
      <c r="O46" s="50"/>
      <c r="P46" s="52"/>
      <c r="Q46" s="50"/>
      <c r="R46" s="67"/>
      <c r="S46" s="42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</row>
    <row r="47" spans="1:68" s="110" customFormat="1">
      <c r="A47" s="50" t="s">
        <v>360</v>
      </c>
      <c r="B47" s="66"/>
      <c r="C47" s="50"/>
      <c r="D47" s="50"/>
      <c r="E47" s="50"/>
      <c r="F47" s="330"/>
      <c r="G47" s="50"/>
      <c r="H47" s="50"/>
      <c r="I47" s="50"/>
      <c r="J47" s="50"/>
      <c r="K47" s="50"/>
      <c r="L47" s="50"/>
      <c r="M47" s="51"/>
      <c r="N47" s="52">
        <f>N22+N27+N38+N45</f>
        <v>1092160.5</v>
      </c>
      <c r="O47" s="50"/>
      <c r="P47" s="52"/>
      <c r="Q47" s="50"/>
      <c r="R47" s="67">
        <f>N47</f>
        <v>1092160.5</v>
      </c>
      <c r="S47" s="42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</row>
    <row r="48" spans="1:68" s="109" customFormat="1">
      <c r="A48" s="50"/>
      <c r="B48" s="66"/>
      <c r="C48" s="50"/>
      <c r="D48" s="50"/>
      <c r="E48" s="50"/>
      <c r="F48" s="67">
        <v>9.5</v>
      </c>
      <c r="G48" s="50"/>
      <c r="H48" s="50"/>
      <c r="I48" s="50"/>
      <c r="J48" s="50"/>
      <c r="K48" s="50"/>
      <c r="L48" s="50"/>
      <c r="M48" s="51"/>
      <c r="N48" s="52"/>
      <c r="O48" s="50"/>
      <c r="P48" s="52"/>
      <c r="Q48" s="50"/>
      <c r="R48" s="67"/>
      <c r="S48" s="42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</row>
    <row r="49" spans="1:68" s="110" customFormat="1">
      <c r="A49" s="50" t="s">
        <v>361</v>
      </c>
      <c r="B49" s="66"/>
      <c r="C49" s="50"/>
      <c r="D49" s="50"/>
      <c r="E49" s="50">
        <f>G49/F48</f>
        <v>3069</v>
      </c>
      <c r="F49" s="67">
        <v>9.5</v>
      </c>
      <c r="G49" s="139">
        <f>G10</f>
        <v>29155.5</v>
      </c>
      <c r="H49" s="50"/>
      <c r="I49" s="50"/>
      <c r="J49" s="50"/>
      <c r="K49" s="50"/>
      <c r="L49" s="482">
        <f>N49/M49</f>
        <v>2421650</v>
      </c>
      <c r="M49" s="51">
        <v>1.03</v>
      </c>
      <c r="N49" s="52">
        <f>R49-G49</f>
        <v>2494299.5</v>
      </c>
      <c r="O49" s="50"/>
      <c r="P49" s="52">
        <f>G49+N49</f>
        <v>2523455</v>
      </c>
      <c r="Q49" s="50">
        <v>1</v>
      </c>
      <c r="R49" s="67">
        <f>R10-R47</f>
        <v>2523455</v>
      </c>
      <c r="S49" s="42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</row>
    <row r="50" spans="1:68">
      <c r="A50" s="127"/>
      <c r="B50" s="106"/>
      <c r="C50" s="127"/>
      <c r="D50" s="127"/>
      <c r="E50" s="127"/>
      <c r="F50" s="478"/>
      <c r="G50" s="127"/>
      <c r="H50" s="127"/>
      <c r="I50" s="127"/>
      <c r="J50" s="127"/>
      <c r="K50" s="127"/>
      <c r="L50" s="127"/>
      <c r="M50" s="364"/>
      <c r="N50" s="365"/>
      <c r="O50" s="127"/>
      <c r="P50" s="365"/>
      <c r="Q50" s="127"/>
      <c r="R50" s="128"/>
      <c r="S50" s="105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</row>
    <row r="51" spans="1:68" s="42" customFormat="1">
      <c r="A51" s="50" t="s">
        <v>213</v>
      </c>
      <c r="B51" s="50"/>
      <c r="C51" s="50" t="s">
        <v>214</v>
      </c>
      <c r="D51" s="50" t="s">
        <v>215</v>
      </c>
      <c r="E51" s="50" t="s">
        <v>216</v>
      </c>
      <c r="F51" s="330" t="s">
        <v>217</v>
      </c>
      <c r="G51" s="50" t="s">
        <v>6</v>
      </c>
      <c r="H51" s="50" t="s">
        <v>218</v>
      </c>
      <c r="I51" s="50" t="s">
        <v>219</v>
      </c>
      <c r="J51" s="50" t="s">
        <v>220</v>
      </c>
      <c r="K51" s="50" t="s">
        <v>221</v>
      </c>
      <c r="L51" s="50" t="s">
        <v>216</v>
      </c>
      <c r="M51" s="51"/>
      <c r="N51" s="52" t="s">
        <v>8</v>
      </c>
      <c r="O51" s="50" t="s">
        <v>9</v>
      </c>
      <c r="P51" s="52" t="s">
        <v>10</v>
      </c>
      <c r="Q51" s="50" t="s">
        <v>222</v>
      </c>
      <c r="R51" s="67" t="s">
        <v>223</v>
      </c>
    </row>
    <row r="52" spans="1:68" s="42" customFormat="1">
      <c r="A52" s="66" t="s">
        <v>362</v>
      </c>
      <c r="B52" s="66"/>
      <c r="C52" s="50"/>
      <c r="D52" s="50"/>
      <c r="E52" s="139">
        <f>E49*Q52</f>
        <v>1436.795316</v>
      </c>
      <c r="F52" s="330">
        <v>9.5</v>
      </c>
      <c r="G52" s="139">
        <f>E52*F52</f>
        <v>13649.555501999999</v>
      </c>
      <c r="H52" s="50"/>
      <c r="I52" s="50"/>
      <c r="J52" s="50"/>
      <c r="K52" s="50"/>
      <c r="L52" s="50"/>
      <c r="M52" s="51"/>
      <c r="N52" s="52"/>
      <c r="O52" s="50"/>
      <c r="P52" s="480"/>
      <c r="Q52" s="50">
        <v>0.46816400000000002</v>
      </c>
      <c r="R52" s="67">
        <f>R49*Q52</f>
        <v>1181390.7866199999</v>
      </c>
    </row>
    <row r="53" spans="1:68" s="42" customFormat="1">
      <c r="A53" s="66" t="s">
        <v>363</v>
      </c>
      <c r="B53" s="66"/>
      <c r="C53" s="50"/>
      <c r="D53" s="50"/>
      <c r="E53" s="139">
        <f>E49*Q53</f>
        <v>209.88891000000001</v>
      </c>
      <c r="F53" s="330">
        <v>9.5</v>
      </c>
      <c r="G53" s="139">
        <f>E53*F53</f>
        <v>1993.944645</v>
      </c>
      <c r="H53" s="50"/>
      <c r="I53" s="50"/>
      <c r="J53" s="50"/>
      <c r="K53" s="50"/>
      <c r="L53" s="50"/>
      <c r="M53" s="51"/>
      <c r="N53" s="52"/>
      <c r="O53" s="50"/>
      <c r="P53" s="52"/>
      <c r="Q53" s="50">
        <v>6.8390000000000006E-2</v>
      </c>
      <c r="R53" s="67">
        <f>R49*Q53</f>
        <v>172579.08744999999</v>
      </c>
    </row>
    <row r="54" spans="1:68" s="42" customFormat="1">
      <c r="A54" s="66" t="s">
        <v>364</v>
      </c>
      <c r="B54" s="66"/>
      <c r="C54" s="50"/>
      <c r="D54" s="50"/>
      <c r="E54" s="139">
        <f>E49*Q54</f>
        <v>1075.448187</v>
      </c>
      <c r="F54" s="330">
        <v>9.5</v>
      </c>
      <c r="G54" s="139">
        <f>E54*F54</f>
        <v>10216.757776500001</v>
      </c>
      <c r="H54" s="50"/>
      <c r="I54" s="50"/>
      <c r="J54" s="50"/>
      <c r="K54" s="50"/>
      <c r="L54" s="139"/>
      <c r="M54" s="51"/>
      <c r="N54" s="52"/>
      <c r="O54" s="50"/>
      <c r="P54" s="52"/>
      <c r="Q54" s="50">
        <v>0.35042299999999998</v>
      </c>
      <c r="R54" s="67">
        <f>R49*Q54</f>
        <v>884276.67146500002</v>
      </c>
    </row>
    <row r="55" spans="1:68" s="42" customFormat="1">
      <c r="A55" s="66" t="s">
        <v>365</v>
      </c>
      <c r="B55" s="66"/>
      <c r="C55" s="50"/>
      <c r="D55" s="50"/>
      <c r="E55" s="139">
        <f>E49*Q55</f>
        <v>346.86758700000001</v>
      </c>
      <c r="F55" s="330">
        <v>9.5</v>
      </c>
      <c r="G55" s="139">
        <f>E55*F55</f>
        <v>3295.2420765000002</v>
      </c>
      <c r="H55" s="50"/>
      <c r="I55" s="50"/>
      <c r="J55" s="50"/>
      <c r="K55" s="50"/>
      <c r="L55" s="50"/>
      <c r="M55" s="51"/>
      <c r="N55" s="52"/>
      <c r="O55" s="50"/>
      <c r="P55" s="52"/>
      <c r="Q55" s="50">
        <v>0.113023</v>
      </c>
      <c r="R55" s="67">
        <f>R49*Q55</f>
        <v>285208.45446500002</v>
      </c>
    </row>
    <row r="56" spans="1:68" s="42" customFormat="1">
      <c r="A56" s="66"/>
      <c r="B56" s="66"/>
      <c r="C56" s="50"/>
      <c r="D56" s="50"/>
      <c r="E56" s="50"/>
      <c r="F56" s="330"/>
      <c r="G56" s="139"/>
      <c r="H56" s="50"/>
      <c r="I56" s="50"/>
      <c r="J56" s="50"/>
      <c r="K56" s="50"/>
      <c r="L56" s="50"/>
      <c r="M56" s="51"/>
      <c r="N56" s="52"/>
      <c r="O56" s="50"/>
      <c r="P56" s="52"/>
      <c r="Q56" s="50"/>
      <c r="R56" s="67"/>
    </row>
    <row r="57" spans="1:68" s="42" customFormat="1">
      <c r="A57" s="50" t="s">
        <v>213</v>
      </c>
      <c r="B57" s="50"/>
      <c r="C57" s="50" t="s">
        <v>214</v>
      </c>
      <c r="D57" s="50" t="s">
        <v>215</v>
      </c>
      <c r="E57" s="50" t="s">
        <v>216</v>
      </c>
      <c r="F57" s="330" t="s">
        <v>217</v>
      </c>
      <c r="G57" s="50" t="s">
        <v>6</v>
      </c>
      <c r="H57" s="50" t="s">
        <v>218</v>
      </c>
      <c r="I57" s="50" t="s">
        <v>219</v>
      </c>
      <c r="J57" s="50" t="s">
        <v>220</v>
      </c>
      <c r="K57" s="50" t="s">
        <v>221</v>
      </c>
      <c r="L57" s="50" t="s">
        <v>216</v>
      </c>
      <c r="M57" s="51"/>
      <c r="N57" s="52" t="s">
        <v>8</v>
      </c>
      <c r="O57" s="50" t="s">
        <v>9</v>
      </c>
      <c r="P57" s="52" t="s">
        <v>10</v>
      </c>
      <c r="Q57" s="50" t="s">
        <v>222</v>
      </c>
      <c r="R57" s="67" t="s">
        <v>223</v>
      </c>
    </row>
    <row r="58" spans="1:68" s="42" customFormat="1">
      <c r="A58" s="66" t="s">
        <v>366</v>
      </c>
      <c r="B58" s="50"/>
      <c r="C58" s="50"/>
      <c r="D58" s="50"/>
      <c r="E58" s="67">
        <f>G58/F58</f>
        <v>1436.795316</v>
      </c>
      <c r="F58" s="330">
        <v>9.5</v>
      </c>
      <c r="G58" s="67">
        <f>G49*Q52</f>
        <v>13649.555501999999</v>
      </c>
      <c r="H58" s="50"/>
      <c r="I58" s="50"/>
      <c r="J58" s="50"/>
      <c r="K58" s="50"/>
      <c r="L58" s="67">
        <f>N58/M58</f>
        <v>1612229.3506</v>
      </c>
      <c r="M58" s="51">
        <v>1.03</v>
      </c>
      <c r="N58" s="52">
        <f>P58-G58</f>
        <v>1660596.2311180001</v>
      </c>
      <c r="O58" s="50"/>
      <c r="P58" s="52">
        <f>R58</f>
        <v>1674245.7866199999</v>
      </c>
      <c r="Q58" s="50"/>
      <c r="R58" s="67">
        <f>R52+N22</f>
        <v>1674245.7866199999</v>
      </c>
    </row>
    <row r="59" spans="1:68" s="42" customFormat="1">
      <c r="A59" s="50" t="s">
        <v>367</v>
      </c>
      <c r="B59" s="66" t="s">
        <v>35</v>
      </c>
      <c r="C59" s="50">
        <v>2</v>
      </c>
      <c r="D59" s="50">
        <v>2</v>
      </c>
      <c r="E59" s="50">
        <f>SUM(D59-C59)</f>
        <v>0</v>
      </c>
      <c r="F59" s="330">
        <v>9.5</v>
      </c>
      <c r="G59" s="139">
        <f>E59*F59</f>
        <v>0</v>
      </c>
      <c r="H59" s="50">
        <v>1661</v>
      </c>
      <c r="I59" s="50">
        <v>1661</v>
      </c>
      <c r="J59" s="50">
        <f t="shared" ref="J59:J65" si="13">I59-H59</f>
        <v>0</v>
      </c>
      <c r="K59" s="50">
        <v>1</v>
      </c>
      <c r="L59" s="50">
        <f t="shared" ref="L59:L65" si="14">K59*J59</f>
        <v>0</v>
      </c>
      <c r="M59" s="51">
        <v>1.03</v>
      </c>
      <c r="N59" s="52">
        <f t="shared" ref="N59:N65" si="15">M59*L59</f>
        <v>0</v>
      </c>
      <c r="O59" s="50">
        <v>40</v>
      </c>
      <c r="P59" s="52">
        <f>G59+N59+O59</f>
        <v>40</v>
      </c>
      <c r="Q59" s="50">
        <v>1</v>
      </c>
      <c r="R59" s="67">
        <f t="shared" ref="R59:R66" si="16">P59*Q59</f>
        <v>40</v>
      </c>
    </row>
    <row r="60" spans="1:68" s="42" customFormat="1">
      <c r="A60" s="50" t="s">
        <v>368</v>
      </c>
      <c r="B60" s="66" t="s">
        <v>35</v>
      </c>
      <c r="C60" s="50" t="s">
        <v>369</v>
      </c>
      <c r="D60" s="50"/>
      <c r="E60" s="50"/>
      <c r="F60" s="330"/>
      <c r="G60" s="139"/>
      <c r="H60" s="50">
        <v>9</v>
      </c>
      <c r="I60" s="50">
        <v>9</v>
      </c>
      <c r="J60" s="50">
        <f t="shared" si="13"/>
        <v>0</v>
      </c>
      <c r="K60" s="50">
        <v>1</v>
      </c>
      <c r="L60" s="50">
        <f t="shared" si="14"/>
        <v>0</v>
      </c>
      <c r="M60" s="51">
        <v>1.03</v>
      </c>
      <c r="N60" s="52">
        <f t="shared" si="15"/>
        <v>0</v>
      </c>
      <c r="O60" s="50"/>
      <c r="P60" s="52">
        <f>N60+O60</f>
        <v>0</v>
      </c>
      <c r="Q60" s="50">
        <v>1</v>
      </c>
      <c r="R60" s="67">
        <f t="shared" si="16"/>
        <v>0</v>
      </c>
    </row>
    <row r="61" spans="1:68" s="42" customFormat="1">
      <c r="A61" s="50" t="s">
        <v>370</v>
      </c>
      <c r="B61" s="66" t="s">
        <v>371</v>
      </c>
      <c r="C61" s="50">
        <v>4443</v>
      </c>
      <c r="D61" s="50"/>
      <c r="E61" s="50"/>
      <c r="F61" s="68"/>
      <c r="G61" s="50"/>
      <c r="H61" s="50">
        <v>108375</v>
      </c>
      <c r="I61" s="50">
        <v>113247</v>
      </c>
      <c r="J61" s="50">
        <f t="shared" si="13"/>
        <v>4872</v>
      </c>
      <c r="K61" s="50">
        <v>1</v>
      </c>
      <c r="L61" s="50">
        <f t="shared" si="14"/>
        <v>4872</v>
      </c>
      <c r="M61" s="51">
        <v>1.03</v>
      </c>
      <c r="N61" s="52">
        <f t="shared" si="15"/>
        <v>5018.16</v>
      </c>
      <c r="O61" s="50">
        <v>40</v>
      </c>
      <c r="P61" s="52">
        <f>G61+N61+O61</f>
        <v>5058.16</v>
      </c>
      <c r="Q61" s="50">
        <v>1</v>
      </c>
      <c r="R61" s="67">
        <f t="shared" si="16"/>
        <v>5058.16</v>
      </c>
    </row>
    <row r="62" spans="1:68" s="42" customFormat="1">
      <c r="A62" s="50" t="s">
        <v>372</v>
      </c>
      <c r="B62" s="66" t="s">
        <v>371</v>
      </c>
      <c r="C62" s="50" t="s">
        <v>373</v>
      </c>
      <c r="D62" s="50"/>
      <c r="E62" s="50"/>
      <c r="F62" s="68"/>
      <c r="G62" s="50"/>
      <c r="H62" s="50">
        <v>7143</v>
      </c>
      <c r="I62" s="50">
        <v>7143</v>
      </c>
      <c r="J62" s="50">
        <f t="shared" si="13"/>
        <v>0</v>
      </c>
      <c r="K62" s="50">
        <v>1</v>
      </c>
      <c r="L62" s="50">
        <f t="shared" si="14"/>
        <v>0</v>
      </c>
      <c r="M62" s="51">
        <v>1.03</v>
      </c>
      <c r="N62" s="52">
        <f t="shared" si="15"/>
        <v>0</v>
      </c>
      <c r="O62" s="50"/>
      <c r="P62" s="52">
        <f>G62+N62+O62</f>
        <v>0</v>
      </c>
      <c r="Q62" s="50">
        <v>1</v>
      </c>
      <c r="R62" s="67">
        <f t="shared" si="16"/>
        <v>0</v>
      </c>
    </row>
    <row r="63" spans="1:68" s="42" customFormat="1">
      <c r="A63" s="50" t="s">
        <v>374</v>
      </c>
      <c r="B63" s="66" t="s">
        <v>371</v>
      </c>
      <c r="C63" s="50"/>
      <c r="D63" s="50"/>
      <c r="E63" s="50"/>
      <c r="F63" s="68"/>
      <c r="G63" s="50"/>
      <c r="H63" s="50">
        <v>12820</v>
      </c>
      <c r="I63" s="50">
        <v>13015</v>
      </c>
      <c r="J63" s="50">
        <f t="shared" si="13"/>
        <v>195</v>
      </c>
      <c r="K63" s="50">
        <v>1</v>
      </c>
      <c r="L63" s="50">
        <f t="shared" si="14"/>
        <v>195</v>
      </c>
      <c r="M63" s="51">
        <v>1.03</v>
      </c>
      <c r="N63" s="52">
        <f t="shared" si="15"/>
        <v>200.85</v>
      </c>
      <c r="O63" s="50">
        <v>40</v>
      </c>
      <c r="P63" s="52">
        <f>G63+N63+O63</f>
        <v>240.85</v>
      </c>
      <c r="Q63" s="50">
        <v>1</v>
      </c>
      <c r="R63" s="67">
        <f t="shared" si="16"/>
        <v>240.85</v>
      </c>
    </row>
    <row r="64" spans="1:68" s="42" customFormat="1">
      <c r="A64" s="50" t="s">
        <v>375</v>
      </c>
      <c r="B64" s="50"/>
      <c r="C64" s="66"/>
      <c r="D64" s="66"/>
      <c r="E64" s="66"/>
      <c r="F64" s="66"/>
      <c r="G64" s="66"/>
      <c r="H64" s="50">
        <v>322</v>
      </c>
      <c r="I64" s="50">
        <v>322</v>
      </c>
      <c r="J64" s="50">
        <f t="shared" si="13"/>
        <v>0</v>
      </c>
      <c r="K64" s="50">
        <v>80</v>
      </c>
      <c r="L64" s="50">
        <f t="shared" si="14"/>
        <v>0</v>
      </c>
      <c r="M64" s="51">
        <v>1.03</v>
      </c>
      <c r="N64" s="52">
        <f t="shared" si="15"/>
        <v>0</v>
      </c>
      <c r="O64" s="66"/>
      <c r="P64" s="102">
        <f>N64</f>
        <v>0</v>
      </c>
      <c r="Q64" s="50">
        <v>1</v>
      </c>
      <c r="R64" s="102">
        <f t="shared" si="16"/>
        <v>0</v>
      </c>
    </row>
    <row r="65" spans="1:18" s="42" customFormat="1">
      <c r="A65" s="50" t="s">
        <v>376</v>
      </c>
      <c r="B65" s="50"/>
      <c r="C65" s="66"/>
      <c r="D65" s="66"/>
      <c r="E65" s="66"/>
      <c r="F65" s="66"/>
      <c r="G65" s="66"/>
      <c r="H65" s="50">
        <v>1551</v>
      </c>
      <c r="I65" s="50">
        <v>1641</v>
      </c>
      <c r="J65" s="50">
        <f t="shared" si="13"/>
        <v>90</v>
      </c>
      <c r="K65" s="50">
        <v>30</v>
      </c>
      <c r="L65" s="50">
        <f t="shared" si="14"/>
        <v>2700</v>
      </c>
      <c r="M65" s="51">
        <v>1.03</v>
      </c>
      <c r="N65" s="52">
        <f t="shared" si="15"/>
        <v>2781</v>
      </c>
      <c r="O65" s="66"/>
      <c r="P65" s="102">
        <f>N65</f>
        <v>2781</v>
      </c>
      <c r="Q65" s="50">
        <v>1</v>
      </c>
      <c r="R65" s="102">
        <f t="shared" si="16"/>
        <v>2781</v>
      </c>
    </row>
    <row r="66" spans="1:18" s="42" customFormat="1">
      <c r="A66" s="66" t="s">
        <v>377</v>
      </c>
      <c r="B66" s="66"/>
      <c r="C66" s="50"/>
      <c r="D66" s="50"/>
      <c r="E66" s="67">
        <f>SUM(E58:E59)</f>
        <v>1436.795316</v>
      </c>
      <c r="F66" s="330">
        <v>9.5</v>
      </c>
      <c r="G66" s="67">
        <f>SUM(G58:G59)</f>
        <v>13649.555501999999</v>
      </c>
      <c r="H66" s="50"/>
      <c r="I66" s="50"/>
      <c r="J66" s="50"/>
      <c r="K66" s="50"/>
      <c r="L66" s="67">
        <f>SUM(L58:L65)</f>
        <v>1619996.3506</v>
      </c>
      <c r="M66" s="51">
        <v>1.03</v>
      </c>
      <c r="N66" s="52">
        <f>L66*M66</f>
        <v>1668596.2411179999</v>
      </c>
      <c r="O66" s="50">
        <f>SUM(O58:O59)</f>
        <v>40</v>
      </c>
      <c r="P66" s="52">
        <f>G66+N66+O66</f>
        <v>1682285.7966199999</v>
      </c>
      <c r="Q66" s="50">
        <v>1</v>
      </c>
      <c r="R66" s="67">
        <f t="shared" si="16"/>
        <v>1682285.7966199999</v>
      </c>
    </row>
    <row r="67" spans="1:18" s="105" customFormat="1">
      <c r="A67" s="106"/>
      <c r="B67" s="106"/>
      <c r="C67" s="127"/>
      <c r="D67" s="127"/>
      <c r="E67" s="128"/>
      <c r="F67" s="478"/>
      <c r="G67" s="128"/>
      <c r="H67" s="127"/>
      <c r="I67" s="127"/>
      <c r="J67" s="127"/>
      <c r="K67" s="127"/>
      <c r="L67" s="128">
        <f>N67/M66</f>
        <v>1620035.1855514599</v>
      </c>
      <c r="M67" s="364">
        <v>1.03</v>
      </c>
      <c r="N67" s="365">
        <f>R66-G66</f>
        <v>1668636.2411179999</v>
      </c>
      <c r="O67" s="127"/>
      <c r="P67" s="365"/>
      <c r="Q67" s="127"/>
      <c r="R67" s="128">
        <v>299274.07</v>
      </c>
    </row>
    <row r="68" spans="1:18" s="105" customFormat="1">
      <c r="A68" s="106" t="s">
        <v>378</v>
      </c>
      <c r="B68" s="106"/>
      <c r="C68" s="127"/>
      <c r="D68" s="127"/>
      <c r="E68" s="128"/>
      <c r="F68" s="478"/>
      <c r="G68" s="128"/>
      <c r="H68" s="127"/>
      <c r="I68" s="127"/>
      <c r="J68" s="127"/>
      <c r="K68" s="127"/>
      <c r="L68" s="128">
        <f>N68/M68</f>
        <v>35000.431551456299</v>
      </c>
      <c r="M68" s="364">
        <v>1.03</v>
      </c>
      <c r="N68" s="365">
        <f>R68-G66</f>
        <v>36050.444497999997</v>
      </c>
      <c r="O68" s="127"/>
      <c r="P68" s="365"/>
      <c r="Q68" s="127"/>
      <c r="R68" s="128">
        <v>49700</v>
      </c>
    </row>
    <row r="69" spans="1:18" s="105" customFormat="1">
      <c r="A69" s="106"/>
      <c r="B69" s="106"/>
      <c r="C69" s="127"/>
      <c r="D69" s="127"/>
      <c r="E69" s="128"/>
      <c r="F69" s="478"/>
      <c r="G69" s="128"/>
      <c r="H69" s="127"/>
      <c r="I69" s="127"/>
      <c r="J69" s="127"/>
      <c r="K69" s="127"/>
      <c r="L69" s="128"/>
      <c r="M69" s="364"/>
      <c r="N69" s="365"/>
      <c r="O69" s="127"/>
      <c r="P69" s="365"/>
      <c r="Q69" s="127"/>
      <c r="R69" s="128">
        <v>130018.24000000001</v>
      </c>
    </row>
    <row r="70" spans="1:18" s="105" customFormat="1">
      <c r="A70" s="106"/>
      <c r="B70" s="106"/>
      <c r="C70" s="127"/>
      <c r="D70" s="127"/>
      <c r="E70" s="128"/>
      <c r="F70" s="478"/>
      <c r="G70" s="128"/>
      <c r="H70" s="127"/>
      <c r="I70" s="127"/>
      <c r="J70" s="127"/>
      <c r="K70" s="127"/>
      <c r="L70" s="128"/>
      <c r="M70" s="364"/>
      <c r="N70" s="365"/>
      <c r="O70" s="127"/>
      <c r="P70" s="365"/>
      <c r="Q70" s="127"/>
      <c r="R70" s="128">
        <v>4856.1099999999997</v>
      </c>
    </row>
    <row r="71" spans="1:18" s="105" customFormat="1">
      <c r="A71" s="483" t="s">
        <v>379</v>
      </c>
      <c r="B71" s="106"/>
      <c r="C71" s="127"/>
      <c r="D71" s="127"/>
      <c r="E71" s="128"/>
      <c r="F71" s="478"/>
      <c r="G71" s="128"/>
      <c r="H71" s="127"/>
      <c r="I71" s="127"/>
      <c r="J71" s="127"/>
      <c r="K71" s="127"/>
      <c r="L71" s="128"/>
      <c r="M71" s="364"/>
      <c r="N71" s="365"/>
      <c r="O71" s="127"/>
      <c r="P71" s="365"/>
      <c r="Q71" s="127"/>
      <c r="R71" s="128">
        <f>SUM(R69:R70)</f>
        <v>134874.35</v>
      </c>
    </row>
    <row r="72" spans="1:18" s="105" customFormat="1">
      <c r="A72" s="106"/>
      <c r="B72" s="106"/>
      <c r="C72" s="127"/>
      <c r="D72" s="127"/>
      <c r="E72" s="128"/>
      <c r="F72" s="478"/>
      <c r="G72" s="128"/>
      <c r="H72" s="127"/>
      <c r="I72" s="127"/>
      <c r="J72" s="127"/>
      <c r="K72" s="127"/>
      <c r="L72" s="128"/>
      <c r="M72" s="364"/>
      <c r="N72" s="365"/>
      <c r="O72" s="127"/>
      <c r="P72" s="365"/>
      <c r="Q72" s="127"/>
      <c r="R72" s="128"/>
    </row>
    <row r="73" spans="1:18" s="105" customFormat="1">
      <c r="A73" s="106"/>
      <c r="B73" s="106"/>
      <c r="C73" s="127"/>
      <c r="D73" s="127"/>
      <c r="E73" s="128"/>
      <c r="F73" s="478"/>
      <c r="G73" s="128"/>
      <c r="H73" s="127"/>
      <c r="I73" s="127"/>
      <c r="J73" s="127"/>
      <c r="K73" s="127"/>
      <c r="L73" s="128"/>
      <c r="M73" s="364"/>
      <c r="N73" s="365"/>
      <c r="O73" s="127"/>
      <c r="P73" s="365"/>
      <c r="Q73" s="127"/>
      <c r="R73" s="128"/>
    </row>
    <row r="74" spans="1:18" s="105" customFormat="1" ht="15" customHeight="1">
      <c r="A74" s="106"/>
      <c r="B74" s="106"/>
      <c r="C74" s="127"/>
      <c r="D74" s="127"/>
      <c r="E74" s="128"/>
      <c r="F74" s="478"/>
      <c r="G74" s="128"/>
      <c r="H74" s="127"/>
      <c r="I74" s="127"/>
      <c r="J74" s="127"/>
      <c r="K74" s="127"/>
      <c r="L74" s="128"/>
      <c r="M74" s="364"/>
      <c r="N74" s="365"/>
      <c r="O74" s="127"/>
      <c r="P74" s="365"/>
      <c r="Q74" s="127"/>
      <c r="R74" s="128"/>
    </row>
    <row r="75" spans="1:18" s="105" customFormat="1">
      <c r="A75" s="106"/>
      <c r="B75" s="106"/>
      <c r="C75" s="127"/>
      <c r="D75" s="127"/>
      <c r="E75" s="128"/>
      <c r="F75" s="478"/>
      <c r="G75" s="128"/>
      <c r="H75" s="127"/>
      <c r="I75" s="127"/>
      <c r="J75" s="127"/>
      <c r="K75" s="127"/>
      <c r="L75" s="128"/>
      <c r="M75" s="364"/>
      <c r="N75" s="365"/>
      <c r="O75" s="127"/>
      <c r="P75" s="365"/>
      <c r="Q75" s="127"/>
      <c r="R75" s="128"/>
    </row>
    <row r="76" spans="1:18" s="42" customFormat="1">
      <c r="A76" s="66" t="s">
        <v>380</v>
      </c>
      <c r="B76" s="66"/>
      <c r="C76" s="66"/>
      <c r="D76" s="66"/>
      <c r="E76" s="98">
        <f>G76/F76</f>
        <v>1075.448187</v>
      </c>
      <c r="F76" s="484">
        <v>9.5</v>
      </c>
      <c r="G76" s="98">
        <f>G49*Q54</f>
        <v>10216.757776500001</v>
      </c>
      <c r="H76" s="66"/>
      <c r="I76" s="66"/>
      <c r="J76" s="66"/>
      <c r="K76" s="66"/>
      <c r="L76" s="98">
        <f>N76/M76</f>
        <v>1230501.8579500001</v>
      </c>
      <c r="M76" s="66">
        <v>1.03</v>
      </c>
      <c r="N76" s="488">
        <f>R76-G76</f>
        <v>1267416.9136884999</v>
      </c>
      <c r="O76" s="66"/>
      <c r="P76" s="488">
        <f>G76+N76</f>
        <v>1277633.6714649999</v>
      </c>
      <c r="Q76" s="66"/>
      <c r="R76" s="98">
        <f>R38+R54</f>
        <v>1277633.6714649999</v>
      </c>
    </row>
    <row r="77" spans="1:18" s="105" customFormat="1">
      <c r="A77" s="106" t="s">
        <v>381</v>
      </c>
      <c r="B77" s="106" t="s">
        <v>382</v>
      </c>
      <c r="C77" s="106"/>
      <c r="D77" s="106"/>
      <c r="E77" s="106">
        <f>'5#楼'!E42</f>
        <v>797</v>
      </c>
      <c r="F77" s="485">
        <v>9.5</v>
      </c>
      <c r="G77" s="106">
        <f>E77*F77</f>
        <v>7571.5</v>
      </c>
      <c r="H77" s="106"/>
      <c r="I77" s="106"/>
      <c r="J77" s="106">
        <f>'5#楼'!L42</f>
        <v>93895</v>
      </c>
      <c r="K77" s="106">
        <v>1</v>
      </c>
      <c r="L77" s="230">
        <f>J77*K77</f>
        <v>93895</v>
      </c>
      <c r="M77" s="106">
        <v>1.03</v>
      </c>
      <c r="N77" s="230">
        <f>L77*M77</f>
        <v>96711.85</v>
      </c>
      <c r="O77" s="106">
        <v>0</v>
      </c>
      <c r="P77" s="230">
        <f>N77+O77</f>
        <v>96711.85</v>
      </c>
      <c r="Q77" s="106"/>
      <c r="R77" s="230">
        <f>G77+P77</f>
        <v>104283.35</v>
      </c>
    </row>
    <row r="78" spans="1:18" s="42" customFormat="1">
      <c r="A78" s="66" t="s">
        <v>383</v>
      </c>
      <c r="B78" s="66"/>
      <c r="C78" s="66"/>
      <c r="D78" s="66"/>
      <c r="E78" s="98">
        <f>SUM(E76:E77)</f>
        <v>1872.448187</v>
      </c>
      <c r="F78" s="484">
        <v>9.5</v>
      </c>
      <c r="G78" s="441">
        <f>E78*F78</f>
        <v>17788.257776499999</v>
      </c>
      <c r="H78" s="66"/>
      <c r="I78" s="66"/>
      <c r="J78" s="66"/>
      <c r="K78" s="66"/>
      <c r="L78" s="98">
        <f>M78*M78</f>
        <v>1.0609</v>
      </c>
      <c r="M78" s="66">
        <v>1.03</v>
      </c>
      <c r="N78" s="488">
        <f>R78-G78</f>
        <v>1364128.7636885</v>
      </c>
      <c r="O78" s="66"/>
      <c r="P78" s="488">
        <f>G78+N78</f>
        <v>1381917.021465</v>
      </c>
      <c r="Q78" s="66"/>
      <c r="R78" s="98">
        <f>SUM(R76:R77)</f>
        <v>1381917.021465</v>
      </c>
    </row>
    <row r="79" spans="1:18" s="42" customFormat="1">
      <c r="A79" s="66"/>
      <c r="B79" s="66"/>
      <c r="C79" s="50"/>
      <c r="D79" s="50"/>
      <c r="E79" s="67"/>
      <c r="F79" s="330"/>
      <c r="G79" s="67"/>
      <c r="H79" s="50"/>
      <c r="I79" s="50"/>
      <c r="J79" s="50"/>
      <c r="K79" s="50"/>
      <c r="L79" s="67"/>
      <c r="M79" s="51"/>
      <c r="N79" s="52"/>
      <c r="O79" s="50"/>
      <c r="P79" s="52"/>
      <c r="Q79" s="50"/>
      <c r="R79" s="68"/>
    </row>
    <row r="80" spans="1:18" s="42" customFormat="1">
      <c r="A80" s="66" t="s">
        <v>384</v>
      </c>
      <c r="B80" s="66"/>
      <c r="C80" s="50"/>
      <c r="D80" s="50"/>
      <c r="E80" s="67">
        <f>G80/F80</f>
        <v>209.88891000000001</v>
      </c>
      <c r="F80" s="330">
        <v>9.5</v>
      </c>
      <c r="G80" s="67">
        <f>G49*Q53</f>
        <v>1993.944645</v>
      </c>
      <c r="H80" s="50"/>
      <c r="I80" s="50"/>
      <c r="J80" s="50"/>
      <c r="K80" s="50"/>
      <c r="L80" s="67">
        <f>N80/M80</f>
        <v>189766.64350000001</v>
      </c>
      <c r="M80" s="51">
        <v>1.03</v>
      </c>
      <c r="N80" s="52">
        <f>R80-G80</f>
        <v>195459.64280500001</v>
      </c>
      <c r="O80" s="50"/>
      <c r="P80" s="52">
        <f>G80+N80</f>
        <v>197453.58744999999</v>
      </c>
      <c r="Q80" s="50"/>
      <c r="R80" s="67">
        <f>R27+R53</f>
        <v>197453.58744999999</v>
      </c>
    </row>
    <row r="81" spans="1:99" s="42" customFormat="1" ht="17.25" customHeight="1">
      <c r="A81" s="66" t="s">
        <v>385</v>
      </c>
      <c r="B81" s="66"/>
      <c r="C81" s="66"/>
      <c r="D81" s="66"/>
      <c r="E81" s="66">
        <f>全固态!E10</f>
        <v>10</v>
      </c>
      <c r="F81" s="66">
        <f>F80</f>
        <v>9.5</v>
      </c>
      <c r="G81" s="66">
        <f>E81*F81</f>
        <v>95</v>
      </c>
      <c r="H81" s="66"/>
      <c r="I81" s="66"/>
      <c r="J81" s="66"/>
      <c r="K81" s="66"/>
      <c r="L81" s="66"/>
      <c r="M81" s="66"/>
      <c r="N81" s="66"/>
      <c r="O81" s="66"/>
      <c r="P81" s="66">
        <f>全固态!P10</f>
        <v>9264.51</v>
      </c>
      <c r="Q81" s="66"/>
      <c r="R81" s="102">
        <f>全固态!R10</f>
        <v>9359.51</v>
      </c>
    </row>
    <row r="82" spans="1:99" s="42" customFormat="1" ht="15" customHeight="1">
      <c r="A82" s="66" t="s">
        <v>386</v>
      </c>
      <c r="B82" s="66"/>
      <c r="C82" s="66"/>
      <c r="D82" s="66"/>
      <c r="E82" s="98">
        <f>E80+E81</f>
        <v>219.88891000000001</v>
      </c>
      <c r="F82" s="66"/>
      <c r="G82" s="98">
        <f>G80+G81</f>
        <v>2088.944645</v>
      </c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102">
        <f>SUM(R80:R81)</f>
        <v>206813.09745</v>
      </c>
    </row>
    <row r="83" spans="1:99" s="42" customFormat="1" ht="24.75" customHeight="1">
      <c r="A83" s="442" t="s">
        <v>41</v>
      </c>
      <c r="L83" s="55">
        <f>N83/M80</f>
        <v>27364.1022864078</v>
      </c>
      <c r="N83" s="55">
        <f>R83-G80</f>
        <v>28185.025355000002</v>
      </c>
      <c r="R83" s="55">
        <v>30178.97</v>
      </c>
    </row>
    <row r="84" spans="1:99" s="42" customFormat="1" ht="21.75" customHeight="1">
      <c r="R84" s="55"/>
    </row>
    <row r="85" spans="1:99" s="42" customFormat="1">
      <c r="A85" s="66" t="s">
        <v>387</v>
      </c>
      <c r="B85" s="66"/>
      <c r="C85" s="66"/>
      <c r="D85" s="66"/>
      <c r="E85" s="441">
        <f>G85/F85</f>
        <v>346.86758700000001</v>
      </c>
      <c r="F85" s="98">
        <v>9.5</v>
      </c>
      <c r="G85" s="98">
        <f>G49*Q55</f>
        <v>3295.2420765000002</v>
      </c>
      <c r="H85" s="66"/>
      <c r="I85" s="66">
        <f>E85*K85</f>
        <v>346.86758700000001</v>
      </c>
      <c r="J85" s="66">
        <f>L85*K85</f>
        <v>449502.14795000001</v>
      </c>
      <c r="K85" s="66">
        <v>1</v>
      </c>
      <c r="L85" s="441">
        <f>N85/M85</f>
        <v>449502.14795000001</v>
      </c>
      <c r="M85" s="66">
        <v>1.03</v>
      </c>
      <c r="N85" s="98">
        <f>P85-G85</f>
        <v>462987.21238849999</v>
      </c>
      <c r="O85" s="66"/>
      <c r="P85" s="98">
        <f>R85</f>
        <v>466282.45446500002</v>
      </c>
      <c r="Q85" s="66">
        <v>1</v>
      </c>
      <c r="R85" s="98">
        <f>R55+R45</f>
        <v>466282.45446500002</v>
      </c>
    </row>
    <row r="86" spans="1:99" s="42" customFormat="1" ht="15" customHeight="1">
      <c r="A86" s="66" t="s">
        <v>213</v>
      </c>
      <c r="B86" s="66" t="s">
        <v>2</v>
      </c>
      <c r="C86" s="66" t="s">
        <v>388</v>
      </c>
      <c r="D86" s="442" t="s">
        <v>389</v>
      </c>
      <c r="E86" s="66" t="s">
        <v>216</v>
      </c>
      <c r="F86" s="98" t="s">
        <v>217</v>
      </c>
      <c r="G86" s="66" t="s">
        <v>6</v>
      </c>
      <c r="H86" s="66" t="s">
        <v>218</v>
      </c>
      <c r="I86" s="66" t="s">
        <v>219</v>
      </c>
      <c r="J86" s="66" t="s">
        <v>220</v>
      </c>
      <c r="K86" s="66" t="s">
        <v>221</v>
      </c>
      <c r="L86" s="66" t="s">
        <v>216</v>
      </c>
      <c r="M86" s="66"/>
      <c r="N86" s="488" t="s">
        <v>8</v>
      </c>
      <c r="O86" s="66" t="s">
        <v>9</v>
      </c>
      <c r="P86" s="488" t="s">
        <v>10</v>
      </c>
      <c r="Q86" s="66" t="s">
        <v>222</v>
      </c>
      <c r="R86" s="98" t="s">
        <v>223</v>
      </c>
    </row>
    <row r="87" spans="1:99" s="42" customFormat="1">
      <c r="A87" s="66"/>
      <c r="B87" s="66"/>
      <c r="C87" s="66"/>
      <c r="D87" s="442"/>
      <c r="E87" s="66"/>
      <c r="F87" s="98"/>
      <c r="G87" s="66"/>
      <c r="H87" s="66"/>
      <c r="I87" s="66"/>
      <c r="J87" s="66"/>
      <c r="K87" s="66"/>
      <c r="L87" s="66"/>
      <c r="M87" s="66"/>
      <c r="N87" s="488"/>
      <c r="O87" s="66"/>
      <c r="P87" s="488"/>
      <c r="Q87" s="66"/>
      <c r="R87" s="98"/>
    </row>
    <row r="88" spans="1:99" s="42" customFormat="1">
      <c r="A88" s="66" t="s">
        <v>390</v>
      </c>
      <c r="B88" s="66" t="s">
        <v>62</v>
      </c>
      <c r="C88" s="66">
        <v>4959</v>
      </c>
      <c r="D88" s="66"/>
      <c r="E88" s="441">
        <f>E85*Q88</f>
        <v>138.74703479999999</v>
      </c>
      <c r="F88" s="98">
        <v>9.5</v>
      </c>
      <c r="G88" s="98">
        <f>E88*F88</f>
        <v>1318.0968306</v>
      </c>
      <c r="H88" s="66"/>
      <c r="I88" s="66"/>
      <c r="J88" s="66"/>
      <c r="K88" s="66"/>
      <c r="L88" s="66">
        <f>N88/M88</f>
        <v>179800.85918</v>
      </c>
      <c r="M88" s="66">
        <v>1.03</v>
      </c>
      <c r="N88" s="98">
        <f>R88-G88</f>
        <v>185194.88495539999</v>
      </c>
      <c r="O88" s="66"/>
      <c r="P88" s="98">
        <f>G88+N88</f>
        <v>186512.98178599999</v>
      </c>
      <c r="Q88" s="66">
        <v>0.4</v>
      </c>
      <c r="R88" s="98">
        <f>R85*Q88</f>
        <v>186512.98178599999</v>
      </c>
    </row>
    <row r="89" spans="1:99" s="42" customFormat="1">
      <c r="A89" s="66" t="s">
        <v>391</v>
      </c>
      <c r="B89" s="66" t="s">
        <v>62</v>
      </c>
      <c r="C89" s="66">
        <v>161</v>
      </c>
      <c r="D89" s="66">
        <v>163</v>
      </c>
      <c r="E89" s="66">
        <f>SUM(D89-C89)</f>
        <v>2</v>
      </c>
      <c r="F89" s="98">
        <v>9.5</v>
      </c>
      <c r="G89" s="66">
        <f>E89*F89</f>
        <v>19</v>
      </c>
      <c r="H89" s="66">
        <v>25757</v>
      </c>
      <c r="I89" s="66">
        <v>26386</v>
      </c>
      <c r="J89" s="66">
        <f>I89-H89</f>
        <v>629</v>
      </c>
      <c r="K89" s="66">
        <v>1</v>
      </c>
      <c r="L89" s="66">
        <f>K89*J89</f>
        <v>629</v>
      </c>
      <c r="M89" s="66">
        <v>1.03</v>
      </c>
      <c r="N89" s="488">
        <f>M89*L89</f>
        <v>647.87</v>
      </c>
      <c r="O89" s="66">
        <v>80</v>
      </c>
      <c r="P89" s="488">
        <f>G89+N89+O89</f>
        <v>746.87</v>
      </c>
      <c r="Q89" s="66">
        <v>1</v>
      </c>
      <c r="R89" s="98">
        <f t="shared" ref="R89:R90" si="17">P89*Q89</f>
        <v>746.87</v>
      </c>
    </row>
    <row r="90" spans="1:99" s="42" customFormat="1">
      <c r="A90" s="66" t="s">
        <v>392</v>
      </c>
      <c r="B90" s="66" t="s">
        <v>62</v>
      </c>
      <c r="C90" s="66"/>
      <c r="D90" s="66"/>
      <c r="E90" s="441">
        <f>SUM(E88:E89)</f>
        <v>140.74703479999999</v>
      </c>
      <c r="F90" s="98">
        <v>9.5</v>
      </c>
      <c r="G90" s="98">
        <f>E90*F90</f>
        <v>1337.0968306</v>
      </c>
      <c r="H90" s="66"/>
      <c r="I90" s="66"/>
      <c r="J90" s="66"/>
      <c r="K90" s="66"/>
      <c r="L90" s="441">
        <f>SUM(L88:L89)</f>
        <v>180429.85918</v>
      </c>
      <c r="M90" s="66">
        <v>1.03</v>
      </c>
      <c r="N90" s="488">
        <f>M90*L90</f>
        <v>185842.75495540001</v>
      </c>
      <c r="O90" s="66">
        <f>SUM(O89:O89)</f>
        <v>80</v>
      </c>
      <c r="P90" s="488">
        <f>G90+N90+O90</f>
        <v>187259.85178600001</v>
      </c>
      <c r="Q90" s="66">
        <v>1</v>
      </c>
      <c r="R90" s="98">
        <f t="shared" si="17"/>
        <v>187259.85178600001</v>
      </c>
    </row>
    <row r="91" spans="1:99" s="42" customFormat="1">
      <c r="A91" s="66"/>
      <c r="B91" s="66"/>
      <c r="C91" s="66"/>
      <c r="D91" s="66"/>
      <c r="E91" s="66"/>
      <c r="F91" s="486"/>
      <c r="G91" s="98"/>
      <c r="H91" s="66"/>
      <c r="I91" s="66"/>
      <c r="J91" s="66"/>
      <c r="K91" s="66"/>
      <c r="L91" s="441">
        <f>N91/M90</f>
        <v>48697.206960582502</v>
      </c>
      <c r="M91" s="66"/>
      <c r="N91" s="98">
        <f>P91-G90</f>
        <v>50158.123169400002</v>
      </c>
      <c r="O91" s="66"/>
      <c r="P91" s="66">
        <v>51495.22</v>
      </c>
      <c r="Q91" s="66"/>
      <c r="R91" s="98"/>
    </row>
    <row r="92" spans="1:99" s="210" customFormat="1">
      <c r="A92" s="315" t="s">
        <v>63</v>
      </c>
      <c r="B92" s="315"/>
      <c r="C92" s="315"/>
      <c r="D92" s="315"/>
      <c r="E92" s="315"/>
      <c r="F92" s="487"/>
      <c r="G92" s="316"/>
      <c r="H92" s="315"/>
      <c r="I92" s="315"/>
      <c r="J92" s="315"/>
      <c r="K92" s="315"/>
      <c r="L92" s="489"/>
      <c r="M92" s="315"/>
      <c r="N92" s="316"/>
      <c r="O92" s="315"/>
      <c r="P92" s="315"/>
      <c r="Q92" s="315"/>
      <c r="R92" s="316">
        <v>147763.76</v>
      </c>
    </row>
    <row r="93" spans="1:99" s="210" customFormat="1">
      <c r="A93" s="315" t="s">
        <v>64</v>
      </c>
      <c r="B93" s="315"/>
      <c r="C93" s="315" t="s">
        <v>302</v>
      </c>
      <c r="D93" s="315" t="s">
        <v>393</v>
      </c>
      <c r="E93" s="315"/>
      <c r="F93" s="487"/>
      <c r="G93" s="316"/>
      <c r="H93" s="315"/>
      <c r="I93" s="315"/>
      <c r="J93" s="315"/>
      <c r="K93" s="315"/>
      <c r="L93" s="489"/>
      <c r="M93" s="315"/>
      <c r="N93" s="316"/>
      <c r="O93" s="315"/>
      <c r="P93" s="315"/>
      <c r="Q93" s="315"/>
      <c r="R93" s="445">
        <v>199999.19</v>
      </c>
    </row>
    <row r="94" spans="1:99" s="210" customFormat="1">
      <c r="A94" s="315" t="s">
        <v>394</v>
      </c>
      <c r="B94" s="315" t="s">
        <v>393</v>
      </c>
      <c r="C94" s="315"/>
      <c r="D94" s="315"/>
      <c r="E94" s="315"/>
      <c r="F94" s="487"/>
      <c r="G94" s="316"/>
      <c r="H94" s="315"/>
      <c r="I94" s="315"/>
      <c r="J94" s="315"/>
      <c r="K94" s="315"/>
      <c r="L94" s="315"/>
      <c r="M94" s="315"/>
      <c r="N94" s="316"/>
      <c r="O94" s="315"/>
      <c r="P94" s="315"/>
      <c r="Q94" s="315"/>
      <c r="R94" s="445">
        <v>199999.19</v>
      </c>
    </row>
    <row r="95" spans="1:99" s="109" customFormat="1" ht="13.05" customHeight="1">
      <c r="A95" s="66"/>
      <c r="B95" s="66"/>
      <c r="C95" s="66"/>
      <c r="D95" s="66"/>
      <c r="E95" s="66"/>
      <c r="F95" s="68"/>
      <c r="G95" s="98"/>
      <c r="H95" s="66"/>
      <c r="I95" s="66"/>
      <c r="J95" s="66"/>
      <c r="K95" s="66"/>
      <c r="L95" s="66"/>
      <c r="M95" s="51"/>
      <c r="N95" s="98"/>
      <c r="O95" s="66"/>
      <c r="P95" s="66"/>
      <c r="Q95" s="66"/>
      <c r="R95" s="98"/>
      <c r="S95" s="42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  <c r="BQ95" s="120"/>
      <c r="BR95" s="120"/>
      <c r="BS95" s="120"/>
      <c r="BT95" s="120"/>
      <c r="BU95" s="120"/>
      <c r="BV95" s="120"/>
      <c r="BW95" s="120"/>
      <c r="BX95" s="120"/>
      <c r="BY95" s="120"/>
      <c r="BZ95" s="120"/>
      <c r="CA95" s="120"/>
      <c r="CB95" s="120"/>
      <c r="CC95" s="120"/>
      <c r="CD95" s="120"/>
      <c r="CE95" s="120"/>
      <c r="CF95" s="120"/>
      <c r="CG95" s="120"/>
      <c r="CH95" s="120"/>
      <c r="CI95" s="120"/>
      <c r="CJ95" s="120"/>
      <c r="CK95" s="120"/>
      <c r="CL95" s="120"/>
      <c r="CM95" s="120"/>
      <c r="CN95" s="120"/>
      <c r="CO95" s="120"/>
      <c r="CP95" s="120"/>
      <c r="CQ95" s="120"/>
      <c r="CR95" s="120"/>
      <c r="CS95" s="120"/>
      <c r="CT95" s="120"/>
      <c r="CU95" s="120"/>
    </row>
    <row r="96" spans="1:99" s="110" customFormat="1">
      <c r="A96" s="50" t="s">
        <v>395</v>
      </c>
      <c r="B96" s="66" t="s">
        <v>60</v>
      </c>
      <c r="C96" s="66"/>
      <c r="D96" s="66"/>
      <c r="E96" s="441">
        <f>G96/F96</f>
        <v>208.12055219999999</v>
      </c>
      <c r="F96" s="67">
        <v>9.5</v>
      </c>
      <c r="G96" s="98">
        <f>G85*Q96</f>
        <v>1977.1452459</v>
      </c>
      <c r="H96" s="66"/>
      <c r="I96" s="66"/>
      <c r="J96" s="66"/>
      <c r="K96" s="66"/>
      <c r="L96" s="66">
        <f>N96/M96</f>
        <v>269701.28876999998</v>
      </c>
      <c r="M96" s="51">
        <v>1.03</v>
      </c>
      <c r="N96" s="98">
        <f>R96-G96</f>
        <v>277792.32743310003</v>
      </c>
      <c r="O96" s="66"/>
      <c r="P96" s="98">
        <f>G96+N96+O96</f>
        <v>279769.472679</v>
      </c>
      <c r="Q96" s="66">
        <v>0.6</v>
      </c>
      <c r="R96" s="441">
        <f>R85*Q96</f>
        <v>279769.472679</v>
      </c>
      <c r="S96" s="42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20"/>
      <c r="AV96" s="120"/>
      <c r="AW96" s="120"/>
      <c r="AX96" s="120"/>
      <c r="AY96" s="120"/>
      <c r="AZ96" s="120"/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20"/>
      <c r="BS96" s="120"/>
      <c r="BT96" s="120"/>
      <c r="BU96" s="120"/>
      <c r="BV96" s="120"/>
      <c r="BW96" s="120"/>
      <c r="BX96" s="120"/>
      <c r="BY96" s="120"/>
      <c r="BZ96" s="120"/>
      <c r="CA96" s="120"/>
      <c r="CB96" s="120"/>
      <c r="CC96" s="120"/>
      <c r="CD96" s="120"/>
      <c r="CE96" s="120"/>
      <c r="CF96" s="120"/>
      <c r="CG96" s="120"/>
      <c r="CH96" s="120"/>
      <c r="CI96" s="120"/>
      <c r="CJ96" s="120"/>
      <c r="CK96" s="120"/>
      <c r="CL96" s="120"/>
      <c r="CM96" s="120"/>
      <c r="CN96" s="120"/>
      <c r="CO96" s="120"/>
      <c r="CP96" s="120"/>
      <c r="CQ96" s="120"/>
      <c r="CR96" s="120"/>
      <c r="CS96" s="120"/>
      <c r="CT96" s="120"/>
      <c r="CU96" s="120"/>
    </row>
    <row r="97" spans="1:99" s="110" customFormat="1">
      <c r="A97" s="50" t="s">
        <v>396</v>
      </c>
      <c r="B97" s="66" t="s">
        <v>60</v>
      </c>
      <c r="C97" s="50" t="s">
        <v>61</v>
      </c>
      <c r="D97" s="66"/>
      <c r="E97" s="66">
        <f>光电中心!E21+光电中心!E25</f>
        <v>6</v>
      </c>
      <c r="F97" s="67">
        <v>9.5</v>
      </c>
      <c r="G97" s="98">
        <f>E97*F97</f>
        <v>57</v>
      </c>
      <c r="H97" s="66"/>
      <c r="I97" s="66"/>
      <c r="J97" s="66"/>
      <c r="K97" s="66"/>
      <c r="L97" s="50">
        <f>N97/M97</f>
        <v>13803.733009708736</v>
      </c>
      <c r="M97" s="51">
        <v>1.03</v>
      </c>
      <c r="N97" s="441">
        <f>P97+O97</f>
        <v>14217.844999999999</v>
      </c>
      <c r="O97" s="66"/>
      <c r="P97" s="441">
        <f>R97-G97</f>
        <v>14217.844999999999</v>
      </c>
      <c r="Q97" s="50">
        <v>1</v>
      </c>
      <c r="R97" s="441">
        <f>R119</f>
        <v>14274.844999999999</v>
      </c>
      <c r="S97" s="42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20"/>
      <c r="AV97" s="120"/>
      <c r="AW97" s="120"/>
      <c r="AX97" s="120"/>
      <c r="AY97" s="120"/>
      <c r="AZ97" s="120"/>
      <c r="BA97" s="120"/>
      <c r="BB97" s="120"/>
      <c r="BC97" s="120"/>
      <c r="BD97" s="120"/>
      <c r="BE97" s="120"/>
      <c r="BF97" s="120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20"/>
      <c r="BS97" s="120"/>
      <c r="BT97" s="120"/>
      <c r="BU97" s="120"/>
      <c r="BV97" s="120"/>
      <c r="BW97" s="120"/>
      <c r="BX97" s="120"/>
      <c r="BY97" s="120"/>
      <c r="BZ97" s="120"/>
      <c r="CA97" s="120"/>
      <c r="CB97" s="120"/>
      <c r="CC97" s="120"/>
      <c r="CD97" s="120"/>
      <c r="CE97" s="120"/>
      <c r="CF97" s="120"/>
      <c r="CG97" s="120"/>
      <c r="CH97" s="120"/>
      <c r="CI97" s="120"/>
      <c r="CJ97" s="120"/>
      <c r="CK97" s="120"/>
      <c r="CL97" s="120"/>
      <c r="CM97" s="120"/>
      <c r="CN97" s="120"/>
      <c r="CO97" s="120"/>
      <c r="CP97" s="120"/>
      <c r="CQ97" s="120"/>
      <c r="CR97" s="120"/>
      <c r="CS97" s="120"/>
      <c r="CT97" s="120"/>
      <c r="CU97" s="120"/>
    </row>
    <row r="98" spans="1:99" s="110" customFormat="1">
      <c r="A98" s="50" t="s">
        <v>397</v>
      </c>
      <c r="B98" s="66" t="s">
        <v>60</v>
      </c>
      <c r="C98" s="66"/>
      <c r="D98" s="66"/>
      <c r="E98" s="441">
        <f>SUM(E96:E97)</f>
        <v>214.12055219999999</v>
      </c>
      <c r="F98" s="67">
        <v>9.5</v>
      </c>
      <c r="G98" s="98">
        <f>E98*F98</f>
        <v>2034.1452459</v>
      </c>
      <c r="H98" s="66"/>
      <c r="I98" s="66"/>
      <c r="J98" s="66"/>
      <c r="K98" s="66"/>
      <c r="L98" s="66">
        <f>N98/M98</f>
        <v>283505.02177970874</v>
      </c>
      <c r="M98" s="51">
        <v>1.03</v>
      </c>
      <c r="N98" s="441">
        <f>R98-O98-G98</f>
        <v>292010.1724331</v>
      </c>
      <c r="O98" s="66"/>
      <c r="P98" s="441">
        <f>G98+N98+O98</f>
        <v>294044.31767900003</v>
      </c>
      <c r="Q98" s="66"/>
      <c r="R98" s="441">
        <f>SUM(R96:R97)</f>
        <v>294044.31767900003</v>
      </c>
      <c r="S98" s="42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20"/>
      <c r="AV98" s="120"/>
      <c r="AW98" s="120"/>
      <c r="AX98" s="120"/>
      <c r="AY98" s="120"/>
      <c r="AZ98" s="120"/>
      <c r="BA98" s="120"/>
      <c r="BB98" s="120"/>
      <c r="BC98" s="120"/>
      <c r="BD98" s="120"/>
      <c r="BE98" s="120"/>
      <c r="BF98" s="120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20"/>
      <c r="BS98" s="120"/>
      <c r="BT98" s="120"/>
      <c r="BU98" s="120"/>
      <c r="BV98" s="120"/>
      <c r="BW98" s="120"/>
      <c r="BX98" s="120"/>
      <c r="BY98" s="120"/>
      <c r="BZ98" s="120"/>
      <c r="CA98" s="120"/>
      <c r="CB98" s="120"/>
      <c r="CC98" s="120"/>
      <c r="CD98" s="120"/>
      <c r="CE98" s="120"/>
      <c r="CF98" s="120"/>
      <c r="CG98" s="120"/>
      <c r="CH98" s="120"/>
      <c r="CI98" s="120"/>
      <c r="CJ98" s="120"/>
      <c r="CK98" s="120"/>
      <c r="CL98" s="120"/>
      <c r="CM98" s="120"/>
      <c r="CN98" s="120"/>
      <c r="CO98" s="120"/>
      <c r="CP98" s="120"/>
      <c r="CQ98" s="120"/>
      <c r="CR98" s="120"/>
      <c r="CS98" s="120"/>
      <c r="CT98" s="120"/>
      <c r="CU98" s="120"/>
    </row>
    <row r="99" spans="1:99" s="109" customFormat="1">
      <c r="A99" s="50"/>
      <c r="B99" s="66"/>
      <c r="C99" s="66"/>
      <c r="D99" s="442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42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120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20"/>
      <c r="BS99" s="120"/>
      <c r="BT99" s="120"/>
      <c r="BU99" s="120"/>
      <c r="BV99" s="120"/>
      <c r="BW99" s="120"/>
      <c r="BX99" s="120"/>
      <c r="BY99" s="120"/>
      <c r="BZ99" s="120"/>
      <c r="CA99" s="120"/>
      <c r="CB99" s="120"/>
      <c r="CC99" s="120"/>
      <c r="CD99" s="120"/>
      <c r="CE99" s="120"/>
      <c r="CF99" s="120"/>
      <c r="CG99" s="120"/>
      <c r="CH99" s="120"/>
      <c r="CI99" s="120"/>
      <c r="CJ99" s="120"/>
      <c r="CK99" s="120"/>
      <c r="CL99" s="120"/>
      <c r="CM99" s="120"/>
      <c r="CN99" s="120"/>
      <c r="CO99" s="120"/>
      <c r="CP99" s="120"/>
      <c r="CQ99" s="120"/>
      <c r="CR99" s="120"/>
      <c r="CS99" s="120"/>
      <c r="CT99" s="120"/>
      <c r="CU99" s="120"/>
    </row>
    <row r="100" spans="1:99" s="109" customFormat="1">
      <c r="A100" s="50" t="s">
        <v>213</v>
      </c>
      <c r="B100" s="50" t="s">
        <v>2</v>
      </c>
      <c r="C100" s="50" t="s">
        <v>388</v>
      </c>
      <c r="D100" s="53" t="s">
        <v>389</v>
      </c>
      <c r="E100" s="50" t="s">
        <v>216</v>
      </c>
      <c r="F100" s="67" t="s">
        <v>217</v>
      </c>
      <c r="G100" s="50" t="s">
        <v>6</v>
      </c>
      <c r="H100" s="50" t="s">
        <v>218</v>
      </c>
      <c r="I100" s="50" t="s">
        <v>219</v>
      </c>
      <c r="J100" s="50" t="s">
        <v>220</v>
      </c>
      <c r="K100" s="50" t="s">
        <v>221</v>
      </c>
      <c r="L100" s="50" t="s">
        <v>216</v>
      </c>
      <c r="M100" s="51"/>
      <c r="N100" s="52" t="s">
        <v>8</v>
      </c>
      <c r="O100" s="50" t="s">
        <v>9</v>
      </c>
      <c r="P100" s="52" t="s">
        <v>10</v>
      </c>
      <c r="Q100" s="50" t="s">
        <v>222</v>
      </c>
      <c r="R100" s="67" t="s">
        <v>223</v>
      </c>
      <c r="S100" s="42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20"/>
      <c r="AV100" s="120"/>
      <c r="AW100" s="120"/>
      <c r="AX100" s="120"/>
      <c r="AY100" s="120"/>
      <c r="AZ100" s="120"/>
      <c r="BA100" s="120"/>
      <c r="BB100" s="120"/>
      <c r="BC100" s="120"/>
      <c r="BD100" s="120"/>
      <c r="BE100" s="120"/>
      <c r="BF100" s="120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20"/>
      <c r="BS100" s="120"/>
      <c r="BT100" s="120"/>
      <c r="BU100" s="120"/>
      <c r="BV100" s="120"/>
      <c r="BW100" s="120"/>
      <c r="BX100" s="120"/>
      <c r="BY100" s="120"/>
      <c r="BZ100" s="120"/>
      <c r="CA100" s="120"/>
      <c r="CB100" s="120"/>
      <c r="CC100" s="120"/>
      <c r="CD100" s="120"/>
      <c r="CE100" s="120"/>
      <c r="CF100" s="120"/>
      <c r="CG100" s="120"/>
      <c r="CH100" s="120"/>
      <c r="CI100" s="120"/>
      <c r="CJ100" s="120"/>
      <c r="CK100" s="120"/>
      <c r="CL100" s="120"/>
      <c r="CM100" s="120"/>
      <c r="CN100" s="120"/>
      <c r="CO100" s="120"/>
      <c r="CP100" s="120"/>
      <c r="CQ100" s="120"/>
      <c r="CR100" s="120"/>
      <c r="CS100" s="120"/>
      <c r="CT100" s="120"/>
      <c r="CU100" s="120"/>
    </row>
    <row r="101" spans="1:99" s="474" customFormat="1">
      <c r="A101" s="50" t="s">
        <v>61</v>
      </c>
      <c r="B101" s="50"/>
      <c r="C101" s="50"/>
      <c r="D101" s="53"/>
      <c r="E101" s="50"/>
      <c r="F101" s="67"/>
      <c r="G101" s="50"/>
      <c r="H101" s="50"/>
      <c r="I101" s="50"/>
      <c r="J101" s="50"/>
      <c r="K101" s="50"/>
      <c r="L101" s="50"/>
      <c r="M101" s="51"/>
      <c r="N101" s="52"/>
      <c r="O101" s="50"/>
      <c r="P101" s="52"/>
      <c r="Q101" s="50"/>
      <c r="R101" s="67"/>
      <c r="S101" s="42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20"/>
      <c r="AV101" s="120"/>
      <c r="AW101" s="120"/>
      <c r="AX101" s="120"/>
      <c r="AY101" s="120"/>
      <c r="AZ101" s="120"/>
      <c r="BA101" s="120"/>
      <c r="BB101" s="120"/>
      <c r="BC101" s="120"/>
      <c r="BD101" s="120"/>
      <c r="BE101" s="120"/>
      <c r="BF101" s="120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20"/>
      <c r="BS101" s="120"/>
      <c r="BT101" s="120"/>
      <c r="BU101" s="120"/>
      <c r="BV101" s="120"/>
      <c r="BW101" s="120"/>
      <c r="BX101" s="120"/>
      <c r="BY101" s="120"/>
      <c r="BZ101" s="120"/>
      <c r="CA101" s="120"/>
      <c r="CB101" s="120"/>
      <c r="CC101" s="120"/>
      <c r="CD101" s="120"/>
      <c r="CE101" s="120"/>
      <c r="CF101" s="120"/>
      <c r="CG101" s="120"/>
      <c r="CH101" s="120"/>
      <c r="CI101" s="120"/>
      <c r="CJ101" s="120"/>
      <c r="CK101" s="120"/>
      <c r="CL101" s="120"/>
      <c r="CM101" s="120"/>
      <c r="CN101" s="120"/>
      <c r="CO101" s="120"/>
      <c r="CP101" s="120"/>
      <c r="CQ101" s="120"/>
      <c r="CR101" s="120"/>
      <c r="CS101" s="120"/>
      <c r="CT101" s="120"/>
      <c r="CU101" s="120"/>
    </row>
    <row r="102" spans="1:99" s="110" customFormat="1">
      <c r="A102" s="50" t="s">
        <v>398</v>
      </c>
      <c r="B102" s="50" t="s">
        <v>60</v>
      </c>
      <c r="C102" s="50"/>
      <c r="D102" s="50"/>
      <c r="E102" s="50"/>
      <c r="F102" s="67"/>
      <c r="G102" s="50"/>
      <c r="H102" s="50">
        <v>106540</v>
      </c>
      <c r="I102" s="50">
        <v>106540</v>
      </c>
      <c r="J102" s="50">
        <f t="shared" ref="J102:J118" si="18">I102-H102</f>
        <v>0</v>
      </c>
      <c r="K102" s="50">
        <v>1</v>
      </c>
      <c r="L102" s="50">
        <f t="shared" ref="L102:L118" si="19">K102*J102</f>
        <v>0</v>
      </c>
      <c r="M102" s="51">
        <v>1.03</v>
      </c>
      <c r="N102" s="52">
        <f t="shared" ref="N102:N119" si="20">M102*L102</f>
        <v>0</v>
      </c>
      <c r="O102" s="50">
        <v>50</v>
      </c>
      <c r="P102" s="52">
        <f t="shared" ref="P102:P119" si="21">G102+N102+O102</f>
        <v>50</v>
      </c>
      <c r="Q102" s="50">
        <v>1</v>
      </c>
      <c r="R102" s="67">
        <f t="shared" ref="R102:R118" si="22">P102*Q102</f>
        <v>50</v>
      </c>
      <c r="S102" s="42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120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20"/>
      <c r="BS102" s="120"/>
      <c r="BT102" s="120"/>
      <c r="BU102" s="120"/>
      <c r="BV102" s="120"/>
      <c r="BW102" s="120"/>
      <c r="BX102" s="120"/>
      <c r="BY102" s="120"/>
      <c r="BZ102" s="120"/>
      <c r="CA102" s="120"/>
      <c r="CB102" s="120"/>
      <c r="CC102" s="120"/>
      <c r="CD102" s="120"/>
      <c r="CE102" s="120"/>
      <c r="CF102" s="120"/>
      <c r="CG102" s="120"/>
      <c r="CH102" s="120"/>
      <c r="CI102" s="120"/>
      <c r="CJ102" s="120"/>
      <c r="CK102" s="120"/>
      <c r="CL102" s="120"/>
      <c r="CM102" s="120"/>
      <c r="CN102" s="120"/>
      <c r="CO102" s="120"/>
      <c r="CP102" s="120"/>
      <c r="CQ102" s="120"/>
      <c r="CR102" s="120"/>
      <c r="CS102" s="120"/>
      <c r="CT102" s="120"/>
      <c r="CU102" s="120"/>
    </row>
    <row r="103" spans="1:99" s="110" customFormat="1">
      <c r="A103" s="50" t="s">
        <v>399</v>
      </c>
      <c r="B103" s="50" t="s">
        <v>60</v>
      </c>
      <c r="C103" s="66">
        <v>4</v>
      </c>
      <c r="D103" s="66">
        <v>4</v>
      </c>
      <c r="E103" s="50">
        <f>D103-C103</f>
        <v>0</v>
      </c>
      <c r="F103" s="67">
        <v>9.5</v>
      </c>
      <c r="G103" s="50">
        <f>E103*F103</f>
        <v>0</v>
      </c>
      <c r="H103" s="50">
        <v>438</v>
      </c>
      <c r="I103" s="50">
        <v>438</v>
      </c>
      <c r="J103" s="50">
        <f t="shared" si="18"/>
        <v>0</v>
      </c>
      <c r="K103" s="50">
        <v>1</v>
      </c>
      <c r="L103" s="50">
        <f t="shared" si="19"/>
        <v>0</v>
      </c>
      <c r="M103" s="51">
        <v>1.03</v>
      </c>
      <c r="N103" s="52">
        <f t="shared" si="20"/>
        <v>0</v>
      </c>
      <c r="O103" s="50">
        <v>40</v>
      </c>
      <c r="P103" s="52">
        <f t="shared" si="21"/>
        <v>40</v>
      </c>
      <c r="Q103" s="50">
        <v>1</v>
      </c>
      <c r="R103" s="67">
        <f t="shared" si="22"/>
        <v>40</v>
      </c>
      <c r="S103" s="42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20"/>
      <c r="BS103" s="120"/>
      <c r="BT103" s="120"/>
      <c r="BU103" s="120"/>
      <c r="BV103" s="120"/>
      <c r="BW103" s="120"/>
      <c r="BX103" s="120"/>
      <c r="BY103" s="120"/>
      <c r="BZ103" s="120"/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0"/>
      <c r="CL103" s="120"/>
      <c r="CM103" s="120"/>
      <c r="CN103" s="120"/>
      <c r="CO103" s="120"/>
      <c r="CP103" s="120"/>
      <c r="CQ103" s="120"/>
      <c r="CR103" s="120"/>
      <c r="CS103" s="120"/>
      <c r="CT103" s="120"/>
      <c r="CU103" s="120"/>
    </row>
    <row r="104" spans="1:99" s="110" customFormat="1">
      <c r="A104" s="50" t="s">
        <v>400</v>
      </c>
      <c r="B104" s="50" t="s">
        <v>60</v>
      </c>
      <c r="C104" s="66"/>
      <c r="D104" s="66"/>
      <c r="E104" s="50"/>
      <c r="F104" s="67">
        <v>9.5</v>
      </c>
      <c r="G104" s="50"/>
      <c r="H104" s="50">
        <v>10773</v>
      </c>
      <c r="I104" s="50">
        <v>10818</v>
      </c>
      <c r="J104" s="50">
        <f t="shared" si="18"/>
        <v>45</v>
      </c>
      <c r="K104" s="50">
        <v>1</v>
      </c>
      <c r="L104" s="50">
        <f t="shared" si="19"/>
        <v>45</v>
      </c>
      <c r="M104" s="51">
        <v>1.03</v>
      </c>
      <c r="N104" s="52">
        <f t="shared" si="20"/>
        <v>46.35</v>
      </c>
      <c r="O104" s="50">
        <v>40</v>
      </c>
      <c r="P104" s="52">
        <f t="shared" si="21"/>
        <v>86.35</v>
      </c>
      <c r="Q104" s="50">
        <v>1</v>
      </c>
      <c r="R104" s="67">
        <f t="shared" si="22"/>
        <v>86.35</v>
      </c>
      <c r="S104" s="42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20"/>
      <c r="BS104" s="120"/>
      <c r="BT104" s="120"/>
      <c r="BU104" s="120"/>
      <c r="BV104" s="120"/>
      <c r="BW104" s="120"/>
      <c r="BX104" s="120"/>
      <c r="BY104" s="120"/>
      <c r="BZ104" s="120"/>
      <c r="CA104" s="120"/>
      <c r="CB104" s="120"/>
      <c r="CC104" s="120"/>
      <c r="CD104" s="120"/>
      <c r="CE104" s="120"/>
      <c r="CF104" s="120"/>
      <c r="CG104" s="120"/>
      <c r="CH104" s="120"/>
      <c r="CI104" s="120"/>
      <c r="CJ104" s="120"/>
      <c r="CK104" s="120"/>
      <c r="CL104" s="120"/>
      <c r="CM104" s="120"/>
      <c r="CN104" s="120"/>
      <c r="CO104" s="120"/>
      <c r="CP104" s="120"/>
      <c r="CQ104" s="120"/>
      <c r="CR104" s="120"/>
      <c r="CS104" s="120"/>
      <c r="CT104" s="120"/>
      <c r="CU104" s="120"/>
    </row>
    <row r="105" spans="1:99" s="110" customFormat="1">
      <c r="A105" s="50" t="s">
        <v>401</v>
      </c>
      <c r="B105" s="50" t="s">
        <v>60</v>
      </c>
      <c r="C105" s="66">
        <v>193</v>
      </c>
      <c r="D105" s="66">
        <v>194</v>
      </c>
      <c r="E105" s="50">
        <f>D105-C105</f>
        <v>1</v>
      </c>
      <c r="F105" s="67">
        <v>9.5</v>
      </c>
      <c r="G105" s="50">
        <f>E105*F105</f>
        <v>9.5</v>
      </c>
      <c r="H105" s="50">
        <v>23752</v>
      </c>
      <c r="I105" s="50">
        <v>24129</v>
      </c>
      <c r="J105" s="50">
        <f t="shared" si="18"/>
        <v>377</v>
      </c>
      <c r="K105" s="50">
        <v>1</v>
      </c>
      <c r="L105" s="50">
        <f t="shared" si="19"/>
        <v>377</v>
      </c>
      <c r="M105" s="51">
        <v>1.03</v>
      </c>
      <c r="N105" s="52">
        <f t="shared" si="20"/>
        <v>388.31</v>
      </c>
      <c r="O105" s="50">
        <v>40</v>
      </c>
      <c r="P105" s="52">
        <f t="shared" si="21"/>
        <v>437.81</v>
      </c>
      <c r="Q105" s="50">
        <v>1</v>
      </c>
      <c r="R105" s="67">
        <f t="shared" si="22"/>
        <v>437.81</v>
      </c>
      <c r="S105" s="42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20"/>
      <c r="AV105" s="120"/>
      <c r="AW105" s="120"/>
      <c r="AX105" s="120"/>
      <c r="AY105" s="120"/>
      <c r="AZ105" s="120"/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20"/>
      <c r="BS105" s="120"/>
      <c r="BT105" s="120"/>
      <c r="BU105" s="120"/>
      <c r="BV105" s="120"/>
      <c r="BW105" s="120"/>
      <c r="BX105" s="120"/>
      <c r="BY105" s="120"/>
      <c r="BZ105" s="120"/>
      <c r="CA105" s="120"/>
      <c r="CB105" s="120"/>
      <c r="CC105" s="120"/>
      <c r="CD105" s="120"/>
      <c r="CE105" s="120"/>
      <c r="CF105" s="120"/>
      <c r="CG105" s="120"/>
      <c r="CH105" s="120"/>
      <c r="CI105" s="120"/>
      <c r="CJ105" s="120"/>
      <c r="CK105" s="120"/>
      <c r="CL105" s="120"/>
      <c r="CM105" s="120"/>
      <c r="CN105" s="120"/>
      <c r="CO105" s="120"/>
      <c r="CP105" s="120"/>
      <c r="CQ105" s="120"/>
      <c r="CR105" s="120"/>
      <c r="CS105" s="120"/>
      <c r="CT105" s="120"/>
      <c r="CU105" s="120"/>
    </row>
    <row r="106" spans="1:99" s="110" customFormat="1">
      <c r="A106" s="50" t="s">
        <v>402</v>
      </c>
      <c r="B106" s="50" t="s">
        <v>60</v>
      </c>
      <c r="C106" s="66">
        <v>27</v>
      </c>
      <c r="D106" s="66">
        <v>27</v>
      </c>
      <c r="E106" s="50">
        <f>D106-C106</f>
        <v>0</v>
      </c>
      <c r="F106" s="67">
        <v>9.5</v>
      </c>
      <c r="G106" s="50">
        <f>E106*F106</f>
        <v>0</v>
      </c>
      <c r="H106" s="50">
        <v>52965</v>
      </c>
      <c r="I106" s="50">
        <v>52965</v>
      </c>
      <c r="J106" s="50">
        <f t="shared" si="18"/>
        <v>0</v>
      </c>
      <c r="K106" s="50">
        <v>1</v>
      </c>
      <c r="L106" s="50">
        <f t="shared" si="19"/>
        <v>0</v>
      </c>
      <c r="M106" s="51">
        <v>1.03</v>
      </c>
      <c r="N106" s="52">
        <f t="shared" si="20"/>
        <v>0</v>
      </c>
      <c r="O106" s="50">
        <v>40</v>
      </c>
      <c r="P106" s="52">
        <f t="shared" si="21"/>
        <v>40</v>
      </c>
      <c r="Q106" s="50">
        <v>0.5</v>
      </c>
      <c r="R106" s="67">
        <f t="shared" si="22"/>
        <v>20</v>
      </c>
      <c r="S106" s="42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20"/>
      <c r="AV106" s="120"/>
      <c r="AW106" s="120"/>
      <c r="AX106" s="120"/>
      <c r="AY106" s="120"/>
      <c r="AZ106" s="120"/>
      <c r="BA106" s="120"/>
      <c r="BB106" s="120"/>
      <c r="BC106" s="120"/>
      <c r="BD106" s="120"/>
      <c r="BE106" s="120"/>
      <c r="BF106" s="120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20"/>
      <c r="BS106" s="120"/>
      <c r="BT106" s="120"/>
      <c r="BU106" s="120"/>
      <c r="BV106" s="120"/>
      <c r="BW106" s="120"/>
      <c r="BX106" s="120"/>
      <c r="BY106" s="120"/>
      <c r="BZ106" s="120"/>
      <c r="CA106" s="120"/>
      <c r="CB106" s="120"/>
      <c r="CC106" s="120"/>
      <c r="CD106" s="120"/>
      <c r="CE106" s="120"/>
      <c r="CF106" s="120"/>
      <c r="CG106" s="120"/>
      <c r="CH106" s="120"/>
      <c r="CI106" s="120"/>
      <c r="CJ106" s="120"/>
      <c r="CK106" s="120"/>
      <c r="CL106" s="120"/>
      <c r="CM106" s="120"/>
      <c r="CN106" s="120"/>
      <c r="CO106" s="120"/>
      <c r="CP106" s="120"/>
      <c r="CQ106" s="120"/>
      <c r="CR106" s="120"/>
      <c r="CS106" s="120"/>
      <c r="CT106" s="120"/>
      <c r="CU106" s="120"/>
    </row>
    <row r="107" spans="1:99" s="110" customFormat="1">
      <c r="A107" s="50" t="s">
        <v>402</v>
      </c>
      <c r="B107" s="50" t="s">
        <v>60</v>
      </c>
      <c r="C107" s="50" t="s">
        <v>403</v>
      </c>
      <c r="D107" s="66"/>
      <c r="E107" s="50"/>
      <c r="F107" s="67">
        <v>9.5</v>
      </c>
      <c r="G107" s="50"/>
      <c r="H107" s="50">
        <v>7604</v>
      </c>
      <c r="I107" s="50">
        <v>8107</v>
      </c>
      <c r="J107" s="50">
        <f t="shared" si="18"/>
        <v>503</v>
      </c>
      <c r="K107" s="50">
        <v>1</v>
      </c>
      <c r="L107" s="50">
        <f t="shared" si="19"/>
        <v>503</v>
      </c>
      <c r="M107" s="51">
        <v>1.03</v>
      </c>
      <c r="N107" s="52">
        <f t="shared" si="20"/>
        <v>518.09</v>
      </c>
      <c r="O107" s="50"/>
      <c r="P107" s="52">
        <f t="shared" si="21"/>
        <v>518.09</v>
      </c>
      <c r="Q107" s="50">
        <v>0.5</v>
      </c>
      <c r="R107" s="67">
        <f t="shared" si="22"/>
        <v>259.04500000000002</v>
      </c>
      <c r="S107" s="42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20"/>
      <c r="AV107" s="120"/>
      <c r="AW107" s="120"/>
      <c r="AX107" s="120"/>
      <c r="AY107" s="120"/>
      <c r="AZ107" s="120"/>
      <c r="BA107" s="120"/>
      <c r="BB107" s="120"/>
      <c r="BC107" s="120"/>
      <c r="BD107" s="120"/>
      <c r="BE107" s="120"/>
      <c r="BF107" s="120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20"/>
      <c r="BS107" s="120"/>
      <c r="BT107" s="120"/>
      <c r="BU107" s="120"/>
      <c r="BV107" s="120"/>
      <c r="BW107" s="120"/>
      <c r="BX107" s="120"/>
      <c r="BY107" s="120"/>
      <c r="BZ107" s="120"/>
      <c r="CA107" s="120"/>
      <c r="CB107" s="120"/>
      <c r="CC107" s="120"/>
      <c r="CD107" s="120"/>
      <c r="CE107" s="120"/>
      <c r="CF107" s="120"/>
      <c r="CG107" s="120"/>
      <c r="CH107" s="120"/>
      <c r="CI107" s="120"/>
      <c r="CJ107" s="120"/>
      <c r="CK107" s="120"/>
      <c r="CL107" s="120"/>
      <c r="CM107" s="120"/>
      <c r="CN107" s="120"/>
      <c r="CO107" s="120"/>
      <c r="CP107" s="120"/>
      <c r="CQ107" s="120"/>
      <c r="CR107" s="120"/>
      <c r="CS107" s="120"/>
      <c r="CT107" s="120"/>
      <c r="CU107" s="120"/>
    </row>
    <row r="108" spans="1:99" s="110" customFormat="1">
      <c r="A108" s="50" t="s">
        <v>402</v>
      </c>
      <c r="B108" s="50" t="s">
        <v>60</v>
      </c>
      <c r="C108" s="50" t="s">
        <v>404</v>
      </c>
      <c r="D108" s="66"/>
      <c r="E108" s="50"/>
      <c r="F108" s="67">
        <v>9.5</v>
      </c>
      <c r="G108" s="50"/>
      <c r="H108" s="50">
        <v>4085</v>
      </c>
      <c r="I108" s="50">
        <v>4535</v>
      </c>
      <c r="J108" s="50">
        <f t="shared" si="18"/>
        <v>450</v>
      </c>
      <c r="K108" s="50">
        <v>1</v>
      </c>
      <c r="L108" s="50">
        <f t="shared" si="19"/>
        <v>450</v>
      </c>
      <c r="M108" s="51">
        <v>1.03</v>
      </c>
      <c r="N108" s="52">
        <f t="shared" si="20"/>
        <v>463.5</v>
      </c>
      <c r="O108" s="50"/>
      <c r="P108" s="52">
        <f t="shared" si="21"/>
        <v>463.5</v>
      </c>
      <c r="Q108" s="50">
        <v>0.5</v>
      </c>
      <c r="R108" s="67">
        <f t="shared" si="22"/>
        <v>231.75</v>
      </c>
      <c r="S108" s="42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20"/>
      <c r="AV108" s="120"/>
      <c r="AW108" s="120"/>
      <c r="AX108" s="120"/>
      <c r="AY108" s="120"/>
      <c r="AZ108" s="120"/>
      <c r="BA108" s="120"/>
      <c r="BB108" s="120"/>
      <c r="BC108" s="120"/>
      <c r="BD108" s="120"/>
      <c r="BE108" s="120"/>
      <c r="BF108" s="120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20"/>
      <c r="BS108" s="120"/>
      <c r="BT108" s="120"/>
      <c r="BU108" s="120"/>
      <c r="BV108" s="120"/>
      <c r="BW108" s="120"/>
      <c r="BX108" s="120"/>
      <c r="BY108" s="120"/>
      <c r="BZ108" s="120"/>
      <c r="CA108" s="120"/>
      <c r="CB108" s="120"/>
      <c r="CC108" s="120"/>
      <c r="CD108" s="120"/>
      <c r="CE108" s="120"/>
      <c r="CF108" s="120"/>
      <c r="CG108" s="120"/>
      <c r="CH108" s="120"/>
      <c r="CI108" s="120"/>
      <c r="CJ108" s="120"/>
      <c r="CK108" s="120"/>
      <c r="CL108" s="120"/>
      <c r="CM108" s="120"/>
      <c r="CN108" s="120"/>
      <c r="CO108" s="120"/>
      <c r="CP108" s="120"/>
      <c r="CQ108" s="120"/>
      <c r="CR108" s="120"/>
      <c r="CS108" s="120"/>
      <c r="CT108" s="120"/>
      <c r="CU108" s="120"/>
    </row>
    <row r="109" spans="1:99" s="110" customFormat="1">
      <c r="A109" s="50" t="s">
        <v>405</v>
      </c>
      <c r="B109" s="50" t="s">
        <v>60</v>
      </c>
      <c r="C109" s="50">
        <v>111</v>
      </c>
      <c r="D109" s="50">
        <v>111</v>
      </c>
      <c r="E109" s="50">
        <f>SUM(D109-C109)</f>
        <v>0</v>
      </c>
      <c r="F109" s="67">
        <v>9.5</v>
      </c>
      <c r="G109" s="50">
        <f>E109*F109</f>
        <v>0</v>
      </c>
      <c r="H109" s="50">
        <v>195767</v>
      </c>
      <c r="I109" s="50">
        <v>202559</v>
      </c>
      <c r="J109" s="50">
        <f t="shared" si="18"/>
        <v>6792</v>
      </c>
      <c r="K109" s="50">
        <v>1</v>
      </c>
      <c r="L109" s="50">
        <f t="shared" si="19"/>
        <v>6792</v>
      </c>
      <c r="M109" s="51">
        <v>1.03</v>
      </c>
      <c r="N109" s="52">
        <f t="shared" si="20"/>
        <v>6995.76</v>
      </c>
      <c r="O109" s="50">
        <v>80</v>
      </c>
      <c r="P109" s="52">
        <f t="shared" si="21"/>
        <v>7075.76</v>
      </c>
      <c r="Q109" s="50">
        <v>1</v>
      </c>
      <c r="R109" s="67">
        <f t="shared" si="22"/>
        <v>7075.76</v>
      </c>
      <c r="S109" s="42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20"/>
      <c r="AV109" s="120"/>
      <c r="AW109" s="120"/>
      <c r="AX109" s="120"/>
      <c r="AY109" s="120"/>
      <c r="AZ109" s="120"/>
      <c r="BA109" s="120"/>
      <c r="BB109" s="120"/>
      <c r="BC109" s="120"/>
      <c r="BD109" s="120"/>
      <c r="BE109" s="120"/>
      <c r="BF109" s="120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20"/>
      <c r="BS109" s="120"/>
      <c r="BT109" s="120"/>
      <c r="BU109" s="120"/>
      <c r="BV109" s="120"/>
      <c r="BW109" s="120"/>
      <c r="BX109" s="120"/>
      <c r="BY109" s="120"/>
      <c r="BZ109" s="120"/>
      <c r="CA109" s="120"/>
      <c r="CB109" s="120"/>
      <c r="CC109" s="120"/>
      <c r="CD109" s="120"/>
      <c r="CE109" s="120"/>
      <c r="CF109" s="120"/>
      <c r="CG109" s="120"/>
      <c r="CH109" s="120"/>
      <c r="CI109" s="120"/>
      <c r="CJ109" s="120"/>
      <c r="CK109" s="120"/>
      <c r="CL109" s="120"/>
      <c r="CM109" s="120"/>
      <c r="CN109" s="120"/>
      <c r="CO109" s="120"/>
      <c r="CP109" s="120"/>
      <c r="CQ109" s="120"/>
      <c r="CR109" s="120"/>
      <c r="CS109" s="120"/>
      <c r="CT109" s="120"/>
      <c r="CU109" s="120"/>
    </row>
    <row r="110" spans="1:99" s="110" customFormat="1">
      <c r="A110" s="50" t="s">
        <v>406</v>
      </c>
      <c r="B110" s="50" t="s">
        <v>60</v>
      </c>
      <c r="C110" s="50"/>
      <c r="D110" s="50" t="s">
        <v>407</v>
      </c>
      <c r="E110" s="50"/>
      <c r="F110" s="67"/>
      <c r="G110" s="50"/>
      <c r="H110" s="50">
        <v>6186</v>
      </c>
      <c r="I110" s="50">
        <v>7862</v>
      </c>
      <c r="J110" s="50">
        <f t="shared" si="18"/>
        <v>1676</v>
      </c>
      <c r="K110" s="50">
        <v>1</v>
      </c>
      <c r="L110" s="50">
        <f t="shared" si="19"/>
        <v>1676</v>
      </c>
      <c r="M110" s="51">
        <v>1.03</v>
      </c>
      <c r="N110" s="52">
        <f t="shared" si="20"/>
        <v>1726.28</v>
      </c>
      <c r="O110" s="50"/>
      <c r="P110" s="52">
        <f t="shared" si="21"/>
        <v>1726.28</v>
      </c>
      <c r="Q110" s="50">
        <v>1</v>
      </c>
      <c r="R110" s="67">
        <f t="shared" si="22"/>
        <v>1726.28</v>
      </c>
      <c r="S110" s="42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20"/>
      <c r="AV110" s="120"/>
      <c r="AW110" s="120"/>
      <c r="AX110" s="120"/>
      <c r="AY110" s="120"/>
      <c r="AZ110" s="120"/>
      <c r="BA110" s="120"/>
      <c r="BB110" s="120"/>
      <c r="BC110" s="120"/>
      <c r="BD110" s="120"/>
      <c r="BE110" s="120"/>
      <c r="BF110" s="120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20"/>
      <c r="BS110" s="120"/>
      <c r="BT110" s="120"/>
      <c r="BU110" s="120"/>
      <c r="BV110" s="120"/>
      <c r="BW110" s="120"/>
      <c r="BX110" s="120"/>
      <c r="BY110" s="120"/>
      <c r="BZ110" s="120"/>
      <c r="CA110" s="120"/>
      <c r="CB110" s="120"/>
      <c r="CC110" s="120"/>
      <c r="CD110" s="120"/>
      <c r="CE110" s="120"/>
      <c r="CF110" s="120"/>
      <c r="CG110" s="120"/>
      <c r="CH110" s="120"/>
      <c r="CI110" s="120"/>
      <c r="CJ110" s="120"/>
      <c r="CK110" s="120"/>
      <c r="CL110" s="120"/>
      <c r="CM110" s="120"/>
      <c r="CN110" s="120"/>
      <c r="CO110" s="120"/>
      <c r="CP110" s="120"/>
      <c r="CQ110" s="120"/>
      <c r="CR110" s="120"/>
      <c r="CS110" s="120"/>
      <c r="CT110" s="120"/>
      <c r="CU110" s="120"/>
    </row>
    <row r="111" spans="1:99" s="110" customFormat="1">
      <c r="A111" s="50" t="s">
        <v>408</v>
      </c>
      <c r="B111" s="50" t="s">
        <v>60</v>
      </c>
      <c r="C111" s="50"/>
      <c r="D111" s="50"/>
      <c r="E111" s="50"/>
      <c r="F111" s="67"/>
      <c r="G111" s="50"/>
      <c r="H111" s="50">
        <v>58075</v>
      </c>
      <c r="I111" s="50">
        <v>58075</v>
      </c>
      <c r="J111" s="50">
        <f t="shared" si="18"/>
        <v>0</v>
      </c>
      <c r="K111" s="50">
        <v>1</v>
      </c>
      <c r="L111" s="50">
        <f t="shared" si="19"/>
        <v>0</v>
      </c>
      <c r="M111" s="51">
        <v>1.03</v>
      </c>
      <c r="N111" s="52">
        <f t="shared" si="20"/>
        <v>0</v>
      </c>
      <c r="O111" s="50">
        <v>40</v>
      </c>
      <c r="P111" s="52">
        <f t="shared" si="21"/>
        <v>40</v>
      </c>
      <c r="Q111" s="50">
        <v>1</v>
      </c>
      <c r="R111" s="67">
        <f t="shared" si="22"/>
        <v>40</v>
      </c>
      <c r="S111" s="42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20"/>
      <c r="AV111" s="120"/>
      <c r="AW111" s="120"/>
      <c r="AX111" s="120"/>
      <c r="AY111" s="120"/>
      <c r="AZ111" s="120"/>
      <c r="BA111" s="120"/>
      <c r="BB111" s="120"/>
      <c r="BC111" s="120"/>
      <c r="BD111" s="120"/>
      <c r="BE111" s="120"/>
      <c r="BF111" s="120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20"/>
      <c r="BS111" s="120"/>
      <c r="BT111" s="120"/>
      <c r="BU111" s="120"/>
      <c r="BV111" s="120"/>
      <c r="BW111" s="120"/>
      <c r="BX111" s="120"/>
      <c r="BY111" s="120"/>
      <c r="BZ111" s="120"/>
      <c r="CA111" s="120"/>
      <c r="CB111" s="120"/>
      <c r="CC111" s="120"/>
      <c r="CD111" s="120"/>
      <c r="CE111" s="120"/>
      <c r="CF111" s="120"/>
      <c r="CG111" s="120"/>
      <c r="CH111" s="120"/>
      <c r="CI111" s="120"/>
      <c r="CJ111" s="120"/>
      <c r="CK111" s="120"/>
      <c r="CL111" s="120"/>
      <c r="CM111" s="120"/>
      <c r="CN111" s="120"/>
      <c r="CO111" s="120"/>
      <c r="CP111" s="120"/>
      <c r="CQ111" s="120"/>
      <c r="CR111" s="120"/>
      <c r="CS111" s="120"/>
      <c r="CT111" s="120"/>
      <c r="CU111" s="120"/>
    </row>
    <row r="112" spans="1:99" s="110" customFormat="1">
      <c r="A112" s="50" t="s">
        <v>409</v>
      </c>
      <c r="B112" s="50" t="s">
        <v>60</v>
      </c>
      <c r="C112" s="50"/>
      <c r="D112" s="50"/>
      <c r="E112" s="50"/>
      <c r="F112" s="67"/>
      <c r="G112" s="50"/>
      <c r="H112" s="50">
        <v>90642</v>
      </c>
      <c r="I112" s="50">
        <v>91870</v>
      </c>
      <c r="J112" s="50">
        <f t="shared" si="18"/>
        <v>1228</v>
      </c>
      <c r="K112" s="50">
        <v>1</v>
      </c>
      <c r="L112" s="50">
        <f t="shared" si="19"/>
        <v>1228</v>
      </c>
      <c r="M112" s="51">
        <v>1.03</v>
      </c>
      <c r="N112" s="52">
        <f t="shared" si="20"/>
        <v>1264.8399999999999</v>
      </c>
      <c r="O112" s="50"/>
      <c r="P112" s="52">
        <f t="shared" si="21"/>
        <v>1264.8399999999999</v>
      </c>
      <c r="Q112" s="50">
        <v>1</v>
      </c>
      <c r="R112" s="67">
        <f t="shared" si="22"/>
        <v>1264.8399999999999</v>
      </c>
      <c r="S112" s="42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0"/>
      <c r="AX112" s="120"/>
      <c r="AY112" s="120"/>
      <c r="AZ112" s="120"/>
      <c r="BA112" s="120"/>
      <c r="BB112" s="120"/>
      <c r="BC112" s="120"/>
      <c r="BD112" s="120"/>
      <c r="BE112" s="120"/>
      <c r="BF112" s="120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20"/>
      <c r="BS112" s="120"/>
      <c r="BT112" s="120"/>
      <c r="BU112" s="120"/>
      <c r="BV112" s="120"/>
      <c r="BW112" s="120"/>
      <c r="BX112" s="120"/>
      <c r="BY112" s="120"/>
      <c r="BZ112" s="120"/>
      <c r="CA112" s="120"/>
      <c r="CB112" s="120"/>
      <c r="CC112" s="120"/>
      <c r="CD112" s="120"/>
      <c r="CE112" s="120"/>
      <c r="CF112" s="120"/>
      <c r="CG112" s="120"/>
      <c r="CH112" s="120"/>
      <c r="CI112" s="120"/>
      <c r="CJ112" s="120"/>
      <c r="CK112" s="120"/>
      <c r="CL112" s="120"/>
      <c r="CM112" s="120"/>
      <c r="CN112" s="120"/>
      <c r="CO112" s="120"/>
      <c r="CP112" s="120"/>
      <c r="CQ112" s="120"/>
      <c r="CR112" s="120"/>
      <c r="CS112" s="120"/>
      <c r="CT112" s="120"/>
      <c r="CU112" s="120"/>
    </row>
    <row r="113" spans="1:99" s="110" customFormat="1">
      <c r="A113" s="50" t="s">
        <v>410</v>
      </c>
      <c r="B113" s="50" t="s">
        <v>60</v>
      </c>
      <c r="C113" s="50">
        <v>401</v>
      </c>
      <c r="D113" s="50">
        <v>403</v>
      </c>
      <c r="E113" s="50">
        <f t="shared" ref="E113:E118" si="23">SUM(D113-C113)</f>
        <v>2</v>
      </c>
      <c r="F113" s="67">
        <v>9.5</v>
      </c>
      <c r="G113" s="50">
        <f t="shared" ref="G113:G119" si="24">E113*F113</f>
        <v>19</v>
      </c>
      <c r="H113" s="50">
        <v>30314</v>
      </c>
      <c r="I113" s="50">
        <v>30375</v>
      </c>
      <c r="J113" s="50">
        <f t="shared" si="18"/>
        <v>61</v>
      </c>
      <c r="K113" s="50">
        <v>1</v>
      </c>
      <c r="L113" s="50">
        <f t="shared" si="19"/>
        <v>61</v>
      </c>
      <c r="M113" s="51">
        <v>1.03</v>
      </c>
      <c r="N113" s="52">
        <f t="shared" si="20"/>
        <v>62.83</v>
      </c>
      <c r="O113" s="50">
        <v>40</v>
      </c>
      <c r="P113" s="52">
        <f t="shared" si="21"/>
        <v>121.83</v>
      </c>
      <c r="Q113" s="50">
        <v>1</v>
      </c>
      <c r="R113" s="67">
        <f t="shared" si="22"/>
        <v>121.83</v>
      </c>
      <c r="S113" s="42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  <c r="AP113" s="120"/>
      <c r="AQ113" s="120"/>
      <c r="AR113" s="120"/>
      <c r="AS113" s="120"/>
      <c r="AT113" s="120"/>
      <c r="AU113" s="120"/>
      <c r="AV113" s="120"/>
      <c r="AW113" s="120"/>
      <c r="AX113" s="120"/>
      <c r="AY113" s="120"/>
      <c r="AZ113" s="120"/>
      <c r="BA113" s="120"/>
      <c r="BB113" s="120"/>
      <c r="BC113" s="120"/>
      <c r="BD113" s="120"/>
      <c r="BE113" s="120"/>
      <c r="BF113" s="120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0"/>
      <c r="BQ113" s="120"/>
      <c r="BR113" s="120"/>
      <c r="BS113" s="120"/>
      <c r="BT113" s="120"/>
      <c r="BU113" s="120"/>
      <c r="BV113" s="120"/>
      <c r="BW113" s="120"/>
      <c r="BX113" s="120"/>
      <c r="BY113" s="120"/>
      <c r="BZ113" s="120"/>
      <c r="CA113" s="120"/>
      <c r="CB113" s="120"/>
      <c r="CC113" s="120"/>
      <c r="CD113" s="120"/>
      <c r="CE113" s="120"/>
      <c r="CF113" s="120"/>
      <c r="CG113" s="120"/>
      <c r="CH113" s="120"/>
      <c r="CI113" s="120"/>
      <c r="CJ113" s="120"/>
      <c r="CK113" s="120"/>
      <c r="CL113" s="120"/>
      <c r="CM113" s="120"/>
      <c r="CN113" s="120"/>
      <c r="CO113" s="120"/>
      <c r="CP113" s="120"/>
      <c r="CQ113" s="120"/>
      <c r="CR113" s="120"/>
      <c r="CS113" s="120"/>
      <c r="CT113" s="120"/>
      <c r="CU113" s="120"/>
    </row>
    <row r="114" spans="1:99" s="110" customFormat="1">
      <c r="A114" s="50" t="s">
        <v>411</v>
      </c>
      <c r="B114" s="50" t="s">
        <v>60</v>
      </c>
      <c r="C114" s="50">
        <v>27</v>
      </c>
      <c r="D114" s="50">
        <v>27</v>
      </c>
      <c r="E114" s="50">
        <f t="shared" si="23"/>
        <v>0</v>
      </c>
      <c r="F114" s="67">
        <v>9.5</v>
      </c>
      <c r="G114" s="50">
        <f t="shared" si="24"/>
        <v>0</v>
      </c>
      <c r="H114" s="50">
        <v>6087</v>
      </c>
      <c r="I114" s="50">
        <v>6152</v>
      </c>
      <c r="J114" s="50">
        <f t="shared" si="18"/>
        <v>65</v>
      </c>
      <c r="K114" s="50">
        <v>1</v>
      </c>
      <c r="L114" s="50">
        <f t="shared" si="19"/>
        <v>65</v>
      </c>
      <c r="M114" s="51">
        <v>1.03</v>
      </c>
      <c r="N114" s="52">
        <f t="shared" si="20"/>
        <v>66.95</v>
      </c>
      <c r="O114" s="50">
        <v>80</v>
      </c>
      <c r="P114" s="52">
        <f t="shared" si="21"/>
        <v>146.94999999999999</v>
      </c>
      <c r="Q114" s="50">
        <v>1</v>
      </c>
      <c r="R114" s="67">
        <f t="shared" si="22"/>
        <v>146.94999999999999</v>
      </c>
      <c r="S114" s="42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20"/>
      <c r="AV114" s="120"/>
      <c r="AW114" s="120"/>
      <c r="AX114" s="120"/>
      <c r="AY114" s="120"/>
      <c r="AZ114" s="120"/>
      <c r="BA114" s="120"/>
      <c r="BB114" s="120"/>
      <c r="BC114" s="120"/>
      <c r="BD114" s="120"/>
      <c r="BE114" s="120"/>
      <c r="BF114" s="120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20"/>
      <c r="BS114" s="120"/>
      <c r="BT114" s="120"/>
      <c r="BU114" s="120"/>
      <c r="BV114" s="120"/>
      <c r="BW114" s="120"/>
      <c r="BX114" s="120"/>
      <c r="BY114" s="120"/>
      <c r="BZ114" s="120"/>
      <c r="CA114" s="120"/>
      <c r="CB114" s="120"/>
      <c r="CC114" s="120"/>
      <c r="CD114" s="120"/>
      <c r="CE114" s="120"/>
      <c r="CF114" s="120"/>
      <c r="CG114" s="120"/>
      <c r="CH114" s="120"/>
      <c r="CI114" s="120"/>
      <c r="CJ114" s="120"/>
      <c r="CK114" s="120"/>
      <c r="CL114" s="120"/>
      <c r="CM114" s="120"/>
      <c r="CN114" s="120"/>
      <c r="CO114" s="120"/>
      <c r="CP114" s="120"/>
      <c r="CQ114" s="120"/>
      <c r="CR114" s="120"/>
      <c r="CS114" s="120"/>
      <c r="CT114" s="120"/>
      <c r="CU114" s="120"/>
    </row>
    <row r="115" spans="1:99" s="110" customFormat="1">
      <c r="A115" s="50" t="s">
        <v>412</v>
      </c>
      <c r="B115" s="50" t="s">
        <v>60</v>
      </c>
      <c r="C115" s="50">
        <v>165</v>
      </c>
      <c r="D115" s="50">
        <v>168</v>
      </c>
      <c r="E115" s="50">
        <f t="shared" si="23"/>
        <v>3</v>
      </c>
      <c r="F115" s="67">
        <v>9.5</v>
      </c>
      <c r="G115" s="50">
        <f t="shared" si="24"/>
        <v>28.5</v>
      </c>
      <c r="H115" s="50">
        <v>129165</v>
      </c>
      <c r="I115" s="50">
        <v>129165</v>
      </c>
      <c r="J115" s="50">
        <f t="shared" si="18"/>
        <v>0</v>
      </c>
      <c r="K115" s="50">
        <v>1</v>
      </c>
      <c r="L115" s="50">
        <f t="shared" si="19"/>
        <v>0</v>
      </c>
      <c r="M115" s="51">
        <v>1.03</v>
      </c>
      <c r="N115" s="52">
        <f t="shared" si="20"/>
        <v>0</v>
      </c>
      <c r="O115" s="50">
        <v>80</v>
      </c>
      <c r="P115" s="52">
        <f t="shared" si="21"/>
        <v>108.5</v>
      </c>
      <c r="Q115" s="50">
        <v>1</v>
      </c>
      <c r="R115" s="67">
        <f t="shared" si="22"/>
        <v>108.5</v>
      </c>
      <c r="S115" s="42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20"/>
      <c r="AV115" s="120"/>
      <c r="AW115" s="120"/>
      <c r="AX115" s="120"/>
      <c r="AY115" s="120"/>
      <c r="AZ115" s="120"/>
      <c r="BA115" s="120"/>
      <c r="BB115" s="120"/>
      <c r="BC115" s="120"/>
      <c r="BD115" s="120"/>
      <c r="BE115" s="120"/>
      <c r="BF115" s="120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20"/>
      <c r="BS115" s="120"/>
      <c r="BT115" s="120"/>
      <c r="BU115" s="120"/>
      <c r="BV115" s="120"/>
      <c r="BW115" s="120"/>
      <c r="BX115" s="120"/>
      <c r="BY115" s="120"/>
      <c r="BZ115" s="120"/>
      <c r="CA115" s="120"/>
      <c r="CB115" s="120"/>
      <c r="CC115" s="120"/>
      <c r="CD115" s="120"/>
      <c r="CE115" s="120"/>
      <c r="CF115" s="120"/>
      <c r="CG115" s="120"/>
      <c r="CH115" s="120"/>
      <c r="CI115" s="120"/>
      <c r="CJ115" s="120"/>
      <c r="CK115" s="120"/>
      <c r="CL115" s="120"/>
      <c r="CM115" s="120"/>
      <c r="CN115" s="120"/>
      <c r="CO115" s="120"/>
      <c r="CP115" s="120"/>
      <c r="CQ115" s="120"/>
      <c r="CR115" s="120"/>
      <c r="CS115" s="120"/>
      <c r="CT115" s="120"/>
      <c r="CU115" s="120"/>
    </row>
    <row r="116" spans="1:99" s="110" customFormat="1">
      <c r="A116" s="50" t="s">
        <v>413</v>
      </c>
      <c r="B116" s="50" t="s">
        <v>60</v>
      </c>
      <c r="C116" s="50">
        <v>76</v>
      </c>
      <c r="D116" s="50">
        <v>76</v>
      </c>
      <c r="E116" s="50">
        <f t="shared" si="23"/>
        <v>0</v>
      </c>
      <c r="F116" s="67">
        <v>9.5</v>
      </c>
      <c r="G116" s="50">
        <f t="shared" si="24"/>
        <v>0</v>
      </c>
      <c r="H116" s="50">
        <v>16953</v>
      </c>
      <c r="I116" s="50">
        <v>16953</v>
      </c>
      <c r="J116" s="50">
        <f t="shared" si="18"/>
        <v>0</v>
      </c>
      <c r="K116" s="50">
        <v>1</v>
      </c>
      <c r="L116" s="50">
        <f t="shared" si="19"/>
        <v>0</v>
      </c>
      <c r="M116" s="51">
        <v>1.03</v>
      </c>
      <c r="N116" s="52">
        <f t="shared" si="20"/>
        <v>0</v>
      </c>
      <c r="O116" s="50">
        <v>60</v>
      </c>
      <c r="P116" s="52">
        <f t="shared" si="21"/>
        <v>60</v>
      </c>
      <c r="Q116" s="50">
        <v>1</v>
      </c>
      <c r="R116" s="67">
        <f t="shared" si="22"/>
        <v>60</v>
      </c>
      <c r="S116" s="42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20"/>
      <c r="AV116" s="120"/>
      <c r="AW116" s="120"/>
      <c r="AX116" s="120"/>
      <c r="AY116" s="120"/>
      <c r="AZ116" s="120"/>
      <c r="BA116" s="120"/>
      <c r="BB116" s="120"/>
      <c r="BC116" s="120"/>
      <c r="BD116" s="120"/>
      <c r="BE116" s="120"/>
      <c r="BF116" s="120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20"/>
      <c r="BS116" s="120"/>
      <c r="BT116" s="120"/>
      <c r="BU116" s="120"/>
      <c r="BV116" s="120"/>
      <c r="BW116" s="120"/>
      <c r="BX116" s="120"/>
      <c r="BY116" s="120"/>
      <c r="BZ116" s="120"/>
      <c r="CA116" s="120"/>
      <c r="CB116" s="120"/>
      <c r="CC116" s="120"/>
      <c r="CD116" s="120"/>
      <c r="CE116" s="120"/>
      <c r="CF116" s="120"/>
      <c r="CG116" s="120"/>
      <c r="CH116" s="120"/>
      <c r="CI116" s="120"/>
      <c r="CJ116" s="120"/>
      <c r="CK116" s="120"/>
      <c r="CL116" s="120"/>
      <c r="CM116" s="120"/>
      <c r="CN116" s="120"/>
      <c r="CO116" s="120"/>
      <c r="CP116" s="120"/>
      <c r="CQ116" s="120"/>
      <c r="CR116" s="120"/>
      <c r="CS116" s="120"/>
      <c r="CT116" s="120"/>
      <c r="CU116" s="120"/>
    </row>
    <row r="117" spans="1:99" s="110" customFormat="1">
      <c r="A117" s="50" t="s">
        <v>414</v>
      </c>
      <c r="B117" s="50" t="s">
        <v>60</v>
      </c>
      <c r="C117" s="50">
        <v>53</v>
      </c>
      <c r="D117" s="50">
        <v>53</v>
      </c>
      <c r="E117" s="50">
        <f t="shared" si="23"/>
        <v>0</v>
      </c>
      <c r="F117" s="67">
        <v>9.5</v>
      </c>
      <c r="G117" s="50">
        <f t="shared" si="24"/>
        <v>0</v>
      </c>
      <c r="H117" s="50">
        <v>15537</v>
      </c>
      <c r="I117" s="50">
        <v>15537</v>
      </c>
      <c r="J117" s="50">
        <f t="shared" si="18"/>
        <v>0</v>
      </c>
      <c r="K117" s="50">
        <v>1</v>
      </c>
      <c r="L117" s="50">
        <f t="shared" si="19"/>
        <v>0</v>
      </c>
      <c r="M117" s="51">
        <v>1.03</v>
      </c>
      <c r="N117" s="52">
        <f t="shared" si="20"/>
        <v>0</v>
      </c>
      <c r="O117" s="50">
        <v>40</v>
      </c>
      <c r="P117" s="52">
        <f t="shared" si="21"/>
        <v>40</v>
      </c>
      <c r="Q117" s="50">
        <v>1</v>
      </c>
      <c r="R117" s="67">
        <f t="shared" si="22"/>
        <v>40</v>
      </c>
      <c r="S117" s="42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20"/>
      <c r="AV117" s="120"/>
      <c r="AW117" s="120"/>
      <c r="AX117" s="120"/>
      <c r="AY117" s="120"/>
      <c r="AZ117" s="120"/>
      <c r="BA117" s="120"/>
      <c r="BB117" s="120"/>
      <c r="BC117" s="120"/>
      <c r="BD117" s="120"/>
      <c r="BE117" s="120"/>
      <c r="BF117" s="120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20"/>
      <c r="BS117" s="120"/>
      <c r="BT117" s="120"/>
      <c r="BU117" s="120"/>
      <c r="BV117" s="120"/>
      <c r="BW117" s="120"/>
      <c r="BX117" s="120"/>
      <c r="BY117" s="120"/>
      <c r="BZ117" s="120"/>
      <c r="CA117" s="120"/>
      <c r="CB117" s="120"/>
      <c r="CC117" s="120"/>
      <c r="CD117" s="120"/>
      <c r="CE117" s="120"/>
      <c r="CF117" s="120"/>
      <c r="CG117" s="120"/>
      <c r="CH117" s="120"/>
      <c r="CI117" s="120"/>
      <c r="CJ117" s="120"/>
      <c r="CK117" s="120"/>
      <c r="CL117" s="120"/>
      <c r="CM117" s="120"/>
      <c r="CN117" s="120"/>
      <c r="CO117" s="120"/>
      <c r="CP117" s="120"/>
      <c r="CQ117" s="120"/>
      <c r="CR117" s="120"/>
      <c r="CS117" s="120"/>
      <c r="CT117" s="120"/>
      <c r="CU117" s="120"/>
    </row>
    <row r="118" spans="1:99" s="110" customFormat="1">
      <c r="A118" s="50" t="s">
        <v>415</v>
      </c>
      <c r="B118" s="50" t="s">
        <v>60</v>
      </c>
      <c r="C118" s="50">
        <v>164</v>
      </c>
      <c r="D118" s="50">
        <v>164</v>
      </c>
      <c r="E118" s="50">
        <f t="shared" si="23"/>
        <v>0</v>
      </c>
      <c r="F118" s="67">
        <v>9.5</v>
      </c>
      <c r="G118" s="50">
        <f t="shared" si="24"/>
        <v>0</v>
      </c>
      <c r="H118" s="50">
        <v>92551</v>
      </c>
      <c r="I118" s="50">
        <v>95042</v>
      </c>
      <c r="J118" s="50">
        <f t="shared" si="18"/>
        <v>2491</v>
      </c>
      <c r="K118" s="50">
        <v>1</v>
      </c>
      <c r="L118" s="50">
        <f t="shared" si="19"/>
        <v>2491</v>
      </c>
      <c r="M118" s="51">
        <v>1.03</v>
      </c>
      <c r="N118" s="52">
        <f t="shared" si="20"/>
        <v>2565.73</v>
      </c>
      <c r="O118" s="50"/>
      <c r="P118" s="52">
        <f t="shared" si="21"/>
        <v>2565.73</v>
      </c>
      <c r="Q118" s="50">
        <v>1</v>
      </c>
      <c r="R118" s="67">
        <f t="shared" si="22"/>
        <v>2565.73</v>
      </c>
      <c r="S118" s="42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20"/>
      <c r="AV118" s="120"/>
      <c r="AW118" s="120"/>
      <c r="AX118" s="120"/>
      <c r="AY118" s="120"/>
      <c r="AZ118" s="120"/>
      <c r="BA118" s="120"/>
      <c r="BB118" s="120"/>
      <c r="BC118" s="120"/>
      <c r="BD118" s="120"/>
      <c r="BE118" s="120"/>
      <c r="BF118" s="120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20"/>
      <c r="BS118" s="120"/>
      <c r="BT118" s="120"/>
      <c r="BU118" s="120"/>
      <c r="BV118" s="120"/>
      <c r="BW118" s="120"/>
      <c r="BX118" s="120"/>
      <c r="BY118" s="120"/>
      <c r="BZ118" s="120"/>
      <c r="CA118" s="120"/>
      <c r="CB118" s="120"/>
      <c r="CC118" s="120"/>
      <c r="CD118" s="120"/>
      <c r="CE118" s="120"/>
      <c r="CF118" s="120"/>
      <c r="CG118" s="120"/>
      <c r="CH118" s="120"/>
      <c r="CI118" s="120"/>
      <c r="CJ118" s="120"/>
      <c r="CK118" s="120"/>
      <c r="CL118" s="120"/>
      <c r="CM118" s="120"/>
      <c r="CN118" s="120"/>
      <c r="CO118" s="120"/>
      <c r="CP118" s="120"/>
      <c r="CQ118" s="120"/>
      <c r="CR118" s="120"/>
      <c r="CS118" s="120"/>
      <c r="CT118" s="120"/>
      <c r="CU118" s="120"/>
    </row>
    <row r="119" spans="1:99" s="110" customFormat="1">
      <c r="A119" s="50" t="s">
        <v>10</v>
      </c>
      <c r="B119" s="50" t="s">
        <v>60</v>
      </c>
      <c r="C119" s="50"/>
      <c r="D119" s="50"/>
      <c r="E119" s="50">
        <f>SUM(E102:E118)</f>
        <v>6</v>
      </c>
      <c r="F119" s="67">
        <v>9.5</v>
      </c>
      <c r="G119" s="50">
        <f t="shared" si="24"/>
        <v>57</v>
      </c>
      <c r="H119" s="50"/>
      <c r="I119" s="50"/>
      <c r="J119" s="50"/>
      <c r="K119" s="50"/>
      <c r="L119" s="50">
        <f>SUM(L102:L118)</f>
        <v>13688</v>
      </c>
      <c r="M119" s="51">
        <v>1.03</v>
      </c>
      <c r="N119" s="52">
        <f t="shared" si="20"/>
        <v>14098.64</v>
      </c>
      <c r="O119" s="50">
        <f>SUM(O102:O118)</f>
        <v>630</v>
      </c>
      <c r="P119" s="52">
        <f t="shared" si="21"/>
        <v>14785.64</v>
      </c>
      <c r="Q119" s="50">
        <v>1</v>
      </c>
      <c r="R119" s="67">
        <f>SUM(R102:R118)</f>
        <v>14274.844999999999</v>
      </c>
      <c r="S119" s="42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  <c r="CU119" s="120"/>
    </row>
    <row r="120" spans="1:99" s="109" customFormat="1">
      <c r="A120" s="50"/>
      <c r="B120" s="50"/>
      <c r="C120" s="50"/>
      <c r="D120" s="50"/>
      <c r="E120" s="50"/>
      <c r="F120" s="67"/>
      <c r="G120" s="50"/>
      <c r="H120" s="50"/>
      <c r="I120" s="50"/>
      <c r="J120" s="50"/>
      <c r="K120" s="50"/>
      <c r="L120" s="193">
        <f>N120/M119</f>
        <v>13192.0825242718</v>
      </c>
      <c r="M120" s="51"/>
      <c r="N120" s="52">
        <f>R119-O119-G119</f>
        <v>13587.844999999999</v>
      </c>
      <c r="O120" s="50"/>
      <c r="P120" s="52">
        <f>R119-G119</f>
        <v>14217.844999999999</v>
      </c>
      <c r="Q120" s="50"/>
      <c r="R120" s="67"/>
      <c r="S120" s="42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20"/>
      <c r="AV120" s="120"/>
      <c r="AW120" s="120"/>
      <c r="AX120" s="120"/>
      <c r="AY120" s="120"/>
      <c r="AZ120" s="120"/>
      <c r="BA120" s="120"/>
      <c r="BB120" s="120"/>
      <c r="BC120" s="120"/>
      <c r="BD120" s="120"/>
      <c r="BE120" s="120"/>
      <c r="BF120" s="120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20"/>
      <c r="BS120" s="120"/>
      <c r="BT120" s="120"/>
      <c r="BU120" s="120"/>
      <c r="BV120" s="120"/>
      <c r="BW120" s="120"/>
      <c r="BX120" s="120"/>
      <c r="BY120" s="120"/>
      <c r="BZ120" s="120"/>
      <c r="CA120" s="120"/>
      <c r="CB120" s="120"/>
      <c r="CC120" s="120"/>
      <c r="CD120" s="120"/>
      <c r="CE120" s="120"/>
      <c r="CF120" s="120"/>
      <c r="CG120" s="120"/>
      <c r="CH120" s="120"/>
      <c r="CI120" s="120"/>
      <c r="CJ120" s="120"/>
      <c r="CK120" s="120"/>
      <c r="CL120" s="120"/>
      <c r="CM120" s="120"/>
      <c r="CN120" s="120"/>
      <c r="CO120" s="120"/>
      <c r="CP120" s="120"/>
      <c r="CQ120" s="120"/>
      <c r="CR120" s="120"/>
      <c r="CS120" s="120"/>
      <c r="CT120" s="120"/>
      <c r="CU120" s="120"/>
    </row>
    <row r="121" spans="1:99" s="109" customForma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20"/>
      <c r="AV121" s="120"/>
      <c r="AW121" s="120"/>
      <c r="AX121" s="120"/>
      <c r="AY121" s="120"/>
      <c r="AZ121" s="120"/>
      <c r="BA121" s="120"/>
      <c r="BB121" s="120"/>
      <c r="BC121" s="120"/>
      <c r="BD121" s="120"/>
      <c r="BE121" s="120"/>
      <c r="BF121" s="120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20"/>
      <c r="BS121" s="120"/>
      <c r="BT121" s="120"/>
      <c r="BU121" s="120"/>
      <c r="BV121" s="120"/>
      <c r="BW121" s="120"/>
      <c r="BX121" s="120"/>
      <c r="BY121" s="120"/>
      <c r="BZ121" s="120"/>
      <c r="CA121" s="120"/>
      <c r="CB121" s="120"/>
      <c r="CC121" s="120"/>
      <c r="CD121" s="120"/>
      <c r="CE121" s="120"/>
      <c r="CF121" s="120"/>
      <c r="CG121" s="120"/>
      <c r="CH121" s="120"/>
      <c r="CI121" s="120"/>
      <c r="CJ121" s="120"/>
      <c r="CK121" s="120"/>
      <c r="CL121" s="120"/>
      <c r="CM121" s="120"/>
      <c r="CN121" s="120"/>
      <c r="CO121" s="120"/>
      <c r="CP121" s="120"/>
      <c r="CQ121" s="120"/>
      <c r="CR121" s="120"/>
      <c r="CS121" s="120"/>
      <c r="CT121" s="120"/>
      <c r="CU121" s="120"/>
    </row>
    <row r="122" spans="1:99"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</row>
    <row r="123" spans="1:99" ht="15" customHeight="1"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</row>
    <row r="124" spans="1:99"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</row>
    <row r="125" spans="1:99" s="59" customFormat="1" ht="1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</row>
  </sheetData>
  <mergeCells count="1">
    <mergeCell ref="A1:R1"/>
  </mergeCells>
  <phoneticPr fontId="25" type="noConversion"/>
  <pageMargins left="0.75" right="0.75" top="1" bottom="1" header="0.5" footer="0.5"/>
  <pageSetup paperSize="9" orientation="landscape" horizontalDpi="200" verticalDpi="300"/>
  <headerFooter alignWithMargins="0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AO46"/>
  <sheetViews>
    <sheetView topLeftCell="A13" workbookViewId="0">
      <selection activeCell="U21" sqref="U21"/>
    </sheetView>
  </sheetViews>
  <sheetFormatPr defaultColWidth="9" defaultRowHeight="15.6"/>
  <cols>
    <col min="1" max="1" width="10.09765625" style="43" customWidth="1"/>
    <col min="2" max="2" width="9" style="43"/>
    <col min="3" max="3" width="6.09765625" style="43" customWidth="1"/>
    <col min="4" max="5" width="5.19921875" style="43" customWidth="1"/>
    <col min="6" max="6" width="5.8984375" style="43" customWidth="1"/>
    <col min="7" max="7" width="3.69921875" style="43" customWidth="1"/>
    <col min="8" max="9" width="6.09765625" style="43" customWidth="1"/>
    <col min="10" max="10" width="6.59765625" style="43" customWidth="1"/>
    <col min="11" max="11" width="4.5" style="43" customWidth="1"/>
    <col min="12" max="12" width="11.3984375" style="43" customWidth="1"/>
    <col min="13" max="13" width="5" style="43" customWidth="1"/>
    <col min="14" max="14" width="14.3984375" style="43" customWidth="1"/>
    <col min="15" max="15" width="4.3984375" style="43" customWidth="1"/>
    <col min="16" max="16" width="13.19921875" style="43" customWidth="1"/>
    <col min="17" max="17" width="5" style="43" customWidth="1"/>
    <col min="18" max="18" width="13.59765625" style="43" customWidth="1"/>
    <col min="19" max="16384" width="9" style="43"/>
  </cols>
  <sheetData>
    <row r="1" spans="1:41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41">
      <c r="A2" s="465" t="s">
        <v>213</v>
      </c>
      <c r="B2" s="465"/>
      <c r="C2" s="465" t="s">
        <v>214</v>
      </c>
      <c r="D2" s="465" t="s">
        <v>215</v>
      </c>
      <c r="E2" s="465" t="s">
        <v>216</v>
      </c>
      <c r="F2" s="466" t="s">
        <v>217</v>
      </c>
      <c r="G2" s="465" t="s">
        <v>6</v>
      </c>
      <c r="H2" s="465" t="s">
        <v>218</v>
      </c>
      <c r="I2" s="465" t="s">
        <v>219</v>
      </c>
      <c r="J2" s="465" t="s">
        <v>220</v>
      </c>
      <c r="K2" s="465" t="s">
        <v>221</v>
      </c>
      <c r="L2" s="465" t="s">
        <v>216</v>
      </c>
      <c r="M2" s="467"/>
      <c r="N2" s="468" t="s">
        <v>8</v>
      </c>
      <c r="O2" s="465" t="s">
        <v>9</v>
      </c>
      <c r="P2" s="468" t="s">
        <v>10</v>
      </c>
      <c r="Q2" s="465" t="s">
        <v>222</v>
      </c>
      <c r="R2" s="469" t="s">
        <v>223</v>
      </c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</row>
    <row r="3" spans="1:41" s="42" customFormat="1">
      <c r="A3" s="50" t="s">
        <v>416</v>
      </c>
      <c r="B3" s="66" t="s">
        <v>417</v>
      </c>
      <c r="C3" s="50">
        <v>15</v>
      </c>
      <c r="D3" s="50">
        <v>15</v>
      </c>
      <c r="E3" s="50">
        <f>SUM(D3-C3)</f>
        <v>0</v>
      </c>
      <c r="F3" s="67">
        <v>9.5</v>
      </c>
      <c r="G3" s="50">
        <f>E3*F3</f>
        <v>0</v>
      </c>
      <c r="H3" s="50">
        <v>13222</v>
      </c>
      <c r="I3" s="50">
        <v>13222</v>
      </c>
      <c r="J3" s="50">
        <f>I3-H3</f>
        <v>0</v>
      </c>
      <c r="K3" s="50">
        <v>1</v>
      </c>
      <c r="L3" s="50">
        <f>K3*J3</f>
        <v>0</v>
      </c>
      <c r="M3" s="51">
        <v>1.03</v>
      </c>
      <c r="N3" s="52">
        <f>M3*L3</f>
        <v>0</v>
      </c>
      <c r="O3" s="50"/>
      <c r="P3" s="52">
        <f>G3+N3+O3</f>
        <v>0</v>
      </c>
      <c r="Q3" s="50">
        <v>1</v>
      </c>
      <c r="R3" s="67">
        <f>P3*Q3</f>
        <v>0</v>
      </c>
    </row>
    <row r="4" spans="1:41" s="42" customFormat="1">
      <c r="A4" s="50" t="s">
        <v>418</v>
      </c>
      <c r="B4" s="66" t="s">
        <v>417</v>
      </c>
      <c r="C4" s="50"/>
      <c r="D4" s="50"/>
      <c r="E4" s="50"/>
      <c r="F4" s="68"/>
      <c r="G4" s="50"/>
      <c r="H4" s="50">
        <v>3160</v>
      </c>
      <c r="I4" s="50">
        <v>3160</v>
      </c>
      <c r="J4" s="50">
        <f t="shared" ref="J4:J14" si="0">I4-H4</f>
        <v>0</v>
      </c>
      <c r="K4" s="50">
        <v>20</v>
      </c>
      <c r="L4" s="50">
        <f t="shared" ref="L4:L14" si="1">K4*J4</f>
        <v>0</v>
      </c>
      <c r="M4" s="51">
        <v>1.03</v>
      </c>
      <c r="N4" s="52">
        <f t="shared" ref="N4:N14" si="2">M4*L4</f>
        <v>0</v>
      </c>
      <c r="O4" s="50"/>
      <c r="P4" s="52">
        <f t="shared" ref="P4:P15" si="3">G4+N4+O4</f>
        <v>0</v>
      </c>
      <c r="Q4" s="50">
        <v>1</v>
      </c>
      <c r="R4" s="67">
        <f t="shared" ref="R4:R14" si="4">P4*Q4</f>
        <v>0</v>
      </c>
    </row>
    <row r="5" spans="1:41" s="42" customFormat="1">
      <c r="A5" s="50" t="s">
        <v>419</v>
      </c>
      <c r="B5" s="66" t="s">
        <v>417</v>
      </c>
      <c r="C5" s="50"/>
      <c r="D5" s="50"/>
      <c r="E5" s="50"/>
      <c r="F5" s="68"/>
      <c r="G5" s="50"/>
      <c r="H5" s="50">
        <v>8730</v>
      </c>
      <c r="I5" s="50">
        <v>8783</v>
      </c>
      <c r="J5" s="50">
        <f t="shared" si="0"/>
        <v>53</v>
      </c>
      <c r="K5" s="50">
        <v>30</v>
      </c>
      <c r="L5" s="50">
        <f t="shared" si="1"/>
        <v>1590</v>
      </c>
      <c r="M5" s="51">
        <v>1.03</v>
      </c>
      <c r="N5" s="52">
        <f t="shared" si="2"/>
        <v>1637.7</v>
      </c>
      <c r="O5" s="50"/>
      <c r="P5" s="52">
        <f t="shared" si="3"/>
        <v>1637.7</v>
      </c>
      <c r="Q5" s="50">
        <v>1</v>
      </c>
      <c r="R5" s="67">
        <f t="shared" si="4"/>
        <v>1637.7</v>
      </c>
    </row>
    <row r="6" spans="1:41" s="42" customFormat="1">
      <c r="A6" s="50" t="s">
        <v>420</v>
      </c>
      <c r="B6" s="66" t="s">
        <v>417</v>
      </c>
      <c r="C6" s="50"/>
      <c r="D6" s="50"/>
      <c r="E6" s="50"/>
      <c r="F6" s="68"/>
      <c r="G6" s="50"/>
      <c r="H6" s="50">
        <v>39238</v>
      </c>
      <c r="I6" s="50">
        <v>40898</v>
      </c>
      <c r="J6" s="50">
        <f t="shared" si="0"/>
        <v>1660</v>
      </c>
      <c r="K6" s="50">
        <v>30</v>
      </c>
      <c r="L6" s="50">
        <f t="shared" si="1"/>
        <v>49800</v>
      </c>
      <c r="M6" s="51">
        <v>1.03</v>
      </c>
      <c r="N6" s="52">
        <f t="shared" si="2"/>
        <v>51294</v>
      </c>
      <c r="O6" s="50"/>
      <c r="P6" s="52">
        <f t="shared" si="3"/>
        <v>51294</v>
      </c>
      <c r="Q6" s="50">
        <v>1</v>
      </c>
      <c r="R6" s="67">
        <f t="shared" si="4"/>
        <v>51294</v>
      </c>
    </row>
    <row r="7" spans="1:41" s="42" customFormat="1">
      <c r="A7" s="50" t="s">
        <v>421</v>
      </c>
      <c r="B7" s="66" t="s">
        <v>417</v>
      </c>
      <c r="C7" s="50"/>
      <c r="D7" s="50"/>
      <c r="E7" s="50"/>
      <c r="F7" s="68"/>
      <c r="G7" s="50"/>
      <c r="H7" s="50">
        <v>4499</v>
      </c>
      <c r="I7" s="50">
        <v>4720</v>
      </c>
      <c r="J7" s="50">
        <f t="shared" si="0"/>
        <v>221</v>
      </c>
      <c r="K7" s="50">
        <v>60</v>
      </c>
      <c r="L7" s="50">
        <f t="shared" si="1"/>
        <v>13260</v>
      </c>
      <c r="M7" s="51">
        <v>1.03</v>
      </c>
      <c r="N7" s="52">
        <f t="shared" si="2"/>
        <v>13657.8</v>
      </c>
      <c r="O7" s="50"/>
      <c r="P7" s="52">
        <f t="shared" si="3"/>
        <v>13657.8</v>
      </c>
      <c r="Q7" s="50">
        <v>1</v>
      </c>
      <c r="R7" s="67">
        <f t="shared" si="4"/>
        <v>13657.8</v>
      </c>
    </row>
    <row r="8" spans="1:41" s="42" customFormat="1">
      <c r="A8" s="50" t="s">
        <v>422</v>
      </c>
      <c r="B8" s="66" t="s">
        <v>417</v>
      </c>
      <c r="C8" s="50"/>
      <c r="D8" s="50"/>
      <c r="E8" s="50"/>
      <c r="F8" s="68"/>
      <c r="G8" s="50"/>
      <c r="H8" s="50">
        <v>8684</v>
      </c>
      <c r="I8" s="50">
        <v>9254</v>
      </c>
      <c r="J8" s="50">
        <f t="shared" si="0"/>
        <v>570</v>
      </c>
      <c r="K8" s="50">
        <v>50</v>
      </c>
      <c r="L8" s="50">
        <f t="shared" si="1"/>
        <v>28500</v>
      </c>
      <c r="M8" s="51">
        <v>1.03</v>
      </c>
      <c r="N8" s="52">
        <f t="shared" si="2"/>
        <v>29355</v>
      </c>
      <c r="O8" s="50"/>
      <c r="P8" s="52">
        <f t="shared" si="3"/>
        <v>29355</v>
      </c>
      <c r="Q8" s="50">
        <v>1</v>
      </c>
      <c r="R8" s="67">
        <f t="shared" si="4"/>
        <v>29355</v>
      </c>
    </row>
    <row r="9" spans="1:41" s="42" customFormat="1">
      <c r="A9" s="50" t="s">
        <v>423</v>
      </c>
      <c r="B9" s="66" t="s">
        <v>417</v>
      </c>
      <c r="C9" s="50"/>
      <c r="D9" s="50" t="s">
        <v>424</v>
      </c>
      <c r="E9" s="66"/>
      <c r="F9" s="68"/>
      <c r="G9" s="50"/>
      <c r="H9" s="50">
        <v>14677</v>
      </c>
      <c r="I9" s="50">
        <v>16477</v>
      </c>
      <c r="J9" s="50">
        <f t="shared" si="0"/>
        <v>1800</v>
      </c>
      <c r="K9" s="50">
        <v>60</v>
      </c>
      <c r="L9" s="50">
        <f t="shared" si="1"/>
        <v>108000</v>
      </c>
      <c r="M9" s="51">
        <v>1.03</v>
      </c>
      <c r="N9" s="52">
        <f t="shared" si="2"/>
        <v>111240</v>
      </c>
      <c r="O9" s="50"/>
      <c r="P9" s="52">
        <f t="shared" si="3"/>
        <v>111240</v>
      </c>
      <c r="Q9" s="50">
        <v>1</v>
      </c>
      <c r="R9" s="67">
        <f t="shared" si="4"/>
        <v>111240</v>
      </c>
    </row>
    <row r="10" spans="1:41" s="42" customFormat="1">
      <c r="A10" s="50" t="s">
        <v>425</v>
      </c>
      <c r="B10" s="66" t="s">
        <v>417</v>
      </c>
      <c r="C10" s="50"/>
      <c r="D10" s="50" t="s">
        <v>426</v>
      </c>
      <c r="E10" s="66"/>
      <c r="F10" s="68"/>
      <c r="G10" s="50"/>
      <c r="H10" s="50">
        <v>12968</v>
      </c>
      <c r="I10" s="50">
        <v>14039</v>
      </c>
      <c r="J10" s="50">
        <f t="shared" si="0"/>
        <v>1071</v>
      </c>
      <c r="K10" s="50">
        <v>60</v>
      </c>
      <c r="L10" s="50">
        <f t="shared" si="1"/>
        <v>64260</v>
      </c>
      <c r="M10" s="51">
        <v>1.03</v>
      </c>
      <c r="N10" s="52">
        <f t="shared" si="2"/>
        <v>66187.8</v>
      </c>
      <c r="O10" s="50"/>
      <c r="P10" s="52">
        <f t="shared" si="3"/>
        <v>66187.8</v>
      </c>
      <c r="Q10" s="50">
        <v>1</v>
      </c>
      <c r="R10" s="67">
        <f t="shared" si="4"/>
        <v>66187.8</v>
      </c>
    </row>
    <row r="11" spans="1:41" s="42" customFormat="1">
      <c r="A11" s="50" t="s">
        <v>427</v>
      </c>
      <c r="B11" s="66" t="s">
        <v>417</v>
      </c>
      <c r="C11" s="50"/>
      <c r="D11" s="50" t="s">
        <v>428</v>
      </c>
      <c r="E11" s="66"/>
      <c r="F11" s="68"/>
      <c r="G11" s="50"/>
      <c r="H11" s="50">
        <v>11305</v>
      </c>
      <c r="I11" s="50">
        <v>12492</v>
      </c>
      <c r="J11" s="50">
        <f t="shared" si="0"/>
        <v>1187</v>
      </c>
      <c r="K11" s="50">
        <v>80</v>
      </c>
      <c r="L11" s="50">
        <f t="shared" si="1"/>
        <v>94960</v>
      </c>
      <c r="M11" s="51">
        <v>1.03</v>
      </c>
      <c r="N11" s="52">
        <f t="shared" si="2"/>
        <v>97808.8</v>
      </c>
      <c r="O11" s="50"/>
      <c r="P11" s="52">
        <f t="shared" si="3"/>
        <v>97808.8</v>
      </c>
      <c r="Q11" s="50">
        <v>1</v>
      </c>
      <c r="R11" s="67">
        <f t="shared" si="4"/>
        <v>97808.8</v>
      </c>
    </row>
    <row r="12" spans="1:41" s="42" customFormat="1">
      <c r="A12" s="50" t="s">
        <v>429</v>
      </c>
      <c r="B12" s="66" t="s">
        <v>417</v>
      </c>
      <c r="C12" s="50"/>
      <c r="D12" s="50" t="s">
        <v>430</v>
      </c>
      <c r="E12" s="66"/>
      <c r="F12" s="68"/>
      <c r="G12" s="50"/>
      <c r="H12" s="50">
        <v>17217</v>
      </c>
      <c r="I12" s="50">
        <v>21279</v>
      </c>
      <c r="J12" s="50">
        <f t="shared" si="0"/>
        <v>4062</v>
      </c>
      <c r="K12" s="50">
        <v>80</v>
      </c>
      <c r="L12" s="50">
        <f t="shared" si="1"/>
        <v>324960</v>
      </c>
      <c r="M12" s="51">
        <v>1.03</v>
      </c>
      <c r="N12" s="52">
        <f t="shared" si="2"/>
        <v>334708.8</v>
      </c>
      <c r="O12" s="50"/>
      <c r="P12" s="52">
        <f t="shared" si="3"/>
        <v>334708.8</v>
      </c>
      <c r="Q12" s="50">
        <v>1</v>
      </c>
      <c r="R12" s="67">
        <f t="shared" si="4"/>
        <v>334708.8</v>
      </c>
    </row>
    <row r="13" spans="1:41" s="42" customFormat="1">
      <c r="A13" s="50" t="s">
        <v>431</v>
      </c>
      <c r="B13" s="66" t="s">
        <v>417</v>
      </c>
      <c r="C13" s="50"/>
      <c r="D13" s="50"/>
      <c r="E13" s="50"/>
      <c r="F13" s="68"/>
      <c r="G13" s="50"/>
      <c r="H13" s="50">
        <v>3664</v>
      </c>
      <c r="I13" s="50">
        <v>3989</v>
      </c>
      <c r="J13" s="50">
        <f t="shared" si="0"/>
        <v>325</v>
      </c>
      <c r="K13" s="50">
        <v>30</v>
      </c>
      <c r="L13" s="50">
        <f t="shared" si="1"/>
        <v>9750</v>
      </c>
      <c r="M13" s="51">
        <v>1.03</v>
      </c>
      <c r="N13" s="52">
        <f t="shared" si="2"/>
        <v>10042.5</v>
      </c>
      <c r="O13" s="50"/>
      <c r="P13" s="52">
        <f t="shared" si="3"/>
        <v>10042.5</v>
      </c>
      <c r="Q13" s="50">
        <v>1</v>
      </c>
      <c r="R13" s="67">
        <f t="shared" si="4"/>
        <v>10042.5</v>
      </c>
    </row>
    <row r="14" spans="1:41" s="42" customFormat="1">
      <c r="A14" s="50" t="s">
        <v>432</v>
      </c>
      <c r="B14" s="66" t="s">
        <v>417</v>
      </c>
      <c r="C14" s="50"/>
      <c r="D14" s="50"/>
      <c r="E14" s="50"/>
      <c r="F14" s="68"/>
      <c r="G14" s="50"/>
      <c r="H14" s="50">
        <v>8972</v>
      </c>
      <c r="I14" s="50">
        <v>8972</v>
      </c>
      <c r="J14" s="50">
        <f t="shared" si="0"/>
        <v>0</v>
      </c>
      <c r="K14" s="50">
        <v>50</v>
      </c>
      <c r="L14" s="50">
        <f t="shared" si="1"/>
        <v>0</v>
      </c>
      <c r="M14" s="51">
        <v>1.03</v>
      </c>
      <c r="N14" s="52">
        <f t="shared" si="2"/>
        <v>0</v>
      </c>
      <c r="O14" s="50"/>
      <c r="P14" s="52">
        <f t="shared" si="3"/>
        <v>0</v>
      </c>
      <c r="Q14" s="50">
        <v>1</v>
      </c>
      <c r="R14" s="67">
        <f t="shared" si="4"/>
        <v>0</v>
      </c>
    </row>
    <row r="15" spans="1:41" s="42" customFormat="1">
      <c r="A15" s="50" t="s">
        <v>10</v>
      </c>
      <c r="B15" s="66" t="s">
        <v>417</v>
      </c>
      <c r="C15" s="50"/>
      <c r="D15" s="50"/>
      <c r="E15" s="50">
        <f>SUM(E2:E13)</f>
        <v>0</v>
      </c>
      <c r="F15" s="67">
        <v>9.5</v>
      </c>
      <c r="G15" s="50">
        <f>E15*F15</f>
        <v>0</v>
      </c>
      <c r="H15" s="50"/>
      <c r="I15" s="50"/>
      <c r="J15" s="50"/>
      <c r="K15" s="50"/>
      <c r="L15" s="50">
        <f>SUM(L2:L13)</f>
        <v>695080</v>
      </c>
      <c r="M15" s="51">
        <v>1.03</v>
      </c>
      <c r="N15" s="52">
        <f>L15*M15</f>
        <v>715932.4</v>
      </c>
      <c r="O15" s="50"/>
      <c r="P15" s="52">
        <f t="shared" si="3"/>
        <v>715932.4</v>
      </c>
      <c r="Q15" s="50"/>
      <c r="R15" s="67">
        <f>G15+N15+O15</f>
        <v>715932.4</v>
      </c>
    </row>
    <row r="16" spans="1:41" s="105" customFormat="1">
      <c r="A16" s="127" t="s">
        <v>433</v>
      </c>
      <c r="B16" s="106" t="s">
        <v>434</v>
      </c>
      <c r="C16" s="127"/>
      <c r="D16" s="127"/>
      <c r="E16" s="127"/>
      <c r="F16" s="128"/>
      <c r="G16" s="127"/>
      <c r="H16" s="127"/>
      <c r="I16" s="127"/>
      <c r="J16" s="127"/>
      <c r="K16" s="127"/>
      <c r="L16" s="127"/>
      <c r="M16" s="364"/>
      <c r="N16" s="365"/>
      <c r="O16" s="127"/>
      <c r="P16" s="365"/>
      <c r="Q16" s="470"/>
      <c r="R16" s="471">
        <v>420495.57</v>
      </c>
    </row>
    <row r="17" spans="1:41" s="117" customFormat="1">
      <c r="A17" s="357" t="s">
        <v>435</v>
      </c>
      <c r="B17" s="24"/>
      <c r="C17" s="357"/>
      <c r="D17" s="357"/>
      <c r="E17" s="357"/>
      <c r="F17" s="25"/>
      <c r="G17" s="357"/>
      <c r="H17" s="357"/>
      <c r="I17" s="357"/>
      <c r="J17" s="357"/>
      <c r="K17" s="357"/>
      <c r="L17" s="357"/>
      <c r="M17" s="376"/>
      <c r="N17" s="377"/>
      <c r="O17" s="357"/>
      <c r="P17" s="377"/>
      <c r="Q17" s="472"/>
      <c r="R17" s="336"/>
    </row>
    <row r="18" spans="1:41" s="117" customFormat="1">
      <c r="A18" s="357" t="s">
        <v>435</v>
      </c>
      <c r="B18" s="24" t="s">
        <v>434</v>
      </c>
      <c r="C18" s="357"/>
      <c r="D18" s="357"/>
      <c r="E18" s="357"/>
      <c r="F18" s="25"/>
      <c r="G18" s="357"/>
      <c r="H18" s="357"/>
      <c r="I18" s="357"/>
      <c r="J18" s="357"/>
      <c r="K18" s="357"/>
      <c r="L18" s="357"/>
      <c r="M18" s="376"/>
      <c r="N18" s="377"/>
      <c r="O18" s="357"/>
      <c r="P18" s="377"/>
      <c r="Q18" s="472"/>
      <c r="R18" s="336"/>
    </row>
    <row r="19" spans="1:41" s="42" customFormat="1">
      <c r="A19" s="50" t="s">
        <v>436</v>
      </c>
      <c r="B19" s="66" t="s">
        <v>134</v>
      </c>
      <c r="C19" s="50"/>
      <c r="D19" s="50"/>
      <c r="E19" s="50"/>
      <c r="F19" s="67"/>
      <c r="G19" s="50"/>
      <c r="H19" s="50">
        <v>19210</v>
      </c>
      <c r="I19" s="50">
        <v>20324</v>
      </c>
      <c r="J19" s="50">
        <f>I19-H19</f>
        <v>1114</v>
      </c>
      <c r="K19" s="50">
        <v>40</v>
      </c>
      <c r="L19" s="50">
        <f>K19*J19</f>
        <v>44560</v>
      </c>
      <c r="M19" s="51">
        <v>1.03</v>
      </c>
      <c r="N19" s="52">
        <f>M19*L19</f>
        <v>45896.800000000003</v>
      </c>
      <c r="O19" s="50"/>
      <c r="P19" s="52">
        <f>G19+N19+O19</f>
        <v>45896.800000000003</v>
      </c>
      <c r="Q19" s="50">
        <v>1</v>
      </c>
      <c r="R19" s="67">
        <f>P19*Q19</f>
        <v>45896.800000000003</v>
      </c>
    </row>
    <row r="20" spans="1:41">
      <c r="A20" s="44" t="s">
        <v>213</v>
      </c>
      <c r="B20" s="44"/>
      <c r="C20" s="44" t="s">
        <v>214</v>
      </c>
      <c r="D20" s="44" t="s">
        <v>215</v>
      </c>
      <c r="E20" s="44" t="s">
        <v>216</v>
      </c>
      <c r="F20" s="172" t="s">
        <v>217</v>
      </c>
      <c r="G20" s="44" t="s">
        <v>437</v>
      </c>
      <c r="H20" s="44" t="s">
        <v>218</v>
      </c>
      <c r="I20" s="44" t="s">
        <v>219</v>
      </c>
      <c r="J20" s="44" t="s">
        <v>220</v>
      </c>
      <c r="K20" s="44" t="s">
        <v>221</v>
      </c>
      <c r="L20" s="44" t="s">
        <v>216</v>
      </c>
      <c r="M20" s="45">
        <v>1.03</v>
      </c>
      <c r="N20" s="46" t="s">
        <v>8</v>
      </c>
      <c r="O20" s="44" t="s">
        <v>9</v>
      </c>
      <c r="P20" s="46" t="s">
        <v>10</v>
      </c>
      <c r="Q20" s="44" t="s">
        <v>222</v>
      </c>
      <c r="R20" s="473" t="s">
        <v>223</v>
      </c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</row>
    <row r="21" spans="1:41" s="42" customFormat="1">
      <c r="A21" s="66" t="s">
        <v>120</v>
      </c>
      <c r="B21" s="50">
        <v>4530</v>
      </c>
      <c r="C21" s="50" t="s">
        <v>438</v>
      </c>
      <c r="D21" s="50"/>
      <c r="E21" s="50"/>
      <c r="F21" s="68"/>
      <c r="G21" s="50"/>
      <c r="H21" s="50"/>
      <c r="I21" s="50"/>
      <c r="J21" s="50"/>
      <c r="K21" s="50"/>
      <c r="L21" s="50"/>
      <c r="M21" s="51"/>
      <c r="N21" s="52"/>
      <c r="O21" s="50"/>
      <c r="P21" s="52"/>
      <c r="Q21" s="50"/>
      <c r="R21" s="317"/>
    </row>
    <row r="22" spans="1:41" s="42" customFormat="1">
      <c r="A22" s="50" t="s">
        <v>439</v>
      </c>
      <c r="B22" s="66" t="s">
        <v>119</v>
      </c>
      <c r="C22" s="50"/>
      <c r="D22" s="50"/>
      <c r="E22" s="50"/>
      <c r="F22" s="68"/>
      <c r="G22" s="50"/>
      <c r="H22" s="50">
        <v>12126</v>
      </c>
      <c r="I22" s="50">
        <v>12870</v>
      </c>
      <c r="J22" s="50">
        <f>I22-H22</f>
        <v>744</v>
      </c>
      <c r="K22" s="50">
        <v>1</v>
      </c>
      <c r="L22" s="50">
        <f>K22*J22</f>
        <v>744</v>
      </c>
      <c r="M22" s="51">
        <v>1.03</v>
      </c>
      <c r="N22" s="52">
        <f>M22*L22</f>
        <v>766.32</v>
      </c>
      <c r="O22" s="50"/>
      <c r="P22" s="52">
        <f t="shared" ref="P22:P28" si="5">G22+N22+O22</f>
        <v>766.32</v>
      </c>
      <c r="Q22" s="50">
        <v>0.33333332999999998</v>
      </c>
      <c r="R22" s="67">
        <f>P22*Q22</f>
        <v>255.4399974456</v>
      </c>
    </row>
    <row r="23" spans="1:41" s="42" customFormat="1">
      <c r="A23" s="50" t="s">
        <v>440</v>
      </c>
      <c r="B23" s="66" t="s">
        <v>119</v>
      </c>
      <c r="C23" s="50"/>
      <c r="D23" s="50"/>
      <c r="E23" s="50"/>
      <c r="F23" s="68"/>
      <c r="G23" s="50"/>
      <c r="H23" s="50">
        <v>15278</v>
      </c>
      <c r="I23" s="50">
        <v>15589</v>
      </c>
      <c r="J23" s="50">
        <f>I23-H23</f>
        <v>311</v>
      </c>
      <c r="K23" s="50">
        <v>1</v>
      </c>
      <c r="L23" s="50">
        <f>K23*J23</f>
        <v>311</v>
      </c>
      <c r="M23" s="51">
        <v>1.03</v>
      </c>
      <c r="N23" s="52">
        <f>M23*L23</f>
        <v>320.33</v>
      </c>
      <c r="O23" s="50"/>
      <c r="P23" s="52">
        <f t="shared" si="5"/>
        <v>320.33</v>
      </c>
      <c r="Q23" s="50">
        <v>0.5</v>
      </c>
      <c r="R23" s="67">
        <f>P23*Q23</f>
        <v>160.16499999999999</v>
      </c>
    </row>
    <row r="24" spans="1:41" s="42" customFormat="1">
      <c r="A24" s="50" t="s">
        <v>441</v>
      </c>
      <c r="B24" s="66" t="s">
        <v>119</v>
      </c>
      <c r="C24" s="50"/>
      <c r="D24" s="50"/>
      <c r="E24" s="50"/>
      <c r="F24" s="68"/>
      <c r="G24" s="50"/>
      <c r="H24" s="50">
        <v>8614</v>
      </c>
      <c r="I24" s="50">
        <v>8817</v>
      </c>
      <c r="J24" s="50">
        <f>I24-H24</f>
        <v>203</v>
      </c>
      <c r="K24" s="50">
        <v>1</v>
      </c>
      <c r="L24" s="50">
        <f>K24*J24</f>
        <v>203</v>
      </c>
      <c r="M24" s="51">
        <v>1.03</v>
      </c>
      <c r="N24" s="52">
        <f>M24*L24</f>
        <v>209.09</v>
      </c>
      <c r="O24" s="50"/>
      <c r="P24" s="52">
        <f t="shared" si="5"/>
        <v>209.09</v>
      </c>
      <c r="Q24" s="50">
        <v>1</v>
      </c>
      <c r="R24" s="67">
        <f>P24*Q24</f>
        <v>209.09</v>
      </c>
    </row>
    <row r="25" spans="1:41" s="42" customFormat="1">
      <c r="A25" s="50" t="s">
        <v>442</v>
      </c>
      <c r="B25" s="66" t="s">
        <v>119</v>
      </c>
      <c r="C25" s="50"/>
      <c r="D25" s="50"/>
      <c r="E25" s="50"/>
      <c r="F25" s="68"/>
      <c r="G25" s="50"/>
      <c r="H25" s="50">
        <v>32983</v>
      </c>
      <c r="I25" s="50">
        <v>34053</v>
      </c>
      <c r="J25" s="50">
        <f>I25-H25</f>
        <v>1070</v>
      </c>
      <c r="K25" s="50">
        <v>1</v>
      </c>
      <c r="L25" s="50">
        <f>K25*J25</f>
        <v>1070</v>
      </c>
      <c r="M25" s="51">
        <v>1.03</v>
      </c>
      <c r="N25" s="52">
        <f>M25*L25</f>
        <v>1102.0999999999999</v>
      </c>
      <c r="O25" s="50"/>
      <c r="P25" s="52">
        <f t="shared" si="5"/>
        <v>1102.0999999999999</v>
      </c>
      <c r="Q25" s="50">
        <v>1</v>
      </c>
      <c r="R25" s="67">
        <f>P25*Q25</f>
        <v>1102.0999999999999</v>
      </c>
    </row>
    <row r="26" spans="1:41" s="42" customFormat="1">
      <c r="A26" s="50" t="s">
        <v>443</v>
      </c>
      <c r="B26" s="66" t="s">
        <v>119</v>
      </c>
      <c r="C26" s="50"/>
      <c r="D26" s="50"/>
      <c r="E26" s="50"/>
      <c r="F26" s="68"/>
      <c r="G26" s="50"/>
      <c r="H26" s="50">
        <v>21224</v>
      </c>
      <c r="I26" s="50">
        <v>21601</v>
      </c>
      <c r="J26" s="50">
        <f>I26-H26</f>
        <v>377</v>
      </c>
      <c r="K26" s="50">
        <v>40</v>
      </c>
      <c r="L26" s="50">
        <f>K26*J26</f>
        <v>15080</v>
      </c>
      <c r="M26" s="51">
        <v>1.03</v>
      </c>
      <c r="N26" s="52">
        <f>M26*L26</f>
        <v>15532.4</v>
      </c>
      <c r="O26" s="50"/>
      <c r="P26" s="52">
        <f t="shared" si="5"/>
        <v>15532.4</v>
      </c>
      <c r="Q26" s="50">
        <v>0.5</v>
      </c>
      <c r="R26" s="67">
        <f>P26*Q26</f>
        <v>7766.2</v>
      </c>
    </row>
    <row r="27" spans="1:41" s="42" customFormat="1">
      <c r="A27" s="50" t="s">
        <v>10</v>
      </c>
      <c r="B27" s="66" t="s">
        <v>119</v>
      </c>
      <c r="C27" s="50"/>
      <c r="D27" s="50"/>
      <c r="E27" s="50"/>
      <c r="F27" s="68"/>
      <c r="G27" s="50"/>
      <c r="H27" s="50"/>
      <c r="I27" s="50"/>
      <c r="J27" s="50"/>
      <c r="K27" s="50"/>
      <c r="L27" s="50">
        <f>SUM(L22:L26)</f>
        <v>17408</v>
      </c>
      <c r="M27" s="51">
        <v>1.03</v>
      </c>
      <c r="N27" s="52">
        <f>L27*M27</f>
        <v>17930.240000000002</v>
      </c>
      <c r="O27" s="50"/>
      <c r="P27" s="52">
        <f t="shared" si="5"/>
        <v>17930.240000000002</v>
      </c>
      <c r="Q27" s="50"/>
      <c r="R27" s="67">
        <f>SUM(R22:R26)</f>
        <v>9492.9949974455994</v>
      </c>
    </row>
    <row r="28" spans="1:41" s="42" customFormat="1">
      <c r="A28" s="50" t="s">
        <v>444</v>
      </c>
      <c r="B28" s="66" t="s">
        <v>119</v>
      </c>
      <c r="C28" s="50"/>
      <c r="D28" s="50"/>
      <c r="E28" s="50"/>
      <c r="F28" s="68"/>
      <c r="G28" s="50"/>
      <c r="H28" s="50"/>
      <c r="I28" s="50"/>
      <c r="J28" s="50"/>
      <c r="K28" s="50"/>
      <c r="L28" s="139">
        <f>R27/M28</f>
        <v>9216.4999975200008</v>
      </c>
      <c r="M28" s="51">
        <v>1.03</v>
      </c>
      <c r="N28" s="52">
        <f>L28*M28</f>
        <v>9492.9949974455994</v>
      </c>
      <c r="O28" s="50"/>
      <c r="P28" s="52">
        <f t="shared" si="5"/>
        <v>9492.9949974455994</v>
      </c>
      <c r="Q28" s="50"/>
      <c r="R28" s="67"/>
    </row>
    <row r="29" spans="1:41">
      <c r="A29" s="44"/>
      <c r="B29" s="223"/>
      <c r="C29" s="44"/>
      <c r="D29" s="44"/>
      <c r="E29" s="44"/>
      <c r="F29" s="172"/>
      <c r="G29" s="44"/>
      <c r="H29" s="44"/>
      <c r="I29" s="44"/>
      <c r="J29" s="44"/>
      <c r="K29" s="44"/>
      <c r="L29" s="161"/>
      <c r="M29" s="45"/>
      <c r="N29" s="46"/>
      <c r="O29" s="44"/>
      <c r="P29" s="46"/>
      <c r="Q29" s="44"/>
      <c r="R29" s="61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117"/>
    </row>
    <row r="30" spans="1:41">
      <c r="A30" s="44"/>
      <c r="B30" s="223"/>
      <c r="C30" s="44"/>
      <c r="D30" s="44"/>
      <c r="E30" s="44"/>
      <c r="F30" s="172"/>
      <c r="G30" s="44"/>
      <c r="H30" s="44"/>
      <c r="I30" s="44"/>
      <c r="J30" s="44"/>
      <c r="K30" s="44"/>
      <c r="L30" s="44"/>
      <c r="M30" s="45"/>
      <c r="N30" s="46"/>
      <c r="O30" s="44"/>
      <c r="P30" s="46"/>
      <c r="Q30" s="44"/>
      <c r="R30" s="61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117"/>
    </row>
    <row r="31" spans="1:41">
      <c r="A31" s="399" t="s">
        <v>445</v>
      </c>
      <c r="B31" s="223">
        <v>4760</v>
      </c>
      <c r="C31" s="44" t="s">
        <v>446</v>
      </c>
      <c r="D31" s="44"/>
      <c r="E31" s="44"/>
      <c r="F31" s="172"/>
      <c r="G31" s="44"/>
      <c r="H31" s="44"/>
      <c r="I31" s="44"/>
      <c r="J31" s="44"/>
      <c r="K31" s="44"/>
      <c r="L31" s="44"/>
      <c r="M31" s="45"/>
      <c r="N31" s="46"/>
      <c r="O31" s="44"/>
      <c r="P31" s="46"/>
      <c r="Q31" s="44"/>
      <c r="R31" s="61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117"/>
    </row>
    <row r="32" spans="1:41" ht="39" customHeight="1">
      <c r="A32" s="44" t="s">
        <v>213</v>
      </c>
      <c r="B32" s="44"/>
      <c r="C32" s="44" t="s">
        <v>214</v>
      </c>
      <c r="D32" s="44" t="s">
        <v>215</v>
      </c>
      <c r="E32" s="44" t="s">
        <v>216</v>
      </c>
      <c r="F32" s="61" t="s">
        <v>217</v>
      </c>
      <c r="G32" s="44" t="s">
        <v>6</v>
      </c>
      <c r="H32" s="44" t="s">
        <v>218</v>
      </c>
      <c r="I32" s="44" t="s">
        <v>219</v>
      </c>
      <c r="J32" s="44" t="s">
        <v>220</v>
      </c>
      <c r="K32" s="44" t="s">
        <v>221</v>
      </c>
      <c r="L32" s="44" t="s">
        <v>216</v>
      </c>
      <c r="M32" s="45"/>
      <c r="N32" s="46" t="s">
        <v>8</v>
      </c>
      <c r="O32" s="44" t="s">
        <v>9</v>
      </c>
      <c r="P32" s="46" t="s">
        <v>10</v>
      </c>
      <c r="Q32" s="44" t="s">
        <v>222</v>
      </c>
      <c r="R32" s="61" t="s">
        <v>223</v>
      </c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117"/>
    </row>
    <row r="33" spans="1:41"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117"/>
    </row>
    <row r="34" spans="1:41" s="42" customFormat="1">
      <c r="A34" s="50" t="s">
        <v>439</v>
      </c>
      <c r="B34" s="66" t="s">
        <v>447</v>
      </c>
      <c r="C34" s="50"/>
      <c r="D34" s="50"/>
      <c r="E34" s="50"/>
      <c r="F34" s="68"/>
      <c r="G34" s="50"/>
      <c r="H34" s="50">
        <v>12126</v>
      </c>
      <c r="I34" s="50">
        <v>12870</v>
      </c>
      <c r="J34" s="50">
        <f>I34-H34</f>
        <v>744</v>
      </c>
      <c r="K34" s="50">
        <v>1</v>
      </c>
      <c r="L34" s="50">
        <f>K34*J34</f>
        <v>744</v>
      </c>
      <c r="M34" s="51">
        <v>1.03</v>
      </c>
      <c r="N34" s="52">
        <f t="shared" ref="N34:N39" si="6">M34*L34</f>
        <v>766.32</v>
      </c>
      <c r="O34" s="50"/>
      <c r="P34" s="52">
        <f>G34+N34+O34</f>
        <v>766.32</v>
      </c>
      <c r="Q34" s="50">
        <v>0.67</v>
      </c>
      <c r="R34" s="67">
        <f>P34*Q34</f>
        <v>513.43439999999998</v>
      </c>
    </row>
    <row r="35" spans="1:41" s="42" customFormat="1">
      <c r="A35" s="50" t="s">
        <v>440</v>
      </c>
      <c r="B35" s="66" t="s">
        <v>447</v>
      </c>
      <c r="C35" s="50"/>
      <c r="D35" s="50"/>
      <c r="E35" s="50"/>
      <c r="F35" s="68"/>
      <c r="G35" s="50"/>
      <c r="H35" s="50">
        <v>15278</v>
      </c>
      <c r="I35" s="50">
        <v>15589</v>
      </c>
      <c r="J35" s="50">
        <f>I35-H35</f>
        <v>311</v>
      </c>
      <c r="K35" s="50">
        <v>1</v>
      </c>
      <c r="L35" s="50">
        <f>K35*J35</f>
        <v>311</v>
      </c>
      <c r="M35" s="51">
        <v>1.03</v>
      </c>
      <c r="N35" s="52">
        <f t="shared" si="6"/>
        <v>320.33</v>
      </c>
      <c r="O35" s="50"/>
      <c r="P35" s="52">
        <f>G35+N35+O35</f>
        <v>320.33</v>
      </c>
      <c r="Q35" s="50">
        <v>0.5</v>
      </c>
      <c r="R35" s="67">
        <f>P35*Q35</f>
        <v>160.16499999999999</v>
      </c>
    </row>
    <row r="36" spans="1:41" s="42" customFormat="1">
      <c r="A36" s="50" t="s">
        <v>448</v>
      </c>
      <c r="B36" s="66" t="s">
        <v>447</v>
      </c>
      <c r="C36" s="50"/>
      <c r="D36" s="50"/>
      <c r="E36" s="50"/>
      <c r="F36" s="68"/>
      <c r="G36" s="50"/>
      <c r="H36" s="50">
        <v>20904</v>
      </c>
      <c r="I36" s="50">
        <v>21672</v>
      </c>
      <c r="J36" s="50">
        <f>I36-H36</f>
        <v>768</v>
      </c>
      <c r="K36" s="50">
        <v>1</v>
      </c>
      <c r="L36" s="50">
        <f>K36*J36</f>
        <v>768</v>
      </c>
      <c r="M36" s="51">
        <v>1.03</v>
      </c>
      <c r="N36" s="52">
        <f t="shared" si="6"/>
        <v>791.04</v>
      </c>
      <c r="O36" s="50"/>
      <c r="P36" s="52">
        <f>G36+N36+O36</f>
        <v>791.04</v>
      </c>
      <c r="Q36" s="50">
        <v>1</v>
      </c>
      <c r="R36" s="67">
        <f>P36*Q36</f>
        <v>791.04</v>
      </c>
    </row>
    <row r="37" spans="1:41" s="42" customFormat="1">
      <c r="A37" s="50" t="s">
        <v>449</v>
      </c>
      <c r="B37" s="66" t="s">
        <v>447</v>
      </c>
      <c r="C37" s="50">
        <v>10</v>
      </c>
      <c r="D37" s="50">
        <v>10</v>
      </c>
      <c r="E37" s="50">
        <f>SUM(D37-C37)</f>
        <v>0</v>
      </c>
      <c r="F37" s="67">
        <v>9.5</v>
      </c>
      <c r="G37" s="50">
        <f>E37*F37</f>
        <v>0</v>
      </c>
      <c r="H37" s="50">
        <v>19901</v>
      </c>
      <c r="I37" s="50">
        <v>23409</v>
      </c>
      <c r="J37" s="50">
        <f>I37-H37</f>
        <v>3508</v>
      </c>
      <c r="K37" s="50">
        <v>1</v>
      </c>
      <c r="L37" s="50">
        <f>K37*J37</f>
        <v>3508</v>
      </c>
      <c r="M37" s="51">
        <v>1.03</v>
      </c>
      <c r="N37" s="52">
        <f t="shared" si="6"/>
        <v>3613.24</v>
      </c>
      <c r="O37" s="50">
        <v>80</v>
      </c>
      <c r="P37" s="52">
        <f>G37+N37+O37</f>
        <v>3693.24</v>
      </c>
      <c r="Q37" s="50">
        <v>1</v>
      </c>
      <c r="R37" s="67">
        <f>P37*Q37</f>
        <v>3693.24</v>
      </c>
    </row>
    <row r="38" spans="1:41" s="42" customFormat="1">
      <c r="A38" s="50" t="s">
        <v>450</v>
      </c>
      <c r="B38" s="66" t="s">
        <v>447</v>
      </c>
      <c r="H38" s="50">
        <v>12374</v>
      </c>
      <c r="I38" s="50">
        <v>12668</v>
      </c>
      <c r="J38" s="50">
        <f>I38-H38</f>
        <v>294</v>
      </c>
      <c r="K38" s="50">
        <v>80</v>
      </c>
      <c r="L38" s="50">
        <f>K38*J38</f>
        <v>23520</v>
      </c>
      <c r="M38" s="51">
        <v>1.03</v>
      </c>
      <c r="N38" s="52">
        <f t="shared" si="6"/>
        <v>24225.599999999999</v>
      </c>
      <c r="O38" s="50"/>
      <c r="P38" s="52">
        <f>G37+N38+O38</f>
        <v>24225.599999999999</v>
      </c>
      <c r="Q38" s="50">
        <v>0.5</v>
      </c>
      <c r="R38" s="67">
        <f>P38*Q38</f>
        <v>12112.8</v>
      </c>
    </row>
    <row r="39" spans="1:41" s="42" customFormat="1">
      <c r="A39" s="50" t="s">
        <v>10</v>
      </c>
      <c r="B39" s="66" t="s">
        <v>447</v>
      </c>
      <c r="C39" s="50"/>
      <c r="D39" s="50"/>
      <c r="E39" s="50">
        <f>SUM(E34:E38)</f>
        <v>0</v>
      </c>
      <c r="F39" s="67">
        <v>9.5</v>
      </c>
      <c r="G39" s="50">
        <f>E39*F39</f>
        <v>0</v>
      </c>
      <c r="H39" s="50"/>
      <c r="I39" s="50"/>
      <c r="J39" s="50"/>
      <c r="K39" s="50">
        <v>1</v>
      </c>
      <c r="L39" s="50">
        <f>SUM(L34:L38)</f>
        <v>28851</v>
      </c>
      <c r="M39" s="51">
        <v>1.03</v>
      </c>
      <c r="N39" s="52">
        <f t="shared" si="6"/>
        <v>29716.53</v>
      </c>
      <c r="O39" s="50">
        <v>80</v>
      </c>
      <c r="P39" s="52">
        <f>G39+N39+O39</f>
        <v>29796.53</v>
      </c>
      <c r="Q39" s="50"/>
      <c r="R39" s="67">
        <f>SUM(R34:R38)</f>
        <v>17270.679400000001</v>
      </c>
    </row>
    <row r="40" spans="1:41" s="42" customFormat="1">
      <c r="A40" s="50" t="s">
        <v>444</v>
      </c>
      <c r="B40" s="66" t="s">
        <v>119</v>
      </c>
      <c r="C40" s="50"/>
      <c r="D40" s="50"/>
      <c r="E40" s="50"/>
      <c r="F40" s="68"/>
      <c r="G40" s="50"/>
      <c r="H40" s="50"/>
      <c r="I40" s="50"/>
      <c r="J40" s="50"/>
      <c r="K40" s="50"/>
      <c r="L40" s="139">
        <v>16210.27</v>
      </c>
      <c r="M40" s="51">
        <v>1.03</v>
      </c>
      <c r="N40" s="52">
        <v>16696.580000000002</v>
      </c>
      <c r="O40" s="50"/>
      <c r="P40" s="52">
        <f>G40+N40+O40</f>
        <v>16696.580000000002</v>
      </c>
      <c r="Q40" s="50"/>
      <c r="R40" s="67"/>
    </row>
    <row r="41" spans="1:41"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117"/>
    </row>
    <row r="42" spans="1:41"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</row>
    <row r="43" spans="1:41"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</row>
    <row r="44" spans="1:41"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</row>
    <row r="45" spans="1:41"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</row>
    <row r="46" spans="1:41"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</row>
  </sheetData>
  <mergeCells count="1">
    <mergeCell ref="A1:R1"/>
  </mergeCells>
  <phoneticPr fontId="25" type="noConversion"/>
  <pageMargins left="0.2" right="0.19" top="0.75" bottom="0.75" header="0.3" footer="0.3"/>
  <pageSetup paperSize="9"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AL17"/>
  <sheetViews>
    <sheetView workbookViewId="0">
      <selection activeCell="A13" sqref="A13:XFD13"/>
    </sheetView>
  </sheetViews>
  <sheetFormatPr defaultColWidth="9" defaultRowHeight="15.6"/>
  <cols>
    <col min="1" max="1" width="10.8984375" style="43" customWidth="1"/>
    <col min="2" max="2" width="6.69921875" style="43" customWidth="1"/>
    <col min="3" max="3" width="10.3984375" style="43" customWidth="1"/>
    <col min="4" max="4" width="10.8984375" style="43" customWidth="1"/>
    <col min="5" max="5" width="6.8984375" style="43" customWidth="1"/>
    <col min="6" max="6" width="5.3984375" style="43" customWidth="1"/>
    <col min="7" max="7" width="6.69921875" style="43" customWidth="1"/>
    <col min="8" max="8" width="7.5" style="43" customWidth="1"/>
    <col min="9" max="9" width="7.69921875" style="43" customWidth="1"/>
    <col min="10" max="10" width="9" style="43"/>
    <col min="11" max="11" width="4.5" style="43" customWidth="1"/>
    <col min="12" max="12" width="10.19921875" style="43"/>
    <col min="13" max="13" width="6" style="43" customWidth="1"/>
    <col min="14" max="14" width="11.59765625" style="43" customWidth="1"/>
    <col min="15" max="15" width="6.69921875" style="43" customWidth="1"/>
    <col min="16" max="16" width="11.3984375" style="43" customWidth="1"/>
    <col min="17" max="17" width="4.5" style="43" customWidth="1"/>
    <col min="18" max="16384" width="9" style="43"/>
  </cols>
  <sheetData>
    <row r="1" spans="1:38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</row>
    <row r="2" spans="1:38">
      <c r="A2" s="44" t="s">
        <v>213</v>
      </c>
      <c r="B2" s="44"/>
      <c r="C2" s="44" t="s">
        <v>214</v>
      </c>
      <c r="D2" s="44" t="s">
        <v>215</v>
      </c>
      <c r="E2" s="44" t="s">
        <v>216</v>
      </c>
      <c r="F2" s="172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</row>
    <row r="3" spans="1:38" s="105" customFormat="1">
      <c r="A3" s="127" t="s">
        <v>451</v>
      </c>
      <c r="B3" s="127">
        <v>4700</v>
      </c>
      <c r="C3" s="127"/>
      <c r="D3" s="127"/>
      <c r="E3" s="127"/>
      <c r="F3" s="462"/>
      <c r="G3" s="127"/>
      <c r="H3" s="127"/>
      <c r="I3" s="127"/>
      <c r="J3" s="127"/>
      <c r="K3" s="127"/>
      <c r="L3" s="127"/>
      <c r="M3" s="364"/>
      <c r="N3" s="365"/>
      <c r="O3" s="127"/>
      <c r="P3" s="365"/>
      <c r="Q3" s="127"/>
      <c r="R3" s="128"/>
    </row>
    <row r="4" spans="1:38" s="42" customFormat="1">
      <c r="A4" s="50" t="s">
        <v>452</v>
      </c>
      <c r="B4" s="50" t="s">
        <v>453</v>
      </c>
      <c r="C4" s="50">
        <v>151</v>
      </c>
      <c r="D4" s="50">
        <v>154</v>
      </c>
      <c r="E4" s="50">
        <f>SUM(D4-C4)</f>
        <v>3</v>
      </c>
      <c r="F4" s="67">
        <v>9.5</v>
      </c>
      <c r="G4" s="50">
        <f>E4*F4</f>
        <v>28.5</v>
      </c>
      <c r="H4" s="50">
        <v>91804</v>
      </c>
      <c r="I4" s="50">
        <v>95061</v>
      </c>
      <c r="J4" s="50">
        <f>I4-H4</f>
        <v>3257</v>
      </c>
      <c r="K4" s="50">
        <v>1</v>
      </c>
      <c r="L4" s="50">
        <f>K4*J4</f>
        <v>3257</v>
      </c>
      <c r="M4" s="51">
        <v>1.03</v>
      </c>
      <c r="N4" s="52">
        <f>M4*L4</f>
        <v>3354.71</v>
      </c>
      <c r="O4" s="50">
        <v>60</v>
      </c>
      <c r="P4" s="52">
        <f>G4+N4+O4</f>
        <v>3443.21</v>
      </c>
      <c r="Q4" s="50">
        <v>1</v>
      </c>
      <c r="R4" s="67">
        <f>P4*Q4</f>
        <v>3443.21</v>
      </c>
    </row>
    <row r="5" spans="1:38" s="42" customFormat="1">
      <c r="A5" s="50" t="s">
        <v>10</v>
      </c>
      <c r="B5" s="50"/>
      <c r="C5" s="50"/>
      <c r="D5" s="50"/>
      <c r="E5" s="463">
        <f>SUM(E4:E4)</f>
        <v>3</v>
      </c>
      <c r="F5" s="67">
        <v>9.5</v>
      </c>
      <c r="G5" s="50">
        <f>E5*F5</f>
        <v>28.5</v>
      </c>
      <c r="H5" s="50"/>
      <c r="I5" s="50"/>
      <c r="J5" s="50"/>
      <c r="K5" s="50"/>
      <c r="L5" s="50">
        <f>SUM(L4:L4)</f>
        <v>3257</v>
      </c>
      <c r="M5" s="51">
        <v>1.03</v>
      </c>
      <c r="N5" s="52">
        <f>L5*M5</f>
        <v>3354.71</v>
      </c>
      <c r="O5" s="50">
        <f>SUM(O4:O4)</f>
        <v>60</v>
      </c>
      <c r="P5" s="52">
        <f t="shared" ref="P5:P12" si="0">G5+N5+O5</f>
        <v>3443.21</v>
      </c>
      <c r="Q5" s="50">
        <v>1</v>
      </c>
      <c r="R5" s="67">
        <f t="shared" ref="R5:R12" si="1">P5*Q5</f>
        <v>3443.21</v>
      </c>
    </row>
    <row r="6" spans="1:38">
      <c r="A6" s="44"/>
      <c r="B6" s="44"/>
      <c r="C6" s="44"/>
      <c r="D6" s="44"/>
      <c r="E6" s="464"/>
      <c r="F6" s="136"/>
      <c r="G6" s="44"/>
      <c r="H6" s="44"/>
      <c r="I6" s="44"/>
      <c r="J6" s="44"/>
      <c r="K6" s="44"/>
      <c r="L6" s="207">
        <f>N6/M5</f>
        <v>3315.25242718447</v>
      </c>
      <c r="M6" s="45"/>
      <c r="N6" s="46">
        <f>P5-G5</f>
        <v>3414.71</v>
      </c>
      <c r="O6" s="44"/>
      <c r="P6" s="46"/>
      <c r="Q6" s="44"/>
      <c r="R6" s="61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</row>
    <row r="7" spans="1:38">
      <c r="A7" s="44"/>
      <c r="B7" s="44"/>
      <c r="C7" s="44"/>
      <c r="D7" s="44"/>
      <c r="E7" s="464"/>
      <c r="F7" s="136"/>
      <c r="G7" s="44"/>
      <c r="H7" s="44"/>
      <c r="I7" s="44"/>
      <c r="J7" s="44"/>
      <c r="K7" s="44"/>
      <c r="L7" s="44"/>
      <c r="M7" s="45"/>
      <c r="N7" s="46"/>
      <c r="O7" s="44"/>
      <c r="P7" s="46"/>
      <c r="Q7" s="44"/>
      <c r="R7" s="61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</row>
    <row r="8" spans="1:38" s="42" customFormat="1">
      <c r="A8" s="50" t="s">
        <v>213</v>
      </c>
      <c r="B8" s="50"/>
      <c r="C8" s="50" t="s">
        <v>214</v>
      </c>
      <c r="D8" s="50" t="s">
        <v>215</v>
      </c>
      <c r="E8" s="50" t="s">
        <v>216</v>
      </c>
      <c r="F8" s="68" t="s">
        <v>217</v>
      </c>
      <c r="G8" s="50" t="s">
        <v>6</v>
      </c>
      <c r="H8" s="50" t="s">
        <v>218</v>
      </c>
      <c r="I8" s="50" t="s">
        <v>219</v>
      </c>
      <c r="J8" s="50" t="s">
        <v>220</v>
      </c>
      <c r="K8" s="50" t="s">
        <v>221</v>
      </c>
      <c r="L8" s="50" t="s">
        <v>216</v>
      </c>
      <c r="M8" s="51"/>
      <c r="N8" s="52" t="s">
        <v>8</v>
      </c>
      <c r="O8" s="50" t="s">
        <v>9</v>
      </c>
      <c r="P8" s="52" t="s">
        <v>10</v>
      </c>
      <c r="Q8" s="50" t="s">
        <v>222</v>
      </c>
      <c r="R8" s="67" t="s">
        <v>223</v>
      </c>
    </row>
    <row r="9" spans="1:38" s="42" customFormat="1">
      <c r="A9" s="50" t="s">
        <v>370</v>
      </c>
      <c r="B9" s="66" t="s">
        <v>371</v>
      </c>
      <c r="C9" s="50">
        <v>4443</v>
      </c>
      <c r="D9" s="50"/>
      <c r="E9" s="50"/>
      <c r="F9" s="68"/>
      <c r="G9" s="50"/>
      <c r="H9" s="50">
        <v>108375</v>
      </c>
      <c r="I9" s="50">
        <v>113247</v>
      </c>
      <c r="J9" s="50">
        <f>I9-H9</f>
        <v>4872</v>
      </c>
      <c r="K9" s="50">
        <v>1</v>
      </c>
      <c r="L9" s="50">
        <f>K9*J9</f>
        <v>4872</v>
      </c>
      <c r="M9" s="51">
        <v>1.03</v>
      </c>
      <c r="N9" s="52">
        <f>M9*L9</f>
        <v>5018.16</v>
      </c>
      <c r="O9" s="50">
        <v>40</v>
      </c>
      <c r="P9" s="52">
        <f t="shared" si="0"/>
        <v>5058.16</v>
      </c>
      <c r="Q9" s="50">
        <v>1</v>
      </c>
      <c r="R9" s="67">
        <f t="shared" si="1"/>
        <v>5058.16</v>
      </c>
    </row>
    <row r="10" spans="1:38" s="42" customFormat="1">
      <c r="A10" s="50" t="s">
        <v>372</v>
      </c>
      <c r="B10" s="66" t="s">
        <v>371</v>
      </c>
      <c r="C10" s="50" t="s">
        <v>373</v>
      </c>
      <c r="D10" s="50"/>
      <c r="E10" s="50"/>
      <c r="F10" s="68"/>
      <c r="G10" s="50"/>
      <c r="H10" s="50">
        <v>7158</v>
      </c>
      <c r="I10" s="50">
        <v>7158</v>
      </c>
      <c r="J10" s="50">
        <f>I10-H10</f>
        <v>0</v>
      </c>
      <c r="K10" s="50">
        <v>1</v>
      </c>
      <c r="L10" s="50">
        <f>K10*J10</f>
        <v>0</v>
      </c>
      <c r="M10" s="51">
        <v>1.03</v>
      </c>
      <c r="N10" s="52">
        <f>M10*L10</f>
        <v>0</v>
      </c>
      <c r="O10" s="50"/>
      <c r="P10" s="52">
        <f t="shared" si="0"/>
        <v>0</v>
      </c>
      <c r="Q10" s="50">
        <v>1</v>
      </c>
      <c r="R10" s="67">
        <f t="shared" si="1"/>
        <v>0</v>
      </c>
    </row>
    <row r="11" spans="1:38" s="42" customFormat="1">
      <c r="A11" s="50" t="s">
        <v>374</v>
      </c>
      <c r="B11" s="66" t="s">
        <v>371</v>
      </c>
      <c r="C11" s="50"/>
      <c r="D11" s="50"/>
      <c r="E11" s="50"/>
      <c r="F11" s="68"/>
      <c r="G11" s="50"/>
      <c r="H11" s="50">
        <v>12820</v>
      </c>
      <c r="I11" s="50">
        <v>13015</v>
      </c>
      <c r="J11" s="50">
        <f>I11-H11</f>
        <v>195</v>
      </c>
      <c r="K11" s="50">
        <v>1</v>
      </c>
      <c r="L11" s="50">
        <f>K11*J11</f>
        <v>195</v>
      </c>
      <c r="M11" s="51">
        <v>1.03</v>
      </c>
      <c r="N11" s="52">
        <f>M11*L11</f>
        <v>200.85</v>
      </c>
      <c r="O11" s="50">
        <v>40</v>
      </c>
      <c r="P11" s="52">
        <f t="shared" si="0"/>
        <v>240.85</v>
      </c>
      <c r="Q11" s="50">
        <v>1</v>
      </c>
      <c r="R11" s="67">
        <f t="shared" si="1"/>
        <v>240.85</v>
      </c>
    </row>
    <row r="12" spans="1:38" s="42" customFormat="1">
      <c r="A12" s="50" t="s">
        <v>10</v>
      </c>
      <c r="B12" s="66" t="s">
        <v>371</v>
      </c>
      <c r="C12" s="50"/>
      <c r="D12" s="50"/>
      <c r="E12" s="50"/>
      <c r="F12" s="68"/>
      <c r="G12" s="50"/>
      <c r="H12" s="50"/>
      <c r="I12" s="50"/>
      <c r="J12" s="50"/>
      <c r="K12" s="50"/>
      <c r="L12" s="50">
        <f>SUM(L9:L11)</f>
        <v>5067</v>
      </c>
      <c r="M12" s="51">
        <v>1.03</v>
      </c>
      <c r="N12" s="52">
        <f>L12*M12</f>
        <v>5219.01</v>
      </c>
      <c r="O12" s="50">
        <f>SUM(O9:O11)</f>
        <v>80</v>
      </c>
      <c r="P12" s="52">
        <f t="shared" si="0"/>
        <v>5299.01</v>
      </c>
      <c r="Q12" s="50">
        <v>1</v>
      </c>
      <c r="R12" s="67">
        <f t="shared" si="1"/>
        <v>5299.01</v>
      </c>
    </row>
    <row r="13" spans="1:38" s="42" customFormat="1">
      <c r="L13" s="193">
        <f>N13/M12</f>
        <v>5144.6699029126203</v>
      </c>
      <c r="M13" s="51"/>
      <c r="N13" s="52">
        <f>P12-G12</f>
        <v>5299.01</v>
      </c>
    </row>
    <row r="14" spans="1:38"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</row>
    <row r="17" spans="12:12">
      <c r="L17" s="43" t="s">
        <v>454</v>
      </c>
    </row>
  </sheetData>
  <mergeCells count="1">
    <mergeCell ref="A1:R1"/>
  </mergeCells>
  <phoneticPr fontId="25" type="noConversion"/>
  <pageMargins left="0.7" right="0.7" top="0.75" bottom="0.75" header="0.3" footer="0.3"/>
  <pageSetup paperSize="27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CZ251"/>
  <sheetViews>
    <sheetView workbookViewId="0">
      <selection activeCell="A27" sqref="A27:XFD27"/>
    </sheetView>
  </sheetViews>
  <sheetFormatPr defaultColWidth="9" defaultRowHeight="15.6"/>
  <cols>
    <col min="1" max="1" width="12" style="43" customWidth="1"/>
    <col min="2" max="2" width="9" style="43"/>
    <col min="3" max="3" width="6.5" style="43" customWidth="1"/>
    <col min="4" max="4" width="5.8984375" style="43" customWidth="1"/>
    <col min="5" max="5" width="8" style="43" customWidth="1"/>
    <col min="6" max="6" width="7.3984375" style="308" customWidth="1"/>
    <col min="7" max="7" width="9.19921875" style="43" customWidth="1"/>
    <col min="8" max="8" width="7.19921875" style="43" customWidth="1"/>
    <col min="9" max="9" width="6.5" style="43" customWidth="1"/>
    <col min="10" max="10" width="5.8984375" style="43" customWidth="1"/>
    <col min="11" max="11" width="3.59765625" style="43" customWidth="1"/>
    <col min="12" max="12" width="11.3984375" style="43" customWidth="1"/>
    <col min="13" max="13" width="4.19921875" style="43" customWidth="1"/>
    <col min="14" max="14" width="11.5" style="43" customWidth="1"/>
    <col min="15" max="15" width="5.8984375" style="43" customWidth="1"/>
    <col min="16" max="16" width="11.59765625" style="43" customWidth="1"/>
    <col min="17" max="17" width="4.59765625" style="43" customWidth="1"/>
    <col min="18" max="19" width="10.8984375" style="43" customWidth="1"/>
    <col min="20" max="16384" width="9" style="43"/>
  </cols>
  <sheetData>
    <row r="1" spans="1:104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</row>
    <row r="2" spans="1:104">
      <c r="A2" s="44" t="s">
        <v>213</v>
      </c>
      <c r="B2" s="44" t="s">
        <v>2</v>
      </c>
      <c r="C2" s="44" t="s">
        <v>388</v>
      </c>
      <c r="D2" s="47" t="s">
        <v>389</v>
      </c>
      <c r="E2" s="44" t="s">
        <v>216</v>
      </c>
      <c r="F2" s="61" t="s">
        <v>217</v>
      </c>
      <c r="G2" s="44" t="s">
        <v>6</v>
      </c>
      <c r="H2" s="44" t="s">
        <v>218</v>
      </c>
      <c r="I2" s="44" t="s">
        <v>219</v>
      </c>
      <c r="J2" s="44" t="s">
        <v>220</v>
      </c>
      <c r="K2" s="44" t="s">
        <v>221</v>
      </c>
      <c r="L2" s="44" t="s">
        <v>216</v>
      </c>
      <c r="M2" s="45"/>
      <c r="N2" s="46" t="s">
        <v>8</v>
      </c>
      <c r="O2" s="44" t="s">
        <v>9</v>
      </c>
      <c r="P2" s="46" t="s">
        <v>10</v>
      </c>
      <c r="Q2" s="44" t="s">
        <v>222</v>
      </c>
      <c r="R2" s="61" t="s">
        <v>223</v>
      </c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</row>
    <row r="3" spans="1:104" s="42" customFormat="1">
      <c r="A3" s="50" t="s">
        <v>61</v>
      </c>
      <c r="B3" s="50"/>
      <c r="C3" s="50"/>
      <c r="D3" s="53"/>
      <c r="E3" s="50"/>
      <c r="F3" s="67"/>
      <c r="G3" s="50"/>
      <c r="H3" s="50"/>
      <c r="I3" s="50"/>
      <c r="J3" s="50"/>
      <c r="K3" s="50"/>
      <c r="L3" s="50"/>
      <c r="M3" s="51"/>
      <c r="N3" s="52"/>
      <c r="O3" s="50"/>
      <c r="P3" s="52"/>
      <c r="Q3" s="50"/>
      <c r="R3" s="67"/>
    </row>
    <row r="4" spans="1:104" s="42" customFormat="1">
      <c r="A4" s="50" t="s">
        <v>398</v>
      </c>
      <c r="B4" s="50" t="s">
        <v>60</v>
      </c>
      <c r="C4" s="50"/>
      <c r="D4" s="50"/>
      <c r="E4" s="50"/>
      <c r="F4" s="67"/>
      <c r="G4" s="50"/>
      <c r="H4" s="50">
        <v>106540</v>
      </c>
      <c r="I4" s="50">
        <v>106540</v>
      </c>
      <c r="J4" s="50">
        <f t="shared" ref="J4:J20" si="0">I4-H4</f>
        <v>0</v>
      </c>
      <c r="K4" s="50">
        <v>1</v>
      </c>
      <c r="L4" s="50">
        <f t="shared" ref="L4:L20" si="1">K4*J4</f>
        <v>0</v>
      </c>
      <c r="M4" s="51">
        <v>1.03</v>
      </c>
      <c r="N4" s="52">
        <f t="shared" ref="N4:N21" si="2">M4*L4</f>
        <v>0</v>
      </c>
      <c r="O4" s="50">
        <v>50</v>
      </c>
      <c r="P4" s="52">
        <f t="shared" ref="P4:P21" si="3">G4+N4+O4</f>
        <v>50</v>
      </c>
      <c r="Q4" s="50">
        <v>1</v>
      </c>
      <c r="R4" s="67">
        <f t="shared" ref="R4:R20" si="4">P4*Q4</f>
        <v>50</v>
      </c>
    </row>
    <row r="5" spans="1:104" s="42" customFormat="1">
      <c r="A5" s="50" t="s">
        <v>399</v>
      </c>
      <c r="B5" s="50" t="s">
        <v>60</v>
      </c>
      <c r="C5" s="66">
        <v>4</v>
      </c>
      <c r="D5" s="66">
        <v>4</v>
      </c>
      <c r="E5" s="50">
        <f>D5-C5</f>
        <v>0</v>
      </c>
      <c r="F5" s="67">
        <v>9.5</v>
      </c>
      <c r="G5" s="50">
        <f>E5*F5</f>
        <v>0</v>
      </c>
      <c r="H5" s="50">
        <v>438</v>
      </c>
      <c r="I5" s="50">
        <v>438</v>
      </c>
      <c r="J5" s="50">
        <f t="shared" si="0"/>
        <v>0</v>
      </c>
      <c r="K5" s="50">
        <v>1</v>
      </c>
      <c r="L5" s="50">
        <f t="shared" si="1"/>
        <v>0</v>
      </c>
      <c r="M5" s="51">
        <v>1.03</v>
      </c>
      <c r="N5" s="52">
        <f t="shared" si="2"/>
        <v>0</v>
      </c>
      <c r="O5" s="50">
        <v>40</v>
      </c>
      <c r="P5" s="52">
        <f t="shared" si="3"/>
        <v>40</v>
      </c>
      <c r="Q5" s="50">
        <v>1</v>
      </c>
      <c r="R5" s="67">
        <f t="shared" si="4"/>
        <v>40</v>
      </c>
    </row>
    <row r="6" spans="1:104" s="42" customFormat="1">
      <c r="A6" s="50" t="s">
        <v>400</v>
      </c>
      <c r="B6" s="50" t="s">
        <v>60</v>
      </c>
      <c r="C6" s="66"/>
      <c r="D6" s="66"/>
      <c r="E6" s="50"/>
      <c r="F6" s="67">
        <v>9.5</v>
      </c>
      <c r="G6" s="50"/>
      <c r="H6" s="50">
        <v>10773</v>
      </c>
      <c r="I6" s="50">
        <v>10818</v>
      </c>
      <c r="J6" s="50">
        <f t="shared" si="0"/>
        <v>45</v>
      </c>
      <c r="K6" s="50">
        <v>1</v>
      </c>
      <c r="L6" s="50">
        <f t="shared" si="1"/>
        <v>45</v>
      </c>
      <c r="M6" s="51">
        <v>1.03</v>
      </c>
      <c r="N6" s="52">
        <f t="shared" si="2"/>
        <v>46.35</v>
      </c>
      <c r="O6" s="50">
        <v>40</v>
      </c>
      <c r="P6" s="52">
        <f t="shared" si="3"/>
        <v>86.35</v>
      </c>
      <c r="Q6" s="50">
        <v>1</v>
      </c>
      <c r="R6" s="67">
        <f t="shared" si="4"/>
        <v>86.35</v>
      </c>
    </row>
    <row r="7" spans="1:104" s="42" customFormat="1">
      <c r="A7" s="50" t="s">
        <v>401</v>
      </c>
      <c r="B7" s="50" t="s">
        <v>60</v>
      </c>
      <c r="C7" s="66">
        <v>193</v>
      </c>
      <c r="D7" s="66">
        <v>193</v>
      </c>
      <c r="E7" s="50">
        <f>D7-C7</f>
        <v>0</v>
      </c>
      <c r="F7" s="67">
        <v>9.5</v>
      </c>
      <c r="G7" s="50">
        <f>E7*F7</f>
        <v>0</v>
      </c>
      <c r="H7" s="50">
        <v>24106</v>
      </c>
      <c r="I7" s="50">
        <v>24129</v>
      </c>
      <c r="J7" s="50">
        <f t="shared" si="0"/>
        <v>23</v>
      </c>
      <c r="K7" s="50">
        <v>1</v>
      </c>
      <c r="L7" s="50">
        <f t="shared" si="1"/>
        <v>23</v>
      </c>
      <c r="M7" s="51">
        <v>1.03</v>
      </c>
      <c r="N7" s="52">
        <f t="shared" si="2"/>
        <v>23.69</v>
      </c>
      <c r="O7" s="50">
        <v>40</v>
      </c>
      <c r="P7" s="52">
        <f t="shared" si="3"/>
        <v>63.69</v>
      </c>
      <c r="Q7" s="50">
        <v>1</v>
      </c>
      <c r="R7" s="67">
        <f t="shared" si="4"/>
        <v>63.69</v>
      </c>
    </row>
    <row r="8" spans="1:104" s="42" customFormat="1">
      <c r="A8" s="50" t="s">
        <v>402</v>
      </c>
      <c r="B8" s="50" t="s">
        <v>60</v>
      </c>
      <c r="C8" s="66">
        <v>27</v>
      </c>
      <c r="D8" s="66">
        <v>27</v>
      </c>
      <c r="E8" s="50">
        <f>D8-C8</f>
        <v>0</v>
      </c>
      <c r="F8" s="67">
        <v>9.5</v>
      </c>
      <c r="G8" s="50">
        <f>E8*F8</f>
        <v>0</v>
      </c>
      <c r="H8" s="50">
        <v>52965</v>
      </c>
      <c r="I8" s="50">
        <v>52965</v>
      </c>
      <c r="J8" s="50">
        <f t="shared" si="0"/>
        <v>0</v>
      </c>
      <c r="K8" s="50">
        <v>1</v>
      </c>
      <c r="L8" s="50">
        <f t="shared" si="1"/>
        <v>0</v>
      </c>
      <c r="M8" s="51">
        <v>1.03</v>
      </c>
      <c r="N8" s="52">
        <f t="shared" si="2"/>
        <v>0</v>
      </c>
      <c r="O8" s="50">
        <v>40</v>
      </c>
      <c r="P8" s="52">
        <f t="shared" si="3"/>
        <v>40</v>
      </c>
      <c r="Q8" s="50">
        <v>0.5</v>
      </c>
      <c r="R8" s="67">
        <f t="shared" si="4"/>
        <v>20</v>
      </c>
    </row>
    <row r="9" spans="1:104" s="42" customFormat="1">
      <c r="A9" s="50" t="s">
        <v>402</v>
      </c>
      <c r="B9" s="50" t="s">
        <v>60</v>
      </c>
      <c r="C9" s="50" t="s">
        <v>403</v>
      </c>
      <c r="D9" s="66"/>
      <c r="E9" s="50"/>
      <c r="F9" s="67">
        <v>9.5</v>
      </c>
      <c r="G9" s="50"/>
      <c r="H9" s="50">
        <v>7604</v>
      </c>
      <c r="I9" s="50">
        <v>8107</v>
      </c>
      <c r="J9" s="50">
        <f t="shared" si="0"/>
        <v>503</v>
      </c>
      <c r="K9" s="50">
        <v>1</v>
      </c>
      <c r="L9" s="50">
        <f t="shared" si="1"/>
        <v>503</v>
      </c>
      <c r="M9" s="51">
        <v>1.03</v>
      </c>
      <c r="N9" s="52">
        <f t="shared" si="2"/>
        <v>518.09</v>
      </c>
      <c r="O9" s="50"/>
      <c r="P9" s="52">
        <f t="shared" si="3"/>
        <v>518.09</v>
      </c>
      <c r="Q9" s="50">
        <v>0.5</v>
      </c>
      <c r="R9" s="67">
        <f t="shared" si="4"/>
        <v>259.04500000000002</v>
      </c>
    </row>
    <row r="10" spans="1:104" s="42" customFormat="1">
      <c r="A10" s="50" t="s">
        <v>402</v>
      </c>
      <c r="B10" s="50" t="s">
        <v>60</v>
      </c>
      <c r="C10" s="50" t="s">
        <v>404</v>
      </c>
      <c r="D10" s="66"/>
      <c r="E10" s="50"/>
      <c r="F10" s="67">
        <v>9.5</v>
      </c>
      <c r="G10" s="50"/>
      <c r="H10" s="50">
        <v>4085</v>
      </c>
      <c r="I10" s="50">
        <v>4535</v>
      </c>
      <c r="J10" s="50">
        <f t="shared" si="0"/>
        <v>450</v>
      </c>
      <c r="K10" s="50">
        <v>1</v>
      </c>
      <c r="L10" s="50">
        <f t="shared" si="1"/>
        <v>450</v>
      </c>
      <c r="M10" s="51">
        <v>1.03</v>
      </c>
      <c r="N10" s="52">
        <f t="shared" si="2"/>
        <v>463.5</v>
      </c>
      <c r="O10" s="50"/>
      <c r="P10" s="52">
        <f t="shared" si="3"/>
        <v>463.5</v>
      </c>
      <c r="Q10" s="50">
        <v>0.5</v>
      </c>
      <c r="R10" s="67">
        <f t="shared" si="4"/>
        <v>231.75</v>
      </c>
    </row>
    <row r="11" spans="1:104" s="42" customFormat="1">
      <c r="A11" s="50" t="s">
        <v>405</v>
      </c>
      <c r="B11" s="50" t="s">
        <v>60</v>
      </c>
      <c r="C11" s="50">
        <v>111</v>
      </c>
      <c r="D11" s="50">
        <v>111</v>
      </c>
      <c r="E11" s="50">
        <f>SUM(D11-C11)</f>
        <v>0</v>
      </c>
      <c r="F11" s="67">
        <v>9.5</v>
      </c>
      <c r="G11" s="50">
        <f>E11*F11</f>
        <v>0</v>
      </c>
      <c r="H11" s="50">
        <v>195767</v>
      </c>
      <c r="I11" s="50">
        <v>202559</v>
      </c>
      <c r="J11" s="50">
        <f t="shared" si="0"/>
        <v>6792</v>
      </c>
      <c r="K11" s="50">
        <v>1</v>
      </c>
      <c r="L11" s="50">
        <f t="shared" si="1"/>
        <v>6792</v>
      </c>
      <c r="M11" s="51">
        <v>1.03</v>
      </c>
      <c r="N11" s="52">
        <f t="shared" si="2"/>
        <v>6995.76</v>
      </c>
      <c r="O11" s="50">
        <v>80</v>
      </c>
      <c r="P11" s="52">
        <f t="shared" si="3"/>
        <v>7075.76</v>
      </c>
      <c r="Q11" s="50">
        <v>1</v>
      </c>
      <c r="R11" s="67">
        <f t="shared" si="4"/>
        <v>7075.76</v>
      </c>
    </row>
    <row r="12" spans="1:104" s="42" customFormat="1">
      <c r="A12" s="50" t="s">
        <v>406</v>
      </c>
      <c r="B12" s="50" t="s">
        <v>60</v>
      </c>
      <c r="C12" s="50"/>
      <c r="D12" s="50" t="s">
        <v>407</v>
      </c>
      <c r="E12" s="50"/>
      <c r="F12" s="67"/>
      <c r="G12" s="50"/>
      <c r="H12" s="50">
        <v>6186</v>
      </c>
      <c r="I12" s="50">
        <v>6186</v>
      </c>
      <c r="J12" s="50">
        <f t="shared" si="0"/>
        <v>0</v>
      </c>
      <c r="K12" s="50">
        <v>1</v>
      </c>
      <c r="L12" s="50">
        <f t="shared" si="1"/>
        <v>0</v>
      </c>
      <c r="M12" s="51">
        <v>1.03</v>
      </c>
      <c r="N12" s="52">
        <f t="shared" si="2"/>
        <v>0</v>
      </c>
      <c r="O12" s="50"/>
      <c r="P12" s="52">
        <f t="shared" si="3"/>
        <v>0</v>
      </c>
      <c r="Q12" s="50">
        <v>1</v>
      </c>
      <c r="R12" s="67">
        <f t="shared" si="4"/>
        <v>0</v>
      </c>
    </row>
    <row r="13" spans="1:104" s="42" customFormat="1">
      <c r="A13" s="50" t="s">
        <v>408</v>
      </c>
      <c r="B13" s="50" t="s">
        <v>60</v>
      </c>
      <c r="C13" s="50"/>
      <c r="D13" s="50"/>
      <c r="E13" s="50"/>
      <c r="F13" s="67"/>
      <c r="G13" s="50"/>
      <c r="H13" s="50">
        <v>58075</v>
      </c>
      <c r="I13" s="50">
        <v>58075</v>
      </c>
      <c r="J13" s="50">
        <f t="shared" si="0"/>
        <v>0</v>
      </c>
      <c r="K13" s="50">
        <v>1</v>
      </c>
      <c r="L13" s="50">
        <f t="shared" si="1"/>
        <v>0</v>
      </c>
      <c r="M13" s="51">
        <v>1.03</v>
      </c>
      <c r="N13" s="52">
        <f t="shared" si="2"/>
        <v>0</v>
      </c>
      <c r="O13" s="50">
        <v>40</v>
      </c>
      <c r="P13" s="52">
        <f t="shared" si="3"/>
        <v>40</v>
      </c>
      <c r="Q13" s="50">
        <v>1</v>
      </c>
      <c r="R13" s="67">
        <f t="shared" si="4"/>
        <v>40</v>
      </c>
    </row>
    <row r="14" spans="1:104" s="42" customFormat="1">
      <c r="A14" s="50" t="s">
        <v>409</v>
      </c>
      <c r="B14" s="50" t="s">
        <v>60</v>
      </c>
      <c r="C14" s="50"/>
      <c r="D14" s="50"/>
      <c r="E14" s="50"/>
      <c r="F14" s="67"/>
      <c r="G14" s="50"/>
      <c r="H14" s="50">
        <v>90642</v>
      </c>
      <c r="I14" s="50">
        <v>91870</v>
      </c>
      <c r="J14" s="50">
        <f t="shared" si="0"/>
        <v>1228</v>
      </c>
      <c r="K14" s="50">
        <v>1</v>
      </c>
      <c r="L14" s="50">
        <f t="shared" si="1"/>
        <v>1228</v>
      </c>
      <c r="M14" s="51">
        <v>1.03</v>
      </c>
      <c r="N14" s="52">
        <f t="shared" si="2"/>
        <v>1264.8399999999999</v>
      </c>
      <c r="O14" s="50"/>
      <c r="P14" s="52">
        <f t="shared" si="3"/>
        <v>1264.8399999999999</v>
      </c>
      <c r="Q14" s="50">
        <v>1</v>
      </c>
      <c r="R14" s="67">
        <f t="shared" si="4"/>
        <v>1264.8399999999999</v>
      </c>
    </row>
    <row r="15" spans="1:104" s="42" customFormat="1">
      <c r="A15" s="50" t="s">
        <v>410</v>
      </c>
      <c r="B15" s="50" t="s">
        <v>60</v>
      </c>
      <c r="C15" s="50">
        <v>400</v>
      </c>
      <c r="D15" s="50">
        <v>400</v>
      </c>
      <c r="E15" s="50">
        <f t="shared" ref="E15:E20" si="5">SUM(D15-C15)</f>
        <v>0</v>
      </c>
      <c r="F15" s="67">
        <v>9.5</v>
      </c>
      <c r="G15" s="50">
        <f t="shared" ref="G15:G21" si="6">E15*F15</f>
        <v>0</v>
      </c>
      <c r="H15" s="50">
        <v>30314</v>
      </c>
      <c r="I15" s="50">
        <v>30314</v>
      </c>
      <c r="J15" s="50">
        <f t="shared" si="0"/>
        <v>0</v>
      </c>
      <c r="K15" s="50">
        <v>1</v>
      </c>
      <c r="L15" s="50">
        <f t="shared" si="1"/>
        <v>0</v>
      </c>
      <c r="M15" s="51">
        <v>1.03</v>
      </c>
      <c r="N15" s="52">
        <f t="shared" si="2"/>
        <v>0</v>
      </c>
      <c r="O15" s="50">
        <v>40</v>
      </c>
      <c r="P15" s="52">
        <f t="shared" si="3"/>
        <v>40</v>
      </c>
      <c r="Q15" s="50">
        <v>1</v>
      </c>
      <c r="R15" s="67">
        <f t="shared" si="4"/>
        <v>40</v>
      </c>
    </row>
    <row r="16" spans="1:104" s="42" customFormat="1">
      <c r="A16" s="50" t="s">
        <v>411</v>
      </c>
      <c r="B16" s="50" t="s">
        <v>60</v>
      </c>
      <c r="C16" s="50">
        <v>27</v>
      </c>
      <c r="D16" s="50">
        <v>27</v>
      </c>
      <c r="E16" s="50">
        <f t="shared" si="5"/>
        <v>0</v>
      </c>
      <c r="F16" s="67">
        <v>9.5</v>
      </c>
      <c r="G16" s="50">
        <f t="shared" si="6"/>
        <v>0</v>
      </c>
      <c r="H16" s="50">
        <v>6087</v>
      </c>
      <c r="I16" s="50">
        <v>6152</v>
      </c>
      <c r="J16" s="50">
        <f t="shared" si="0"/>
        <v>65</v>
      </c>
      <c r="K16" s="50">
        <v>1</v>
      </c>
      <c r="L16" s="50">
        <f t="shared" si="1"/>
        <v>65</v>
      </c>
      <c r="M16" s="51">
        <v>1.03</v>
      </c>
      <c r="N16" s="52">
        <f t="shared" si="2"/>
        <v>66.95</v>
      </c>
      <c r="O16" s="50">
        <v>80</v>
      </c>
      <c r="P16" s="52">
        <f t="shared" si="3"/>
        <v>146.94999999999999</v>
      </c>
      <c r="Q16" s="50">
        <v>1</v>
      </c>
      <c r="R16" s="67">
        <f t="shared" si="4"/>
        <v>146.94999999999999</v>
      </c>
    </row>
    <row r="17" spans="1:19" s="42" customFormat="1">
      <c r="A17" s="50" t="s">
        <v>412</v>
      </c>
      <c r="B17" s="50" t="s">
        <v>60</v>
      </c>
      <c r="C17" s="50">
        <v>165</v>
      </c>
      <c r="D17" s="50">
        <v>169</v>
      </c>
      <c r="E17" s="50">
        <f t="shared" si="5"/>
        <v>4</v>
      </c>
      <c r="F17" s="67">
        <v>9.5</v>
      </c>
      <c r="G17" s="50">
        <f t="shared" si="6"/>
        <v>38</v>
      </c>
      <c r="H17" s="50">
        <v>129165</v>
      </c>
      <c r="I17" s="50">
        <v>129165</v>
      </c>
      <c r="J17" s="50">
        <f t="shared" si="0"/>
        <v>0</v>
      </c>
      <c r="K17" s="50">
        <v>1</v>
      </c>
      <c r="L17" s="50">
        <f t="shared" si="1"/>
        <v>0</v>
      </c>
      <c r="M17" s="51">
        <v>1.03</v>
      </c>
      <c r="N17" s="52">
        <f t="shared" si="2"/>
        <v>0</v>
      </c>
      <c r="O17" s="50">
        <v>80</v>
      </c>
      <c r="P17" s="52">
        <f t="shared" si="3"/>
        <v>118</v>
      </c>
      <c r="Q17" s="50">
        <v>1</v>
      </c>
      <c r="R17" s="67">
        <f t="shared" si="4"/>
        <v>118</v>
      </c>
    </row>
    <row r="18" spans="1:19" s="42" customFormat="1">
      <c r="A18" s="50" t="s">
        <v>413</v>
      </c>
      <c r="B18" s="50" t="s">
        <v>60</v>
      </c>
      <c r="C18" s="50">
        <v>76</v>
      </c>
      <c r="D18" s="50">
        <v>76</v>
      </c>
      <c r="E18" s="50">
        <f t="shared" si="5"/>
        <v>0</v>
      </c>
      <c r="F18" s="67">
        <v>9.5</v>
      </c>
      <c r="G18" s="50">
        <f t="shared" si="6"/>
        <v>0</v>
      </c>
      <c r="H18" s="50">
        <v>16953</v>
      </c>
      <c r="I18" s="50">
        <v>16953</v>
      </c>
      <c r="J18" s="50">
        <f t="shared" si="0"/>
        <v>0</v>
      </c>
      <c r="K18" s="50">
        <v>1</v>
      </c>
      <c r="L18" s="50">
        <f t="shared" si="1"/>
        <v>0</v>
      </c>
      <c r="M18" s="51">
        <v>1.03</v>
      </c>
      <c r="N18" s="52">
        <f t="shared" si="2"/>
        <v>0</v>
      </c>
      <c r="O18" s="50">
        <v>60</v>
      </c>
      <c r="P18" s="52">
        <f t="shared" si="3"/>
        <v>60</v>
      </c>
      <c r="Q18" s="50">
        <v>1</v>
      </c>
      <c r="R18" s="67">
        <f t="shared" si="4"/>
        <v>60</v>
      </c>
    </row>
    <row r="19" spans="1:19" s="42" customFormat="1">
      <c r="A19" s="50" t="s">
        <v>414</v>
      </c>
      <c r="B19" s="50" t="s">
        <v>60</v>
      </c>
      <c r="C19" s="50">
        <v>54</v>
      </c>
      <c r="D19" s="50">
        <v>54</v>
      </c>
      <c r="E19" s="50">
        <f t="shared" si="5"/>
        <v>0</v>
      </c>
      <c r="F19" s="67">
        <v>9.5</v>
      </c>
      <c r="G19" s="50">
        <f t="shared" si="6"/>
        <v>0</v>
      </c>
      <c r="H19" s="50">
        <v>15537</v>
      </c>
      <c r="I19" s="50">
        <v>15537</v>
      </c>
      <c r="J19" s="50">
        <f t="shared" si="0"/>
        <v>0</v>
      </c>
      <c r="K19" s="50">
        <v>1</v>
      </c>
      <c r="L19" s="50">
        <f t="shared" si="1"/>
        <v>0</v>
      </c>
      <c r="M19" s="51">
        <v>1.03</v>
      </c>
      <c r="N19" s="52">
        <f t="shared" si="2"/>
        <v>0</v>
      </c>
      <c r="O19" s="50">
        <v>40</v>
      </c>
      <c r="P19" s="52">
        <f t="shared" si="3"/>
        <v>40</v>
      </c>
      <c r="Q19" s="50">
        <v>1</v>
      </c>
      <c r="R19" s="67">
        <f t="shared" si="4"/>
        <v>40</v>
      </c>
    </row>
    <row r="20" spans="1:19" s="42" customFormat="1">
      <c r="A20" s="50" t="s">
        <v>415</v>
      </c>
      <c r="B20" s="50" t="s">
        <v>60</v>
      </c>
      <c r="C20" s="50">
        <v>164</v>
      </c>
      <c r="D20" s="50">
        <v>164</v>
      </c>
      <c r="E20" s="50">
        <f t="shared" si="5"/>
        <v>0</v>
      </c>
      <c r="F20" s="67">
        <v>9.5</v>
      </c>
      <c r="G20" s="50">
        <f t="shared" si="6"/>
        <v>0</v>
      </c>
      <c r="H20" s="50">
        <v>92551</v>
      </c>
      <c r="I20" s="50">
        <v>95042</v>
      </c>
      <c r="J20" s="50">
        <f t="shared" si="0"/>
        <v>2491</v>
      </c>
      <c r="K20" s="50">
        <v>1</v>
      </c>
      <c r="L20" s="50">
        <f t="shared" si="1"/>
        <v>2491</v>
      </c>
      <c r="M20" s="51">
        <v>1.03</v>
      </c>
      <c r="N20" s="52">
        <f t="shared" si="2"/>
        <v>2565.73</v>
      </c>
      <c r="O20" s="50"/>
      <c r="P20" s="52">
        <f t="shared" si="3"/>
        <v>2565.73</v>
      </c>
      <c r="Q20" s="50">
        <v>1</v>
      </c>
      <c r="R20" s="67">
        <f t="shared" si="4"/>
        <v>2565.73</v>
      </c>
    </row>
    <row r="21" spans="1:19" s="42" customFormat="1">
      <c r="A21" s="50" t="s">
        <v>10</v>
      </c>
      <c r="B21" s="50" t="s">
        <v>60</v>
      </c>
      <c r="C21" s="50"/>
      <c r="D21" s="50"/>
      <c r="E21" s="50">
        <f>SUM(E4:E20)</f>
        <v>4</v>
      </c>
      <c r="F21" s="67">
        <v>9.5</v>
      </c>
      <c r="G21" s="50">
        <f t="shared" si="6"/>
        <v>38</v>
      </c>
      <c r="H21" s="50"/>
      <c r="I21" s="50"/>
      <c r="J21" s="50"/>
      <c r="K21" s="50"/>
      <c r="L21" s="50">
        <f>SUM(L4:L20)</f>
        <v>11597</v>
      </c>
      <c r="M21" s="51">
        <v>1.03</v>
      </c>
      <c r="N21" s="52">
        <f t="shared" si="2"/>
        <v>11944.91</v>
      </c>
      <c r="O21" s="50">
        <f>SUM(O4:O20)</f>
        <v>630</v>
      </c>
      <c r="P21" s="52">
        <f t="shared" si="3"/>
        <v>12612.91</v>
      </c>
      <c r="Q21" s="50">
        <v>1</v>
      </c>
      <c r="R21" s="67">
        <f>SUM(R4:R20)</f>
        <v>12102.115</v>
      </c>
    </row>
    <row r="22" spans="1:19" s="42" customFormat="1">
      <c r="A22" s="50"/>
      <c r="B22" s="50"/>
      <c r="C22" s="50"/>
      <c r="D22" s="50"/>
      <c r="E22" s="50"/>
      <c r="F22" s="67"/>
      <c r="G22" s="50"/>
      <c r="H22" s="50"/>
      <c r="I22" s="50"/>
      <c r="J22" s="50"/>
      <c r="K22" s="50"/>
      <c r="L22" s="193">
        <f>N22/M21</f>
        <v>11101.0825242718</v>
      </c>
      <c r="M22" s="51"/>
      <c r="N22" s="52">
        <f>R21-O21-G21</f>
        <v>11434.115</v>
      </c>
      <c r="O22" s="50"/>
      <c r="P22" s="52">
        <f>R21-G21</f>
        <v>12064.115</v>
      </c>
      <c r="Q22" s="50"/>
      <c r="R22" s="67"/>
    </row>
    <row r="23" spans="1:19" s="42" customFormat="1">
      <c r="A23" s="50" t="s">
        <v>395</v>
      </c>
      <c r="B23" s="66" t="s">
        <v>60</v>
      </c>
      <c r="C23" s="66"/>
      <c r="D23" s="66"/>
      <c r="E23" s="441">
        <v>700.86</v>
      </c>
      <c r="F23" s="67">
        <v>9.5</v>
      </c>
      <c r="G23" s="98">
        <f>E23*F23</f>
        <v>6658.17</v>
      </c>
      <c r="H23" s="66"/>
      <c r="I23" s="66"/>
      <c r="J23" s="66"/>
      <c r="K23" s="66"/>
      <c r="L23" s="66">
        <f>N23/M23</f>
        <v>212156.46601941701</v>
      </c>
      <c r="M23" s="51">
        <v>1.03</v>
      </c>
      <c r="N23" s="98">
        <f>R23-G23</f>
        <v>218521.16</v>
      </c>
      <c r="O23" s="66"/>
      <c r="P23" s="98">
        <f>G23+N23+O23</f>
        <v>225179.33</v>
      </c>
      <c r="Q23" s="66">
        <v>0.6</v>
      </c>
      <c r="R23" s="441">
        <v>225179.33</v>
      </c>
    </row>
    <row r="24" spans="1:19" s="42" customFormat="1">
      <c r="A24" s="50" t="s">
        <v>455</v>
      </c>
      <c r="B24" s="66"/>
      <c r="C24" s="66"/>
      <c r="D24" s="442"/>
      <c r="E24" s="66"/>
      <c r="F24" s="66"/>
      <c r="G24" s="66"/>
      <c r="H24" s="66"/>
      <c r="I24" s="66"/>
      <c r="J24" s="66"/>
      <c r="K24" s="66"/>
      <c r="L24" s="66"/>
      <c r="M24" s="51"/>
      <c r="N24" s="441"/>
      <c r="O24" s="66"/>
      <c r="P24" s="66"/>
      <c r="Q24" s="66"/>
      <c r="R24" s="441">
        <f>R23+R21</f>
        <v>237281.44500000001</v>
      </c>
    </row>
    <row r="25" spans="1:19" s="42" customFormat="1">
      <c r="A25" s="50" t="s">
        <v>391</v>
      </c>
      <c r="B25" s="50" t="s">
        <v>62</v>
      </c>
      <c r="C25" s="50">
        <v>161</v>
      </c>
      <c r="D25" s="50">
        <v>163</v>
      </c>
      <c r="E25" s="50">
        <f>SUM(D25-C25)</f>
        <v>2</v>
      </c>
      <c r="F25" s="67">
        <v>9.5</v>
      </c>
      <c r="G25" s="50">
        <f>E25*F25</f>
        <v>19</v>
      </c>
      <c r="H25" s="50">
        <v>25757</v>
      </c>
      <c r="I25" s="50">
        <v>26386</v>
      </c>
      <c r="J25" s="50">
        <f>I25-H25</f>
        <v>629</v>
      </c>
      <c r="K25" s="50">
        <v>1</v>
      </c>
      <c r="L25" s="50">
        <f>K25*J25</f>
        <v>629</v>
      </c>
      <c r="M25" s="51">
        <v>1.03</v>
      </c>
      <c r="N25" s="52">
        <f>M25*L25</f>
        <v>647.87</v>
      </c>
      <c r="O25" s="50">
        <v>80</v>
      </c>
      <c r="P25" s="52">
        <f>G25+N25+O25</f>
        <v>746.87</v>
      </c>
      <c r="Q25" s="50">
        <v>1</v>
      </c>
      <c r="R25" s="67">
        <f>P25*Q25</f>
        <v>746.87</v>
      </c>
    </row>
    <row r="26" spans="1:19" s="440" customFormat="1">
      <c r="A26" s="443" t="s">
        <v>64</v>
      </c>
      <c r="B26" s="443"/>
      <c r="C26" s="443"/>
      <c r="D26" s="443"/>
      <c r="E26" s="443"/>
      <c r="F26" s="444"/>
      <c r="G26" s="445"/>
      <c r="H26" s="443"/>
      <c r="I26" s="443"/>
      <c r="J26" s="443"/>
      <c r="K26" s="443"/>
      <c r="L26" s="447"/>
      <c r="M26" s="443"/>
      <c r="N26" s="445"/>
      <c r="O26" s="443"/>
      <c r="P26" s="443"/>
      <c r="Q26" s="443"/>
      <c r="R26" s="445">
        <v>199999.19</v>
      </c>
    </row>
    <row r="27" spans="1:19" s="440" customFormat="1">
      <c r="A27" s="443" t="s">
        <v>63</v>
      </c>
      <c r="B27" s="443"/>
      <c r="C27" s="443"/>
      <c r="D27" s="443"/>
      <c r="E27" s="443"/>
      <c r="F27" s="444"/>
      <c r="G27" s="445"/>
      <c r="H27" s="443"/>
      <c r="I27" s="443"/>
      <c r="J27" s="443"/>
      <c r="K27" s="443"/>
      <c r="L27" s="447"/>
      <c r="M27" s="443"/>
      <c r="N27" s="445"/>
      <c r="O27" s="443"/>
      <c r="P27" s="443"/>
      <c r="Q27" s="443"/>
      <c r="R27" s="445">
        <v>147763.76</v>
      </c>
      <c r="S27" s="448"/>
    </row>
    <row r="28" spans="1:19" s="42" customFormat="1">
      <c r="F28" s="446"/>
    </row>
    <row r="29" spans="1:19" s="42" customFormat="1">
      <c r="A29" s="50" t="s">
        <v>213</v>
      </c>
      <c r="B29" s="50" t="s">
        <v>2</v>
      </c>
      <c r="C29" s="50" t="s">
        <v>214</v>
      </c>
      <c r="D29" s="50" t="s">
        <v>215</v>
      </c>
      <c r="E29" s="50" t="s">
        <v>216</v>
      </c>
      <c r="F29" s="67" t="s">
        <v>217</v>
      </c>
      <c r="G29" s="50" t="s">
        <v>6</v>
      </c>
      <c r="H29" s="50" t="s">
        <v>218</v>
      </c>
      <c r="I29" s="50" t="s">
        <v>219</v>
      </c>
      <c r="J29" s="50" t="s">
        <v>220</v>
      </c>
      <c r="K29" s="50" t="s">
        <v>221</v>
      </c>
      <c r="L29" s="50" t="s">
        <v>216</v>
      </c>
      <c r="M29" s="51"/>
      <c r="N29" s="52" t="s">
        <v>8</v>
      </c>
      <c r="O29" s="50" t="s">
        <v>9</v>
      </c>
      <c r="P29" s="52" t="s">
        <v>10</v>
      </c>
      <c r="Q29" s="50" t="s">
        <v>222</v>
      </c>
      <c r="R29" s="67" t="s">
        <v>223</v>
      </c>
    </row>
    <row r="30" spans="1:19" s="42" customFormat="1">
      <c r="A30" s="66" t="s">
        <v>456</v>
      </c>
      <c r="B30" s="50"/>
      <c r="C30" s="50"/>
      <c r="D30" s="50"/>
      <c r="E30" s="50"/>
      <c r="F30" s="67"/>
      <c r="G30" s="50"/>
      <c r="H30" s="50"/>
      <c r="I30" s="50"/>
      <c r="J30" s="50"/>
      <c r="K30" s="50"/>
      <c r="L30" s="50"/>
      <c r="M30" s="51"/>
      <c r="N30" s="52"/>
      <c r="O30" s="50"/>
      <c r="P30" s="52"/>
      <c r="Q30" s="50"/>
      <c r="R30" s="67"/>
    </row>
    <row r="31" spans="1:19" s="42" customFormat="1">
      <c r="A31" s="50" t="s">
        <v>457</v>
      </c>
      <c r="B31" s="50" t="s">
        <v>458</v>
      </c>
      <c r="C31" s="50"/>
      <c r="D31" s="50"/>
      <c r="E31" s="50"/>
      <c r="F31" s="67"/>
      <c r="G31" s="50"/>
      <c r="H31" s="50">
        <v>994537</v>
      </c>
      <c r="I31" s="50">
        <v>994537</v>
      </c>
      <c r="J31" s="50">
        <f>I31-H31</f>
        <v>0</v>
      </c>
      <c r="K31" s="50">
        <v>80</v>
      </c>
      <c r="L31" s="50">
        <f>K31*J31</f>
        <v>0</v>
      </c>
      <c r="M31" s="51">
        <v>1.03</v>
      </c>
      <c r="N31" s="52">
        <f t="shared" ref="N31:N42" si="7">M31*L31</f>
        <v>0</v>
      </c>
      <c r="O31" s="50"/>
      <c r="P31" s="52">
        <f t="shared" ref="P31:P43" si="8">G31+N31+O31</f>
        <v>0</v>
      </c>
      <c r="Q31" s="50">
        <v>1</v>
      </c>
      <c r="R31" s="67">
        <f t="shared" ref="R31:R42" si="9">P31*Q31</f>
        <v>0</v>
      </c>
    </row>
    <row r="32" spans="1:19" s="42" customFormat="1">
      <c r="A32" s="50" t="s">
        <v>459</v>
      </c>
      <c r="B32" s="50" t="s">
        <v>458</v>
      </c>
      <c r="C32" s="50">
        <v>8</v>
      </c>
      <c r="D32" s="50">
        <v>8</v>
      </c>
      <c r="E32" s="50">
        <f>SUM(D32-C32)</f>
        <v>0</v>
      </c>
      <c r="F32" s="67">
        <v>9.5</v>
      </c>
      <c r="G32" s="50">
        <f>E32*F32</f>
        <v>0</v>
      </c>
      <c r="H32" s="50">
        <v>17768</v>
      </c>
      <c r="I32" s="50">
        <v>19586</v>
      </c>
      <c r="J32" s="50">
        <f t="shared" ref="J32:J42" si="10">I32-H32</f>
        <v>1818</v>
      </c>
      <c r="K32" s="50">
        <v>80</v>
      </c>
      <c r="L32" s="50">
        <f>K32*J32</f>
        <v>145440</v>
      </c>
      <c r="M32" s="51">
        <v>1.03</v>
      </c>
      <c r="N32" s="52">
        <f t="shared" si="7"/>
        <v>149803.20000000001</v>
      </c>
      <c r="O32" s="50"/>
      <c r="P32" s="52">
        <f t="shared" si="8"/>
        <v>149803.20000000001</v>
      </c>
      <c r="Q32" s="50">
        <v>1</v>
      </c>
      <c r="R32" s="67">
        <f t="shared" si="9"/>
        <v>149803.20000000001</v>
      </c>
    </row>
    <row r="33" spans="1:18" s="42" customFormat="1">
      <c r="A33" s="50" t="s">
        <v>460</v>
      </c>
      <c r="B33" s="50" t="s">
        <v>458</v>
      </c>
      <c r="C33" s="50"/>
      <c r="D33" s="50"/>
      <c r="E33" s="50"/>
      <c r="F33" s="67"/>
      <c r="G33" s="50"/>
      <c r="H33" s="50">
        <v>10255</v>
      </c>
      <c r="I33" s="50">
        <v>11483</v>
      </c>
      <c r="J33" s="50">
        <f t="shared" si="10"/>
        <v>1228</v>
      </c>
      <c r="K33" s="50">
        <v>40</v>
      </c>
      <c r="L33" s="50">
        <f>K33*J33</f>
        <v>49120</v>
      </c>
      <c r="M33" s="51">
        <v>1.03</v>
      </c>
      <c r="N33" s="52">
        <f t="shared" si="7"/>
        <v>50593.599999999999</v>
      </c>
      <c r="O33" s="50"/>
      <c r="P33" s="52">
        <f t="shared" si="8"/>
        <v>50593.599999999999</v>
      </c>
      <c r="Q33" s="50">
        <v>1</v>
      </c>
      <c r="R33" s="67">
        <f t="shared" si="9"/>
        <v>50593.599999999999</v>
      </c>
    </row>
    <row r="34" spans="1:18" s="42" customFormat="1">
      <c r="A34" s="50" t="s">
        <v>461</v>
      </c>
      <c r="B34" s="50" t="s">
        <v>458</v>
      </c>
      <c r="C34" s="50"/>
      <c r="D34" s="50"/>
      <c r="E34" s="50"/>
      <c r="F34" s="67"/>
      <c r="G34" s="50"/>
      <c r="H34" s="50">
        <v>2751</v>
      </c>
      <c r="I34" s="50">
        <v>2751</v>
      </c>
      <c r="J34" s="50">
        <f t="shared" si="10"/>
        <v>0</v>
      </c>
      <c r="K34" s="50">
        <v>40</v>
      </c>
      <c r="L34" s="50">
        <f>J34*K34</f>
        <v>0</v>
      </c>
      <c r="M34" s="51">
        <v>1.03</v>
      </c>
      <c r="N34" s="52">
        <f t="shared" si="7"/>
        <v>0</v>
      </c>
      <c r="O34" s="50"/>
      <c r="P34" s="52">
        <f t="shared" si="8"/>
        <v>0</v>
      </c>
      <c r="Q34" s="50">
        <v>1</v>
      </c>
      <c r="R34" s="67">
        <f t="shared" si="9"/>
        <v>0</v>
      </c>
    </row>
    <row r="35" spans="1:18" s="42" customFormat="1">
      <c r="A35" s="50" t="s">
        <v>462</v>
      </c>
      <c r="B35" s="50" t="s">
        <v>458</v>
      </c>
      <c r="C35" s="50"/>
      <c r="D35" s="50"/>
      <c r="E35" s="50"/>
      <c r="F35" s="67"/>
      <c r="G35" s="50"/>
      <c r="H35" s="50">
        <v>25761</v>
      </c>
      <c r="I35" s="50">
        <v>26511</v>
      </c>
      <c r="J35" s="50">
        <f t="shared" si="10"/>
        <v>750</v>
      </c>
      <c r="K35" s="50">
        <v>1</v>
      </c>
      <c r="L35" s="50">
        <f>K35*J35</f>
        <v>750</v>
      </c>
      <c r="M35" s="51">
        <v>1.03</v>
      </c>
      <c r="N35" s="52">
        <f t="shared" si="7"/>
        <v>772.5</v>
      </c>
      <c r="O35" s="50">
        <v>40</v>
      </c>
      <c r="P35" s="52">
        <f t="shared" si="8"/>
        <v>812.5</v>
      </c>
      <c r="Q35" s="50">
        <v>1</v>
      </c>
      <c r="R35" s="67">
        <f t="shared" si="9"/>
        <v>812.5</v>
      </c>
    </row>
    <row r="36" spans="1:18" s="42" customFormat="1">
      <c r="A36" s="50" t="s">
        <v>463</v>
      </c>
      <c r="B36" s="50" t="s">
        <v>458</v>
      </c>
      <c r="C36" s="50">
        <v>20</v>
      </c>
      <c r="D36" s="50">
        <v>20</v>
      </c>
      <c r="E36" s="50">
        <f>SUM(D36-C36)</f>
        <v>0</v>
      </c>
      <c r="F36" s="67">
        <v>9.5</v>
      </c>
      <c r="G36" s="50">
        <f>E36*F36</f>
        <v>0</v>
      </c>
      <c r="H36" s="50">
        <v>4422</v>
      </c>
      <c r="I36" s="50">
        <v>5063</v>
      </c>
      <c r="J36" s="50">
        <f t="shared" si="10"/>
        <v>641</v>
      </c>
      <c r="K36" s="50">
        <v>1</v>
      </c>
      <c r="L36" s="50">
        <f>J36*K36</f>
        <v>641</v>
      </c>
      <c r="M36" s="51">
        <v>1.03</v>
      </c>
      <c r="N36" s="52">
        <f t="shared" si="7"/>
        <v>660.23</v>
      </c>
      <c r="O36" s="50">
        <v>80</v>
      </c>
      <c r="P36" s="52">
        <f t="shared" si="8"/>
        <v>740.23</v>
      </c>
      <c r="Q36" s="50">
        <v>1</v>
      </c>
      <c r="R36" s="67">
        <f t="shared" si="9"/>
        <v>740.23</v>
      </c>
    </row>
    <row r="37" spans="1:18" s="42" customFormat="1">
      <c r="A37" s="50" t="s">
        <v>464</v>
      </c>
      <c r="B37" s="50" t="s">
        <v>458</v>
      </c>
      <c r="C37" s="50">
        <v>79</v>
      </c>
      <c r="D37" s="50">
        <v>79</v>
      </c>
      <c r="E37" s="50">
        <f>SUM(D37-C37)</f>
        <v>0</v>
      </c>
      <c r="F37" s="67">
        <v>9.5</v>
      </c>
      <c r="G37" s="50">
        <f>E37*F37</f>
        <v>0</v>
      </c>
      <c r="H37" s="50">
        <v>68056</v>
      </c>
      <c r="I37" s="50">
        <v>70878</v>
      </c>
      <c r="J37" s="50">
        <f t="shared" si="10"/>
        <v>2822</v>
      </c>
      <c r="K37" s="50">
        <v>1</v>
      </c>
      <c r="L37" s="50">
        <f>J37*K37</f>
        <v>2822</v>
      </c>
      <c r="M37" s="51">
        <v>1.03</v>
      </c>
      <c r="N37" s="52">
        <f t="shared" si="7"/>
        <v>2906.66</v>
      </c>
      <c r="O37" s="50">
        <v>160</v>
      </c>
      <c r="P37" s="52">
        <f t="shared" si="8"/>
        <v>3066.66</v>
      </c>
      <c r="Q37" s="50">
        <v>1</v>
      </c>
      <c r="R37" s="67">
        <f t="shared" si="9"/>
        <v>3066.66</v>
      </c>
    </row>
    <row r="38" spans="1:18" s="42" customFormat="1">
      <c r="A38" s="50" t="s">
        <v>465</v>
      </c>
      <c r="B38" s="50" t="s">
        <v>458</v>
      </c>
      <c r="C38" s="50">
        <v>39</v>
      </c>
      <c r="D38" s="50">
        <v>39</v>
      </c>
      <c r="E38" s="50">
        <f>SUM(D38-C38)</f>
        <v>0</v>
      </c>
      <c r="F38" s="67">
        <v>9.5</v>
      </c>
      <c r="G38" s="50">
        <f>E38*F38</f>
        <v>0</v>
      </c>
      <c r="H38" s="50">
        <v>75149</v>
      </c>
      <c r="I38" s="50">
        <v>78889</v>
      </c>
      <c r="J38" s="50">
        <f t="shared" si="10"/>
        <v>3740</v>
      </c>
      <c r="K38" s="50">
        <v>1</v>
      </c>
      <c r="L38" s="50">
        <f>J38*K38</f>
        <v>3740</v>
      </c>
      <c r="M38" s="51">
        <v>1.03</v>
      </c>
      <c r="N38" s="52">
        <f t="shared" si="7"/>
        <v>3852.2</v>
      </c>
      <c r="O38" s="50">
        <v>120</v>
      </c>
      <c r="P38" s="52">
        <f t="shared" si="8"/>
        <v>3972.2</v>
      </c>
      <c r="Q38" s="50">
        <v>1</v>
      </c>
      <c r="R38" s="67">
        <f t="shared" si="9"/>
        <v>3972.2</v>
      </c>
    </row>
    <row r="39" spans="1:18" s="42" customFormat="1">
      <c r="A39" s="50" t="s">
        <v>466</v>
      </c>
      <c r="B39" s="50" t="s">
        <v>458</v>
      </c>
      <c r="C39" s="50"/>
      <c r="D39" s="50"/>
      <c r="E39" s="50"/>
      <c r="F39" s="67"/>
      <c r="G39" s="50"/>
      <c r="H39" s="50">
        <v>1025</v>
      </c>
      <c r="I39" s="50">
        <v>1025</v>
      </c>
      <c r="J39" s="50">
        <f t="shared" si="10"/>
        <v>0</v>
      </c>
      <c r="K39" s="50">
        <v>80</v>
      </c>
      <c r="L39" s="50">
        <f>K39*J39</f>
        <v>0</v>
      </c>
      <c r="M39" s="51">
        <v>1.03</v>
      </c>
      <c r="N39" s="52">
        <f t="shared" si="7"/>
        <v>0</v>
      </c>
      <c r="O39" s="50"/>
      <c r="P39" s="52">
        <f t="shared" si="8"/>
        <v>0</v>
      </c>
      <c r="Q39" s="50">
        <v>1</v>
      </c>
      <c r="R39" s="67">
        <f t="shared" si="9"/>
        <v>0</v>
      </c>
    </row>
    <row r="40" spans="1:18" s="42" customFormat="1">
      <c r="A40" s="50" t="s">
        <v>467</v>
      </c>
      <c r="B40" s="50" t="s">
        <v>458</v>
      </c>
      <c r="C40" s="50"/>
      <c r="D40" s="50"/>
      <c r="E40" s="50"/>
      <c r="F40" s="67"/>
      <c r="G40" s="50"/>
      <c r="H40" s="50">
        <v>58987</v>
      </c>
      <c r="I40" s="50">
        <v>58987</v>
      </c>
      <c r="J40" s="50">
        <f t="shared" si="10"/>
        <v>0</v>
      </c>
      <c r="K40" s="50">
        <v>1</v>
      </c>
      <c r="L40" s="50">
        <f>K40*J40</f>
        <v>0</v>
      </c>
      <c r="M40" s="51">
        <v>1.03</v>
      </c>
      <c r="N40" s="52">
        <f t="shared" si="7"/>
        <v>0</v>
      </c>
      <c r="O40" s="50"/>
      <c r="P40" s="52">
        <f t="shared" si="8"/>
        <v>0</v>
      </c>
      <c r="Q40" s="50">
        <v>1</v>
      </c>
      <c r="R40" s="67">
        <f t="shared" si="9"/>
        <v>0</v>
      </c>
    </row>
    <row r="41" spans="1:18" s="42" customFormat="1">
      <c r="A41" s="50" t="s">
        <v>468</v>
      </c>
      <c r="B41" s="50" t="s">
        <v>458</v>
      </c>
      <c r="C41" s="50"/>
      <c r="D41" s="50"/>
      <c r="E41" s="50"/>
      <c r="F41" s="67"/>
      <c r="G41" s="50"/>
      <c r="H41" s="50">
        <v>201</v>
      </c>
      <c r="I41" s="50">
        <v>201</v>
      </c>
      <c r="J41" s="50">
        <f t="shared" si="10"/>
        <v>0</v>
      </c>
      <c r="K41" s="50">
        <v>10</v>
      </c>
      <c r="L41" s="50">
        <f>J41*K41</f>
        <v>0</v>
      </c>
      <c r="M41" s="51">
        <v>1.03</v>
      </c>
      <c r="N41" s="52">
        <f t="shared" si="7"/>
        <v>0</v>
      </c>
      <c r="O41" s="50">
        <v>40</v>
      </c>
      <c r="P41" s="52">
        <f t="shared" si="8"/>
        <v>40</v>
      </c>
      <c r="Q41" s="50">
        <v>0.33</v>
      </c>
      <c r="R41" s="67">
        <f t="shared" si="9"/>
        <v>13.2</v>
      </c>
    </row>
    <row r="42" spans="1:18" s="42" customFormat="1">
      <c r="A42" s="50" t="s">
        <v>469</v>
      </c>
      <c r="B42" s="50" t="s">
        <v>458</v>
      </c>
      <c r="C42" s="50">
        <v>21</v>
      </c>
      <c r="D42" s="50">
        <v>21</v>
      </c>
      <c r="E42" s="50">
        <f>SUM(D42-C42)</f>
        <v>0</v>
      </c>
      <c r="F42" s="67">
        <v>9.5</v>
      </c>
      <c r="G42" s="50">
        <f>E42*F42</f>
        <v>0</v>
      </c>
      <c r="H42" s="50">
        <v>9853</v>
      </c>
      <c r="I42" s="50">
        <v>9853</v>
      </c>
      <c r="J42" s="50">
        <f t="shared" si="10"/>
        <v>0</v>
      </c>
      <c r="K42" s="50">
        <v>1</v>
      </c>
      <c r="L42" s="50">
        <f>K42*J42</f>
        <v>0</v>
      </c>
      <c r="M42" s="51">
        <v>1.03</v>
      </c>
      <c r="N42" s="52">
        <f t="shared" si="7"/>
        <v>0</v>
      </c>
      <c r="O42" s="50">
        <v>40</v>
      </c>
      <c r="P42" s="52">
        <f t="shared" si="8"/>
        <v>40</v>
      </c>
      <c r="Q42" s="50">
        <v>1</v>
      </c>
      <c r="R42" s="67">
        <f t="shared" si="9"/>
        <v>40</v>
      </c>
    </row>
    <row r="43" spans="1:18" s="42" customFormat="1">
      <c r="A43" s="50" t="s">
        <v>10</v>
      </c>
      <c r="B43" s="50" t="s">
        <v>458</v>
      </c>
      <c r="C43" s="50"/>
      <c r="D43" s="50"/>
      <c r="E43" s="50">
        <f>SUM(E31:E42)</f>
        <v>0</v>
      </c>
      <c r="F43" s="67">
        <v>9.5</v>
      </c>
      <c r="G43" s="50">
        <f>E43*F43</f>
        <v>0</v>
      </c>
      <c r="H43" s="50"/>
      <c r="I43" s="50"/>
      <c r="J43" s="50"/>
      <c r="K43" s="50"/>
      <c r="L43" s="50">
        <f>SUM(L31:L42)</f>
        <v>202513</v>
      </c>
      <c r="M43" s="51">
        <v>1.03</v>
      </c>
      <c r="N43" s="52">
        <f>L43*M43</f>
        <v>208588.39</v>
      </c>
      <c r="O43" s="50">
        <f>SUM(O31:O42)</f>
        <v>480</v>
      </c>
      <c r="P43" s="52">
        <f t="shared" si="8"/>
        <v>209068.39</v>
      </c>
      <c r="Q43" s="50">
        <v>1</v>
      </c>
      <c r="R43" s="67">
        <f>SUM(R31:R42)</f>
        <v>209041.59</v>
      </c>
    </row>
    <row r="44" spans="1:18" s="42" customFormat="1">
      <c r="A44" s="50" t="s">
        <v>231</v>
      </c>
      <c r="B44" s="50"/>
      <c r="C44" s="50"/>
      <c r="D44" s="50"/>
      <c r="E44" s="50"/>
      <c r="F44" s="67"/>
      <c r="G44" s="50"/>
      <c r="H44" s="50"/>
      <c r="I44" s="50"/>
      <c r="J44" s="50">
        <f>J41*Q41</f>
        <v>0</v>
      </c>
      <c r="K44" s="50"/>
      <c r="L44" s="139">
        <f>N44/M43</f>
        <v>202953</v>
      </c>
      <c r="M44" s="51">
        <v>1.03</v>
      </c>
      <c r="N44" s="52">
        <f>R43-G43</f>
        <v>209041.59</v>
      </c>
      <c r="O44" s="50"/>
      <c r="P44" s="52"/>
      <c r="Q44" s="50"/>
      <c r="R44" s="67"/>
    </row>
    <row r="45" spans="1:18" s="42" customFormat="1">
      <c r="A45" s="66"/>
      <c r="B45" s="66"/>
      <c r="F45" s="446"/>
      <c r="R45" s="446"/>
    </row>
    <row r="46" spans="1:18" s="42" customFormat="1">
      <c r="A46" s="50" t="s">
        <v>213</v>
      </c>
      <c r="B46" s="50"/>
      <c r="C46" s="50" t="s">
        <v>214</v>
      </c>
      <c r="D46" s="50" t="s">
        <v>215</v>
      </c>
      <c r="E46" s="50" t="s">
        <v>216</v>
      </c>
      <c r="F46" s="67" t="s">
        <v>217</v>
      </c>
      <c r="G46" s="50" t="s">
        <v>6</v>
      </c>
      <c r="H46" s="50" t="s">
        <v>218</v>
      </c>
      <c r="I46" s="50" t="s">
        <v>219</v>
      </c>
      <c r="J46" s="50" t="s">
        <v>220</v>
      </c>
      <c r="K46" s="50" t="s">
        <v>221</v>
      </c>
      <c r="L46" s="50" t="s">
        <v>216</v>
      </c>
      <c r="M46" s="51"/>
      <c r="N46" s="52" t="s">
        <v>8</v>
      </c>
      <c r="O46" s="50" t="s">
        <v>9</v>
      </c>
      <c r="P46" s="52" t="s">
        <v>10</v>
      </c>
      <c r="Q46" s="50" t="s">
        <v>222</v>
      </c>
      <c r="R46" s="67" t="s">
        <v>223</v>
      </c>
    </row>
    <row r="47" spans="1:18" s="42" customFormat="1">
      <c r="A47" s="66" t="s">
        <v>66</v>
      </c>
      <c r="B47" s="66"/>
      <c r="C47" s="66"/>
      <c r="D47" s="66"/>
      <c r="E47" s="66"/>
      <c r="F47" s="66"/>
      <c r="G47" s="66"/>
      <c r="H47" s="50"/>
      <c r="I47" s="50"/>
      <c r="J47" s="50"/>
      <c r="K47" s="50"/>
      <c r="L47" s="50"/>
      <c r="M47" s="51"/>
      <c r="N47" s="52"/>
      <c r="O47" s="66"/>
      <c r="P47" s="66"/>
      <c r="Q47" s="66"/>
      <c r="R47" s="98"/>
    </row>
    <row r="48" spans="1:18" s="42" customFormat="1">
      <c r="A48" s="50" t="s">
        <v>470</v>
      </c>
      <c r="B48" s="50" t="s">
        <v>65</v>
      </c>
      <c r="C48" s="50"/>
      <c r="D48" s="50"/>
      <c r="E48" s="50"/>
      <c r="F48" s="67"/>
      <c r="G48" s="50"/>
      <c r="H48" s="50">
        <v>28749</v>
      </c>
      <c r="I48" s="50">
        <v>28749</v>
      </c>
      <c r="J48" s="50">
        <f>I48-H48</f>
        <v>0</v>
      </c>
      <c r="K48" s="50">
        <v>1</v>
      </c>
      <c r="L48" s="50">
        <f>K48*J48</f>
        <v>0</v>
      </c>
      <c r="M48" s="51">
        <v>1.03</v>
      </c>
      <c r="N48" s="52">
        <f>M48*L48</f>
        <v>0</v>
      </c>
      <c r="O48" s="50">
        <v>40</v>
      </c>
      <c r="P48" s="52">
        <f>G48+N48+O48</f>
        <v>40</v>
      </c>
      <c r="Q48" s="50">
        <v>1</v>
      </c>
      <c r="R48" s="67">
        <f>P48*Q48</f>
        <v>40</v>
      </c>
    </row>
    <row r="49" spans="1:18" s="42" customFormat="1">
      <c r="A49" s="50" t="s">
        <v>471</v>
      </c>
      <c r="B49" s="50" t="s">
        <v>65</v>
      </c>
      <c r="C49" s="50"/>
      <c r="D49" s="50"/>
      <c r="E49" s="50"/>
      <c r="F49" s="67"/>
      <c r="G49" s="50"/>
      <c r="H49" s="50">
        <v>107112</v>
      </c>
      <c r="I49" s="50">
        <v>107727</v>
      </c>
      <c r="J49" s="50">
        <f>I49-H49</f>
        <v>615</v>
      </c>
      <c r="K49" s="50">
        <v>1</v>
      </c>
      <c r="L49" s="50">
        <f>K49*J49</f>
        <v>615</v>
      </c>
      <c r="M49" s="51">
        <v>1.03</v>
      </c>
      <c r="N49" s="52">
        <f>M49*L49</f>
        <v>633.45000000000005</v>
      </c>
      <c r="O49" s="50">
        <v>80</v>
      </c>
      <c r="P49" s="52">
        <f>G49+N49+O49</f>
        <v>713.45</v>
      </c>
      <c r="Q49" s="50">
        <v>1</v>
      </c>
      <c r="R49" s="67">
        <f>P49*Q49</f>
        <v>713.45</v>
      </c>
    </row>
    <row r="50" spans="1:18" s="42" customFormat="1">
      <c r="A50" s="50" t="s">
        <v>472</v>
      </c>
      <c r="B50" s="50" t="s">
        <v>65</v>
      </c>
      <c r="C50" s="50">
        <v>1</v>
      </c>
      <c r="D50" s="50">
        <v>1</v>
      </c>
      <c r="E50" s="50">
        <f>SUM(D50-C50)</f>
        <v>0</v>
      </c>
      <c r="F50" s="67">
        <v>9.5</v>
      </c>
      <c r="G50" s="50">
        <f>E50*F50</f>
        <v>0</v>
      </c>
      <c r="H50" s="50">
        <v>13303</v>
      </c>
      <c r="I50" s="50">
        <v>13330</v>
      </c>
      <c r="J50" s="50">
        <f>I50-H50</f>
        <v>27</v>
      </c>
      <c r="K50" s="50">
        <v>1</v>
      </c>
      <c r="L50" s="50">
        <f>K50*J50</f>
        <v>27</v>
      </c>
      <c r="M50" s="51">
        <v>1.03</v>
      </c>
      <c r="N50" s="52">
        <f>M50*L50</f>
        <v>27.81</v>
      </c>
      <c r="O50" s="50">
        <v>40</v>
      </c>
      <c r="P50" s="52">
        <f>G50+N50+O50</f>
        <v>67.81</v>
      </c>
      <c r="Q50" s="50">
        <v>1</v>
      </c>
      <c r="R50" s="67">
        <f>P50*Q50</f>
        <v>67.81</v>
      </c>
    </row>
    <row r="51" spans="1:18" s="42" customFormat="1">
      <c r="A51" s="50" t="s">
        <v>473</v>
      </c>
      <c r="B51" s="50" t="s">
        <v>65</v>
      </c>
      <c r="C51" s="50">
        <v>14</v>
      </c>
      <c r="D51" s="50">
        <v>14</v>
      </c>
      <c r="E51" s="50">
        <f>SUM(D51-C51)</f>
        <v>0</v>
      </c>
      <c r="F51" s="67">
        <v>9.5</v>
      </c>
      <c r="G51" s="50">
        <f>E51*F51</f>
        <v>0</v>
      </c>
      <c r="H51" s="50">
        <v>152150</v>
      </c>
      <c r="I51" s="50">
        <v>156854</v>
      </c>
      <c r="J51" s="50">
        <f>I51-H51</f>
        <v>4704</v>
      </c>
      <c r="K51" s="50">
        <v>1</v>
      </c>
      <c r="L51" s="50">
        <f>K51*J51</f>
        <v>4704</v>
      </c>
      <c r="M51" s="51">
        <v>1.03</v>
      </c>
      <c r="N51" s="52">
        <f>M51*L51</f>
        <v>4845.12</v>
      </c>
      <c r="O51" s="50">
        <v>40</v>
      </c>
      <c r="P51" s="52">
        <f>G51+N51+O51</f>
        <v>4885.12</v>
      </c>
      <c r="Q51" s="50">
        <v>1</v>
      </c>
      <c r="R51" s="67">
        <f>P51*Q51</f>
        <v>4885.12</v>
      </c>
    </row>
    <row r="52" spans="1:18" s="42" customFormat="1">
      <c r="A52" s="50" t="s">
        <v>474</v>
      </c>
      <c r="B52" s="50" t="s">
        <v>65</v>
      </c>
      <c r="C52" s="50"/>
      <c r="D52" s="50"/>
      <c r="E52" s="50"/>
      <c r="F52" s="67"/>
      <c r="G52" s="50"/>
      <c r="H52" s="50">
        <v>21210</v>
      </c>
      <c r="I52" s="50">
        <v>25751</v>
      </c>
      <c r="J52" s="50">
        <f t="shared" ref="J52:J64" si="11">I52-H52</f>
        <v>4541</v>
      </c>
      <c r="K52" s="50">
        <v>1</v>
      </c>
      <c r="L52" s="50">
        <v>739</v>
      </c>
      <c r="M52" s="51">
        <v>1.03</v>
      </c>
      <c r="N52" s="52">
        <f t="shared" ref="N52:N65" si="12">M52*L52</f>
        <v>761.17</v>
      </c>
      <c r="O52" s="50"/>
      <c r="P52" s="52">
        <f t="shared" ref="P52:P63" si="13">G52+N52+O52</f>
        <v>761.17</v>
      </c>
      <c r="Q52" s="50">
        <v>1</v>
      </c>
      <c r="R52" s="67">
        <f t="shared" ref="R52:R64" si="14">P52*Q52</f>
        <v>761.17</v>
      </c>
    </row>
    <row r="53" spans="1:18" s="42" customFormat="1">
      <c r="A53" s="50" t="s">
        <v>475</v>
      </c>
      <c r="B53" s="50" t="s">
        <v>65</v>
      </c>
      <c r="C53" s="50">
        <v>5</v>
      </c>
      <c r="D53" s="50">
        <v>5</v>
      </c>
      <c r="E53" s="50"/>
      <c r="F53" s="67"/>
      <c r="G53" s="50"/>
      <c r="H53" s="50">
        <v>32325</v>
      </c>
      <c r="I53" s="50">
        <v>32325</v>
      </c>
      <c r="J53" s="50">
        <f t="shared" si="11"/>
        <v>0</v>
      </c>
      <c r="K53" s="50">
        <v>1</v>
      </c>
      <c r="L53" s="50">
        <f t="shared" ref="L53:L64" si="15">K53*J53</f>
        <v>0</v>
      </c>
      <c r="M53" s="51">
        <v>1.03</v>
      </c>
      <c r="N53" s="52">
        <f t="shared" si="12"/>
        <v>0</v>
      </c>
      <c r="O53" s="50"/>
      <c r="P53" s="52">
        <f t="shared" si="13"/>
        <v>0</v>
      </c>
      <c r="Q53" s="50">
        <v>1</v>
      </c>
      <c r="R53" s="67">
        <f t="shared" si="14"/>
        <v>0</v>
      </c>
    </row>
    <row r="54" spans="1:18" s="42" customFormat="1">
      <c r="A54" s="50" t="s">
        <v>476</v>
      </c>
      <c r="B54" s="50" t="s">
        <v>65</v>
      </c>
      <c r="C54" s="50">
        <v>4</v>
      </c>
      <c r="D54" s="50">
        <v>4</v>
      </c>
      <c r="E54" s="50">
        <f>SUM(D54-C54)</f>
        <v>0</v>
      </c>
      <c r="F54" s="67">
        <v>9.5</v>
      </c>
      <c r="G54" s="50">
        <f>E54*F54</f>
        <v>0</v>
      </c>
      <c r="H54" s="50">
        <v>50020</v>
      </c>
      <c r="I54" s="50">
        <v>54908</v>
      </c>
      <c r="J54" s="50">
        <f t="shared" si="11"/>
        <v>4888</v>
      </c>
      <c r="K54" s="50">
        <v>1</v>
      </c>
      <c r="L54" s="50">
        <f t="shared" si="15"/>
        <v>4888</v>
      </c>
      <c r="M54" s="51">
        <v>1.03</v>
      </c>
      <c r="N54" s="52">
        <f t="shared" si="12"/>
        <v>5034.6400000000003</v>
      </c>
      <c r="O54" s="50">
        <v>80</v>
      </c>
      <c r="P54" s="52">
        <f t="shared" si="13"/>
        <v>5114.6400000000003</v>
      </c>
      <c r="Q54" s="50">
        <v>1</v>
      </c>
      <c r="R54" s="67">
        <f t="shared" si="14"/>
        <v>5114.6400000000003</v>
      </c>
    </row>
    <row r="55" spans="1:18" s="42" customFormat="1">
      <c r="A55" s="50" t="s">
        <v>477</v>
      </c>
      <c r="B55" s="50" t="s">
        <v>65</v>
      </c>
      <c r="C55" s="50">
        <v>178</v>
      </c>
      <c r="D55" s="50">
        <v>178</v>
      </c>
      <c r="E55" s="50">
        <f>SUM(D55-C55)</f>
        <v>0</v>
      </c>
      <c r="F55" s="67">
        <v>9.5</v>
      </c>
      <c r="G55" s="50">
        <f>E55*F55</f>
        <v>0</v>
      </c>
      <c r="H55" s="50">
        <v>76942</v>
      </c>
      <c r="I55" s="50">
        <v>77035</v>
      </c>
      <c r="J55" s="50">
        <f t="shared" si="11"/>
        <v>93</v>
      </c>
      <c r="K55" s="50">
        <v>1</v>
      </c>
      <c r="L55" s="50">
        <f t="shared" si="15"/>
        <v>93</v>
      </c>
      <c r="M55" s="51">
        <v>1.03</v>
      </c>
      <c r="N55" s="52">
        <f t="shared" si="12"/>
        <v>95.79</v>
      </c>
      <c r="O55" s="50">
        <v>40</v>
      </c>
      <c r="P55" s="52">
        <f t="shared" si="13"/>
        <v>135.79</v>
      </c>
      <c r="Q55" s="50">
        <v>1</v>
      </c>
      <c r="R55" s="67">
        <f t="shared" si="14"/>
        <v>135.79</v>
      </c>
    </row>
    <row r="56" spans="1:18" s="42" customFormat="1">
      <c r="A56" s="50" t="s">
        <v>478</v>
      </c>
      <c r="B56" s="50" t="s">
        <v>65</v>
      </c>
      <c r="C56" s="50"/>
      <c r="D56" s="50"/>
      <c r="E56" s="50"/>
      <c r="F56" s="67"/>
      <c r="G56" s="50"/>
      <c r="H56" s="50">
        <v>24765</v>
      </c>
      <c r="I56" s="50">
        <v>24765</v>
      </c>
      <c r="J56" s="50">
        <f t="shared" si="11"/>
        <v>0</v>
      </c>
      <c r="K56" s="50">
        <v>1</v>
      </c>
      <c r="L56" s="50">
        <f t="shared" si="15"/>
        <v>0</v>
      </c>
      <c r="M56" s="51">
        <v>1.03</v>
      </c>
      <c r="N56" s="52">
        <f t="shared" si="12"/>
        <v>0</v>
      </c>
      <c r="O56" s="50">
        <v>60</v>
      </c>
      <c r="P56" s="52">
        <f t="shared" si="13"/>
        <v>60</v>
      </c>
      <c r="Q56" s="50">
        <v>1</v>
      </c>
      <c r="R56" s="67">
        <f t="shared" si="14"/>
        <v>60</v>
      </c>
    </row>
    <row r="57" spans="1:18" s="42" customFormat="1">
      <c r="A57" s="50" t="s">
        <v>479</v>
      </c>
      <c r="B57" s="50" t="s">
        <v>65</v>
      </c>
      <c r="C57" s="50"/>
      <c r="D57" s="50"/>
      <c r="E57" s="50"/>
      <c r="F57" s="67"/>
      <c r="G57" s="50"/>
      <c r="H57" s="50">
        <v>54977</v>
      </c>
      <c r="I57" s="50">
        <v>57093</v>
      </c>
      <c r="J57" s="50">
        <f t="shared" si="11"/>
        <v>2116</v>
      </c>
      <c r="K57" s="50">
        <v>1</v>
      </c>
      <c r="L57" s="50">
        <f t="shared" si="15"/>
        <v>2116</v>
      </c>
      <c r="M57" s="51">
        <v>1.03</v>
      </c>
      <c r="N57" s="52">
        <f t="shared" si="12"/>
        <v>2179.48</v>
      </c>
      <c r="O57" s="50">
        <v>40</v>
      </c>
      <c r="P57" s="52">
        <f t="shared" si="13"/>
        <v>2219.48</v>
      </c>
      <c r="Q57" s="50">
        <v>1</v>
      </c>
      <c r="R57" s="67">
        <f t="shared" si="14"/>
        <v>2219.48</v>
      </c>
    </row>
    <row r="58" spans="1:18" s="42" customFormat="1">
      <c r="A58" s="50" t="s">
        <v>480</v>
      </c>
      <c r="B58" s="50" t="s">
        <v>65</v>
      </c>
      <c r="C58" s="50">
        <v>193</v>
      </c>
      <c r="D58" s="50">
        <v>195</v>
      </c>
      <c r="E58" s="50">
        <f>SUM(D58-C58)</f>
        <v>2</v>
      </c>
      <c r="F58" s="67">
        <v>9.5</v>
      </c>
      <c r="G58" s="50">
        <f>E58*F58</f>
        <v>19</v>
      </c>
      <c r="H58" s="50">
        <v>29785</v>
      </c>
      <c r="I58" s="50">
        <v>32273</v>
      </c>
      <c r="J58" s="50">
        <f t="shared" si="11"/>
        <v>2488</v>
      </c>
      <c r="K58" s="50">
        <v>1</v>
      </c>
      <c r="L58" s="50">
        <f t="shared" si="15"/>
        <v>2488</v>
      </c>
      <c r="M58" s="51">
        <v>1.03</v>
      </c>
      <c r="N58" s="52">
        <f t="shared" si="12"/>
        <v>2562.64</v>
      </c>
      <c r="O58" s="50">
        <v>40</v>
      </c>
      <c r="P58" s="52">
        <f t="shared" si="13"/>
        <v>2621.64</v>
      </c>
      <c r="Q58" s="50">
        <v>1</v>
      </c>
      <c r="R58" s="67">
        <f t="shared" si="14"/>
        <v>2621.64</v>
      </c>
    </row>
    <row r="59" spans="1:18" s="42" customFormat="1">
      <c r="A59" s="50" t="s">
        <v>481</v>
      </c>
      <c r="B59" s="50" t="s">
        <v>65</v>
      </c>
      <c r="C59" s="50"/>
      <c r="D59" s="50"/>
      <c r="E59" s="50"/>
      <c r="F59" s="67"/>
      <c r="G59" s="50"/>
      <c r="H59" s="50">
        <v>21571</v>
      </c>
      <c r="I59" s="50">
        <v>21631</v>
      </c>
      <c r="J59" s="50">
        <f t="shared" si="11"/>
        <v>60</v>
      </c>
      <c r="K59" s="50">
        <v>1</v>
      </c>
      <c r="L59" s="50">
        <f t="shared" si="15"/>
        <v>60</v>
      </c>
      <c r="M59" s="51">
        <v>1.03</v>
      </c>
      <c r="N59" s="52">
        <f t="shared" si="12"/>
        <v>61.8</v>
      </c>
      <c r="O59" s="50">
        <v>60</v>
      </c>
      <c r="P59" s="52">
        <f t="shared" si="13"/>
        <v>121.8</v>
      </c>
      <c r="Q59" s="50">
        <v>1</v>
      </c>
      <c r="R59" s="67">
        <f t="shared" si="14"/>
        <v>121.8</v>
      </c>
    </row>
    <row r="60" spans="1:18" s="42" customFormat="1">
      <c r="A60" s="50" t="s">
        <v>482</v>
      </c>
      <c r="B60" s="50" t="s">
        <v>65</v>
      </c>
      <c r="C60" s="50">
        <v>58</v>
      </c>
      <c r="D60" s="50">
        <v>58</v>
      </c>
      <c r="E60" s="50">
        <f>SUM(D60-C60)</f>
        <v>0</v>
      </c>
      <c r="F60" s="67">
        <v>9.5</v>
      </c>
      <c r="G60" s="50">
        <f>E60*F60</f>
        <v>0</v>
      </c>
      <c r="H60" s="50">
        <v>157055</v>
      </c>
      <c r="I60" s="50">
        <v>168165</v>
      </c>
      <c r="J60" s="50">
        <f t="shared" si="11"/>
        <v>11110</v>
      </c>
      <c r="K60" s="50">
        <v>1</v>
      </c>
      <c r="L60" s="50">
        <f t="shared" si="15"/>
        <v>11110</v>
      </c>
      <c r="M60" s="51">
        <v>1.03</v>
      </c>
      <c r="N60" s="52">
        <f t="shared" si="12"/>
        <v>11443.3</v>
      </c>
      <c r="O60" s="50">
        <v>60</v>
      </c>
      <c r="P60" s="52">
        <f t="shared" si="13"/>
        <v>11503.3</v>
      </c>
      <c r="Q60" s="50">
        <v>1</v>
      </c>
      <c r="R60" s="67">
        <f t="shared" si="14"/>
        <v>11503.3</v>
      </c>
    </row>
    <row r="61" spans="1:18" s="42" customFormat="1">
      <c r="A61" s="50" t="s">
        <v>483</v>
      </c>
      <c r="B61" s="50" t="s">
        <v>65</v>
      </c>
      <c r="C61" s="50"/>
      <c r="D61" s="50" t="s">
        <v>484</v>
      </c>
      <c r="E61" s="50"/>
      <c r="F61" s="67">
        <v>9.5</v>
      </c>
      <c r="G61" s="50">
        <f>E61*F61</f>
        <v>0</v>
      </c>
      <c r="H61" s="50">
        <v>16006</v>
      </c>
      <c r="I61" s="50">
        <v>17187</v>
      </c>
      <c r="J61" s="50">
        <f t="shared" si="11"/>
        <v>1181</v>
      </c>
      <c r="K61" s="50">
        <v>1</v>
      </c>
      <c r="L61" s="50">
        <f t="shared" si="15"/>
        <v>1181</v>
      </c>
      <c r="M61" s="51">
        <v>1.03</v>
      </c>
      <c r="N61" s="52">
        <f t="shared" si="12"/>
        <v>1216.43</v>
      </c>
      <c r="O61" s="50"/>
      <c r="P61" s="52">
        <f t="shared" si="13"/>
        <v>1216.43</v>
      </c>
      <c r="Q61" s="50">
        <v>1</v>
      </c>
      <c r="R61" s="67">
        <f t="shared" si="14"/>
        <v>1216.43</v>
      </c>
    </row>
    <row r="62" spans="1:18" s="42" customFormat="1">
      <c r="A62" s="50" t="s">
        <v>485</v>
      </c>
      <c r="B62" s="50" t="s">
        <v>65</v>
      </c>
      <c r="C62" s="50"/>
      <c r="D62" s="50"/>
      <c r="E62" s="50"/>
      <c r="F62" s="67"/>
      <c r="G62" s="50"/>
      <c r="H62" s="50">
        <v>14192</v>
      </c>
      <c r="I62" s="50">
        <v>17417</v>
      </c>
      <c r="J62" s="50">
        <f t="shared" si="11"/>
        <v>3225</v>
      </c>
      <c r="K62" s="50">
        <v>1</v>
      </c>
      <c r="L62" s="50">
        <f t="shared" si="15"/>
        <v>3225</v>
      </c>
      <c r="M62" s="51">
        <v>1.03</v>
      </c>
      <c r="N62" s="52">
        <f t="shared" si="12"/>
        <v>3321.75</v>
      </c>
      <c r="O62" s="50">
        <v>160</v>
      </c>
      <c r="P62" s="52">
        <f t="shared" si="13"/>
        <v>3481.75</v>
      </c>
      <c r="Q62" s="50">
        <v>1</v>
      </c>
      <c r="R62" s="67">
        <f t="shared" si="14"/>
        <v>3481.75</v>
      </c>
    </row>
    <row r="63" spans="1:18" s="42" customFormat="1">
      <c r="A63" s="50" t="s">
        <v>486</v>
      </c>
      <c r="B63" s="50" t="s">
        <v>65</v>
      </c>
      <c r="C63" s="50"/>
      <c r="D63" s="50"/>
      <c r="E63" s="50"/>
      <c r="F63" s="67"/>
      <c r="G63" s="50"/>
      <c r="H63" s="50">
        <v>9267</v>
      </c>
      <c r="I63" s="50">
        <v>10440</v>
      </c>
      <c r="J63" s="50">
        <f t="shared" si="11"/>
        <v>1173</v>
      </c>
      <c r="K63" s="50">
        <v>1</v>
      </c>
      <c r="L63" s="50">
        <f t="shared" si="15"/>
        <v>1173</v>
      </c>
      <c r="M63" s="51">
        <v>1.03</v>
      </c>
      <c r="N63" s="52">
        <f t="shared" si="12"/>
        <v>1208.19</v>
      </c>
      <c r="O63" s="50">
        <v>160</v>
      </c>
      <c r="P63" s="52">
        <f t="shared" si="13"/>
        <v>1368.19</v>
      </c>
      <c r="Q63" s="50">
        <v>1</v>
      </c>
      <c r="R63" s="67">
        <f t="shared" si="14"/>
        <v>1368.19</v>
      </c>
    </row>
    <row r="64" spans="1:18" s="42" customFormat="1">
      <c r="A64" s="66" t="s">
        <v>487</v>
      </c>
      <c r="B64" s="50" t="s">
        <v>65</v>
      </c>
      <c r="C64" s="66"/>
      <c r="D64" s="66"/>
      <c r="E64" s="66"/>
      <c r="F64" s="67">
        <v>9.5</v>
      </c>
      <c r="G64" s="66"/>
      <c r="H64" s="50">
        <v>22060</v>
      </c>
      <c r="I64" s="50">
        <v>24960</v>
      </c>
      <c r="J64" s="50">
        <f t="shared" si="11"/>
        <v>2900</v>
      </c>
      <c r="K64" s="50">
        <v>1</v>
      </c>
      <c r="L64" s="50">
        <f t="shared" si="15"/>
        <v>2900</v>
      </c>
      <c r="M64" s="51">
        <v>1.03</v>
      </c>
      <c r="N64" s="52">
        <f t="shared" si="12"/>
        <v>2987</v>
      </c>
      <c r="O64" s="66"/>
      <c r="P64" s="102">
        <f>N64</f>
        <v>2987</v>
      </c>
      <c r="Q64" s="50">
        <v>1</v>
      </c>
      <c r="R64" s="102">
        <f t="shared" si="14"/>
        <v>2987</v>
      </c>
    </row>
    <row r="65" spans="1:104" s="42" customFormat="1">
      <c r="A65" s="50" t="s">
        <v>10</v>
      </c>
      <c r="B65" s="50" t="s">
        <v>65</v>
      </c>
      <c r="C65" s="50"/>
      <c r="D65" s="50"/>
      <c r="E65" s="50">
        <f>SUM(E48:E63)</f>
        <v>2</v>
      </c>
      <c r="F65" s="67">
        <v>9.5</v>
      </c>
      <c r="G65" s="50">
        <f>E65*F65</f>
        <v>19</v>
      </c>
      <c r="H65" s="50"/>
      <c r="I65" s="50"/>
      <c r="J65" s="50"/>
      <c r="K65" s="50"/>
      <c r="L65" s="50">
        <f>SUM(L48:L64)</f>
        <v>35319</v>
      </c>
      <c r="M65" s="51">
        <v>1.03</v>
      </c>
      <c r="N65" s="52">
        <f t="shared" si="12"/>
        <v>36378.57</v>
      </c>
      <c r="O65" s="50">
        <f>SUM(O48:O63)</f>
        <v>900</v>
      </c>
      <c r="P65" s="52">
        <f>O65+N65+G65</f>
        <v>37297.57</v>
      </c>
      <c r="Q65" s="50">
        <v>1</v>
      </c>
      <c r="R65" s="67">
        <f>Q65*P65</f>
        <v>37297.57</v>
      </c>
    </row>
    <row r="66" spans="1:104">
      <c r="A66" s="44"/>
      <c r="B66" s="44"/>
      <c r="C66" s="44"/>
      <c r="D66" s="44"/>
      <c r="E66" s="44"/>
      <c r="F66" s="136"/>
      <c r="G66" s="44"/>
      <c r="H66" s="44"/>
      <c r="I66" s="44"/>
      <c r="J66" s="44"/>
      <c r="K66" s="44"/>
      <c r="L66" s="207">
        <f>N66/M65</f>
        <v>36192.786407767002</v>
      </c>
      <c r="M66" s="45"/>
      <c r="N66" s="46">
        <f>N65+O65</f>
        <v>37278.57</v>
      </c>
      <c r="O66" s="44"/>
      <c r="P66" s="46"/>
      <c r="Q66" s="44"/>
      <c r="R66" s="61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</row>
    <row r="67" spans="1:104">
      <c r="A67" s="44"/>
      <c r="B67" s="44"/>
      <c r="C67" s="44"/>
      <c r="D67" s="44"/>
      <c r="E67" s="44"/>
      <c r="F67" s="136"/>
      <c r="G67" s="44"/>
      <c r="H67" s="44"/>
      <c r="I67" s="44"/>
      <c r="J67" s="44"/>
      <c r="K67" s="44"/>
      <c r="L67" s="44"/>
      <c r="M67" s="45"/>
      <c r="N67" s="46"/>
      <c r="O67" s="44"/>
      <c r="P67" s="46"/>
      <c r="Q67" s="44"/>
      <c r="R67" s="61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</row>
    <row r="68" spans="1:104">
      <c r="A68" s="44"/>
      <c r="B68" s="44"/>
      <c r="C68" s="44"/>
      <c r="D68" s="44"/>
      <c r="E68" s="44"/>
      <c r="F68" s="136"/>
      <c r="G68" s="44"/>
      <c r="H68" s="44"/>
      <c r="I68" s="44"/>
      <c r="J68" s="44"/>
      <c r="K68" s="44"/>
      <c r="L68" s="44"/>
      <c r="M68" s="45"/>
      <c r="N68" s="46"/>
      <c r="O68" s="44"/>
      <c r="P68" s="46"/>
      <c r="Q68" s="44"/>
      <c r="R68" s="61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</row>
    <row r="69" spans="1:104">
      <c r="A69" s="223"/>
      <c r="B69" s="223"/>
      <c r="C69" s="223"/>
      <c r="D69" s="223"/>
      <c r="E69" s="223"/>
      <c r="F69" s="223"/>
      <c r="G69" s="223"/>
      <c r="H69" s="44"/>
      <c r="I69" s="44"/>
      <c r="J69" s="44"/>
      <c r="K69" s="44"/>
      <c r="L69" s="44"/>
      <c r="M69" s="45"/>
      <c r="N69" s="46"/>
      <c r="O69" s="223"/>
      <c r="P69" s="223"/>
      <c r="Q69" s="223"/>
      <c r="R69" s="33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</row>
    <row r="70" spans="1:104">
      <c r="A70" s="223"/>
      <c r="B70" s="223"/>
      <c r="C70" s="223"/>
      <c r="D70" s="223"/>
      <c r="E70" s="223"/>
      <c r="F70" s="223"/>
      <c r="G70" s="223"/>
      <c r="H70" s="44"/>
      <c r="I70" s="44"/>
      <c r="J70" s="44"/>
      <c r="K70" s="44"/>
      <c r="L70" s="44"/>
      <c r="M70" s="45"/>
      <c r="N70" s="46"/>
      <c r="O70" s="223"/>
      <c r="P70" s="223"/>
      <c r="Q70" s="223"/>
      <c r="R70" s="33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</row>
    <row r="71" spans="1:104">
      <c r="A71" s="223"/>
      <c r="B71" s="223"/>
      <c r="C71" s="223"/>
      <c r="D71" s="223"/>
      <c r="E71" s="223"/>
      <c r="F71" s="223"/>
      <c r="G71" s="223"/>
      <c r="H71" s="44"/>
      <c r="I71" s="44"/>
      <c r="J71" s="44"/>
      <c r="K71" s="44"/>
      <c r="L71" s="44"/>
      <c r="M71" s="45"/>
      <c r="N71" s="46"/>
      <c r="O71" s="223"/>
      <c r="P71" s="223"/>
      <c r="Q71" s="223"/>
      <c r="R71" s="33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</row>
    <row r="72" spans="1:104" s="42" customFormat="1">
      <c r="A72" s="50" t="s">
        <v>488</v>
      </c>
      <c r="B72" s="50" t="s">
        <v>489</v>
      </c>
      <c r="C72" s="50">
        <v>5463</v>
      </c>
      <c r="D72" s="50"/>
      <c r="E72" s="50"/>
      <c r="F72" s="67"/>
      <c r="G72" s="50"/>
      <c r="H72" s="50">
        <v>17130</v>
      </c>
      <c r="I72" s="50">
        <v>20318</v>
      </c>
      <c r="J72" s="50">
        <f>I72-H72</f>
        <v>3188</v>
      </c>
      <c r="K72" s="50">
        <v>1</v>
      </c>
      <c r="L72" s="50">
        <f>K72*J72</f>
        <v>3188</v>
      </c>
      <c r="M72" s="51">
        <v>1.03</v>
      </c>
      <c r="N72" s="52">
        <f>M72*L72</f>
        <v>3283.64</v>
      </c>
      <c r="O72" s="50">
        <v>40</v>
      </c>
      <c r="P72" s="52">
        <f>G72+N72+O72</f>
        <v>3323.64</v>
      </c>
      <c r="Q72" s="50">
        <v>1</v>
      </c>
      <c r="R72" s="67">
        <f t="shared" ref="R72:R77" si="16">P72*Q72</f>
        <v>3323.64</v>
      </c>
    </row>
    <row r="73" spans="1:104" s="42" customFormat="1">
      <c r="A73" s="50" t="s">
        <v>490</v>
      </c>
      <c r="B73" s="50" t="s">
        <v>489</v>
      </c>
      <c r="C73" s="50">
        <v>52</v>
      </c>
      <c r="D73" s="50">
        <v>52</v>
      </c>
      <c r="E73" s="50">
        <f>SUM(D73-C73)</f>
        <v>0</v>
      </c>
      <c r="F73" s="67">
        <v>9.5</v>
      </c>
      <c r="G73" s="50">
        <f>E73*F73</f>
        <v>0</v>
      </c>
      <c r="H73" s="50">
        <v>13466</v>
      </c>
      <c r="I73" s="50">
        <v>13466</v>
      </c>
      <c r="J73" s="50">
        <f>I73-H73</f>
        <v>0</v>
      </c>
      <c r="K73" s="50">
        <v>1</v>
      </c>
      <c r="L73" s="50">
        <f>K73*J73</f>
        <v>0</v>
      </c>
      <c r="M73" s="51">
        <v>1.03</v>
      </c>
      <c r="N73" s="52">
        <f>M73*L73</f>
        <v>0</v>
      </c>
      <c r="O73" s="50">
        <v>40</v>
      </c>
      <c r="P73" s="52">
        <f>G73+N73+O73</f>
        <v>40</v>
      </c>
      <c r="Q73" s="50">
        <v>1</v>
      </c>
      <c r="R73" s="67">
        <f t="shared" si="16"/>
        <v>40</v>
      </c>
    </row>
    <row r="74" spans="1:104" s="42" customFormat="1">
      <c r="A74" s="50" t="s">
        <v>491</v>
      </c>
      <c r="B74" s="50" t="s">
        <v>489</v>
      </c>
      <c r="C74" s="50"/>
      <c r="D74" s="50" t="s">
        <v>492</v>
      </c>
      <c r="E74" s="50"/>
      <c r="F74" s="67"/>
      <c r="G74" s="50"/>
      <c r="H74" s="50">
        <v>16209</v>
      </c>
      <c r="I74" s="50">
        <v>16318</v>
      </c>
      <c r="J74" s="50">
        <f>I74-H74</f>
        <v>109</v>
      </c>
      <c r="K74" s="50">
        <v>1</v>
      </c>
      <c r="L74" s="50">
        <f>K74*J74</f>
        <v>109</v>
      </c>
      <c r="M74" s="51">
        <v>1.03</v>
      </c>
      <c r="N74" s="52">
        <f>M74*L74</f>
        <v>112.27</v>
      </c>
      <c r="O74" s="50"/>
      <c r="P74" s="52">
        <f>G74+N74+O74</f>
        <v>112.27</v>
      </c>
      <c r="Q74" s="50">
        <v>1</v>
      </c>
      <c r="R74" s="67">
        <f t="shared" si="16"/>
        <v>112.27</v>
      </c>
    </row>
    <row r="75" spans="1:104" s="42" customFormat="1">
      <c r="A75" s="50" t="s">
        <v>493</v>
      </c>
      <c r="B75" s="50" t="s">
        <v>489</v>
      </c>
      <c r="C75" s="50"/>
      <c r="D75" s="50"/>
      <c r="E75" s="50"/>
      <c r="F75" s="67"/>
      <c r="G75" s="50"/>
      <c r="H75" s="50">
        <v>25990</v>
      </c>
      <c r="I75" s="50">
        <v>27386</v>
      </c>
      <c r="J75" s="50">
        <f>I75-H75</f>
        <v>1396</v>
      </c>
      <c r="K75" s="50">
        <v>1</v>
      </c>
      <c r="L75" s="50">
        <f>K75*J75</f>
        <v>1396</v>
      </c>
      <c r="M75" s="51">
        <v>1.03</v>
      </c>
      <c r="N75" s="52">
        <f>M75*L75</f>
        <v>1437.88</v>
      </c>
      <c r="O75" s="50">
        <v>40</v>
      </c>
      <c r="P75" s="52">
        <f>G75+N75+O75</f>
        <v>1477.88</v>
      </c>
      <c r="Q75" s="50">
        <v>1</v>
      </c>
      <c r="R75" s="67">
        <f t="shared" si="16"/>
        <v>1477.88</v>
      </c>
    </row>
    <row r="76" spans="1:104" s="42" customFormat="1">
      <c r="A76" s="50" t="s">
        <v>494</v>
      </c>
      <c r="B76" s="50" t="s">
        <v>489</v>
      </c>
      <c r="C76" s="50"/>
      <c r="D76" s="50" t="s">
        <v>495</v>
      </c>
      <c r="E76" s="50"/>
      <c r="F76" s="67"/>
      <c r="G76" s="50"/>
      <c r="H76" s="50">
        <v>19843</v>
      </c>
      <c r="I76" s="50">
        <v>19843</v>
      </c>
      <c r="J76" s="50">
        <f>I76-H76</f>
        <v>0</v>
      </c>
      <c r="K76" s="50">
        <v>1</v>
      </c>
      <c r="L76" s="50">
        <f>K76*J76</f>
        <v>0</v>
      </c>
      <c r="M76" s="51">
        <v>1.03</v>
      </c>
      <c r="N76" s="52">
        <f>M76*L76</f>
        <v>0</v>
      </c>
      <c r="O76" s="50"/>
      <c r="P76" s="52">
        <f>G76+N76+O76</f>
        <v>0</v>
      </c>
      <c r="Q76" s="50">
        <v>1</v>
      </c>
      <c r="R76" s="67">
        <f t="shared" si="16"/>
        <v>0</v>
      </c>
    </row>
    <row r="77" spans="1:104" s="42" customFormat="1">
      <c r="A77" s="50" t="s">
        <v>10</v>
      </c>
      <c r="B77" s="50" t="s">
        <v>489</v>
      </c>
      <c r="C77" s="50"/>
      <c r="D77" s="50"/>
      <c r="E77" s="50"/>
      <c r="F77" s="67"/>
      <c r="G77" s="50"/>
      <c r="H77" s="50"/>
      <c r="I77" s="50"/>
      <c r="J77" s="50"/>
      <c r="K77" s="50"/>
      <c r="L77" s="50">
        <f>SUM(L72:L76)</f>
        <v>4693</v>
      </c>
      <c r="M77" s="51">
        <v>1.03</v>
      </c>
      <c r="N77" s="52">
        <f>L77*M77</f>
        <v>4833.79</v>
      </c>
      <c r="O77" s="50">
        <f>SUM(O72:O76)</f>
        <v>120</v>
      </c>
      <c r="P77" s="52">
        <f>N77+O77</f>
        <v>4953.79</v>
      </c>
      <c r="Q77" s="50">
        <v>1</v>
      </c>
      <c r="R77" s="67">
        <f t="shared" si="16"/>
        <v>4953.79</v>
      </c>
    </row>
    <row r="78" spans="1:104" s="42" customFormat="1">
      <c r="A78" s="42" t="s">
        <v>496</v>
      </c>
      <c r="B78" s="50" t="s">
        <v>497</v>
      </c>
      <c r="C78" s="50"/>
      <c r="D78" s="50"/>
      <c r="E78" s="50"/>
      <c r="F78" s="67"/>
      <c r="G78" s="50"/>
      <c r="H78" s="50"/>
      <c r="I78" s="50"/>
      <c r="J78" s="50"/>
      <c r="K78" s="50"/>
      <c r="L78" s="50"/>
      <c r="M78" s="51"/>
      <c r="N78" s="52"/>
      <c r="O78" s="50"/>
      <c r="P78" s="52"/>
      <c r="Q78" s="50"/>
      <c r="R78" s="42">
        <v>33729.379999999997</v>
      </c>
    </row>
    <row r="79" spans="1:104" s="42" customFormat="1">
      <c r="A79" s="50" t="s">
        <v>498</v>
      </c>
      <c r="B79" s="50" t="s">
        <v>499</v>
      </c>
      <c r="C79" s="50"/>
      <c r="D79" s="50"/>
      <c r="E79" s="50"/>
      <c r="F79" s="67"/>
      <c r="G79" s="50"/>
      <c r="H79" s="50"/>
      <c r="I79" s="50"/>
      <c r="J79" s="50"/>
      <c r="K79" s="50"/>
      <c r="L79" s="50"/>
      <c r="M79" s="51"/>
      <c r="N79" s="52"/>
      <c r="O79" s="50"/>
      <c r="P79" s="52"/>
      <c r="Q79" s="50"/>
      <c r="R79" s="67">
        <f>R78-R77</f>
        <v>28775.59</v>
      </c>
    </row>
    <row r="80" spans="1:104">
      <c r="A80" s="44"/>
      <c r="B80" s="44"/>
      <c r="C80" s="44"/>
      <c r="D80" s="44"/>
      <c r="E80" s="44"/>
      <c r="F80" s="61"/>
      <c r="G80" s="44"/>
      <c r="H80" s="44"/>
      <c r="I80" s="44"/>
      <c r="J80" s="44"/>
      <c r="K80" s="44"/>
      <c r="L80" s="44"/>
      <c r="M80" s="45"/>
      <c r="N80" s="46"/>
      <c r="O80" s="44"/>
      <c r="P80" s="46"/>
      <c r="Q80" s="44"/>
      <c r="R80" s="61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</row>
    <row r="81" spans="1:104">
      <c r="A81" s="135"/>
      <c r="B81" s="44"/>
      <c r="C81" s="44"/>
      <c r="D81" s="44"/>
      <c r="E81" s="44"/>
      <c r="F81" s="61"/>
      <c r="G81" s="44"/>
      <c r="H81" s="44"/>
      <c r="I81" s="44"/>
      <c r="J81" s="44"/>
      <c r="K81" s="44"/>
      <c r="L81" s="44"/>
      <c r="M81" s="45">
        <v>1.03</v>
      </c>
      <c r="N81" s="46"/>
      <c r="O81" s="44"/>
      <c r="P81" s="46"/>
      <c r="Q81" s="44"/>
      <c r="R81" s="61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</row>
    <row r="82" spans="1:104">
      <c r="A82" s="135"/>
      <c r="B82" s="44"/>
      <c r="C82" s="44"/>
      <c r="D82" s="44"/>
      <c r="E82" s="44"/>
      <c r="F82" s="61"/>
      <c r="G82" s="44"/>
      <c r="H82" s="44"/>
      <c r="I82" s="44"/>
      <c r="J82" s="44"/>
      <c r="K82" s="44"/>
      <c r="L82" s="44"/>
      <c r="M82" s="45"/>
      <c r="N82" s="46"/>
      <c r="O82" s="44"/>
      <c r="P82" s="46"/>
      <c r="Q82" s="44"/>
      <c r="R82" s="61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</row>
    <row r="83" spans="1:104" s="42" customFormat="1">
      <c r="A83" s="50" t="s">
        <v>500</v>
      </c>
      <c r="B83" s="50" t="s">
        <v>501</v>
      </c>
      <c r="C83" s="50">
        <v>48</v>
      </c>
      <c r="D83" s="50">
        <v>48</v>
      </c>
      <c r="E83" s="50">
        <f>SUM(D83-C83)</f>
        <v>0</v>
      </c>
      <c r="F83" s="67">
        <v>9.5</v>
      </c>
      <c r="G83" s="50">
        <f>E83*F83</f>
        <v>0</v>
      </c>
      <c r="H83" s="50">
        <v>11298</v>
      </c>
      <c r="I83" s="50">
        <v>12588</v>
      </c>
      <c r="J83" s="50">
        <f t="shared" ref="J83:J89" si="17">I83-H83</f>
        <v>1290</v>
      </c>
      <c r="K83" s="50">
        <v>1</v>
      </c>
      <c r="L83" s="50">
        <f t="shared" ref="L83:L89" si="18">K83*J83</f>
        <v>1290</v>
      </c>
      <c r="M83" s="51">
        <v>1.03</v>
      </c>
      <c r="N83" s="52">
        <f t="shared" ref="N83:N89" si="19">M83*L83</f>
        <v>1328.7</v>
      </c>
      <c r="O83" s="50">
        <v>40</v>
      </c>
      <c r="P83" s="52">
        <f t="shared" ref="P83:P89" si="20">G83+N83+O83</f>
        <v>1368.7</v>
      </c>
      <c r="Q83" s="50">
        <v>1</v>
      </c>
      <c r="R83" s="67">
        <f t="shared" ref="R83:R89" si="21">P83*Q83</f>
        <v>1368.7</v>
      </c>
    </row>
    <row r="84" spans="1:104" s="42" customFormat="1">
      <c r="A84" s="50" t="s">
        <v>502</v>
      </c>
      <c r="B84" s="50" t="s">
        <v>501</v>
      </c>
      <c r="C84" s="50">
        <v>8</v>
      </c>
      <c r="D84" s="50">
        <v>9</v>
      </c>
      <c r="E84" s="50"/>
      <c r="F84" s="67"/>
      <c r="G84" s="50"/>
      <c r="H84" s="50">
        <v>10236</v>
      </c>
      <c r="I84" s="50">
        <v>11480</v>
      </c>
      <c r="J84" s="50">
        <f t="shared" si="17"/>
        <v>1244</v>
      </c>
      <c r="K84" s="50">
        <v>1</v>
      </c>
      <c r="L84" s="50">
        <f t="shared" si="18"/>
        <v>1244</v>
      </c>
      <c r="M84" s="51">
        <v>1.03</v>
      </c>
      <c r="N84" s="52">
        <f t="shared" si="19"/>
        <v>1281.32</v>
      </c>
      <c r="O84" s="50">
        <v>40</v>
      </c>
      <c r="P84" s="52">
        <f t="shared" si="20"/>
        <v>1321.32</v>
      </c>
      <c r="Q84" s="50">
        <v>1</v>
      </c>
      <c r="R84" s="67">
        <f t="shared" si="21"/>
        <v>1321.32</v>
      </c>
    </row>
    <row r="85" spans="1:104" s="42" customFormat="1">
      <c r="A85" s="50" t="s">
        <v>503</v>
      </c>
      <c r="B85" s="50" t="s">
        <v>501</v>
      </c>
      <c r="C85" s="50"/>
      <c r="D85" s="50" t="s">
        <v>504</v>
      </c>
      <c r="E85" s="50"/>
      <c r="F85" s="67"/>
      <c r="G85" s="50"/>
      <c r="H85" s="50">
        <v>281</v>
      </c>
      <c r="I85" s="50">
        <v>281</v>
      </c>
      <c r="J85" s="50">
        <f t="shared" si="17"/>
        <v>0</v>
      </c>
      <c r="K85" s="50">
        <v>1</v>
      </c>
      <c r="L85" s="50">
        <f t="shared" si="18"/>
        <v>0</v>
      </c>
      <c r="M85" s="51">
        <v>1.03</v>
      </c>
      <c r="N85" s="52">
        <f t="shared" si="19"/>
        <v>0</v>
      </c>
      <c r="O85" s="50"/>
      <c r="P85" s="52">
        <f t="shared" si="20"/>
        <v>0</v>
      </c>
      <c r="Q85" s="50">
        <v>1</v>
      </c>
      <c r="R85" s="67">
        <f t="shared" si="21"/>
        <v>0</v>
      </c>
    </row>
    <row r="86" spans="1:104" s="42" customFormat="1">
      <c r="A86" s="50" t="s">
        <v>505</v>
      </c>
      <c r="B86" s="50" t="s">
        <v>501</v>
      </c>
      <c r="C86" s="50"/>
      <c r="D86" s="50"/>
      <c r="E86" s="50"/>
      <c r="F86" s="67"/>
      <c r="G86" s="50"/>
      <c r="H86" s="50">
        <v>45086</v>
      </c>
      <c r="I86" s="50">
        <v>55156</v>
      </c>
      <c r="J86" s="50">
        <f t="shared" si="17"/>
        <v>10070</v>
      </c>
      <c r="K86" s="50">
        <v>1</v>
      </c>
      <c r="L86" s="50">
        <f t="shared" si="18"/>
        <v>10070</v>
      </c>
      <c r="M86" s="51">
        <v>1.03</v>
      </c>
      <c r="N86" s="52">
        <f t="shared" si="19"/>
        <v>10372.1</v>
      </c>
      <c r="O86" s="50">
        <v>80</v>
      </c>
      <c r="P86" s="52">
        <f t="shared" si="20"/>
        <v>10452.1</v>
      </c>
      <c r="Q86" s="50">
        <v>1</v>
      </c>
      <c r="R86" s="67">
        <f t="shared" si="21"/>
        <v>10452.1</v>
      </c>
      <c r="S86" s="42">
        <v>81968.850000000006</v>
      </c>
    </row>
    <row r="87" spans="1:104" s="42" customFormat="1">
      <c r="A87" s="50" t="s">
        <v>506</v>
      </c>
      <c r="B87" s="50" t="s">
        <v>501</v>
      </c>
      <c r="C87" s="50"/>
      <c r="D87" s="50" t="s">
        <v>507</v>
      </c>
      <c r="E87" s="50"/>
      <c r="F87" s="67"/>
      <c r="G87" s="50"/>
      <c r="H87" s="50">
        <v>607</v>
      </c>
      <c r="I87" s="50">
        <v>607</v>
      </c>
      <c r="J87" s="50">
        <f t="shared" si="17"/>
        <v>0</v>
      </c>
      <c r="K87" s="50">
        <v>1</v>
      </c>
      <c r="L87" s="50">
        <f t="shared" si="18"/>
        <v>0</v>
      </c>
      <c r="M87" s="51">
        <v>1.03</v>
      </c>
      <c r="N87" s="52">
        <f t="shared" si="19"/>
        <v>0</v>
      </c>
      <c r="O87" s="50"/>
      <c r="P87" s="52">
        <f t="shared" si="20"/>
        <v>0</v>
      </c>
      <c r="Q87" s="50">
        <v>1</v>
      </c>
      <c r="R87" s="67">
        <f t="shared" si="21"/>
        <v>0</v>
      </c>
    </row>
    <row r="88" spans="1:104" s="42" customFormat="1">
      <c r="A88" s="50" t="s">
        <v>508</v>
      </c>
      <c r="B88" s="50" t="s">
        <v>501</v>
      </c>
      <c r="C88" s="50">
        <v>29</v>
      </c>
      <c r="D88" s="50">
        <v>29</v>
      </c>
      <c r="E88" s="50">
        <f>SUM(D88-C88)</f>
        <v>0</v>
      </c>
      <c r="F88" s="67">
        <v>9.5</v>
      </c>
      <c r="G88" s="50">
        <f>E88*F88</f>
        <v>0</v>
      </c>
      <c r="H88" s="50">
        <v>14745</v>
      </c>
      <c r="I88" s="50">
        <v>18772</v>
      </c>
      <c r="J88" s="50">
        <f t="shared" si="17"/>
        <v>4027</v>
      </c>
      <c r="K88" s="50">
        <v>1</v>
      </c>
      <c r="L88" s="50">
        <f t="shared" si="18"/>
        <v>4027</v>
      </c>
      <c r="M88" s="51">
        <v>1.03</v>
      </c>
      <c r="N88" s="52">
        <f t="shared" si="19"/>
        <v>4147.8100000000004</v>
      </c>
      <c r="O88" s="50">
        <v>40</v>
      </c>
      <c r="P88" s="52">
        <f t="shared" si="20"/>
        <v>4187.8100000000004</v>
      </c>
      <c r="Q88" s="50">
        <v>1</v>
      </c>
      <c r="R88" s="67">
        <f t="shared" si="21"/>
        <v>4187.8100000000004</v>
      </c>
    </row>
    <row r="89" spans="1:104" s="42" customFormat="1">
      <c r="A89" s="50" t="s">
        <v>509</v>
      </c>
      <c r="B89" s="50" t="s">
        <v>501</v>
      </c>
      <c r="C89" s="50">
        <v>222</v>
      </c>
      <c r="D89" s="50">
        <v>226</v>
      </c>
      <c r="E89" s="50">
        <f>SUM(D89-C89)</f>
        <v>4</v>
      </c>
      <c r="F89" s="67">
        <v>9.5</v>
      </c>
      <c r="G89" s="50">
        <f>E89*F89</f>
        <v>38</v>
      </c>
      <c r="H89" s="50">
        <v>15470</v>
      </c>
      <c r="I89" s="50">
        <v>19618</v>
      </c>
      <c r="J89" s="50">
        <f t="shared" si="17"/>
        <v>4148</v>
      </c>
      <c r="K89" s="50">
        <v>1</v>
      </c>
      <c r="L89" s="50">
        <f t="shared" si="18"/>
        <v>4148</v>
      </c>
      <c r="M89" s="51">
        <v>1.03</v>
      </c>
      <c r="N89" s="52">
        <f t="shared" si="19"/>
        <v>4272.4399999999996</v>
      </c>
      <c r="O89" s="50">
        <v>80</v>
      </c>
      <c r="P89" s="52">
        <f t="shared" si="20"/>
        <v>4390.4399999999996</v>
      </c>
      <c r="Q89" s="50">
        <v>1</v>
      </c>
      <c r="R89" s="67">
        <f t="shared" si="21"/>
        <v>4390.4399999999996</v>
      </c>
    </row>
    <row r="90" spans="1:104" s="42" customFormat="1">
      <c r="A90" s="50" t="s">
        <v>10</v>
      </c>
      <c r="B90" s="50" t="s">
        <v>501</v>
      </c>
      <c r="C90" s="50"/>
      <c r="D90" s="50"/>
      <c r="E90" s="50">
        <v>4</v>
      </c>
      <c r="F90" s="67">
        <v>9.5</v>
      </c>
      <c r="G90" s="50">
        <f>E90*F90</f>
        <v>38</v>
      </c>
      <c r="H90" s="50"/>
      <c r="I90" s="50"/>
      <c r="J90" s="50"/>
      <c r="K90" s="50"/>
      <c r="L90" s="50">
        <f>L83+L84+L86+L89</f>
        <v>16752</v>
      </c>
      <c r="M90" s="51">
        <v>1.03</v>
      </c>
      <c r="N90" s="52">
        <f>L90*M90</f>
        <v>17254.560000000001</v>
      </c>
      <c r="O90" s="50">
        <f>O83+O84+O86+O88+O89</f>
        <v>280</v>
      </c>
      <c r="P90" s="52">
        <f>N90+O90</f>
        <v>17534.560000000001</v>
      </c>
      <c r="Q90" s="50">
        <v>1</v>
      </c>
      <c r="R90" s="67">
        <f>P90+G90</f>
        <v>17572.560000000001</v>
      </c>
    </row>
    <row r="91" spans="1:104">
      <c r="A91" s="44"/>
      <c r="B91" s="44"/>
      <c r="C91" s="44"/>
      <c r="D91" s="44"/>
      <c r="E91" s="44"/>
      <c r="F91" s="61"/>
      <c r="G91" s="44"/>
      <c r="H91" s="44"/>
      <c r="I91" s="44"/>
      <c r="J91" s="44"/>
      <c r="K91" s="44"/>
      <c r="L91" s="44"/>
      <c r="M91" s="45"/>
      <c r="N91" s="46"/>
      <c r="O91" s="44"/>
      <c r="P91" s="46"/>
      <c r="Q91" s="44"/>
      <c r="R91" s="61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</row>
    <row r="92" spans="1:104">
      <c r="A92" s="92"/>
      <c r="B92" s="92"/>
      <c r="C92" s="92"/>
      <c r="D92" s="92"/>
      <c r="E92" s="92"/>
      <c r="F92" s="136"/>
      <c r="G92" s="92"/>
      <c r="H92" s="92"/>
      <c r="I92" s="92"/>
      <c r="J92" s="92"/>
      <c r="K92" s="92"/>
      <c r="L92" s="391"/>
      <c r="M92" s="233"/>
      <c r="N92" s="234"/>
      <c r="O92" s="92"/>
      <c r="P92" s="234"/>
      <c r="Q92" s="92"/>
      <c r="R92" s="93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</row>
    <row r="93" spans="1:104">
      <c r="A93" s="92"/>
      <c r="B93" s="92"/>
      <c r="C93" s="92"/>
      <c r="D93" s="92"/>
      <c r="E93" s="92"/>
      <c r="F93" s="322"/>
      <c r="G93" s="92"/>
      <c r="H93" s="92"/>
      <c r="I93" s="92"/>
      <c r="J93" s="92"/>
      <c r="K93" s="92"/>
      <c r="L93" s="92"/>
      <c r="M93" s="233"/>
      <c r="N93" s="234"/>
      <c r="O93" s="92"/>
      <c r="P93" s="234"/>
      <c r="Q93" s="92"/>
      <c r="R93" s="93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</row>
    <row r="94" spans="1:104" s="121" customFormat="1">
      <c r="A94" s="92"/>
      <c r="B94" s="92"/>
      <c r="C94" s="92"/>
      <c r="D94" s="92"/>
      <c r="E94" s="92"/>
      <c r="F94" s="322"/>
      <c r="G94" s="92"/>
      <c r="H94" s="92"/>
      <c r="I94" s="92"/>
      <c r="J94" s="92"/>
      <c r="K94" s="92"/>
      <c r="L94" s="92"/>
      <c r="M94" s="233"/>
      <c r="N94" s="234"/>
      <c r="O94" s="92"/>
      <c r="P94" s="234"/>
      <c r="Q94" s="92"/>
      <c r="R94" s="93"/>
      <c r="S94" s="56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111"/>
      <c r="CB94" s="111"/>
      <c r="CC94" s="111"/>
      <c r="CD94" s="111"/>
      <c r="CE94" s="111"/>
      <c r="CF94" s="111"/>
      <c r="CG94" s="111"/>
      <c r="CH94" s="111"/>
      <c r="CI94" s="111"/>
      <c r="CJ94" s="111"/>
      <c r="CK94" s="111"/>
      <c r="CL94" s="111"/>
      <c r="CM94" s="111"/>
      <c r="CN94" s="111"/>
      <c r="CO94" s="111"/>
      <c r="CP94" s="111"/>
      <c r="CQ94" s="111"/>
      <c r="CR94" s="111"/>
      <c r="CS94" s="111"/>
      <c r="CT94" s="111"/>
      <c r="CU94" s="111"/>
      <c r="CV94" s="111"/>
      <c r="CW94" s="111"/>
      <c r="CX94" s="111"/>
      <c r="CY94" s="111"/>
      <c r="CZ94" s="111"/>
    </row>
    <row r="95" spans="1:104" s="121" customFormat="1">
      <c r="A95" s="43"/>
      <c r="B95" s="43"/>
      <c r="C95" s="43"/>
      <c r="D95" s="43"/>
      <c r="E95" s="43"/>
      <c r="F95" s="308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56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11"/>
      <c r="CA95" s="111"/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1"/>
      <c r="CN95" s="111"/>
      <c r="CO95" s="111"/>
      <c r="CP95" s="111"/>
      <c r="CQ95" s="111"/>
      <c r="CR95" s="111"/>
      <c r="CS95" s="111"/>
      <c r="CT95" s="111"/>
      <c r="CU95" s="111"/>
      <c r="CV95" s="111"/>
      <c r="CW95" s="111"/>
      <c r="CX95" s="111"/>
      <c r="CY95" s="111"/>
      <c r="CZ95" s="111"/>
    </row>
    <row r="96" spans="1:104" s="121" customFormat="1">
      <c r="A96" s="44" t="s">
        <v>213</v>
      </c>
      <c r="B96" s="44" t="s">
        <v>2</v>
      </c>
      <c r="C96" s="44" t="s">
        <v>214</v>
      </c>
      <c r="D96" s="44" t="s">
        <v>215</v>
      </c>
      <c r="E96" s="44" t="s">
        <v>216</v>
      </c>
      <c r="F96" s="61" t="s">
        <v>217</v>
      </c>
      <c r="G96" s="44" t="s">
        <v>6</v>
      </c>
      <c r="H96" s="44" t="s">
        <v>218</v>
      </c>
      <c r="I96" s="44" t="s">
        <v>219</v>
      </c>
      <c r="J96" s="44" t="s">
        <v>220</v>
      </c>
      <c r="K96" s="44" t="s">
        <v>221</v>
      </c>
      <c r="L96" s="44" t="s">
        <v>216</v>
      </c>
      <c r="M96" s="45"/>
      <c r="N96" s="46" t="s">
        <v>8</v>
      </c>
      <c r="O96" s="44" t="s">
        <v>9</v>
      </c>
      <c r="P96" s="46" t="s">
        <v>10</v>
      </c>
      <c r="Q96" s="44" t="s">
        <v>222</v>
      </c>
      <c r="R96" s="61" t="s">
        <v>223</v>
      </c>
      <c r="S96" s="56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1"/>
      <c r="BP96" s="111"/>
      <c r="BQ96" s="111"/>
      <c r="BR96" s="111"/>
      <c r="BS96" s="111"/>
      <c r="BT96" s="111"/>
      <c r="BU96" s="111"/>
      <c r="BV96" s="111"/>
      <c r="BW96" s="111"/>
      <c r="BX96" s="111"/>
      <c r="BY96" s="111"/>
      <c r="BZ96" s="111"/>
      <c r="CA96" s="111"/>
      <c r="CB96" s="111"/>
      <c r="CC96" s="111"/>
      <c r="CD96" s="111"/>
      <c r="CE96" s="111"/>
      <c r="CF96" s="111"/>
      <c r="CG96" s="111"/>
      <c r="CH96" s="111"/>
      <c r="CI96" s="111"/>
      <c r="CJ96" s="111"/>
      <c r="CK96" s="111"/>
      <c r="CL96" s="111"/>
      <c r="CM96" s="111"/>
      <c r="CN96" s="111"/>
      <c r="CO96" s="111"/>
      <c r="CP96" s="111"/>
      <c r="CQ96" s="111"/>
      <c r="CR96" s="111"/>
      <c r="CS96" s="111"/>
      <c r="CT96" s="111"/>
      <c r="CU96" s="111"/>
      <c r="CV96" s="111"/>
      <c r="CW96" s="111"/>
      <c r="CX96" s="111"/>
      <c r="CY96" s="111"/>
      <c r="CZ96" s="111"/>
    </row>
    <row r="97" spans="1:19" s="210" customFormat="1">
      <c r="A97" s="314" t="s">
        <v>496</v>
      </c>
      <c r="B97" s="314" t="s">
        <v>510</v>
      </c>
      <c r="C97" s="314" t="s">
        <v>511</v>
      </c>
      <c r="D97" s="314"/>
      <c r="E97" s="314"/>
      <c r="F97" s="449"/>
      <c r="G97" s="314"/>
      <c r="H97" s="314"/>
      <c r="I97" s="314"/>
      <c r="J97" s="314"/>
      <c r="K97" s="314"/>
      <c r="L97" s="314"/>
      <c r="M97" s="451"/>
      <c r="N97" s="329"/>
      <c r="O97" s="314"/>
      <c r="P97" s="329"/>
      <c r="Q97" s="314"/>
      <c r="R97" s="210">
        <v>82169.59</v>
      </c>
    </row>
    <row r="98" spans="1:19" s="42" customFormat="1">
      <c r="A98" s="50" t="s">
        <v>512</v>
      </c>
      <c r="B98" s="50" t="s">
        <v>513</v>
      </c>
      <c r="C98" s="50" t="s">
        <v>514</v>
      </c>
      <c r="D98" s="50"/>
      <c r="E98" s="450">
        <v>4495</v>
      </c>
      <c r="F98" s="67"/>
      <c r="H98" s="50">
        <v>51134</v>
      </c>
      <c r="I98" s="50">
        <v>52195</v>
      </c>
      <c r="J98" s="50">
        <f t="shared" ref="J98:J114" si="22">I98-H98</f>
        <v>1061</v>
      </c>
      <c r="K98" s="50">
        <v>1</v>
      </c>
      <c r="L98" s="50">
        <f t="shared" ref="L98:L114" si="23">K98*J98</f>
        <v>1061</v>
      </c>
      <c r="M98" s="51">
        <v>1.03</v>
      </c>
      <c r="N98" s="52">
        <f t="shared" ref="N98:N114" si="24">M98*L98</f>
        <v>1092.83</v>
      </c>
      <c r="O98" s="50">
        <v>300</v>
      </c>
      <c r="P98" s="52">
        <f>N98+O98</f>
        <v>1392.83</v>
      </c>
      <c r="Q98" s="50">
        <v>1</v>
      </c>
      <c r="R98" s="67">
        <f t="shared" ref="R98:R115" si="25">P98*Q98</f>
        <v>1392.83</v>
      </c>
    </row>
    <row r="99" spans="1:19" s="42" customFormat="1">
      <c r="A99" s="50" t="s">
        <v>515</v>
      </c>
      <c r="B99" s="50" t="s">
        <v>510</v>
      </c>
      <c r="C99" s="50">
        <v>10</v>
      </c>
      <c r="D99" s="50">
        <v>10</v>
      </c>
      <c r="E99" s="50">
        <f>SUM(D99-C99)</f>
        <v>0</v>
      </c>
      <c r="F99" s="67">
        <v>9.5</v>
      </c>
      <c r="G99" s="50">
        <f>E99*F99</f>
        <v>0</v>
      </c>
      <c r="H99" s="50">
        <v>76124</v>
      </c>
      <c r="I99" s="50">
        <v>76124</v>
      </c>
      <c r="J99" s="50">
        <f t="shared" si="22"/>
        <v>0</v>
      </c>
      <c r="K99" s="50">
        <v>1</v>
      </c>
      <c r="L99" s="50">
        <f t="shared" si="23"/>
        <v>0</v>
      </c>
      <c r="M99" s="51">
        <v>1.03</v>
      </c>
      <c r="N99" s="52">
        <f t="shared" si="24"/>
        <v>0</v>
      </c>
      <c r="O99" s="50">
        <v>50</v>
      </c>
      <c r="P99" s="52">
        <f t="shared" ref="P99:P122" si="26">G99+N99+O99</f>
        <v>50</v>
      </c>
      <c r="Q99" s="50">
        <v>1</v>
      </c>
      <c r="R99" s="67">
        <f t="shared" si="25"/>
        <v>50</v>
      </c>
    </row>
    <row r="100" spans="1:19" s="42" customFormat="1">
      <c r="A100" s="50" t="s">
        <v>402</v>
      </c>
      <c r="B100" s="50" t="s">
        <v>510</v>
      </c>
      <c r="C100" s="50">
        <v>27</v>
      </c>
      <c r="D100" s="50">
        <v>27</v>
      </c>
      <c r="E100" s="50">
        <f>SUM(D100-C100)</f>
        <v>0</v>
      </c>
      <c r="F100" s="67">
        <v>9.5</v>
      </c>
      <c r="G100" s="50">
        <f>E100*F100</f>
        <v>0</v>
      </c>
      <c r="H100" s="50">
        <v>52965</v>
      </c>
      <c r="I100" s="50">
        <v>52965</v>
      </c>
      <c r="J100" s="50">
        <f t="shared" si="22"/>
        <v>0</v>
      </c>
      <c r="K100" s="50">
        <v>1</v>
      </c>
      <c r="L100" s="50">
        <f t="shared" si="23"/>
        <v>0</v>
      </c>
      <c r="M100" s="51">
        <v>1.03</v>
      </c>
      <c r="N100" s="52">
        <f t="shared" si="24"/>
        <v>0</v>
      </c>
      <c r="O100" s="50">
        <v>40</v>
      </c>
      <c r="P100" s="52">
        <f t="shared" si="26"/>
        <v>40</v>
      </c>
      <c r="Q100" s="50">
        <v>0.5</v>
      </c>
      <c r="R100" s="67">
        <f t="shared" si="25"/>
        <v>20</v>
      </c>
    </row>
    <row r="101" spans="1:19" s="42" customFormat="1">
      <c r="A101" s="50" t="s">
        <v>516</v>
      </c>
      <c r="B101" s="50" t="s">
        <v>510</v>
      </c>
      <c r="C101" s="50" t="s">
        <v>403</v>
      </c>
      <c r="D101" s="50" t="s">
        <v>403</v>
      </c>
      <c r="E101" s="50"/>
      <c r="F101" s="67"/>
      <c r="G101" s="50"/>
      <c r="H101" s="50">
        <v>7604</v>
      </c>
      <c r="I101" s="50">
        <v>8107</v>
      </c>
      <c r="J101" s="50">
        <f t="shared" si="22"/>
        <v>503</v>
      </c>
      <c r="K101" s="50">
        <v>1</v>
      </c>
      <c r="L101" s="50">
        <f t="shared" si="23"/>
        <v>503</v>
      </c>
      <c r="M101" s="51">
        <v>1.03</v>
      </c>
      <c r="N101" s="52">
        <f t="shared" si="24"/>
        <v>518.09</v>
      </c>
      <c r="O101" s="50"/>
      <c r="P101" s="52">
        <f t="shared" si="26"/>
        <v>518.09</v>
      </c>
      <c r="Q101" s="50">
        <v>0.5</v>
      </c>
      <c r="R101" s="67">
        <f t="shared" si="25"/>
        <v>259.04500000000002</v>
      </c>
    </row>
    <row r="102" spans="1:19" s="42" customFormat="1">
      <c r="A102" s="50" t="s">
        <v>516</v>
      </c>
      <c r="B102" s="50" t="s">
        <v>510</v>
      </c>
      <c r="C102" s="50" t="s">
        <v>404</v>
      </c>
      <c r="D102" s="50" t="s">
        <v>404</v>
      </c>
      <c r="E102" s="50"/>
      <c r="F102" s="67"/>
      <c r="G102" s="50"/>
      <c r="H102" s="50">
        <v>4085</v>
      </c>
      <c r="I102" s="50">
        <v>4534</v>
      </c>
      <c r="J102" s="50">
        <f t="shared" si="22"/>
        <v>449</v>
      </c>
      <c r="K102" s="50">
        <v>1</v>
      </c>
      <c r="L102" s="50">
        <f t="shared" si="23"/>
        <v>449</v>
      </c>
      <c r="M102" s="51">
        <v>1.03</v>
      </c>
      <c r="N102" s="52">
        <f t="shared" si="24"/>
        <v>462.47</v>
      </c>
      <c r="O102" s="50"/>
      <c r="P102" s="52">
        <f t="shared" si="26"/>
        <v>462.47</v>
      </c>
      <c r="Q102" s="50">
        <v>0.5</v>
      </c>
      <c r="R102" s="67">
        <f t="shared" si="25"/>
        <v>231.23500000000001</v>
      </c>
    </row>
    <row r="103" spans="1:19" s="42" customFormat="1">
      <c r="A103" s="50" t="s">
        <v>517</v>
      </c>
      <c r="B103" s="50" t="s">
        <v>510</v>
      </c>
      <c r="C103" s="50">
        <v>211</v>
      </c>
      <c r="D103" s="50">
        <v>211</v>
      </c>
      <c r="E103" s="50">
        <f>SUM(D103-C103)</f>
        <v>0</v>
      </c>
      <c r="F103" s="67">
        <v>9.5</v>
      </c>
      <c r="G103" s="50">
        <f>E103*F103</f>
        <v>0</v>
      </c>
      <c r="H103" s="50">
        <v>26185</v>
      </c>
      <c r="I103" s="50">
        <v>27143</v>
      </c>
      <c r="J103" s="50">
        <f t="shared" si="22"/>
        <v>958</v>
      </c>
      <c r="K103" s="50">
        <v>1</v>
      </c>
      <c r="L103" s="50">
        <f t="shared" si="23"/>
        <v>958</v>
      </c>
      <c r="M103" s="51">
        <v>1.03</v>
      </c>
      <c r="N103" s="52">
        <f t="shared" si="24"/>
        <v>986.74</v>
      </c>
      <c r="O103" s="50"/>
      <c r="P103" s="52">
        <f t="shared" si="26"/>
        <v>986.74</v>
      </c>
      <c r="Q103" s="50">
        <v>1</v>
      </c>
      <c r="R103" s="67">
        <f t="shared" si="25"/>
        <v>986.74</v>
      </c>
    </row>
    <row r="104" spans="1:19" s="42" customFormat="1">
      <c r="A104" s="50" t="s">
        <v>518</v>
      </c>
      <c r="B104" s="50" t="s">
        <v>510</v>
      </c>
      <c r="C104" s="50">
        <v>38</v>
      </c>
      <c r="D104" s="50">
        <v>38</v>
      </c>
      <c r="E104" s="50">
        <f>SUM(D104-C104)</f>
        <v>0</v>
      </c>
      <c r="F104" s="67">
        <v>9.5</v>
      </c>
      <c r="G104" s="50">
        <f>E104*F104</f>
        <v>0</v>
      </c>
      <c r="H104" s="50">
        <v>34745</v>
      </c>
      <c r="I104" s="50">
        <v>37036</v>
      </c>
      <c r="J104" s="50">
        <f t="shared" si="22"/>
        <v>2291</v>
      </c>
      <c r="K104" s="50">
        <v>1</v>
      </c>
      <c r="L104" s="50">
        <f t="shared" si="23"/>
        <v>2291</v>
      </c>
      <c r="M104" s="51">
        <v>1.03</v>
      </c>
      <c r="N104" s="52">
        <f t="shared" si="24"/>
        <v>2359.73</v>
      </c>
      <c r="O104" s="50">
        <v>40</v>
      </c>
      <c r="P104" s="52">
        <f t="shared" si="26"/>
        <v>2399.73</v>
      </c>
      <c r="Q104" s="50">
        <v>1</v>
      </c>
      <c r="R104" s="67">
        <f t="shared" si="25"/>
        <v>2399.73</v>
      </c>
    </row>
    <row r="105" spans="1:19" s="42" customFormat="1">
      <c r="A105" s="50" t="s">
        <v>519</v>
      </c>
      <c r="B105" s="50" t="s">
        <v>520</v>
      </c>
      <c r="C105" s="50"/>
      <c r="D105" s="50"/>
      <c r="E105" s="50"/>
      <c r="F105" s="67"/>
      <c r="G105" s="50"/>
      <c r="H105" s="50">
        <v>40225</v>
      </c>
      <c r="I105" s="50">
        <v>41207</v>
      </c>
      <c r="J105" s="50">
        <f t="shared" si="22"/>
        <v>982</v>
      </c>
      <c r="K105" s="50">
        <v>1</v>
      </c>
      <c r="L105" s="50">
        <f t="shared" si="23"/>
        <v>982</v>
      </c>
      <c r="M105" s="50">
        <v>1.03</v>
      </c>
      <c r="N105" s="52">
        <f t="shared" si="24"/>
        <v>1011.46</v>
      </c>
      <c r="O105" s="50">
        <v>40</v>
      </c>
      <c r="P105" s="52">
        <f t="shared" si="26"/>
        <v>1051.46</v>
      </c>
      <c r="Q105" s="50">
        <v>1</v>
      </c>
      <c r="R105" s="67">
        <f t="shared" si="25"/>
        <v>1051.46</v>
      </c>
    </row>
    <row r="106" spans="1:19" s="42" customFormat="1">
      <c r="A106" s="50" t="s">
        <v>521</v>
      </c>
      <c r="B106" s="50" t="s">
        <v>520</v>
      </c>
      <c r="C106" s="50">
        <v>957</v>
      </c>
      <c r="D106" s="50">
        <v>957</v>
      </c>
      <c r="E106" s="50">
        <f>SUM(D106-C106)</f>
        <v>0</v>
      </c>
      <c r="F106" s="67">
        <v>9.5</v>
      </c>
      <c r="G106" s="50">
        <f>E106*F106</f>
        <v>0</v>
      </c>
      <c r="H106" s="50">
        <v>29444</v>
      </c>
      <c r="I106" s="50">
        <v>29730</v>
      </c>
      <c r="J106" s="50">
        <f t="shared" si="22"/>
        <v>286</v>
      </c>
      <c r="K106" s="50">
        <v>1</v>
      </c>
      <c r="L106" s="50">
        <f t="shared" si="23"/>
        <v>286</v>
      </c>
      <c r="M106" s="50">
        <v>1.03</v>
      </c>
      <c r="N106" s="52">
        <f t="shared" si="24"/>
        <v>294.58</v>
      </c>
      <c r="O106" s="50">
        <v>80</v>
      </c>
      <c r="P106" s="52">
        <f t="shared" si="26"/>
        <v>374.58</v>
      </c>
      <c r="Q106" s="50">
        <v>1</v>
      </c>
      <c r="R106" s="67">
        <f t="shared" si="25"/>
        <v>374.58</v>
      </c>
    </row>
    <row r="107" spans="1:19" s="42" customFormat="1">
      <c r="A107" s="50" t="s">
        <v>522</v>
      </c>
      <c r="B107" s="50" t="s">
        <v>520</v>
      </c>
      <c r="C107" s="50"/>
      <c r="D107" s="50"/>
      <c r="E107" s="50"/>
      <c r="F107" s="67"/>
      <c r="G107" s="50"/>
      <c r="H107" s="50">
        <v>573</v>
      </c>
      <c r="I107" s="50">
        <v>573</v>
      </c>
      <c r="J107" s="50">
        <f t="shared" si="22"/>
        <v>0</v>
      </c>
      <c r="K107" s="50">
        <v>1</v>
      </c>
      <c r="L107" s="50">
        <f t="shared" si="23"/>
        <v>0</v>
      </c>
      <c r="M107" s="50">
        <v>1.03</v>
      </c>
      <c r="N107" s="52">
        <f t="shared" si="24"/>
        <v>0</v>
      </c>
      <c r="O107" s="50">
        <v>120</v>
      </c>
      <c r="P107" s="52">
        <f t="shared" si="26"/>
        <v>120</v>
      </c>
      <c r="Q107" s="50">
        <v>1</v>
      </c>
      <c r="R107" s="67">
        <f t="shared" si="25"/>
        <v>120</v>
      </c>
      <c r="S107" s="42">
        <v>142790.5</v>
      </c>
    </row>
    <row r="108" spans="1:19" s="42" customFormat="1">
      <c r="A108" s="50" t="s">
        <v>523</v>
      </c>
      <c r="B108" s="50" t="s">
        <v>520</v>
      </c>
      <c r="C108" s="50">
        <v>413</v>
      </c>
      <c r="D108" s="50">
        <v>413</v>
      </c>
      <c r="E108" s="50">
        <f>SUM(D108-C108)</f>
        <v>0</v>
      </c>
      <c r="F108" s="67">
        <v>9.5</v>
      </c>
      <c r="G108" s="50">
        <f>E108*F108</f>
        <v>0</v>
      </c>
      <c r="H108" s="50">
        <v>30993</v>
      </c>
      <c r="I108" s="50">
        <v>35231</v>
      </c>
      <c r="J108" s="50">
        <f t="shared" si="22"/>
        <v>4238</v>
      </c>
      <c r="K108" s="50">
        <v>1</v>
      </c>
      <c r="L108" s="50">
        <f t="shared" si="23"/>
        <v>4238</v>
      </c>
      <c r="M108" s="50">
        <v>1.03</v>
      </c>
      <c r="N108" s="52">
        <f t="shared" si="24"/>
        <v>4365.1400000000003</v>
      </c>
      <c r="O108" s="50">
        <v>120</v>
      </c>
      <c r="P108" s="52">
        <f t="shared" si="26"/>
        <v>4485.1400000000003</v>
      </c>
      <c r="Q108" s="50">
        <v>1</v>
      </c>
      <c r="R108" s="67">
        <f t="shared" si="25"/>
        <v>4485.1400000000003</v>
      </c>
    </row>
    <row r="109" spans="1:19" s="42" customFormat="1">
      <c r="A109" s="50" t="s">
        <v>524</v>
      </c>
      <c r="B109" s="50" t="s">
        <v>520</v>
      </c>
      <c r="C109" s="50"/>
      <c r="D109" s="50"/>
      <c r="E109" s="50"/>
      <c r="F109" s="67"/>
      <c r="G109" s="50"/>
      <c r="H109" s="50">
        <v>2257</v>
      </c>
      <c r="I109" s="50">
        <v>2308</v>
      </c>
      <c r="J109" s="50">
        <f t="shared" si="22"/>
        <v>51</v>
      </c>
      <c r="K109" s="50">
        <v>1</v>
      </c>
      <c r="L109" s="50">
        <f t="shared" si="23"/>
        <v>51</v>
      </c>
      <c r="M109" s="50">
        <v>1.03</v>
      </c>
      <c r="N109" s="52">
        <f t="shared" si="24"/>
        <v>52.53</v>
      </c>
      <c r="O109" s="50">
        <v>120</v>
      </c>
      <c r="P109" s="52">
        <f t="shared" si="26"/>
        <v>172.53</v>
      </c>
      <c r="Q109" s="50">
        <v>1</v>
      </c>
      <c r="R109" s="67">
        <f t="shared" si="25"/>
        <v>172.53</v>
      </c>
      <c r="S109" s="67">
        <v>90475.14</v>
      </c>
    </row>
    <row r="110" spans="1:19" s="42" customFormat="1">
      <c r="A110" s="50" t="s">
        <v>525</v>
      </c>
      <c r="B110" s="50" t="s">
        <v>520</v>
      </c>
      <c r="C110" s="50">
        <v>57</v>
      </c>
      <c r="D110" s="50">
        <v>61</v>
      </c>
      <c r="E110" s="50">
        <f>SUM(D110-C110)</f>
        <v>4</v>
      </c>
      <c r="F110" s="67">
        <v>9.5</v>
      </c>
      <c r="G110" s="50">
        <f>E110*F110</f>
        <v>38</v>
      </c>
      <c r="H110" s="50">
        <v>4244</v>
      </c>
      <c r="I110" s="50">
        <v>4313</v>
      </c>
      <c r="J110" s="50">
        <f t="shared" si="22"/>
        <v>69</v>
      </c>
      <c r="K110" s="50">
        <v>40</v>
      </c>
      <c r="L110" s="50">
        <f t="shared" si="23"/>
        <v>2760</v>
      </c>
      <c r="M110" s="50">
        <v>1.03</v>
      </c>
      <c r="N110" s="52">
        <f t="shared" si="24"/>
        <v>2842.8</v>
      </c>
      <c r="O110" s="50"/>
      <c r="P110" s="52">
        <f t="shared" si="26"/>
        <v>2880.8</v>
      </c>
      <c r="Q110" s="50">
        <v>1</v>
      </c>
      <c r="R110" s="67">
        <f t="shared" si="25"/>
        <v>2880.8</v>
      </c>
    </row>
    <row r="111" spans="1:19" s="42" customFormat="1">
      <c r="A111" s="50" t="s">
        <v>526</v>
      </c>
      <c r="B111" s="50" t="s">
        <v>520</v>
      </c>
      <c r="C111" s="50"/>
      <c r="D111" s="50" t="s">
        <v>527</v>
      </c>
      <c r="E111" s="50"/>
      <c r="F111" s="67">
        <v>9.5</v>
      </c>
      <c r="G111" s="50"/>
      <c r="H111" s="50">
        <v>16168</v>
      </c>
      <c r="I111" s="50">
        <v>17362</v>
      </c>
      <c r="J111" s="50">
        <f t="shared" si="22"/>
        <v>1194</v>
      </c>
      <c r="K111" s="50">
        <v>1</v>
      </c>
      <c r="L111" s="50">
        <f t="shared" si="23"/>
        <v>1194</v>
      </c>
      <c r="M111" s="50">
        <v>1.03</v>
      </c>
      <c r="N111" s="52">
        <f t="shared" si="24"/>
        <v>1229.82</v>
      </c>
      <c r="O111" s="50"/>
      <c r="P111" s="52">
        <f t="shared" si="26"/>
        <v>1229.82</v>
      </c>
      <c r="Q111" s="50">
        <v>1</v>
      </c>
      <c r="R111" s="67">
        <f t="shared" si="25"/>
        <v>1229.82</v>
      </c>
    </row>
    <row r="112" spans="1:19" s="42" customFormat="1">
      <c r="A112" s="50" t="s">
        <v>528</v>
      </c>
      <c r="B112" s="50" t="s">
        <v>520</v>
      </c>
      <c r="C112" s="50">
        <v>254</v>
      </c>
      <c r="D112" s="50">
        <v>254</v>
      </c>
      <c r="E112" s="50">
        <f>SUM(D112-C112)</f>
        <v>0</v>
      </c>
      <c r="F112" s="67">
        <v>9.5</v>
      </c>
      <c r="G112" s="50">
        <f t="shared" ref="G112:G117" si="27">E112*F112</f>
        <v>0</v>
      </c>
      <c r="H112" s="50">
        <v>27896</v>
      </c>
      <c r="I112" s="50">
        <v>27896</v>
      </c>
      <c r="J112" s="50">
        <f t="shared" si="22"/>
        <v>0</v>
      </c>
      <c r="K112" s="50">
        <v>1</v>
      </c>
      <c r="L112" s="50">
        <f t="shared" si="23"/>
        <v>0</v>
      </c>
      <c r="M112" s="50">
        <v>1.03</v>
      </c>
      <c r="N112" s="52">
        <f t="shared" si="24"/>
        <v>0</v>
      </c>
      <c r="O112" s="50">
        <v>120</v>
      </c>
      <c r="P112" s="52">
        <f t="shared" si="26"/>
        <v>120</v>
      </c>
      <c r="Q112" s="50">
        <v>1</v>
      </c>
      <c r="R112" s="67">
        <f t="shared" si="25"/>
        <v>120</v>
      </c>
    </row>
    <row r="113" spans="1:104" s="42" customFormat="1">
      <c r="A113" s="50" t="s">
        <v>529</v>
      </c>
      <c r="B113" s="50" t="s">
        <v>520</v>
      </c>
      <c r="C113" s="50"/>
      <c r="D113" s="50"/>
      <c r="E113" s="50"/>
      <c r="F113" s="67">
        <v>9.5</v>
      </c>
      <c r="G113" s="50">
        <f t="shared" si="27"/>
        <v>0</v>
      </c>
      <c r="H113" s="50">
        <v>1991</v>
      </c>
      <c r="I113" s="50">
        <v>1991</v>
      </c>
      <c r="J113" s="50">
        <f t="shared" si="22"/>
        <v>0</v>
      </c>
      <c r="K113" s="50">
        <v>1</v>
      </c>
      <c r="L113" s="50">
        <f t="shared" si="23"/>
        <v>0</v>
      </c>
      <c r="M113" s="50">
        <v>1.03</v>
      </c>
      <c r="N113" s="52">
        <f t="shared" si="24"/>
        <v>0</v>
      </c>
      <c r="O113" s="50"/>
      <c r="P113" s="52">
        <f t="shared" si="26"/>
        <v>0</v>
      </c>
      <c r="Q113" s="50">
        <v>1</v>
      </c>
      <c r="R113" s="67">
        <f t="shared" si="25"/>
        <v>0</v>
      </c>
    </row>
    <row r="114" spans="1:104" s="42" customFormat="1">
      <c r="A114" s="50" t="s">
        <v>530</v>
      </c>
      <c r="B114" s="50" t="s">
        <v>520</v>
      </c>
      <c r="C114" s="50"/>
      <c r="D114" s="50"/>
      <c r="E114" s="50"/>
      <c r="F114" s="67">
        <v>9.5</v>
      </c>
      <c r="G114" s="50">
        <f t="shared" si="27"/>
        <v>0</v>
      </c>
      <c r="H114" s="50">
        <v>9566</v>
      </c>
      <c r="I114" s="50">
        <v>9566</v>
      </c>
      <c r="J114" s="50">
        <f t="shared" si="22"/>
        <v>0</v>
      </c>
      <c r="K114" s="50">
        <v>1</v>
      </c>
      <c r="L114" s="50">
        <f t="shared" si="23"/>
        <v>0</v>
      </c>
      <c r="M114" s="50">
        <v>1.03</v>
      </c>
      <c r="N114" s="52">
        <f t="shared" si="24"/>
        <v>0</v>
      </c>
      <c r="O114" s="50">
        <v>40</v>
      </c>
      <c r="P114" s="52">
        <f t="shared" si="26"/>
        <v>40</v>
      </c>
      <c r="Q114" s="50">
        <v>1</v>
      </c>
      <c r="R114" s="67">
        <f t="shared" si="25"/>
        <v>40</v>
      </c>
    </row>
    <row r="115" spans="1:104" s="42" customFormat="1" ht="16.5" customHeight="1">
      <c r="A115" s="50" t="s">
        <v>531</v>
      </c>
      <c r="B115" s="50" t="s">
        <v>520</v>
      </c>
      <c r="C115" s="50">
        <v>210</v>
      </c>
      <c r="D115" s="50">
        <v>210</v>
      </c>
      <c r="E115" s="50">
        <f>SUM(D115-C115)</f>
        <v>0</v>
      </c>
      <c r="F115" s="67">
        <v>9.5</v>
      </c>
      <c r="G115" s="50">
        <f t="shared" si="27"/>
        <v>0</v>
      </c>
      <c r="H115" s="50"/>
      <c r="I115" s="50"/>
      <c r="J115" s="50"/>
      <c r="K115" s="50"/>
      <c r="L115" s="50"/>
      <c r="M115" s="50">
        <v>1.03</v>
      </c>
      <c r="N115" s="52"/>
      <c r="O115" s="50">
        <v>40</v>
      </c>
      <c r="P115" s="52">
        <f t="shared" si="26"/>
        <v>40</v>
      </c>
      <c r="Q115" s="50">
        <v>1</v>
      </c>
      <c r="R115" s="67">
        <f t="shared" si="25"/>
        <v>40</v>
      </c>
      <c r="S115" s="42">
        <v>88654.68</v>
      </c>
    </row>
    <row r="116" spans="1:104" s="42" customFormat="1" ht="18.75" customHeight="1">
      <c r="A116" s="50" t="s">
        <v>532</v>
      </c>
      <c r="B116" s="50" t="s">
        <v>520</v>
      </c>
      <c r="C116" s="50">
        <v>217</v>
      </c>
      <c r="D116" s="50">
        <v>217</v>
      </c>
      <c r="E116" s="50">
        <f>SUM(D116-C116)</f>
        <v>0</v>
      </c>
      <c r="F116" s="67">
        <v>9.5</v>
      </c>
      <c r="G116" s="50">
        <f t="shared" si="27"/>
        <v>0</v>
      </c>
      <c r="H116" s="50"/>
      <c r="I116" s="50"/>
      <c r="J116" s="50"/>
      <c r="K116" s="50"/>
      <c r="L116" s="50"/>
      <c r="M116" s="50">
        <v>1.03</v>
      </c>
      <c r="N116" s="52"/>
      <c r="O116" s="50"/>
      <c r="P116" s="52">
        <f t="shared" si="26"/>
        <v>0</v>
      </c>
      <c r="Q116" s="50">
        <v>1</v>
      </c>
      <c r="R116" s="67">
        <f>P116</f>
        <v>0</v>
      </c>
    </row>
    <row r="117" spans="1:104" s="42" customFormat="1" ht="12.75" customHeight="1">
      <c r="A117" s="50" t="s">
        <v>533</v>
      </c>
      <c r="B117" s="50" t="s">
        <v>520</v>
      </c>
      <c r="C117" s="50">
        <v>191</v>
      </c>
      <c r="D117" s="50">
        <v>191</v>
      </c>
      <c r="E117" s="50">
        <f>SUM(D117-C117)</f>
        <v>0</v>
      </c>
      <c r="F117" s="67">
        <v>9.5</v>
      </c>
      <c r="G117" s="50">
        <f t="shared" si="27"/>
        <v>0</v>
      </c>
      <c r="H117" s="50">
        <v>33997</v>
      </c>
      <c r="I117" s="50">
        <v>34075</v>
      </c>
      <c r="J117" s="50">
        <f>I117-H117</f>
        <v>78</v>
      </c>
      <c r="K117" s="50">
        <v>1</v>
      </c>
      <c r="L117" s="50">
        <f>K117*J117</f>
        <v>78</v>
      </c>
      <c r="M117" s="50">
        <v>1.03</v>
      </c>
      <c r="N117" s="52">
        <f>M117*L117</f>
        <v>80.34</v>
      </c>
      <c r="O117" s="50">
        <v>120</v>
      </c>
      <c r="P117" s="52">
        <f t="shared" si="26"/>
        <v>200.34</v>
      </c>
      <c r="Q117" s="50">
        <v>1</v>
      </c>
      <c r="R117" s="67">
        <f>P117*Q117</f>
        <v>200.34</v>
      </c>
    </row>
    <row r="118" spans="1:104" s="42" customFormat="1" ht="21" customHeight="1">
      <c r="A118" s="50" t="s">
        <v>534</v>
      </c>
      <c r="B118" s="50" t="s">
        <v>520</v>
      </c>
      <c r="C118" s="50"/>
      <c r="D118" s="50"/>
      <c r="E118" s="50"/>
      <c r="F118" s="67">
        <v>9.5</v>
      </c>
      <c r="G118" s="50"/>
      <c r="H118" s="50">
        <v>43908</v>
      </c>
      <c r="I118" s="50">
        <v>45181</v>
      </c>
      <c r="J118" s="50">
        <f>I118-H118</f>
        <v>1273</v>
      </c>
      <c r="K118" s="50">
        <v>1</v>
      </c>
      <c r="L118" s="50">
        <f>K118*J118</f>
        <v>1273</v>
      </c>
      <c r="M118" s="50">
        <v>1.03</v>
      </c>
      <c r="N118" s="52">
        <f>M118*L118</f>
        <v>1311.19</v>
      </c>
      <c r="O118" s="50">
        <v>80</v>
      </c>
      <c r="P118" s="52">
        <f t="shared" si="26"/>
        <v>1391.19</v>
      </c>
      <c r="Q118" s="50">
        <v>1</v>
      </c>
      <c r="R118" s="67">
        <f>P118*Q118</f>
        <v>1391.19</v>
      </c>
    </row>
    <row r="119" spans="1:104" s="42" customFormat="1" ht="14.25" customHeight="1">
      <c r="A119" s="50" t="s">
        <v>535</v>
      </c>
      <c r="B119" s="50" t="s">
        <v>520</v>
      </c>
      <c r="C119" s="50">
        <v>267</v>
      </c>
      <c r="D119" s="50">
        <v>267</v>
      </c>
      <c r="E119" s="50">
        <f>SUM(D119-C119)</f>
        <v>0</v>
      </c>
      <c r="F119" s="67">
        <v>9.5</v>
      </c>
      <c r="G119" s="50">
        <f>E119*F119</f>
        <v>0</v>
      </c>
      <c r="H119" s="50">
        <v>6779</v>
      </c>
      <c r="I119" s="50">
        <v>6779</v>
      </c>
      <c r="J119" s="50">
        <f>I119-H119</f>
        <v>0</v>
      </c>
      <c r="K119" s="50">
        <v>1</v>
      </c>
      <c r="L119" s="50">
        <f>K119*J119</f>
        <v>0</v>
      </c>
      <c r="M119" s="50">
        <v>1.03</v>
      </c>
      <c r="N119" s="52">
        <f>M119*L119</f>
        <v>0</v>
      </c>
      <c r="O119" s="50">
        <v>80</v>
      </c>
      <c r="P119" s="52">
        <f t="shared" si="26"/>
        <v>80</v>
      </c>
      <c r="Q119" s="50">
        <v>1</v>
      </c>
      <c r="R119" s="67">
        <f>P119*Q119</f>
        <v>80</v>
      </c>
    </row>
    <row r="120" spans="1:104" s="42" customFormat="1" ht="18.75" customHeight="1">
      <c r="A120" s="50" t="s">
        <v>536</v>
      </c>
      <c r="B120" s="50" t="s">
        <v>520</v>
      </c>
      <c r="C120" s="50"/>
      <c r="D120" s="50"/>
      <c r="E120" s="50"/>
      <c r="F120" s="67">
        <v>9.5</v>
      </c>
      <c r="G120" s="50"/>
      <c r="H120" s="50">
        <v>14137</v>
      </c>
      <c r="I120" s="50">
        <v>14137</v>
      </c>
      <c r="J120" s="50">
        <f>I120-H120</f>
        <v>0</v>
      </c>
      <c r="K120" s="50">
        <v>1</v>
      </c>
      <c r="L120" s="50">
        <f>K120*J120</f>
        <v>0</v>
      </c>
      <c r="M120" s="50">
        <v>1.03</v>
      </c>
      <c r="N120" s="52">
        <f>M120*L120</f>
        <v>0</v>
      </c>
      <c r="O120" s="50">
        <v>120</v>
      </c>
      <c r="P120" s="52">
        <f t="shared" si="26"/>
        <v>120</v>
      </c>
      <c r="Q120" s="50">
        <v>1</v>
      </c>
      <c r="R120" s="67">
        <f>P120*Q120</f>
        <v>120</v>
      </c>
    </row>
    <row r="121" spans="1:104" s="42" customFormat="1">
      <c r="A121" s="50" t="s">
        <v>537</v>
      </c>
      <c r="B121" s="50" t="s">
        <v>520</v>
      </c>
      <c r="C121" s="50"/>
      <c r="D121" s="50"/>
      <c r="E121" s="50"/>
      <c r="F121" s="67">
        <v>9.5</v>
      </c>
      <c r="G121" s="50"/>
      <c r="H121" s="50">
        <v>14019</v>
      </c>
      <c r="I121" s="50">
        <v>14019</v>
      </c>
      <c r="J121" s="50">
        <f>I121-H121</f>
        <v>0</v>
      </c>
      <c r="K121" s="50">
        <v>1</v>
      </c>
      <c r="L121" s="50">
        <f>K121*J121</f>
        <v>0</v>
      </c>
      <c r="M121" s="50">
        <v>1.03</v>
      </c>
      <c r="N121" s="52">
        <f>M121*L121</f>
        <v>0</v>
      </c>
      <c r="O121" s="50"/>
      <c r="P121" s="52">
        <f t="shared" si="26"/>
        <v>0</v>
      </c>
      <c r="Q121" s="50">
        <v>1</v>
      </c>
      <c r="R121" s="67">
        <f>P121*Q121</f>
        <v>0</v>
      </c>
    </row>
    <row r="122" spans="1:104" s="42" customFormat="1">
      <c r="A122" s="50" t="s">
        <v>10</v>
      </c>
      <c r="B122" s="50" t="s">
        <v>510</v>
      </c>
      <c r="C122" s="50"/>
      <c r="D122" s="50"/>
      <c r="E122" s="50">
        <f>SUM(E99:E121)</f>
        <v>4</v>
      </c>
      <c r="F122" s="67">
        <v>9.5</v>
      </c>
      <c r="G122" s="50">
        <f>E122*F122</f>
        <v>38</v>
      </c>
      <c r="H122" s="50"/>
      <c r="I122" s="50"/>
      <c r="J122" s="50"/>
      <c r="K122" s="50"/>
      <c r="L122" s="50">
        <f>SUM(L99:L121)</f>
        <v>15063</v>
      </c>
      <c r="M122" s="51">
        <v>1.03</v>
      </c>
      <c r="N122" s="52">
        <f>L122*M122</f>
        <v>15514.89</v>
      </c>
      <c r="O122" s="50">
        <f>SUM(O98:O121)</f>
        <v>1510</v>
      </c>
      <c r="P122" s="52">
        <f t="shared" si="26"/>
        <v>17062.89</v>
      </c>
      <c r="Q122" s="50">
        <v>1</v>
      </c>
      <c r="R122" s="67">
        <f>SUM(R98:R121)</f>
        <v>17645.439999999999</v>
      </c>
    </row>
    <row r="123" spans="1:104" s="42" customFormat="1">
      <c r="A123" s="222" t="s">
        <v>496</v>
      </c>
      <c r="B123" s="222" t="s">
        <v>510</v>
      </c>
      <c r="C123" s="222" t="s">
        <v>285</v>
      </c>
      <c r="D123" s="222"/>
      <c r="E123" s="222"/>
      <c r="F123" s="238"/>
      <c r="G123" s="222"/>
      <c r="H123" s="222"/>
      <c r="I123" s="222"/>
      <c r="J123" s="222"/>
      <c r="K123" s="222"/>
      <c r="L123" s="222"/>
      <c r="M123" s="228"/>
      <c r="N123" s="229"/>
      <c r="O123" s="222"/>
      <c r="P123" s="229"/>
      <c r="Q123" s="222"/>
      <c r="R123" s="238">
        <v>60527.18</v>
      </c>
    </row>
    <row r="124" spans="1:104" s="42" customFormat="1">
      <c r="A124" s="222" t="s">
        <v>538</v>
      </c>
      <c r="B124" s="222" t="s">
        <v>510</v>
      </c>
      <c r="C124" s="222" t="s">
        <v>499</v>
      </c>
      <c r="D124" s="222"/>
      <c r="E124" s="222"/>
      <c r="F124" s="238"/>
      <c r="G124" s="222"/>
      <c r="H124" s="222"/>
      <c r="I124" s="222"/>
      <c r="J124" s="222"/>
      <c r="K124" s="222"/>
      <c r="L124" s="222"/>
      <c r="M124" s="228"/>
      <c r="N124" s="229"/>
      <c r="O124" s="222"/>
      <c r="P124" s="229"/>
      <c r="Q124" s="222"/>
      <c r="R124" s="238">
        <f>R123-R122</f>
        <v>42881.74</v>
      </c>
    </row>
    <row r="125" spans="1:104">
      <c r="A125" s="44"/>
      <c r="B125" s="44"/>
      <c r="C125" s="44"/>
      <c r="D125" s="44"/>
      <c r="E125" s="44"/>
      <c r="F125" s="61"/>
      <c r="G125" s="44"/>
      <c r="H125" s="44"/>
      <c r="I125" s="44"/>
      <c r="J125" s="44"/>
      <c r="K125" s="44"/>
      <c r="L125" s="207">
        <f>P125/M122</f>
        <v>22538.912621359199</v>
      </c>
      <c r="M125" s="45"/>
      <c r="N125" s="46"/>
      <c r="O125" s="44"/>
      <c r="P125" s="452">
        <v>23215.08</v>
      </c>
      <c r="Q125" s="44"/>
      <c r="R125" s="61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</row>
    <row r="126" spans="1:104">
      <c r="A126" s="44" t="s">
        <v>213</v>
      </c>
      <c r="B126" s="44" t="s">
        <v>2</v>
      </c>
      <c r="C126" s="44" t="s">
        <v>214</v>
      </c>
      <c r="D126" s="44" t="s">
        <v>215</v>
      </c>
      <c r="E126" s="44" t="s">
        <v>216</v>
      </c>
      <c r="F126" s="61" t="s">
        <v>217</v>
      </c>
      <c r="G126" s="44" t="s">
        <v>6</v>
      </c>
      <c r="H126" s="44" t="s">
        <v>218</v>
      </c>
      <c r="I126" s="44" t="s">
        <v>219</v>
      </c>
      <c r="J126" s="44" t="s">
        <v>220</v>
      </c>
      <c r="K126" s="44" t="s">
        <v>221</v>
      </c>
      <c r="L126" s="44" t="s">
        <v>216</v>
      </c>
      <c r="M126" s="45"/>
      <c r="N126" s="46" t="s">
        <v>8</v>
      </c>
      <c r="O126" s="44" t="s">
        <v>9</v>
      </c>
      <c r="P126" s="46" t="s">
        <v>10</v>
      </c>
      <c r="Q126" s="44" t="s">
        <v>222</v>
      </c>
      <c r="R126" s="61" t="s">
        <v>223</v>
      </c>
      <c r="S126" s="111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</row>
    <row r="127" spans="1:104" s="42" customFormat="1">
      <c r="A127" s="50" t="s">
        <v>539</v>
      </c>
      <c r="B127" s="50" t="s">
        <v>540</v>
      </c>
      <c r="C127" s="50"/>
      <c r="D127" s="50"/>
      <c r="E127" s="50"/>
      <c r="F127" s="67"/>
      <c r="G127" s="50"/>
      <c r="H127" s="50">
        <v>1388</v>
      </c>
      <c r="I127" s="50">
        <v>1388</v>
      </c>
      <c r="J127" s="50">
        <f>I127-H127</f>
        <v>0</v>
      </c>
      <c r="K127" s="50">
        <v>1</v>
      </c>
      <c r="L127" s="50">
        <f>K127*J127</f>
        <v>0</v>
      </c>
      <c r="M127" s="51">
        <v>1.03</v>
      </c>
      <c r="N127" s="52">
        <f>M127*L127</f>
        <v>0</v>
      </c>
      <c r="O127" s="50">
        <v>30</v>
      </c>
      <c r="P127" s="52">
        <f>G127+N127+O127</f>
        <v>30</v>
      </c>
      <c r="Q127" s="50">
        <v>1</v>
      </c>
      <c r="R127" s="67">
        <f>P127*Q127</f>
        <v>30</v>
      </c>
    </row>
    <row r="128" spans="1:104" s="42" customFormat="1">
      <c r="A128" s="50" t="s">
        <v>541</v>
      </c>
      <c r="B128" s="50" t="s">
        <v>540</v>
      </c>
      <c r="C128" s="50">
        <v>25</v>
      </c>
      <c r="D128" s="50">
        <v>25</v>
      </c>
      <c r="E128" s="50">
        <f>SUM(D128-C128)</f>
        <v>0</v>
      </c>
      <c r="F128" s="67">
        <v>9.5</v>
      </c>
      <c r="G128" s="50">
        <f>E128*F128</f>
        <v>0</v>
      </c>
      <c r="H128" s="50">
        <v>42612</v>
      </c>
      <c r="I128" s="50">
        <v>43151</v>
      </c>
      <c r="J128" s="50">
        <f>I128-H128</f>
        <v>539</v>
      </c>
      <c r="K128" s="50">
        <v>1</v>
      </c>
      <c r="L128" s="50">
        <f>K128*J128</f>
        <v>539</v>
      </c>
      <c r="M128" s="51">
        <v>1.03</v>
      </c>
      <c r="N128" s="52">
        <f>M128*L128</f>
        <v>555.16999999999996</v>
      </c>
      <c r="O128" s="50">
        <v>40</v>
      </c>
      <c r="P128" s="52">
        <f>G128+N128+O128</f>
        <v>595.16999999999996</v>
      </c>
      <c r="Q128" s="50">
        <v>1</v>
      </c>
      <c r="R128" s="67">
        <f>P128*Q128</f>
        <v>595.16999999999996</v>
      </c>
    </row>
    <row r="129" spans="1:104" s="42" customFormat="1">
      <c r="A129" s="50" t="s">
        <v>542</v>
      </c>
      <c r="B129" s="50" t="s">
        <v>540</v>
      </c>
      <c r="C129" s="50">
        <v>31</v>
      </c>
      <c r="D129" s="50">
        <v>31</v>
      </c>
      <c r="E129" s="50">
        <f>SUM(D129-C129)</f>
        <v>0</v>
      </c>
      <c r="F129" s="67">
        <v>9.5</v>
      </c>
      <c r="G129" s="50">
        <f>E129*F129</f>
        <v>0</v>
      </c>
      <c r="H129" s="50">
        <v>26239</v>
      </c>
      <c r="I129" s="50">
        <v>26586</v>
      </c>
      <c r="J129" s="50">
        <f>I129-H129</f>
        <v>347</v>
      </c>
      <c r="K129" s="50">
        <v>1</v>
      </c>
      <c r="L129" s="50">
        <f>K129*J129</f>
        <v>347</v>
      </c>
      <c r="M129" s="51">
        <v>1.03</v>
      </c>
      <c r="N129" s="52">
        <f>M129*L129</f>
        <v>357.41</v>
      </c>
      <c r="O129" s="50">
        <v>60</v>
      </c>
      <c r="P129" s="52">
        <f>G129+N129+O129</f>
        <v>417.41</v>
      </c>
      <c r="Q129" s="50">
        <v>1</v>
      </c>
      <c r="R129" s="67">
        <f>P129*Q129</f>
        <v>417.41</v>
      </c>
    </row>
    <row r="130" spans="1:104" s="42" customFormat="1">
      <c r="A130" s="50" t="s">
        <v>10</v>
      </c>
      <c r="B130" s="50" t="s">
        <v>540</v>
      </c>
      <c r="C130" s="50"/>
      <c r="D130" s="50"/>
      <c r="E130" s="50">
        <f>SUM(E128:E129)</f>
        <v>0</v>
      </c>
      <c r="F130" s="67">
        <v>9.5</v>
      </c>
      <c r="G130" s="50">
        <f>F130*E130</f>
        <v>0</v>
      </c>
      <c r="H130" s="50"/>
      <c r="I130" s="50"/>
      <c r="J130" s="50"/>
      <c r="K130" s="50"/>
      <c r="L130" s="50">
        <f>SUM(L127:L129)</f>
        <v>886</v>
      </c>
      <c r="M130" s="51">
        <v>1.03</v>
      </c>
      <c r="N130" s="52">
        <f>L130*M130</f>
        <v>912.58</v>
      </c>
      <c r="O130" s="50">
        <f>SUM(O127:O129)</f>
        <v>130</v>
      </c>
      <c r="P130" s="52">
        <f>O130+N130+G130</f>
        <v>1042.58</v>
      </c>
      <c r="Q130" s="50">
        <v>1</v>
      </c>
      <c r="R130" s="67">
        <f>G130+N130+O130</f>
        <v>1042.58</v>
      </c>
    </row>
    <row r="131" spans="1:104" s="42" customFormat="1">
      <c r="A131" s="50" t="s">
        <v>496</v>
      </c>
      <c r="B131" s="50" t="s">
        <v>285</v>
      </c>
      <c r="C131" s="50"/>
      <c r="D131" s="50"/>
      <c r="E131" s="50"/>
      <c r="F131" s="67"/>
      <c r="G131" s="50"/>
      <c r="H131" s="50"/>
      <c r="I131" s="50"/>
      <c r="J131" s="50"/>
      <c r="K131" s="50"/>
      <c r="L131" s="50"/>
      <c r="M131" s="51"/>
      <c r="N131" s="52"/>
      <c r="O131" s="50"/>
      <c r="P131" s="52"/>
      <c r="Q131" s="50"/>
      <c r="R131" s="455">
        <v>80757.94</v>
      </c>
    </row>
    <row r="132" spans="1:104" s="42" customFormat="1">
      <c r="A132" s="50" t="s">
        <v>498</v>
      </c>
      <c r="B132" s="50" t="s">
        <v>499</v>
      </c>
      <c r="C132" s="50"/>
      <c r="D132" s="50"/>
      <c r="E132" s="50"/>
      <c r="F132" s="67"/>
      <c r="G132" s="50"/>
      <c r="H132" s="50"/>
      <c r="I132" s="50"/>
      <c r="J132" s="50"/>
      <c r="K132" s="50"/>
      <c r="L132" s="50"/>
      <c r="M132" s="51"/>
      <c r="N132" s="52"/>
      <c r="O132" s="50"/>
      <c r="P132" s="52"/>
      <c r="Q132" s="50"/>
      <c r="R132" s="67">
        <f>R131-R130</f>
        <v>79715.360000000001</v>
      </c>
    </row>
    <row r="133" spans="1:104">
      <c r="A133" s="44" t="s">
        <v>543</v>
      </c>
      <c r="B133" s="44"/>
      <c r="C133" s="44"/>
      <c r="D133" s="44"/>
      <c r="E133" s="44"/>
      <c r="F133" s="61"/>
      <c r="G133" s="44"/>
      <c r="H133" s="44"/>
      <c r="I133" s="44"/>
      <c r="J133" s="44"/>
      <c r="K133" s="44"/>
      <c r="L133" s="44"/>
      <c r="M133" s="45"/>
      <c r="N133" s="46"/>
      <c r="O133" s="44"/>
      <c r="P133" s="46"/>
      <c r="Q133" s="44"/>
      <c r="R133" s="61"/>
      <c r="S133" s="56" t="s">
        <v>544</v>
      </c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</row>
    <row r="134" spans="1:104" s="121" customFormat="1">
      <c r="A134" s="44"/>
      <c r="B134" s="44"/>
      <c r="C134" s="44"/>
      <c r="D134" s="44"/>
      <c r="E134" s="44"/>
      <c r="F134" s="61"/>
      <c r="G134" s="44"/>
      <c r="H134" s="44"/>
      <c r="I134" s="44"/>
      <c r="J134" s="44"/>
      <c r="K134" s="44"/>
      <c r="L134" s="44"/>
      <c r="M134" s="45"/>
      <c r="N134" s="46"/>
      <c r="O134" s="44"/>
      <c r="P134" s="46"/>
      <c r="Q134" s="44"/>
      <c r="R134" s="61"/>
      <c r="S134" s="56" t="s">
        <v>544</v>
      </c>
      <c r="T134" s="111"/>
      <c r="U134" s="111"/>
      <c r="V134" s="111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111"/>
      <c r="AO134" s="111"/>
      <c r="AP134" s="111"/>
      <c r="AQ134" s="111"/>
      <c r="AR134" s="111"/>
      <c r="AS134" s="111"/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1"/>
      <c r="BG134" s="111"/>
      <c r="BH134" s="111"/>
      <c r="BI134" s="111"/>
      <c r="BJ134" s="111"/>
      <c r="BK134" s="111"/>
      <c r="BL134" s="111"/>
      <c r="BM134" s="111"/>
      <c r="BN134" s="111"/>
      <c r="BO134" s="111"/>
      <c r="BP134" s="111"/>
      <c r="BQ134" s="111"/>
      <c r="BR134" s="111"/>
      <c r="BS134" s="111"/>
      <c r="BT134" s="111"/>
      <c r="BU134" s="111"/>
      <c r="BV134" s="111"/>
      <c r="BW134" s="111"/>
      <c r="BX134" s="111"/>
      <c r="BY134" s="111"/>
      <c r="BZ134" s="111"/>
      <c r="CA134" s="111"/>
      <c r="CB134" s="111"/>
      <c r="CC134" s="111"/>
      <c r="CD134" s="111"/>
      <c r="CE134" s="111"/>
      <c r="CF134" s="111"/>
      <c r="CG134" s="111"/>
      <c r="CH134" s="111"/>
      <c r="CI134" s="111"/>
      <c r="CJ134" s="111"/>
      <c r="CK134" s="111"/>
      <c r="CL134" s="111"/>
      <c r="CM134" s="111"/>
      <c r="CN134" s="111"/>
      <c r="CO134" s="111"/>
      <c r="CP134" s="111"/>
      <c r="CQ134" s="111"/>
      <c r="CR134" s="111"/>
      <c r="CS134" s="111"/>
      <c r="CT134" s="111"/>
      <c r="CU134" s="111"/>
      <c r="CV134" s="111"/>
      <c r="CW134" s="111"/>
      <c r="CX134" s="111"/>
      <c r="CY134" s="111"/>
      <c r="CZ134" s="111"/>
    </row>
    <row r="135" spans="1:104" s="304" customFormat="1">
      <c r="A135" s="453" t="s">
        <v>545</v>
      </c>
      <c r="B135" s="117"/>
      <c r="C135" s="117"/>
      <c r="D135" s="117"/>
      <c r="E135" s="117"/>
      <c r="F135" s="39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56" t="s">
        <v>544</v>
      </c>
      <c r="T135" s="111"/>
      <c r="U135" s="111"/>
      <c r="V135" s="111"/>
      <c r="W135" s="111"/>
      <c r="X135" s="111"/>
      <c r="Y135" s="111"/>
      <c r="Z135" s="111"/>
      <c r="AA135" s="111"/>
      <c r="AB135" s="111"/>
      <c r="AC135" s="111"/>
      <c r="AD135" s="111"/>
      <c r="AE135" s="111"/>
      <c r="AF135" s="111"/>
      <c r="AG135" s="111"/>
      <c r="AH135" s="111"/>
      <c r="AI135" s="111"/>
      <c r="AJ135" s="111"/>
      <c r="AK135" s="111"/>
      <c r="AL135" s="111"/>
      <c r="AM135" s="111"/>
      <c r="AN135" s="111"/>
      <c r="AO135" s="111"/>
      <c r="AP135" s="111"/>
      <c r="AQ135" s="111"/>
      <c r="AR135" s="111"/>
      <c r="AS135" s="111"/>
      <c r="AT135" s="111"/>
      <c r="AU135" s="111"/>
      <c r="AV135" s="111"/>
      <c r="AW135" s="111"/>
      <c r="AX135" s="111"/>
      <c r="AY135" s="111"/>
      <c r="AZ135" s="111"/>
      <c r="BA135" s="111"/>
      <c r="BB135" s="111"/>
      <c r="BC135" s="111"/>
      <c r="BD135" s="111"/>
      <c r="BE135" s="111"/>
      <c r="BF135" s="111"/>
      <c r="BG135" s="111"/>
      <c r="BH135" s="111"/>
      <c r="BI135" s="111"/>
      <c r="BJ135" s="111"/>
      <c r="BK135" s="111"/>
      <c r="BL135" s="111"/>
      <c r="BM135" s="111"/>
      <c r="BN135" s="111"/>
      <c r="BO135" s="111"/>
      <c r="BP135" s="111"/>
      <c r="BQ135" s="111"/>
      <c r="BR135" s="111"/>
      <c r="BS135" s="111"/>
      <c r="BT135" s="111"/>
      <c r="BU135" s="111"/>
      <c r="BV135" s="111"/>
      <c r="BW135" s="111"/>
      <c r="BX135" s="111"/>
      <c r="BY135" s="111"/>
      <c r="BZ135" s="111"/>
      <c r="CA135" s="111"/>
      <c r="CB135" s="111"/>
      <c r="CC135" s="111"/>
      <c r="CD135" s="111"/>
      <c r="CE135" s="111"/>
      <c r="CF135" s="111"/>
      <c r="CG135" s="111"/>
      <c r="CH135" s="111"/>
      <c r="CI135" s="111"/>
      <c r="CJ135" s="111"/>
      <c r="CK135" s="111"/>
      <c r="CL135" s="111"/>
      <c r="CM135" s="111"/>
      <c r="CN135" s="111"/>
      <c r="CO135" s="111"/>
      <c r="CP135" s="111"/>
      <c r="CQ135" s="111"/>
      <c r="CR135" s="111"/>
      <c r="CS135" s="111"/>
      <c r="CT135" s="111"/>
      <c r="CU135" s="111"/>
      <c r="CV135" s="111"/>
      <c r="CW135" s="111"/>
      <c r="CX135" s="111"/>
      <c r="CY135" s="111"/>
      <c r="CZ135" s="111"/>
    </row>
    <row r="136" spans="1:104" s="42" customFormat="1">
      <c r="A136" s="50" t="s">
        <v>546</v>
      </c>
      <c r="B136" s="50" t="s">
        <v>96</v>
      </c>
      <c r="C136" s="50">
        <v>34</v>
      </c>
      <c r="D136" s="50">
        <v>42</v>
      </c>
      <c r="E136" s="50">
        <f>SUM(D136-C136)</f>
        <v>8</v>
      </c>
      <c r="F136" s="67">
        <v>9.5</v>
      </c>
      <c r="G136" s="50">
        <f>E136*F136</f>
        <v>76</v>
      </c>
      <c r="H136" s="50">
        <v>1164</v>
      </c>
      <c r="I136" s="50">
        <v>1549</v>
      </c>
      <c r="J136" s="50">
        <f>I136-H136</f>
        <v>385</v>
      </c>
      <c r="K136" s="50">
        <v>1</v>
      </c>
      <c r="L136" s="50">
        <f>K136*J136</f>
        <v>385</v>
      </c>
      <c r="M136" s="51">
        <v>1.03</v>
      </c>
      <c r="N136" s="52">
        <f>M136*L136</f>
        <v>396.55</v>
      </c>
      <c r="O136" s="50">
        <v>120</v>
      </c>
      <c r="P136" s="52">
        <f>G136+N136+O136</f>
        <v>592.54999999999995</v>
      </c>
      <c r="Q136" s="50">
        <v>1</v>
      </c>
      <c r="R136" s="67">
        <f>P136*Q136</f>
        <v>592.54999999999995</v>
      </c>
      <c r="S136" s="446"/>
    </row>
    <row r="137" spans="1:104" s="42" customFormat="1">
      <c r="A137" s="50" t="s">
        <v>547</v>
      </c>
      <c r="B137" s="50" t="s">
        <v>96</v>
      </c>
      <c r="C137" s="50">
        <v>36</v>
      </c>
      <c r="D137" s="50">
        <v>38</v>
      </c>
      <c r="E137" s="50">
        <f>SUM(D137-C137)</f>
        <v>2</v>
      </c>
      <c r="F137" s="67">
        <v>9.5</v>
      </c>
      <c r="G137" s="50">
        <f>E137*F137</f>
        <v>19</v>
      </c>
      <c r="H137" s="50">
        <v>56117</v>
      </c>
      <c r="I137" s="50">
        <v>57660</v>
      </c>
      <c r="J137" s="50">
        <f>I137-H137</f>
        <v>1543</v>
      </c>
      <c r="K137" s="50">
        <v>1</v>
      </c>
      <c r="L137" s="50">
        <f>K137*J137</f>
        <v>1543</v>
      </c>
      <c r="M137" s="51">
        <v>1.03</v>
      </c>
      <c r="N137" s="52">
        <f>M137*L137</f>
        <v>1589.29</v>
      </c>
      <c r="O137" s="50">
        <v>80</v>
      </c>
      <c r="P137" s="52">
        <f>G137+N137+O137</f>
        <v>1688.29</v>
      </c>
      <c r="Q137" s="50">
        <v>1</v>
      </c>
      <c r="R137" s="67">
        <f>P137*Q137</f>
        <v>1688.29</v>
      </c>
      <c r="S137" s="42" t="s">
        <v>544</v>
      </c>
    </row>
    <row r="138" spans="1:104" s="42" customFormat="1">
      <c r="A138" s="50" t="s">
        <v>10</v>
      </c>
      <c r="E138" s="42">
        <v>1</v>
      </c>
      <c r="F138" s="446">
        <v>9.5</v>
      </c>
      <c r="G138" s="42">
        <f>E138*F138</f>
        <v>9.5</v>
      </c>
      <c r="L138" s="42">
        <f>L136+L137</f>
        <v>1928</v>
      </c>
      <c r="M138" s="51">
        <v>1.03</v>
      </c>
      <c r="N138" s="42">
        <f>L138*M138</f>
        <v>1985.84</v>
      </c>
      <c r="O138" s="42">
        <f>O136+O137</f>
        <v>200</v>
      </c>
      <c r="P138" s="42">
        <f>N138+O138</f>
        <v>2185.84</v>
      </c>
      <c r="Q138" s="42">
        <v>1</v>
      </c>
      <c r="R138" s="42">
        <f>P138+G138</f>
        <v>2195.34</v>
      </c>
      <c r="S138" s="42" t="s">
        <v>544</v>
      </c>
    </row>
    <row r="139" spans="1:104" s="121" customFormat="1">
      <c r="A139" s="44"/>
      <c r="B139" s="44"/>
      <c r="C139" s="44"/>
      <c r="D139" s="44"/>
      <c r="E139" s="44"/>
      <c r="F139" s="61"/>
      <c r="G139" s="44"/>
      <c r="H139" s="44"/>
      <c r="I139" s="44"/>
      <c r="J139" s="44"/>
      <c r="K139" s="44"/>
      <c r="L139" s="44">
        <f>P138/M138</f>
        <v>2122.1747572815498</v>
      </c>
      <c r="M139" s="45"/>
      <c r="N139" s="46"/>
      <c r="O139" s="44"/>
      <c r="P139" s="46"/>
      <c r="Q139" s="44"/>
      <c r="R139" s="61">
        <f>SUM(R138:R138)</f>
        <v>2195.34</v>
      </c>
      <c r="S139" s="111"/>
      <c r="T139" s="111"/>
      <c r="U139" s="111"/>
      <c r="V139" s="111"/>
      <c r="W139" s="111"/>
      <c r="X139" s="111"/>
      <c r="Y139" s="111"/>
      <c r="Z139" s="111"/>
      <c r="AA139" s="111"/>
      <c r="AB139" s="111"/>
      <c r="AC139" s="111"/>
      <c r="AD139" s="111"/>
      <c r="AE139" s="111"/>
      <c r="AF139" s="111"/>
      <c r="AG139" s="111"/>
      <c r="AH139" s="111"/>
      <c r="AI139" s="111"/>
      <c r="AJ139" s="111"/>
      <c r="AK139" s="111"/>
      <c r="AL139" s="111"/>
      <c r="AM139" s="111"/>
      <c r="AN139" s="111"/>
      <c r="AO139" s="111"/>
      <c r="AP139" s="111"/>
      <c r="AQ139" s="111"/>
      <c r="AR139" s="111"/>
      <c r="AS139" s="111"/>
      <c r="AT139" s="111"/>
      <c r="AU139" s="111"/>
      <c r="AV139" s="111"/>
      <c r="AW139" s="111"/>
      <c r="AX139" s="111"/>
      <c r="AY139" s="111"/>
      <c r="AZ139" s="111"/>
      <c r="BA139" s="111"/>
      <c r="BB139" s="111"/>
      <c r="BC139" s="111"/>
      <c r="BD139" s="111"/>
      <c r="BE139" s="111"/>
      <c r="BF139" s="111"/>
      <c r="BG139" s="111"/>
      <c r="BH139" s="111"/>
      <c r="BI139" s="111"/>
      <c r="BJ139" s="111"/>
      <c r="BK139" s="111"/>
      <c r="BL139" s="111"/>
      <c r="BM139" s="111"/>
      <c r="BN139" s="111"/>
      <c r="BO139" s="111"/>
      <c r="BP139" s="111"/>
      <c r="BQ139" s="111"/>
      <c r="BR139" s="111"/>
      <c r="BS139" s="111"/>
      <c r="BT139" s="111"/>
      <c r="BU139" s="111"/>
      <c r="BV139" s="111"/>
      <c r="BW139" s="111"/>
      <c r="BX139" s="111"/>
      <c r="BY139" s="111"/>
      <c r="BZ139" s="111"/>
      <c r="CA139" s="111"/>
      <c r="CB139" s="111"/>
      <c r="CC139" s="111"/>
      <c r="CD139" s="111"/>
      <c r="CE139" s="111"/>
      <c r="CF139" s="111"/>
      <c r="CG139" s="111"/>
      <c r="CH139" s="111"/>
      <c r="CI139" s="111"/>
      <c r="CJ139" s="111"/>
      <c r="CK139" s="111"/>
      <c r="CL139" s="111"/>
      <c r="CM139" s="111"/>
      <c r="CN139" s="111"/>
      <c r="CO139" s="111"/>
      <c r="CP139" s="111"/>
      <c r="CQ139" s="111"/>
      <c r="CR139" s="111"/>
      <c r="CS139" s="111"/>
      <c r="CT139" s="111"/>
      <c r="CU139" s="111"/>
      <c r="CV139" s="111"/>
      <c r="CW139" s="111"/>
      <c r="CX139" s="111"/>
      <c r="CY139" s="111"/>
      <c r="CZ139" s="111"/>
    </row>
    <row r="140" spans="1:104" s="14" customFormat="1">
      <c r="A140" s="44" t="s">
        <v>213</v>
      </c>
      <c r="B140" s="44" t="s">
        <v>2</v>
      </c>
      <c r="C140" s="44" t="s">
        <v>214</v>
      </c>
      <c r="D140" s="44" t="s">
        <v>215</v>
      </c>
      <c r="E140" s="44" t="s">
        <v>216</v>
      </c>
      <c r="F140" s="61" t="s">
        <v>217</v>
      </c>
      <c r="G140" s="44" t="s">
        <v>6</v>
      </c>
      <c r="H140" s="44" t="s">
        <v>218</v>
      </c>
      <c r="I140" s="44" t="s">
        <v>219</v>
      </c>
      <c r="J140" s="44" t="s">
        <v>220</v>
      </c>
      <c r="K140" s="44" t="s">
        <v>221</v>
      </c>
      <c r="L140" s="44" t="s">
        <v>216</v>
      </c>
      <c r="M140" s="45"/>
      <c r="N140" s="46" t="s">
        <v>8</v>
      </c>
      <c r="O140" s="44" t="s">
        <v>9</v>
      </c>
      <c r="P140" s="46" t="s">
        <v>10</v>
      </c>
      <c r="Q140" s="44" t="s">
        <v>222</v>
      </c>
      <c r="R140" s="61" t="s">
        <v>223</v>
      </c>
      <c r="S140" s="111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</row>
    <row r="141" spans="1:104" s="42" customFormat="1" ht="25.8">
      <c r="A141" s="635" t="s">
        <v>0</v>
      </c>
      <c r="B141" s="636"/>
      <c r="C141" s="636"/>
      <c r="D141" s="636"/>
      <c r="E141" s="636"/>
      <c r="F141" s="636"/>
      <c r="G141" s="636"/>
      <c r="H141" s="636"/>
      <c r="I141" s="636"/>
      <c r="J141" s="636"/>
      <c r="K141" s="636"/>
      <c r="L141" s="636"/>
      <c r="M141" s="636"/>
      <c r="N141" s="636"/>
      <c r="O141" s="636"/>
      <c r="P141" s="636"/>
      <c r="Q141" s="636"/>
      <c r="R141" s="637"/>
    </row>
    <row r="142" spans="1:104" s="42" customFormat="1">
      <c r="A142" s="50" t="s">
        <v>213</v>
      </c>
      <c r="B142" s="50" t="s">
        <v>2</v>
      </c>
      <c r="C142" s="50" t="s">
        <v>214</v>
      </c>
      <c r="D142" s="50" t="s">
        <v>215</v>
      </c>
      <c r="E142" s="50" t="s">
        <v>216</v>
      </c>
      <c r="F142" s="67" t="s">
        <v>217</v>
      </c>
      <c r="G142" s="50" t="s">
        <v>6</v>
      </c>
      <c r="H142" s="50" t="s">
        <v>218</v>
      </c>
      <c r="I142" s="50" t="s">
        <v>219</v>
      </c>
      <c r="J142" s="50" t="s">
        <v>220</v>
      </c>
      <c r="K142" s="50" t="s">
        <v>221</v>
      </c>
      <c r="L142" s="50" t="s">
        <v>216</v>
      </c>
      <c r="M142" s="51"/>
      <c r="N142" s="52" t="s">
        <v>8</v>
      </c>
      <c r="O142" s="50" t="s">
        <v>9</v>
      </c>
      <c r="P142" s="52" t="s">
        <v>10</v>
      </c>
      <c r="Q142" s="50" t="s">
        <v>222</v>
      </c>
      <c r="R142" s="67" t="s">
        <v>223</v>
      </c>
    </row>
    <row r="143" spans="1:104" s="42" customFormat="1">
      <c r="A143" s="42" t="s">
        <v>68</v>
      </c>
      <c r="B143" s="50"/>
      <c r="C143" s="50">
        <v>4511</v>
      </c>
      <c r="D143" s="50" t="s">
        <v>67</v>
      </c>
      <c r="E143" s="50"/>
      <c r="F143" s="67"/>
      <c r="G143" s="50"/>
      <c r="H143" s="50"/>
      <c r="I143" s="50"/>
      <c r="J143" s="50"/>
      <c r="K143" s="50"/>
      <c r="L143" s="50"/>
      <c r="M143" s="51"/>
      <c r="N143" s="52"/>
      <c r="O143" s="50"/>
      <c r="P143" s="52"/>
      <c r="Q143" s="50"/>
      <c r="R143" s="67"/>
    </row>
    <row r="144" spans="1:104" s="42" customFormat="1">
      <c r="A144" s="50" t="s">
        <v>548</v>
      </c>
      <c r="B144" s="50" t="s">
        <v>549</v>
      </c>
      <c r="C144" s="50"/>
      <c r="D144" s="50"/>
      <c r="E144" s="50"/>
      <c r="F144" s="67"/>
      <c r="G144" s="50"/>
      <c r="H144" s="50">
        <v>23996</v>
      </c>
      <c r="I144" s="50">
        <v>23996</v>
      </c>
      <c r="J144" s="50">
        <f t="shared" ref="J144:J167" si="28">I144-H144</f>
        <v>0</v>
      </c>
      <c r="K144" s="50">
        <v>1</v>
      </c>
      <c r="L144" s="50">
        <f>K144*J144</f>
        <v>0</v>
      </c>
      <c r="M144" s="51">
        <v>1.03</v>
      </c>
      <c r="N144" s="52">
        <f t="shared" ref="N144:N169" si="29">M144*L144</f>
        <v>0</v>
      </c>
      <c r="O144" s="50"/>
      <c r="P144" s="52">
        <f t="shared" ref="P144:P167" si="30">G144+N144+O144</f>
        <v>0</v>
      </c>
      <c r="Q144" s="50">
        <v>1</v>
      </c>
      <c r="R144" s="67">
        <f t="shared" ref="R144:R167" si="31">P144*Q144</f>
        <v>0</v>
      </c>
    </row>
    <row r="145" spans="1:19" s="42" customFormat="1">
      <c r="A145" s="50" t="s">
        <v>550</v>
      </c>
      <c r="B145" s="50" t="s">
        <v>67</v>
      </c>
      <c r="C145" s="50"/>
      <c r="D145" s="50"/>
      <c r="E145" s="50"/>
      <c r="F145" s="67"/>
      <c r="G145" s="50"/>
      <c r="H145" s="50">
        <v>26824</v>
      </c>
      <c r="I145" s="50">
        <v>26972</v>
      </c>
      <c r="J145" s="50">
        <f t="shared" si="28"/>
        <v>148</v>
      </c>
      <c r="K145" s="50">
        <v>1</v>
      </c>
      <c r="L145" s="50">
        <f>K145*J145</f>
        <v>148</v>
      </c>
      <c r="M145" s="51">
        <v>1.03</v>
      </c>
      <c r="N145" s="52">
        <f t="shared" si="29"/>
        <v>152.44</v>
      </c>
      <c r="O145" s="50">
        <v>60</v>
      </c>
      <c r="P145" s="52">
        <f t="shared" si="30"/>
        <v>212.44</v>
      </c>
      <c r="Q145" s="50">
        <v>1</v>
      </c>
      <c r="R145" s="67">
        <f t="shared" si="31"/>
        <v>212.44</v>
      </c>
    </row>
    <row r="146" spans="1:19" s="42" customFormat="1">
      <c r="A146" s="50" t="s">
        <v>551</v>
      </c>
      <c r="B146" s="50" t="s">
        <v>67</v>
      </c>
      <c r="C146" s="50"/>
      <c r="D146" s="50"/>
      <c r="E146" s="50"/>
      <c r="F146" s="67"/>
      <c r="G146" s="50"/>
      <c r="H146" s="50">
        <v>44918</v>
      </c>
      <c r="I146" s="50">
        <v>48162</v>
      </c>
      <c r="J146" s="50">
        <f t="shared" si="28"/>
        <v>3244</v>
      </c>
      <c r="K146" s="50">
        <v>1</v>
      </c>
      <c r="L146" s="50">
        <f>K146*J146</f>
        <v>3244</v>
      </c>
      <c r="M146" s="51">
        <v>1.03</v>
      </c>
      <c r="N146" s="52">
        <f t="shared" si="29"/>
        <v>3341.32</v>
      </c>
      <c r="O146" s="50">
        <v>60</v>
      </c>
      <c r="P146" s="52">
        <f t="shared" si="30"/>
        <v>3401.32</v>
      </c>
      <c r="Q146" s="50">
        <v>1</v>
      </c>
      <c r="R146" s="67">
        <f t="shared" si="31"/>
        <v>3401.32</v>
      </c>
    </row>
    <row r="147" spans="1:19" s="42" customFormat="1">
      <c r="A147" s="50" t="s">
        <v>552</v>
      </c>
      <c r="B147" s="50" t="s">
        <v>67</v>
      </c>
      <c r="C147" s="50"/>
      <c r="D147" s="50"/>
      <c r="E147" s="50"/>
      <c r="F147" s="67"/>
      <c r="G147" s="50"/>
      <c r="H147" s="50"/>
      <c r="I147" s="50"/>
      <c r="J147" s="50">
        <f t="shared" si="28"/>
        <v>0</v>
      </c>
      <c r="K147" s="50">
        <v>1</v>
      </c>
      <c r="L147" s="50">
        <f>K147*J147</f>
        <v>0</v>
      </c>
      <c r="M147" s="51">
        <v>1.03</v>
      </c>
      <c r="N147" s="52">
        <f t="shared" si="29"/>
        <v>0</v>
      </c>
      <c r="O147" s="50">
        <v>40</v>
      </c>
      <c r="P147" s="52">
        <f t="shared" si="30"/>
        <v>40</v>
      </c>
      <c r="Q147" s="50">
        <v>1</v>
      </c>
      <c r="R147" s="67">
        <f t="shared" si="31"/>
        <v>40</v>
      </c>
      <c r="S147" s="42">
        <v>62398.22</v>
      </c>
    </row>
    <row r="148" spans="1:19" s="42" customFormat="1">
      <c r="A148" s="50" t="s">
        <v>553</v>
      </c>
      <c r="B148" s="50" t="s">
        <v>67</v>
      </c>
      <c r="C148" s="50"/>
      <c r="D148" s="50"/>
      <c r="E148" s="50"/>
      <c r="F148" s="67"/>
      <c r="G148" s="50"/>
      <c r="H148" s="50">
        <v>25904</v>
      </c>
      <c r="I148" s="50">
        <v>25904</v>
      </c>
      <c r="J148" s="50">
        <f t="shared" si="28"/>
        <v>0</v>
      </c>
      <c r="K148" s="50">
        <v>1</v>
      </c>
      <c r="L148" s="50">
        <f>J148*K148</f>
        <v>0</v>
      </c>
      <c r="M148" s="51">
        <v>1.03</v>
      </c>
      <c r="N148" s="52">
        <f t="shared" si="29"/>
        <v>0</v>
      </c>
      <c r="O148" s="50">
        <v>40</v>
      </c>
      <c r="P148" s="52">
        <f t="shared" si="30"/>
        <v>40</v>
      </c>
      <c r="Q148" s="50">
        <v>1</v>
      </c>
      <c r="R148" s="67">
        <f t="shared" si="31"/>
        <v>40</v>
      </c>
    </row>
    <row r="149" spans="1:19" s="42" customFormat="1">
      <c r="A149" s="50" t="s">
        <v>237</v>
      </c>
      <c r="B149" s="50" t="s">
        <v>67</v>
      </c>
      <c r="C149" s="50"/>
      <c r="D149" s="50"/>
      <c r="E149" s="140"/>
      <c r="F149" s="67"/>
      <c r="G149" s="141"/>
      <c r="H149" s="50">
        <v>11079</v>
      </c>
      <c r="I149" s="50">
        <v>11918</v>
      </c>
      <c r="J149" s="50">
        <f t="shared" si="28"/>
        <v>839</v>
      </c>
      <c r="K149" s="50">
        <v>20</v>
      </c>
      <c r="L149" s="50">
        <f>J149*K149</f>
        <v>16780</v>
      </c>
      <c r="M149" s="51">
        <v>1.03</v>
      </c>
      <c r="N149" s="141">
        <f>SUM(L149*M149)</f>
        <v>17283.400000000001</v>
      </c>
      <c r="O149" s="162"/>
      <c r="P149" s="141">
        <f>SUM(G149+N149)</f>
        <v>17283.400000000001</v>
      </c>
      <c r="Q149" s="50">
        <v>8.5999999999999993E-2</v>
      </c>
      <c r="R149" s="67">
        <f t="shared" si="31"/>
        <v>1486.3724</v>
      </c>
    </row>
    <row r="150" spans="1:19" s="42" customFormat="1">
      <c r="A150" s="50"/>
      <c r="B150" s="50"/>
      <c r="C150" s="50"/>
      <c r="D150" s="50"/>
      <c r="E150" s="50"/>
      <c r="F150" s="67"/>
      <c r="G150" s="50"/>
      <c r="H150" s="50"/>
      <c r="I150" s="50"/>
      <c r="J150" s="50"/>
      <c r="K150" s="50"/>
      <c r="L150" s="193"/>
      <c r="M150" s="51"/>
      <c r="N150" s="52"/>
      <c r="O150" s="50"/>
      <c r="P150" s="52"/>
      <c r="Q150" s="50"/>
      <c r="R150" s="67">
        <f>SUM(R144:R149)</f>
        <v>5180.1324000000004</v>
      </c>
    </row>
    <row r="151" spans="1:19" s="42" customFormat="1">
      <c r="A151" s="50"/>
      <c r="B151" s="50"/>
      <c r="C151" s="50"/>
      <c r="D151" s="50"/>
      <c r="E151" s="50"/>
      <c r="F151" s="67"/>
      <c r="G151" s="50"/>
      <c r="H151" s="50"/>
      <c r="I151" s="50"/>
      <c r="J151" s="50"/>
      <c r="K151" s="50"/>
      <c r="L151" s="50"/>
      <c r="M151" s="51"/>
      <c r="N151" s="52"/>
      <c r="O151" s="50"/>
      <c r="P151" s="52"/>
      <c r="Q151" s="50"/>
      <c r="R151" s="67"/>
    </row>
    <row r="152" spans="1:19" s="42" customFormat="1">
      <c r="A152" s="50"/>
      <c r="B152" s="50"/>
      <c r="C152" s="50"/>
      <c r="D152" s="50"/>
      <c r="E152" s="50"/>
      <c r="F152" s="67"/>
      <c r="G152" s="50"/>
      <c r="H152" s="50"/>
      <c r="I152" s="50"/>
      <c r="J152" s="50"/>
      <c r="K152" s="50"/>
      <c r="L152" s="50"/>
      <c r="M152" s="51"/>
      <c r="N152" s="52"/>
      <c r="O152" s="50"/>
      <c r="P152" s="52"/>
      <c r="Q152" s="50"/>
      <c r="R152" s="67"/>
    </row>
    <row r="153" spans="1:19" s="42" customFormat="1">
      <c r="A153" s="454" t="s">
        <v>554</v>
      </c>
      <c r="B153" s="50"/>
      <c r="C153" s="50"/>
      <c r="D153" s="50"/>
      <c r="E153" s="50"/>
      <c r="F153" s="67"/>
      <c r="G153" s="50"/>
      <c r="H153" s="50"/>
      <c r="I153" s="50"/>
      <c r="J153" s="50"/>
      <c r="K153" s="50"/>
      <c r="L153" s="50"/>
      <c r="M153" s="51"/>
      <c r="N153" s="52"/>
      <c r="O153" s="50"/>
      <c r="P153" s="52"/>
      <c r="Q153" s="50"/>
      <c r="R153" s="67"/>
      <c r="S153" s="42">
        <v>100175.2</v>
      </c>
    </row>
    <row r="154" spans="1:19" s="42" customFormat="1">
      <c r="A154" s="50" t="s">
        <v>555</v>
      </c>
      <c r="B154" s="50" t="s">
        <v>69</v>
      </c>
      <c r="C154" s="50">
        <v>140</v>
      </c>
      <c r="D154" s="50">
        <v>140</v>
      </c>
      <c r="E154" s="50">
        <f>D154-C154</f>
        <v>0</v>
      </c>
      <c r="F154" s="67">
        <v>9.5</v>
      </c>
      <c r="G154" s="50">
        <f>D154-C154</f>
        <v>0</v>
      </c>
      <c r="H154" s="50">
        <v>35149</v>
      </c>
      <c r="I154" s="50">
        <v>35420</v>
      </c>
      <c r="J154" s="50">
        <f t="shared" si="28"/>
        <v>271</v>
      </c>
      <c r="K154" s="50">
        <v>1</v>
      </c>
      <c r="L154" s="50">
        <f t="shared" ref="L154:L167" si="32">K154*J154</f>
        <v>271</v>
      </c>
      <c r="M154" s="51">
        <v>1.03</v>
      </c>
      <c r="N154" s="52">
        <f t="shared" si="29"/>
        <v>279.13</v>
      </c>
      <c r="O154" s="50">
        <v>60</v>
      </c>
      <c r="P154" s="52">
        <f t="shared" si="30"/>
        <v>339.13</v>
      </c>
      <c r="Q154" s="50">
        <v>1</v>
      </c>
      <c r="R154" s="67">
        <f t="shared" si="31"/>
        <v>339.13</v>
      </c>
    </row>
    <row r="155" spans="1:19" s="42" customFormat="1">
      <c r="A155" s="50" t="s">
        <v>556</v>
      </c>
      <c r="B155" s="50" t="s">
        <v>69</v>
      </c>
      <c r="C155" s="50"/>
      <c r="D155" s="50"/>
      <c r="E155" s="50"/>
      <c r="F155" s="67"/>
      <c r="G155" s="50"/>
      <c r="H155" s="50">
        <v>7230</v>
      </c>
      <c r="I155" s="50">
        <v>7544</v>
      </c>
      <c r="J155" s="50">
        <f t="shared" si="28"/>
        <v>314</v>
      </c>
      <c r="K155" s="50">
        <v>1</v>
      </c>
      <c r="L155" s="50">
        <f t="shared" si="32"/>
        <v>314</v>
      </c>
      <c r="M155" s="51">
        <v>1.03</v>
      </c>
      <c r="N155" s="52">
        <f t="shared" si="29"/>
        <v>323.42</v>
      </c>
      <c r="O155" s="50">
        <v>40</v>
      </c>
      <c r="P155" s="52">
        <f t="shared" si="30"/>
        <v>363.42</v>
      </c>
      <c r="Q155" s="50">
        <v>1</v>
      </c>
      <c r="R155" s="67">
        <f t="shared" si="31"/>
        <v>363.42</v>
      </c>
    </row>
    <row r="156" spans="1:19" s="42" customFormat="1">
      <c r="A156" s="50" t="s">
        <v>557</v>
      </c>
      <c r="B156" s="50" t="s">
        <v>69</v>
      </c>
      <c r="C156" s="50"/>
      <c r="D156" s="50"/>
      <c r="E156" s="50"/>
      <c r="F156" s="67"/>
      <c r="G156" s="50"/>
      <c r="H156" s="50">
        <v>20028</v>
      </c>
      <c r="I156" s="50">
        <v>20828</v>
      </c>
      <c r="J156" s="50">
        <f t="shared" si="28"/>
        <v>800</v>
      </c>
      <c r="K156" s="50">
        <v>1</v>
      </c>
      <c r="L156" s="50">
        <f t="shared" si="32"/>
        <v>800</v>
      </c>
      <c r="M156" s="51">
        <v>1.03</v>
      </c>
      <c r="N156" s="52">
        <f t="shared" si="29"/>
        <v>824</v>
      </c>
      <c r="O156" s="50">
        <v>40</v>
      </c>
      <c r="P156" s="52">
        <f t="shared" si="30"/>
        <v>864</v>
      </c>
      <c r="Q156" s="50">
        <v>1</v>
      </c>
      <c r="R156" s="67">
        <f t="shared" si="31"/>
        <v>864</v>
      </c>
    </row>
    <row r="157" spans="1:19" s="42" customFormat="1">
      <c r="A157" s="50" t="s">
        <v>558</v>
      </c>
      <c r="B157" s="50" t="s">
        <v>69</v>
      </c>
      <c r="C157" s="50"/>
      <c r="D157" s="50" t="s">
        <v>559</v>
      </c>
      <c r="E157" s="50"/>
      <c r="F157" s="67"/>
      <c r="G157" s="50"/>
      <c r="H157" s="50">
        <v>3</v>
      </c>
      <c r="I157" s="50">
        <v>3</v>
      </c>
      <c r="J157" s="50">
        <f t="shared" si="28"/>
        <v>0</v>
      </c>
      <c r="K157" s="50">
        <v>1</v>
      </c>
      <c r="L157" s="50">
        <f t="shared" si="32"/>
        <v>0</v>
      </c>
      <c r="M157" s="51">
        <v>1.03</v>
      </c>
      <c r="N157" s="52">
        <f t="shared" si="29"/>
        <v>0</v>
      </c>
      <c r="O157" s="50"/>
      <c r="P157" s="52">
        <f t="shared" si="30"/>
        <v>0</v>
      </c>
      <c r="Q157" s="50">
        <v>1</v>
      </c>
      <c r="R157" s="67">
        <f t="shared" si="31"/>
        <v>0</v>
      </c>
    </row>
    <row r="158" spans="1:19" s="42" customFormat="1">
      <c r="A158" s="50" t="s">
        <v>560</v>
      </c>
      <c r="B158" s="50" t="s">
        <v>69</v>
      </c>
      <c r="C158" s="50"/>
      <c r="D158" s="50"/>
      <c r="E158" s="50"/>
      <c r="F158" s="67"/>
      <c r="G158" s="50"/>
      <c r="H158" s="124">
        <v>7178</v>
      </c>
      <c r="I158" s="124">
        <v>7499</v>
      </c>
      <c r="J158" s="50">
        <f t="shared" si="28"/>
        <v>321</v>
      </c>
      <c r="K158" s="50">
        <v>1</v>
      </c>
      <c r="L158" s="50">
        <f t="shared" si="32"/>
        <v>321</v>
      </c>
      <c r="M158" s="51">
        <v>1.03</v>
      </c>
      <c r="N158" s="52">
        <f t="shared" si="29"/>
        <v>330.63</v>
      </c>
      <c r="O158" s="50">
        <v>30</v>
      </c>
      <c r="P158" s="52">
        <f t="shared" si="30"/>
        <v>360.63</v>
      </c>
      <c r="Q158" s="50">
        <v>1</v>
      </c>
      <c r="R158" s="67">
        <f t="shared" si="31"/>
        <v>360.63</v>
      </c>
    </row>
    <row r="159" spans="1:19" s="42" customFormat="1">
      <c r="A159" s="50" t="s">
        <v>561</v>
      </c>
      <c r="B159" s="50" t="s">
        <v>69</v>
      </c>
      <c r="C159" s="50">
        <v>96</v>
      </c>
      <c r="D159" s="50">
        <v>96</v>
      </c>
      <c r="E159" s="50">
        <f>D159-C159</f>
        <v>0</v>
      </c>
      <c r="F159" s="67">
        <v>9.5</v>
      </c>
      <c r="G159" s="50">
        <f>E159*F159</f>
        <v>0</v>
      </c>
      <c r="H159" s="50">
        <v>9663</v>
      </c>
      <c r="I159" s="50">
        <v>9740</v>
      </c>
      <c r="J159" s="50">
        <f t="shared" si="28"/>
        <v>77</v>
      </c>
      <c r="K159" s="50">
        <v>1</v>
      </c>
      <c r="L159" s="50">
        <f t="shared" si="32"/>
        <v>77</v>
      </c>
      <c r="M159" s="51">
        <v>1.03</v>
      </c>
      <c r="N159" s="52">
        <f t="shared" si="29"/>
        <v>79.31</v>
      </c>
      <c r="O159" s="50"/>
      <c r="P159" s="52">
        <f t="shared" si="30"/>
        <v>79.31</v>
      </c>
      <c r="Q159" s="50">
        <v>1</v>
      </c>
      <c r="R159" s="67">
        <f t="shared" si="31"/>
        <v>79.31</v>
      </c>
    </row>
    <row r="160" spans="1:19" s="42" customFormat="1">
      <c r="A160" s="50"/>
      <c r="B160" s="50"/>
      <c r="C160" s="50"/>
      <c r="D160" s="50"/>
      <c r="E160" s="50"/>
      <c r="F160" s="67"/>
      <c r="G160" s="50"/>
      <c r="H160" s="50"/>
      <c r="I160" s="50"/>
      <c r="J160" s="50"/>
      <c r="K160" s="50"/>
      <c r="L160" s="50"/>
      <c r="M160" s="51"/>
      <c r="N160" s="52"/>
      <c r="O160" s="50"/>
      <c r="P160" s="52"/>
      <c r="Q160" s="50"/>
      <c r="R160" s="67"/>
    </row>
    <row r="161" spans="1:104" s="42" customFormat="1">
      <c r="B161" s="50"/>
      <c r="C161" s="50"/>
      <c r="D161" s="50"/>
      <c r="E161" s="50"/>
      <c r="F161" s="67"/>
      <c r="G161" s="50"/>
      <c r="H161" s="50"/>
      <c r="I161" s="50"/>
      <c r="J161" s="50"/>
      <c r="K161" s="50"/>
      <c r="L161" s="50"/>
      <c r="M161" s="51"/>
      <c r="N161" s="52"/>
      <c r="O161" s="50"/>
      <c r="P161" s="52"/>
      <c r="Q161" s="50"/>
      <c r="R161" s="67"/>
    </row>
    <row r="162" spans="1:104" s="42" customFormat="1">
      <c r="A162" s="50" t="s">
        <v>562</v>
      </c>
      <c r="B162" s="50" t="s">
        <v>69</v>
      </c>
      <c r="C162" s="50"/>
      <c r="D162" s="50"/>
      <c r="E162" s="50"/>
      <c r="F162" s="67"/>
      <c r="G162" s="50"/>
      <c r="H162" s="50">
        <v>15310</v>
      </c>
      <c r="I162" s="50">
        <v>15825</v>
      </c>
      <c r="J162" s="50">
        <f>I162-H162</f>
        <v>515</v>
      </c>
      <c r="K162" s="50">
        <v>1</v>
      </c>
      <c r="L162" s="50">
        <f>K162*J162</f>
        <v>515</v>
      </c>
      <c r="M162" s="51">
        <v>1.03</v>
      </c>
      <c r="N162" s="52">
        <f>M162*L162</f>
        <v>530.45000000000005</v>
      </c>
      <c r="O162" s="50"/>
      <c r="P162" s="52">
        <f>G162+N162+O162</f>
        <v>530.45000000000005</v>
      </c>
      <c r="Q162" s="50">
        <v>1</v>
      </c>
      <c r="R162" s="67">
        <f>P162*Q162</f>
        <v>530.45000000000005</v>
      </c>
    </row>
    <row r="163" spans="1:104" s="42" customFormat="1">
      <c r="A163" s="50" t="s">
        <v>563</v>
      </c>
      <c r="B163" s="50" t="s">
        <v>69</v>
      </c>
      <c r="C163" s="50"/>
      <c r="D163" s="50"/>
      <c r="E163" s="50"/>
      <c r="F163" s="67"/>
      <c r="G163" s="50"/>
      <c r="H163" s="50">
        <v>48051</v>
      </c>
      <c r="I163" s="50">
        <v>49841</v>
      </c>
      <c r="J163" s="50">
        <f t="shared" si="28"/>
        <v>1790</v>
      </c>
      <c r="K163" s="50">
        <v>1</v>
      </c>
      <c r="L163" s="50">
        <f t="shared" si="32"/>
        <v>1790</v>
      </c>
      <c r="M163" s="51">
        <v>1.03</v>
      </c>
      <c r="N163" s="52">
        <f t="shared" si="29"/>
        <v>1843.7</v>
      </c>
      <c r="O163" s="50"/>
      <c r="P163" s="52">
        <f t="shared" si="30"/>
        <v>1843.7</v>
      </c>
      <c r="Q163" s="50">
        <v>1</v>
      </c>
      <c r="R163" s="67">
        <f t="shared" si="31"/>
        <v>1843.7</v>
      </c>
    </row>
    <row r="164" spans="1:104" s="42" customFormat="1">
      <c r="A164" s="50" t="s">
        <v>564</v>
      </c>
      <c r="B164" s="50" t="s">
        <v>69</v>
      </c>
      <c r="C164" s="50" t="s">
        <v>565</v>
      </c>
      <c r="D164" s="50"/>
      <c r="E164" s="50"/>
      <c r="F164" s="67"/>
      <c r="G164" s="50"/>
      <c r="H164" s="50">
        <v>16805</v>
      </c>
      <c r="I164" s="50">
        <v>17421</v>
      </c>
      <c r="J164" s="50">
        <f t="shared" si="28"/>
        <v>616</v>
      </c>
      <c r="K164" s="50">
        <v>1</v>
      </c>
      <c r="L164" s="50">
        <f t="shared" si="32"/>
        <v>616</v>
      </c>
      <c r="M164" s="51">
        <v>1.03</v>
      </c>
      <c r="N164" s="52">
        <f t="shared" si="29"/>
        <v>634.48</v>
      </c>
      <c r="O164" s="50">
        <v>40</v>
      </c>
      <c r="P164" s="52">
        <f t="shared" si="30"/>
        <v>674.48</v>
      </c>
      <c r="Q164" s="50">
        <v>1</v>
      </c>
      <c r="R164" s="67">
        <f t="shared" si="31"/>
        <v>674.48</v>
      </c>
    </row>
    <row r="165" spans="1:104" s="42" customFormat="1">
      <c r="A165" s="50" t="s">
        <v>566</v>
      </c>
      <c r="B165" s="50" t="s">
        <v>69</v>
      </c>
      <c r="C165" s="50">
        <v>65</v>
      </c>
      <c r="D165" s="50">
        <v>65</v>
      </c>
      <c r="E165" s="50">
        <f>SUM(D165-C165)</f>
        <v>0</v>
      </c>
      <c r="F165" s="67">
        <v>9.5</v>
      </c>
      <c r="G165" s="50">
        <f>E165*F165</f>
        <v>0</v>
      </c>
      <c r="H165" s="50">
        <v>25503</v>
      </c>
      <c r="I165" s="50">
        <v>25679</v>
      </c>
      <c r="J165" s="50">
        <f t="shared" si="28"/>
        <v>176</v>
      </c>
      <c r="K165" s="50">
        <v>1</v>
      </c>
      <c r="L165" s="50">
        <f t="shared" si="32"/>
        <v>176</v>
      </c>
      <c r="M165" s="51">
        <v>1.03</v>
      </c>
      <c r="N165" s="52">
        <f t="shared" si="29"/>
        <v>181.28</v>
      </c>
      <c r="O165" s="50">
        <v>40</v>
      </c>
      <c r="P165" s="52">
        <f t="shared" si="30"/>
        <v>221.28</v>
      </c>
      <c r="Q165" s="50">
        <v>1</v>
      </c>
      <c r="R165" s="67">
        <f t="shared" si="31"/>
        <v>221.28</v>
      </c>
    </row>
    <row r="166" spans="1:104" s="42" customFormat="1">
      <c r="A166" s="50" t="s">
        <v>567</v>
      </c>
      <c r="B166" s="50" t="s">
        <v>69</v>
      </c>
      <c r="C166" s="50">
        <v>36</v>
      </c>
      <c r="D166" s="50">
        <v>36</v>
      </c>
      <c r="E166" s="50">
        <f>D166-C166</f>
        <v>0</v>
      </c>
      <c r="F166" s="67">
        <v>9.5</v>
      </c>
      <c r="G166" s="50">
        <f>E166*F166</f>
        <v>0</v>
      </c>
      <c r="H166" s="50">
        <v>23335</v>
      </c>
      <c r="I166" s="50">
        <v>23431</v>
      </c>
      <c r="J166" s="50">
        <f t="shared" si="28"/>
        <v>96</v>
      </c>
      <c r="K166" s="50">
        <v>1</v>
      </c>
      <c r="L166" s="50">
        <f t="shared" si="32"/>
        <v>96</v>
      </c>
      <c r="M166" s="51">
        <v>1.03</v>
      </c>
      <c r="N166" s="52">
        <f t="shared" si="29"/>
        <v>98.88</v>
      </c>
      <c r="O166" s="50">
        <v>40</v>
      </c>
      <c r="P166" s="52">
        <f t="shared" si="30"/>
        <v>138.88</v>
      </c>
      <c r="Q166" s="50">
        <v>1</v>
      </c>
      <c r="R166" s="67">
        <f t="shared" si="31"/>
        <v>138.88</v>
      </c>
    </row>
    <row r="167" spans="1:104" s="42" customFormat="1">
      <c r="A167" s="50" t="s">
        <v>568</v>
      </c>
      <c r="B167" s="50" t="s">
        <v>69</v>
      </c>
      <c r="C167" s="53">
        <v>42</v>
      </c>
      <c r="D167" s="53">
        <v>42</v>
      </c>
      <c r="E167" s="50">
        <f>D167-C167</f>
        <v>0</v>
      </c>
      <c r="F167" s="67">
        <v>9.5</v>
      </c>
      <c r="G167" s="50">
        <f>E167*F167</f>
        <v>0</v>
      </c>
      <c r="H167" s="50">
        <v>4315</v>
      </c>
      <c r="I167" s="50">
        <v>4315</v>
      </c>
      <c r="J167" s="50">
        <f t="shared" si="28"/>
        <v>0</v>
      </c>
      <c r="K167" s="50">
        <v>1</v>
      </c>
      <c r="L167" s="50">
        <f t="shared" si="32"/>
        <v>0</v>
      </c>
      <c r="M167" s="51">
        <v>1.03</v>
      </c>
      <c r="N167" s="52">
        <f t="shared" si="29"/>
        <v>0</v>
      </c>
      <c r="O167" s="50">
        <v>40</v>
      </c>
      <c r="P167" s="52">
        <f t="shared" si="30"/>
        <v>40</v>
      </c>
      <c r="Q167" s="50">
        <v>1</v>
      </c>
      <c r="R167" s="67">
        <f t="shared" si="31"/>
        <v>40</v>
      </c>
    </row>
    <row r="168" spans="1:104" s="42" customFormat="1">
      <c r="F168" s="446"/>
      <c r="R168" s="446">
        <f>SUM(R154:R167)</f>
        <v>5455.28</v>
      </c>
    </row>
    <row r="169" spans="1:104" s="42" customFormat="1">
      <c r="A169" s="50" t="s">
        <v>10</v>
      </c>
      <c r="B169" s="50"/>
      <c r="C169" s="50"/>
      <c r="D169" s="66"/>
      <c r="E169" s="50">
        <f>SUM(E144:E166)</f>
        <v>0</v>
      </c>
      <c r="F169" s="67">
        <v>9.5</v>
      </c>
      <c r="G169" s="50">
        <f>E169*F169</f>
        <v>0</v>
      </c>
      <c r="H169" s="50"/>
      <c r="I169" s="50"/>
      <c r="J169" s="50"/>
      <c r="K169" s="50"/>
      <c r="L169" s="50">
        <f>SUM(L162:L167)</f>
        <v>3193</v>
      </c>
      <c r="M169" s="51">
        <v>1.03</v>
      </c>
      <c r="N169" s="52">
        <f t="shared" si="29"/>
        <v>3288.79</v>
      </c>
      <c r="O169" s="50">
        <f>SUM(O163:O167)</f>
        <v>160</v>
      </c>
      <c r="P169" s="52">
        <f>O169+N169+G169</f>
        <v>3448.79</v>
      </c>
      <c r="Q169" s="50">
        <v>1</v>
      </c>
      <c r="R169" s="67">
        <f>R150+R168</f>
        <v>10635.412399999999</v>
      </c>
    </row>
    <row r="170" spans="1:104" s="42" customFormat="1">
      <c r="A170" s="50"/>
      <c r="B170" s="50"/>
      <c r="C170" s="50"/>
      <c r="D170" s="66"/>
      <c r="E170" s="50"/>
      <c r="F170" s="67"/>
      <c r="G170" s="50"/>
      <c r="H170" s="50"/>
      <c r="I170" s="50"/>
      <c r="J170" s="50"/>
      <c r="K170" s="50"/>
      <c r="L170" s="193">
        <f>N170/M169</f>
        <v>5296.3883495145601</v>
      </c>
      <c r="M170" s="51"/>
      <c r="N170" s="52">
        <f>R168-G169</f>
        <v>5455.28</v>
      </c>
      <c r="O170" s="50"/>
      <c r="P170" s="52"/>
      <c r="Q170" s="50"/>
      <c r="R170" s="67"/>
    </row>
    <row r="171" spans="1:104" s="297" customFormat="1">
      <c r="A171" s="44"/>
      <c r="B171" s="135"/>
      <c r="C171" s="44"/>
      <c r="D171" s="223"/>
      <c r="E171" s="44"/>
      <c r="F171" s="136"/>
      <c r="G171" s="44"/>
      <c r="H171" s="44"/>
      <c r="I171" s="44"/>
      <c r="J171" s="44"/>
      <c r="K171" s="44"/>
      <c r="L171" s="44"/>
      <c r="M171" s="45"/>
      <c r="N171" s="46"/>
      <c r="O171" s="44"/>
      <c r="P171" s="46"/>
      <c r="Q171" s="44"/>
      <c r="R171" s="61"/>
      <c r="S171" s="42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</row>
    <row r="172" spans="1:104">
      <c r="A172" s="44"/>
      <c r="B172" s="135"/>
      <c r="C172" s="44"/>
      <c r="D172" s="223"/>
      <c r="E172" s="44"/>
      <c r="F172" s="136"/>
      <c r="G172" s="44"/>
      <c r="H172" s="44"/>
      <c r="I172" s="44"/>
      <c r="J172" s="44"/>
      <c r="K172" s="44"/>
      <c r="L172" s="44"/>
      <c r="M172" s="45"/>
      <c r="N172" s="46"/>
      <c r="O172" s="44"/>
      <c r="P172" s="46"/>
      <c r="Q172" s="44"/>
      <c r="R172" s="61"/>
      <c r="S172" s="42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</row>
    <row r="173" spans="1:104">
      <c r="A173" s="44" t="s">
        <v>213</v>
      </c>
      <c r="B173" s="44" t="s">
        <v>2</v>
      </c>
      <c r="C173" s="44" t="s">
        <v>388</v>
      </c>
      <c r="D173" s="223"/>
      <c r="E173" s="44" t="s">
        <v>216</v>
      </c>
      <c r="F173" s="61" t="s">
        <v>217</v>
      </c>
      <c r="G173" s="44" t="s">
        <v>6</v>
      </c>
      <c r="H173" s="44" t="s">
        <v>218</v>
      </c>
      <c r="I173" s="44" t="s">
        <v>219</v>
      </c>
      <c r="J173" s="44" t="s">
        <v>220</v>
      </c>
      <c r="K173" s="44" t="s">
        <v>221</v>
      </c>
      <c r="L173" s="44" t="s">
        <v>216</v>
      </c>
      <c r="M173" s="45"/>
      <c r="N173" s="46" t="s">
        <v>8</v>
      </c>
      <c r="O173" s="44" t="s">
        <v>9</v>
      </c>
      <c r="P173" s="46" t="s">
        <v>10</v>
      </c>
      <c r="Q173" s="44" t="s">
        <v>222</v>
      </c>
      <c r="R173" s="61" t="s">
        <v>223</v>
      </c>
      <c r="S173" s="42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</row>
    <row r="174" spans="1:104" s="42" customFormat="1">
      <c r="A174" s="50" t="s">
        <v>569</v>
      </c>
      <c r="B174" s="50" t="s">
        <v>570</v>
      </c>
      <c r="C174" s="66">
        <v>39</v>
      </c>
      <c r="D174" s="66">
        <v>39</v>
      </c>
      <c r="E174" s="50">
        <f>D174-C174</f>
        <v>0</v>
      </c>
      <c r="F174" s="67">
        <v>9.5</v>
      </c>
      <c r="G174" s="50">
        <f>E174*F174</f>
        <v>0</v>
      </c>
      <c r="H174" s="50">
        <v>59465</v>
      </c>
      <c r="I174" s="50">
        <v>60413</v>
      </c>
      <c r="J174" s="50">
        <f t="shared" ref="J174:J179" si="33">I174-H174</f>
        <v>948</v>
      </c>
      <c r="K174" s="50">
        <v>1</v>
      </c>
      <c r="L174" s="50">
        <f t="shared" ref="L174:L179" si="34">K174*J174</f>
        <v>948</v>
      </c>
      <c r="M174" s="51">
        <v>1.03</v>
      </c>
      <c r="N174" s="52">
        <f t="shared" ref="N174:N180" si="35">M174*L174</f>
        <v>976.44</v>
      </c>
      <c r="O174" s="50">
        <v>120</v>
      </c>
      <c r="P174" s="52">
        <f t="shared" ref="P174:P180" si="36">G174+N174+O174</f>
        <v>1096.44</v>
      </c>
      <c r="Q174" s="50">
        <v>1</v>
      </c>
      <c r="R174" s="67">
        <f t="shared" ref="R174:R179" si="37">P174*Q174</f>
        <v>1096.44</v>
      </c>
    </row>
    <row r="175" spans="1:104" s="42" customFormat="1">
      <c r="A175" s="50" t="s">
        <v>571</v>
      </c>
      <c r="B175" s="50" t="s">
        <v>570</v>
      </c>
      <c r="C175" s="66"/>
      <c r="D175" s="66"/>
      <c r="E175" s="50"/>
      <c r="F175" s="67"/>
      <c r="G175" s="50"/>
      <c r="H175" s="50">
        <v>35555</v>
      </c>
      <c r="I175" s="50">
        <v>36847</v>
      </c>
      <c r="J175" s="50">
        <f t="shared" si="33"/>
        <v>1292</v>
      </c>
      <c r="K175" s="50">
        <v>1</v>
      </c>
      <c r="L175" s="50">
        <f t="shared" si="34"/>
        <v>1292</v>
      </c>
      <c r="M175" s="51">
        <v>1.03</v>
      </c>
      <c r="N175" s="52">
        <f t="shared" si="35"/>
        <v>1330.76</v>
      </c>
      <c r="O175" s="50">
        <v>60</v>
      </c>
      <c r="P175" s="52">
        <f t="shared" si="36"/>
        <v>1390.76</v>
      </c>
      <c r="Q175" s="50">
        <v>1</v>
      </c>
      <c r="R175" s="67">
        <f t="shared" si="37"/>
        <v>1390.76</v>
      </c>
    </row>
    <row r="176" spans="1:104" s="42" customFormat="1">
      <c r="A176" s="50" t="s">
        <v>572</v>
      </c>
      <c r="B176" s="50" t="s">
        <v>570</v>
      </c>
      <c r="C176" s="66"/>
      <c r="D176" s="66"/>
      <c r="E176" s="50"/>
      <c r="F176" s="67"/>
      <c r="G176" s="50"/>
      <c r="H176" s="50">
        <v>7526</v>
      </c>
      <c r="I176" s="50">
        <v>7526</v>
      </c>
      <c r="J176" s="50">
        <f t="shared" si="33"/>
        <v>0</v>
      </c>
      <c r="K176" s="50">
        <v>1</v>
      </c>
      <c r="L176" s="50">
        <f t="shared" si="34"/>
        <v>0</v>
      </c>
      <c r="M176" s="51">
        <v>1.03</v>
      </c>
      <c r="N176" s="52">
        <f t="shared" si="35"/>
        <v>0</v>
      </c>
      <c r="O176" s="50">
        <v>30</v>
      </c>
      <c r="P176" s="52">
        <f t="shared" si="36"/>
        <v>30</v>
      </c>
      <c r="Q176" s="50">
        <v>0.5</v>
      </c>
      <c r="R176" s="67">
        <f t="shared" si="37"/>
        <v>15</v>
      </c>
    </row>
    <row r="177" spans="1:104" s="42" customFormat="1">
      <c r="A177" s="50" t="s">
        <v>573</v>
      </c>
      <c r="B177" s="50" t="s">
        <v>570</v>
      </c>
      <c r="C177" s="66">
        <v>19</v>
      </c>
      <c r="D177" s="66">
        <v>19</v>
      </c>
      <c r="E177" s="50">
        <f>D177-C177</f>
        <v>0</v>
      </c>
      <c r="F177" s="67">
        <v>9.5</v>
      </c>
      <c r="G177" s="50">
        <f>E177*F177</f>
        <v>0</v>
      </c>
      <c r="H177" s="50">
        <v>15205</v>
      </c>
      <c r="I177" s="50">
        <v>16299</v>
      </c>
      <c r="J177" s="50">
        <f t="shared" si="33"/>
        <v>1094</v>
      </c>
      <c r="K177" s="50">
        <v>1</v>
      </c>
      <c r="L177" s="50">
        <f t="shared" si="34"/>
        <v>1094</v>
      </c>
      <c r="M177" s="51">
        <v>1.03</v>
      </c>
      <c r="N177" s="52">
        <f t="shared" si="35"/>
        <v>1126.82</v>
      </c>
      <c r="O177" s="50">
        <v>40</v>
      </c>
      <c r="P177" s="52">
        <f t="shared" si="36"/>
        <v>1166.82</v>
      </c>
      <c r="Q177" s="50">
        <v>1</v>
      </c>
      <c r="R177" s="67">
        <f t="shared" si="37"/>
        <v>1166.82</v>
      </c>
    </row>
    <row r="178" spans="1:104" s="42" customFormat="1">
      <c r="A178" s="50" t="s">
        <v>574</v>
      </c>
      <c r="B178" s="50" t="s">
        <v>570</v>
      </c>
      <c r="C178" s="66"/>
      <c r="D178" s="66"/>
      <c r="E178" s="50"/>
      <c r="F178" s="67">
        <v>9.5</v>
      </c>
      <c r="G178" s="50"/>
      <c r="H178" s="50">
        <v>50114</v>
      </c>
      <c r="I178" s="50">
        <v>50114</v>
      </c>
      <c r="J178" s="50">
        <f t="shared" si="33"/>
        <v>0</v>
      </c>
      <c r="K178" s="50">
        <v>1</v>
      </c>
      <c r="L178" s="50">
        <f t="shared" si="34"/>
        <v>0</v>
      </c>
      <c r="M178" s="51">
        <v>1.03</v>
      </c>
      <c r="N178" s="52">
        <f t="shared" si="35"/>
        <v>0</v>
      </c>
      <c r="O178" s="50">
        <v>60</v>
      </c>
      <c r="P178" s="52">
        <f t="shared" si="36"/>
        <v>60</v>
      </c>
      <c r="Q178" s="50">
        <v>1</v>
      </c>
      <c r="R178" s="67">
        <f t="shared" si="37"/>
        <v>60</v>
      </c>
      <c r="S178" s="120"/>
    </row>
    <row r="179" spans="1:104" s="42" customFormat="1">
      <c r="A179" s="50" t="s">
        <v>575</v>
      </c>
      <c r="B179" s="50" t="s">
        <v>570</v>
      </c>
      <c r="C179" s="66">
        <v>5</v>
      </c>
      <c r="D179" s="66">
        <v>5</v>
      </c>
      <c r="E179" s="50">
        <v>0</v>
      </c>
      <c r="F179" s="67">
        <v>9.5</v>
      </c>
      <c r="G179" s="50">
        <f>E179*F179</f>
        <v>0</v>
      </c>
      <c r="H179" s="50">
        <v>8076</v>
      </c>
      <c r="I179" s="50">
        <v>8076</v>
      </c>
      <c r="J179" s="50">
        <f t="shared" si="33"/>
        <v>0</v>
      </c>
      <c r="K179" s="50">
        <v>1</v>
      </c>
      <c r="L179" s="50">
        <f t="shared" si="34"/>
        <v>0</v>
      </c>
      <c r="M179" s="51">
        <v>1.03</v>
      </c>
      <c r="N179" s="52">
        <f t="shared" si="35"/>
        <v>0</v>
      </c>
      <c r="O179" s="50">
        <v>40</v>
      </c>
      <c r="P179" s="52">
        <f t="shared" si="36"/>
        <v>40</v>
      </c>
      <c r="Q179" s="50">
        <v>1</v>
      </c>
      <c r="R179" s="67">
        <f t="shared" si="37"/>
        <v>40</v>
      </c>
      <c r="S179" s="120"/>
    </row>
    <row r="180" spans="1:104" s="42" customFormat="1">
      <c r="A180" s="50" t="s">
        <v>10</v>
      </c>
      <c r="B180" s="50" t="s">
        <v>570</v>
      </c>
      <c r="C180" s="50"/>
      <c r="D180" s="50"/>
      <c r="E180" s="50">
        <f>SUM(E174:E177)</f>
        <v>0</v>
      </c>
      <c r="F180" s="67">
        <v>9.5</v>
      </c>
      <c r="G180" s="50">
        <f>E180*F180</f>
        <v>0</v>
      </c>
      <c r="H180" s="50"/>
      <c r="I180" s="50"/>
      <c r="J180" s="50"/>
      <c r="K180" s="50"/>
      <c r="L180" s="50">
        <f>SUM(L174:L179)</f>
        <v>3334</v>
      </c>
      <c r="M180" s="51">
        <v>1.03</v>
      </c>
      <c r="N180" s="52">
        <f t="shared" si="35"/>
        <v>3434.02</v>
      </c>
      <c r="O180" s="50">
        <f>SUM(O174:O177)</f>
        <v>250</v>
      </c>
      <c r="P180" s="52">
        <f t="shared" si="36"/>
        <v>3684.02</v>
      </c>
      <c r="Q180" s="50">
        <v>1</v>
      </c>
      <c r="R180" s="67">
        <f>SUM(R174:R179)</f>
        <v>3769.02</v>
      </c>
      <c r="S180" s="120"/>
    </row>
    <row r="181" spans="1:104" s="42" customFormat="1">
      <c r="A181" s="50" t="s">
        <v>496</v>
      </c>
      <c r="B181" s="50" t="s">
        <v>285</v>
      </c>
      <c r="C181" s="50"/>
      <c r="D181" s="66"/>
      <c r="E181" s="50"/>
      <c r="F181" s="67"/>
      <c r="G181" s="50"/>
      <c r="H181" s="50"/>
      <c r="I181" s="50"/>
      <c r="J181" s="50"/>
      <c r="K181" s="50"/>
      <c r="L181" s="50"/>
      <c r="M181" s="51">
        <v>1.03</v>
      </c>
      <c r="N181" s="52"/>
      <c r="O181" s="50"/>
      <c r="P181" s="52"/>
      <c r="Q181" s="50"/>
      <c r="R181" s="42">
        <v>46407.61</v>
      </c>
      <c r="S181" s="60"/>
    </row>
    <row r="182" spans="1:104" s="42" customFormat="1">
      <c r="A182" s="50" t="s">
        <v>498</v>
      </c>
      <c r="B182" s="50" t="s">
        <v>499</v>
      </c>
      <c r="C182" s="50"/>
      <c r="D182" s="66"/>
      <c r="E182" s="50"/>
      <c r="F182" s="67"/>
      <c r="G182" s="50"/>
      <c r="H182" s="50"/>
      <c r="I182" s="50"/>
      <c r="J182" s="50"/>
      <c r="K182" s="50"/>
      <c r="L182" s="50"/>
      <c r="M182" s="51"/>
      <c r="N182" s="52"/>
      <c r="O182" s="50"/>
      <c r="P182" s="52"/>
      <c r="Q182" s="50"/>
      <c r="R182" s="67">
        <f>R181-R180</f>
        <v>42638.59</v>
      </c>
      <c r="S182" s="60"/>
    </row>
    <row r="183" spans="1:104" s="121" customFormat="1">
      <c r="A183" s="44"/>
      <c r="B183" s="44"/>
      <c r="C183" s="44"/>
      <c r="D183" s="223"/>
      <c r="E183" s="44"/>
      <c r="F183" s="61"/>
      <c r="G183" s="44"/>
      <c r="H183" s="44"/>
      <c r="I183" s="44"/>
      <c r="J183" s="44"/>
      <c r="K183" s="44"/>
      <c r="L183" s="44"/>
      <c r="M183" s="45"/>
      <c r="N183" s="46"/>
      <c r="O183" s="44"/>
      <c r="P183" s="46"/>
      <c r="Q183" s="44"/>
      <c r="R183" s="61"/>
      <c r="S183" s="111"/>
      <c r="T183" s="111"/>
      <c r="U183" s="111"/>
      <c r="V183" s="111"/>
      <c r="W183" s="111"/>
      <c r="X183" s="111"/>
      <c r="Y183" s="111"/>
      <c r="Z183" s="111"/>
      <c r="AA183" s="111"/>
      <c r="AB183" s="111"/>
      <c r="AC183" s="111"/>
      <c r="AD183" s="111"/>
      <c r="AE183" s="111"/>
      <c r="AF183" s="111"/>
      <c r="AG183" s="111"/>
      <c r="AH183" s="111"/>
      <c r="AI183" s="111"/>
      <c r="AJ183" s="111"/>
      <c r="AK183" s="111"/>
      <c r="AL183" s="111"/>
      <c r="AM183" s="111"/>
      <c r="AN183" s="111"/>
      <c r="AO183" s="111"/>
      <c r="AP183" s="111"/>
      <c r="AQ183" s="111"/>
      <c r="AR183" s="111"/>
      <c r="AS183" s="111"/>
      <c r="AT183" s="111"/>
      <c r="AU183" s="111"/>
      <c r="AV183" s="111"/>
      <c r="AW183" s="111"/>
      <c r="AX183" s="111"/>
      <c r="AY183" s="111"/>
      <c r="AZ183" s="111"/>
      <c r="BA183" s="111"/>
      <c r="BB183" s="111"/>
      <c r="BC183" s="111"/>
      <c r="BD183" s="111"/>
      <c r="BE183" s="111"/>
      <c r="BF183" s="111"/>
      <c r="BG183" s="111"/>
      <c r="BH183" s="111"/>
      <c r="BI183" s="111"/>
      <c r="BJ183" s="111"/>
      <c r="BK183" s="111"/>
      <c r="BL183" s="111"/>
      <c r="BM183" s="111"/>
      <c r="BN183" s="111"/>
      <c r="BO183" s="111"/>
      <c r="BP183" s="111"/>
      <c r="BQ183" s="111"/>
      <c r="BR183" s="111"/>
      <c r="BS183" s="111"/>
      <c r="BT183" s="111"/>
      <c r="BU183" s="111"/>
      <c r="BV183" s="111"/>
      <c r="BW183" s="111"/>
      <c r="BX183" s="111"/>
      <c r="BY183" s="111"/>
      <c r="BZ183" s="111"/>
      <c r="CA183" s="111"/>
      <c r="CB183" s="111"/>
      <c r="CC183" s="111"/>
      <c r="CD183" s="111"/>
      <c r="CE183" s="111"/>
      <c r="CF183" s="111"/>
      <c r="CG183" s="111"/>
      <c r="CH183" s="111"/>
      <c r="CI183" s="111"/>
      <c r="CJ183" s="111"/>
      <c r="CK183" s="111"/>
      <c r="CL183" s="111"/>
      <c r="CM183" s="111"/>
      <c r="CN183" s="111"/>
      <c r="CO183" s="111"/>
      <c r="CP183" s="111"/>
      <c r="CQ183" s="111"/>
      <c r="CR183" s="111"/>
      <c r="CS183" s="111"/>
      <c r="CT183" s="111"/>
      <c r="CU183" s="111"/>
      <c r="CV183" s="111"/>
      <c r="CW183" s="111"/>
      <c r="CX183" s="111"/>
      <c r="CY183" s="111"/>
      <c r="CZ183" s="111"/>
    </row>
    <row r="184" spans="1:104" s="121" customFormat="1">
      <c r="A184" s="44" t="s">
        <v>213</v>
      </c>
      <c r="B184" s="44" t="s">
        <v>2</v>
      </c>
      <c r="C184" s="44" t="s">
        <v>214</v>
      </c>
      <c r="D184" s="44" t="s">
        <v>215</v>
      </c>
      <c r="E184" s="44" t="s">
        <v>216</v>
      </c>
      <c r="F184" s="61" t="s">
        <v>217</v>
      </c>
      <c r="G184" s="44" t="s">
        <v>6</v>
      </c>
      <c r="H184" s="44" t="s">
        <v>218</v>
      </c>
      <c r="I184" s="44" t="s">
        <v>219</v>
      </c>
      <c r="J184" s="44" t="s">
        <v>220</v>
      </c>
      <c r="K184" s="44" t="s">
        <v>221</v>
      </c>
      <c r="L184" s="44" t="s">
        <v>216</v>
      </c>
      <c r="M184" s="45"/>
      <c r="N184" s="46" t="s">
        <v>8</v>
      </c>
      <c r="O184" s="44" t="s">
        <v>9</v>
      </c>
      <c r="P184" s="46" t="s">
        <v>10</v>
      </c>
      <c r="Q184" s="44" t="s">
        <v>222</v>
      </c>
      <c r="R184" s="61" t="s">
        <v>223</v>
      </c>
      <c r="S184" s="111"/>
      <c r="T184" s="111"/>
      <c r="U184" s="111"/>
      <c r="V184" s="111"/>
      <c r="W184" s="111"/>
      <c r="X184" s="111"/>
      <c r="Y184" s="111"/>
      <c r="Z184" s="111"/>
      <c r="AA184" s="111"/>
      <c r="AB184" s="111"/>
      <c r="AC184" s="111"/>
      <c r="AD184" s="111"/>
      <c r="AE184" s="111"/>
      <c r="AF184" s="111"/>
      <c r="AG184" s="111"/>
      <c r="AH184" s="111"/>
      <c r="AI184" s="111"/>
      <c r="AJ184" s="111"/>
      <c r="AK184" s="111"/>
      <c r="AL184" s="111"/>
      <c r="AM184" s="111"/>
      <c r="AN184" s="111"/>
      <c r="AO184" s="111"/>
      <c r="AP184" s="111"/>
      <c r="AQ184" s="111"/>
      <c r="AR184" s="111"/>
      <c r="AS184" s="111"/>
      <c r="AT184" s="111"/>
      <c r="AU184" s="111"/>
      <c r="AV184" s="111"/>
      <c r="AW184" s="111"/>
      <c r="AX184" s="111"/>
      <c r="AY184" s="111"/>
      <c r="AZ184" s="111"/>
      <c r="BA184" s="111"/>
      <c r="BB184" s="111"/>
      <c r="BC184" s="111"/>
      <c r="BD184" s="111"/>
      <c r="BE184" s="111"/>
      <c r="BF184" s="111"/>
      <c r="BG184" s="111"/>
      <c r="BH184" s="111"/>
      <c r="BI184" s="111"/>
      <c r="BJ184" s="111"/>
      <c r="BK184" s="111"/>
      <c r="BL184" s="111"/>
      <c r="BM184" s="111"/>
      <c r="BN184" s="111"/>
      <c r="BO184" s="111"/>
      <c r="BP184" s="111"/>
      <c r="BQ184" s="111"/>
      <c r="BR184" s="111"/>
      <c r="BS184" s="111"/>
      <c r="BT184" s="111"/>
      <c r="BU184" s="111"/>
      <c r="BV184" s="111"/>
      <c r="BW184" s="111"/>
      <c r="BX184" s="111"/>
      <c r="BY184" s="111"/>
      <c r="BZ184" s="111"/>
      <c r="CA184" s="111"/>
      <c r="CB184" s="111"/>
      <c r="CC184" s="111"/>
      <c r="CD184" s="111"/>
      <c r="CE184" s="111"/>
      <c r="CF184" s="111"/>
      <c r="CG184" s="111"/>
      <c r="CH184" s="111"/>
      <c r="CI184" s="111"/>
      <c r="CJ184" s="111"/>
      <c r="CK184" s="111"/>
      <c r="CL184" s="111"/>
      <c r="CM184" s="111"/>
      <c r="CN184" s="111"/>
      <c r="CO184" s="111"/>
      <c r="CP184" s="111"/>
      <c r="CQ184" s="111"/>
      <c r="CR184" s="111"/>
      <c r="CS184" s="111"/>
      <c r="CT184" s="111"/>
      <c r="CU184" s="111"/>
      <c r="CV184" s="111"/>
      <c r="CW184" s="111"/>
      <c r="CX184" s="111"/>
      <c r="CY184" s="111"/>
      <c r="CZ184" s="111"/>
    </row>
    <row r="185" spans="1:104" s="42" customFormat="1">
      <c r="A185" s="50"/>
      <c r="B185" s="50" t="s">
        <v>266</v>
      </c>
      <c r="C185" s="50" t="s">
        <v>576</v>
      </c>
      <c r="D185" s="50">
        <v>4320</v>
      </c>
      <c r="E185" s="50"/>
      <c r="F185" s="67"/>
      <c r="G185" s="50"/>
      <c r="H185" s="50"/>
      <c r="I185" s="50"/>
      <c r="J185" s="50"/>
      <c r="K185" s="50"/>
      <c r="L185" s="50"/>
      <c r="M185" s="51"/>
      <c r="N185" s="52"/>
      <c r="O185" s="50"/>
      <c r="P185" s="52"/>
      <c r="Q185" s="50"/>
      <c r="R185" s="67"/>
    </row>
    <row r="186" spans="1:104" s="42" customFormat="1">
      <c r="A186" s="50" t="s">
        <v>577</v>
      </c>
      <c r="B186" s="50" t="s">
        <v>266</v>
      </c>
      <c r="C186" s="50">
        <v>46</v>
      </c>
      <c r="D186" s="50">
        <v>46</v>
      </c>
      <c r="E186" s="50">
        <f>SUM(D186-C186)</f>
        <v>0</v>
      </c>
      <c r="F186" s="67">
        <v>9.5</v>
      </c>
      <c r="G186" s="50">
        <f>E186*F186</f>
        <v>0</v>
      </c>
      <c r="H186" s="50">
        <v>22937</v>
      </c>
      <c r="I186" s="50">
        <v>22937</v>
      </c>
      <c r="J186" s="50">
        <f>I186-H186</f>
        <v>0</v>
      </c>
      <c r="K186" s="50">
        <v>1</v>
      </c>
      <c r="L186" s="50">
        <f>K186*J186</f>
        <v>0</v>
      </c>
      <c r="M186" s="51">
        <v>1.03</v>
      </c>
      <c r="N186" s="52">
        <f>M186*L186</f>
        <v>0</v>
      </c>
      <c r="O186" s="50">
        <v>0</v>
      </c>
      <c r="P186" s="52">
        <f>G186+N186+O186</f>
        <v>0</v>
      </c>
      <c r="Q186" s="50">
        <v>1</v>
      </c>
      <c r="R186" s="67">
        <f>P186*Q186</f>
        <v>0</v>
      </c>
    </row>
    <row r="187" spans="1:104" s="42" customFormat="1">
      <c r="A187" s="50" t="s">
        <v>578</v>
      </c>
      <c r="B187" s="50" t="s">
        <v>266</v>
      </c>
      <c r="C187" s="50">
        <v>27</v>
      </c>
      <c r="D187" s="50">
        <v>27</v>
      </c>
      <c r="E187" s="50">
        <f>SUM(D187-C187)</f>
        <v>0</v>
      </c>
      <c r="F187" s="67">
        <v>9.5</v>
      </c>
      <c r="G187" s="50">
        <f>E187*F187</f>
        <v>0</v>
      </c>
      <c r="H187" s="50">
        <v>14051</v>
      </c>
      <c r="I187" s="50">
        <v>16843</v>
      </c>
      <c r="J187" s="50">
        <f t="shared" ref="J187:J200" si="38">I187-H187</f>
        <v>2792</v>
      </c>
      <c r="K187" s="50">
        <v>1</v>
      </c>
      <c r="L187" s="50">
        <f t="shared" ref="L187:L199" si="39">K187*J187</f>
        <v>2792</v>
      </c>
      <c r="M187" s="51">
        <v>1.03</v>
      </c>
      <c r="N187" s="52">
        <f t="shared" ref="N187:N201" si="40">M187*L187</f>
        <v>2875.76</v>
      </c>
      <c r="O187" s="50">
        <v>40</v>
      </c>
      <c r="P187" s="52">
        <f t="shared" ref="P187:P199" si="41">G187+N187+O187</f>
        <v>2915.76</v>
      </c>
      <c r="Q187" s="50">
        <v>1</v>
      </c>
      <c r="R187" s="67">
        <f t="shared" ref="R187:R200" si="42">P187*Q187</f>
        <v>2915.76</v>
      </c>
    </row>
    <row r="188" spans="1:104" s="42" customFormat="1">
      <c r="A188" s="50" t="s">
        <v>579</v>
      </c>
      <c r="B188" s="50" t="s">
        <v>266</v>
      </c>
      <c r="C188" s="50"/>
      <c r="D188" s="50"/>
      <c r="E188" s="50"/>
      <c r="F188" s="67"/>
      <c r="G188" s="50"/>
      <c r="H188" s="50">
        <v>57923</v>
      </c>
      <c r="I188" s="50">
        <v>61155</v>
      </c>
      <c r="J188" s="50">
        <f t="shared" si="38"/>
        <v>3232</v>
      </c>
      <c r="K188" s="50">
        <v>1</v>
      </c>
      <c r="L188" s="50">
        <f t="shared" si="39"/>
        <v>3232</v>
      </c>
      <c r="M188" s="51">
        <v>1.03</v>
      </c>
      <c r="N188" s="52">
        <f t="shared" si="40"/>
        <v>3328.96</v>
      </c>
      <c r="O188" s="50">
        <v>40</v>
      </c>
      <c r="P188" s="52">
        <f t="shared" si="41"/>
        <v>3368.96</v>
      </c>
      <c r="Q188" s="50">
        <v>1</v>
      </c>
      <c r="R188" s="67">
        <f t="shared" si="42"/>
        <v>3368.96</v>
      </c>
    </row>
    <row r="189" spans="1:104" s="42" customFormat="1">
      <c r="A189" s="50" t="s">
        <v>580</v>
      </c>
      <c r="B189" s="50" t="s">
        <v>266</v>
      </c>
      <c r="C189" s="50"/>
      <c r="D189" s="50"/>
      <c r="E189" s="50"/>
      <c r="F189" s="67"/>
      <c r="G189" s="50"/>
      <c r="H189" s="50">
        <v>35879</v>
      </c>
      <c r="I189" s="50">
        <v>38585</v>
      </c>
      <c r="J189" s="50">
        <f t="shared" si="38"/>
        <v>2706</v>
      </c>
      <c r="K189" s="50">
        <v>1</v>
      </c>
      <c r="L189" s="50">
        <f t="shared" si="39"/>
        <v>2706</v>
      </c>
      <c r="M189" s="51">
        <v>1.03</v>
      </c>
      <c r="N189" s="52">
        <f t="shared" si="40"/>
        <v>2787.18</v>
      </c>
      <c r="O189" s="50">
        <v>40</v>
      </c>
      <c r="P189" s="52">
        <f t="shared" si="41"/>
        <v>2827.18</v>
      </c>
      <c r="Q189" s="50">
        <v>1</v>
      </c>
      <c r="R189" s="67">
        <f t="shared" si="42"/>
        <v>2827.18</v>
      </c>
    </row>
    <row r="190" spans="1:104" s="42" customFormat="1">
      <c r="A190" s="50" t="s">
        <v>581</v>
      </c>
      <c r="B190" s="50" t="s">
        <v>266</v>
      </c>
      <c r="C190" s="50">
        <v>66</v>
      </c>
      <c r="D190" s="50">
        <v>66</v>
      </c>
      <c r="E190" s="50">
        <f>SUM(D190-C190)</f>
        <v>0</v>
      </c>
      <c r="F190" s="67">
        <v>9.5</v>
      </c>
      <c r="G190" s="50">
        <f>E190*F190</f>
        <v>0</v>
      </c>
      <c r="H190" s="50">
        <v>39748</v>
      </c>
      <c r="I190" s="50">
        <v>41557</v>
      </c>
      <c r="J190" s="50">
        <f t="shared" si="38"/>
        <v>1809</v>
      </c>
      <c r="K190" s="50">
        <v>1</v>
      </c>
      <c r="L190" s="50">
        <f t="shared" si="39"/>
        <v>1809</v>
      </c>
      <c r="M190" s="51">
        <v>1.03</v>
      </c>
      <c r="N190" s="52">
        <f t="shared" si="40"/>
        <v>1863.27</v>
      </c>
      <c r="O190" s="50">
        <v>120</v>
      </c>
      <c r="P190" s="52">
        <f t="shared" si="41"/>
        <v>1983.27</v>
      </c>
      <c r="Q190" s="50">
        <v>0.5</v>
      </c>
      <c r="R190" s="67">
        <f t="shared" si="42"/>
        <v>991.63499999999999</v>
      </c>
    </row>
    <row r="191" spans="1:104" s="42" customFormat="1">
      <c r="A191" s="50" t="s">
        <v>582</v>
      </c>
      <c r="B191" s="50" t="s">
        <v>266</v>
      </c>
      <c r="C191" s="50"/>
      <c r="D191" s="50"/>
      <c r="E191" s="50"/>
      <c r="F191" s="67"/>
      <c r="G191" s="50"/>
      <c r="H191" s="50">
        <v>18889</v>
      </c>
      <c r="I191" s="50">
        <v>18889</v>
      </c>
      <c r="J191" s="50">
        <f t="shared" si="38"/>
        <v>0</v>
      </c>
      <c r="K191" s="50">
        <v>1</v>
      </c>
      <c r="L191" s="50">
        <f t="shared" si="39"/>
        <v>0</v>
      </c>
      <c r="M191" s="51">
        <v>1.03</v>
      </c>
      <c r="N191" s="52">
        <f t="shared" si="40"/>
        <v>0</v>
      </c>
      <c r="O191" s="50">
        <v>40</v>
      </c>
      <c r="P191" s="52">
        <f t="shared" si="41"/>
        <v>40</v>
      </c>
      <c r="Q191" s="50">
        <v>1</v>
      </c>
      <c r="R191" s="67">
        <f t="shared" si="42"/>
        <v>40</v>
      </c>
    </row>
    <row r="192" spans="1:104" s="42" customFormat="1">
      <c r="A192" s="50" t="s">
        <v>583</v>
      </c>
      <c r="B192" s="50" t="s">
        <v>266</v>
      </c>
      <c r="C192" s="50"/>
      <c r="D192" s="50" t="s">
        <v>584</v>
      </c>
      <c r="E192" s="50">
        <v>0</v>
      </c>
      <c r="F192" s="67">
        <v>9.5</v>
      </c>
      <c r="G192" s="50">
        <f>E192*F192</f>
        <v>0</v>
      </c>
      <c r="H192" s="50">
        <v>58500</v>
      </c>
      <c r="I192" s="50">
        <v>61434</v>
      </c>
      <c r="J192" s="50">
        <f t="shared" si="38"/>
        <v>2934</v>
      </c>
      <c r="K192" s="50">
        <v>1</v>
      </c>
      <c r="L192" s="50">
        <f t="shared" si="39"/>
        <v>2934</v>
      </c>
      <c r="M192" s="51">
        <v>1.03</v>
      </c>
      <c r="N192" s="52">
        <f t="shared" si="40"/>
        <v>3022.02</v>
      </c>
      <c r="O192" s="50">
        <v>80</v>
      </c>
      <c r="P192" s="52">
        <f t="shared" si="41"/>
        <v>3102.02</v>
      </c>
      <c r="Q192" s="50">
        <v>1</v>
      </c>
      <c r="R192" s="67">
        <f t="shared" si="42"/>
        <v>3102.02</v>
      </c>
    </row>
    <row r="193" spans="1:19" s="42" customFormat="1">
      <c r="A193" s="50" t="s">
        <v>585</v>
      </c>
      <c r="B193" s="50" t="s">
        <v>266</v>
      </c>
      <c r="C193" s="50"/>
      <c r="D193" s="50"/>
      <c r="E193" s="50"/>
      <c r="F193" s="67"/>
      <c r="G193" s="50"/>
      <c r="H193" s="50">
        <v>57162</v>
      </c>
      <c r="I193" s="50">
        <v>62635</v>
      </c>
      <c r="J193" s="50">
        <f t="shared" si="38"/>
        <v>5473</v>
      </c>
      <c r="K193" s="50">
        <v>1</v>
      </c>
      <c r="L193" s="50">
        <f t="shared" si="39"/>
        <v>5473</v>
      </c>
      <c r="M193" s="51">
        <v>1.03</v>
      </c>
      <c r="N193" s="52">
        <f t="shared" si="40"/>
        <v>5637.19</v>
      </c>
      <c r="O193" s="50">
        <v>140</v>
      </c>
      <c r="P193" s="52">
        <f t="shared" si="41"/>
        <v>5777.19</v>
      </c>
      <c r="Q193" s="50">
        <v>1</v>
      </c>
      <c r="R193" s="67">
        <f t="shared" si="42"/>
        <v>5777.19</v>
      </c>
    </row>
    <row r="194" spans="1:19" s="42" customFormat="1">
      <c r="A194" s="50" t="s">
        <v>586</v>
      </c>
      <c r="B194" s="50" t="s">
        <v>266</v>
      </c>
      <c r="C194" s="50">
        <v>21</v>
      </c>
      <c r="D194" s="50">
        <v>21</v>
      </c>
      <c r="E194" s="50">
        <f>SUM(D194-C194)</f>
        <v>0</v>
      </c>
      <c r="F194" s="67">
        <v>9.5</v>
      </c>
      <c r="G194" s="50">
        <f>E194*F194</f>
        <v>0</v>
      </c>
      <c r="H194" s="50">
        <v>3604</v>
      </c>
      <c r="I194" s="50">
        <v>3604</v>
      </c>
      <c r="J194" s="50">
        <f t="shared" si="38"/>
        <v>0</v>
      </c>
      <c r="K194" s="50">
        <v>1</v>
      </c>
      <c r="L194" s="50">
        <f t="shared" si="39"/>
        <v>0</v>
      </c>
      <c r="M194" s="51">
        <v>1.03</v>
      </c>
      <c r="N194" s="52">
        <f t="shared" si="40"/>
        <v>0</v>
      </c>
      <c r="O194" s="50">
        <v>60</v>
      </c>
      <c r="P194" s="52">
        <f t="shared" si="41"/>
        <v>60</v>
      </c>
      <c r="Q194" s="50">
        <v>1</v>
      </c>
      <c r="R194" s="67">
        <f t="shared" si="42"/>
        <v>60</v>
      </c>
    </row>
    <row r="195" spans="1:19" s="42" customFormat="1">
      <c r="A195" s="50" t="s">
        <v>587</v>
      </c>
      <c r="B195" s="50" t="s">
        <v>266</v>
      </c>
      <c r="C195" s="50">
        <v>35</v>
      </c>
      <c r="D195" s="50">
        <v>35</v>
      </c>
      <c r="E195" s="50">
        <f>SUM(D195-C195)</f>
        <v>0</v>
      </c>
      <c r="F195" s="67">
        <v>9.5</v>
      </c>
      <c r="G195" s="50">
        <f>E195*F195</f>
        <v>0</v>
      </c>
      <c r="H195" s="50">
        <v>17292</v>
      </c>
      <c r="I195" s="50">
        <v>17606</v>
      </c>
      <c r="J195" s="50">
        <f t="shared" si="38"/>
        <v>314</v>
      </c>
      <c r="K195" s="50">
        <v>1</v>
      </c>
      <c r="L195" s="50">
        <f t="shared" si="39"/>
        <v>314</v>
      </c>
      <c r="M195" s="51">
        <v>1.03</v>
      </c>
      <c r="N195" s="52">
        <f t="shared" si="40"/>
        <v>323.42</v>
      </c>
      <c r="O195" s="50">
        <v>60</v>
      </c>
      <c r="P195" s="52">
        <f t="shared" si="41"/>
        <v>383.42</v>
      </c>
      <c r="Q195" s="50">
        <v>1</v>
      </c>
      <c r="R195" s="67">
        <f t="shared" si="42"/>
        <v>383.42</v>
      </c>
    </row>
    <row r="196" spans="1:19" s="42" customFormat="1">
      <c r="A196" s="50" t="s">
        <v>588</v>
      </c>
      <c r="B196" s="50" t="s">
        <v>266</v>
      </c>
      <c r="C196" s="50" t="s">
        <v>589</v>
      </c>
      <c r="D196" s="50"/>
      <c r="E196" s="50"/>
      <c r="F196" s="67"/>
      <c r="G196" s="50"/>
      <c r="H196" s="50">
        <v>20643</v>
      </c>
      <c r="I196" s="50">
        <v>20919</v>
      </c>
      <c r="J196" s="50">
        <f t="shared" si="38"/>
        <v>276</v>
      </c>
      <c r="K196" s="50">
        <v>1</v>
      </c>
      <c r="L196" s="50">
        <f t="shared" si="39"/>
        <v>276</v>
      </c>
      <c r="M196" s="51">
        <v>1.03</v>
      </c>
      <c r="N196" s="52">
        <f t="shared" si="40"/>
        <v>284.27999999999997</v>
      </c>
      <c r="O196" s="50">
        <v>40</v>
      </c>
      <c r="P196" s="52">
        <f t="shared" si="41"/>
        <v>324.27999999999997</v>
      </c>
      <c r="Q196" s="50">
        <v>1</v>
      </c>
      <c r="R196" s="67">
        <f t="shared" si="42"/>
        <v>324.27999999999997</v>
      </c>
    </row>
    <row r="197" spans="1:19" s="42" customFormat="1">
      <c r="A197" s="50" t="s">
        <v>590</v>
      </c>
      <c r="B197" s="50" t="s">
        <v>266</v>
      </c>
      <c r="C197" s="50">
        <v>69</v>
      </c>
      <c r="D197" s="50">
        <v>69</v>
      </c>
      <c r="E197" s="50"/>
      <c r="F197" s="67"/>
      <c r="G197" s="50"/>
      <c r="H197" s="50">
        <v>32572</v>
      </c>
      <c r="I197" s="50">
        <v>33803</v>
      </c>
      <c r="J197" s="50">
        <f t="shared" si="38"/>
        <v>1231</v>
      </c>
      <c r="K197" s="50">
        <v>1</v>
      </c>
      <c r="L197" s="50">
        <f t="shared" si="39"/>
        <v>1231</v>
      </c>
      <c r="M197" s="51">
        <v>1.03</v>
      </c>
      <c r="N197" s="52">
        <f t="shared" si="40"/>
        <v>1267.93</v>
      </c>
      <c r="O197" s="50"/>
      <c r="P197" s="52">
        <f t="shared" si="41"/>
        <v>1267.93</v>
      </c>
      <c r="Q197" s="50">
        <v>1</v>
      </c>
      <c r="R197" s="67">
        <f t="shared" si="42"/>
        <v>1267.93</v>
      </c>
    </row>
    <row r="198" spans="1:19" s="42" customFormat="1">
      <c r="A198" s="50" t="s">
        <v>591</v>
      </c>
      <c r="B198" s="50" t="s">
        <v>266</v>
      </c>
      <c r="C198" s="50"/>
      <c r="D198" s="50"/>
      <c r="E198" s="50"/>
      <c r="F198" s="67"/>
      <c r="G198" s="50"/>
      <c r="H198" s="50">
        <v>58293</v>
      </c>
      <c r="I198" s="50">
        <v>63360</v>
      </c>
      <c r="J198" s="50">
        <f t="shared" si="38"/>
        <v>5067</v>
      </c>
      <c r="K198" s="50">
        <v>1</v>
      </c>
      <c r="L198" s="50">
        <f t="shared" si="39"/>
        <v>5067</v>
      </c>
      <c r="M198" s="51">
        <v>1.03</v>
      </c>
      <c r="N198" s="52">
        <f t="shared" si="40"/>
        <v>5219.01</v>
      </c>
      <c r="O198" s="50"/>
      <c r="P198" s="52">
        <f t="shared" si="41"/>
        <v>5219.01</v>
      </c>
      <c r="Q198" s="50">
        <v>1</v>
      </c>
      <c r="R198" s="67">
        <f t="shared" si="42"/>
        <v>5219.01</v>
      </c>
    </row>
    <row r="199" spans="1:19" s="42" customFormat="1">
      <c r="A199" s="50" t="s">
        <v>592</v>
      </c>
      <c r="B199" s="50" t="s">
        <v>266</v>
      </c>
      <c r="C199" s="50"/>
      <c r="D199" s="50"/>
      <c r="E199" s="50"/>
      <c r="F199" s="67"/>
      <c r="G199" s="50"/>
      <c r="H199" s="50">
        <v>14537</v>
      </c>
      <c r="I199" s="50">
        <v>15727</v>
      </c>
      <c r="J199" s="50">
        <f t="shared" si="38"/>
        <v>1190</v>
      </c>
      <c r="K199" s="50">
        <v>1</v>
      </c>
      <c r="L199" s="50">
        <f t="shared" si="39"/>
        <v>1190</v>
      </c>
      <c r="M199" s="51">
        <v>1.03</v>
      </c>
      <c r="N199" s="52">
        <f t="shared" si="40"/>
        <v>1225.7</v>
      </c>
      <c r="O199" s="50"/>
      <c r="P199" s="52">
        <f t="shared" si="41"/>
        <v>1225.7</v>
      </c>
      <c r="Q199" s="50">
        <v>1</v>
      </c>
      <c r="R199" s="67">
        <f t="shared" si="42"/>
        <v>1225.7</v>
      </c>
    </row>
    <row r="200" spans="1:19" s="42" customFormat="1">
      <c r="A200" s="50" t="s">
        <v>237</v>
      </c>
      <c r="B200" s="66"/>
      <c r="C200" s="50"/>
      <c r="D200" s="50"/>
      <c r="E200" s="140"/>
      <c r="F200" s="67"/>
      <c r="G200" s="141"/>
      <c r="H200" s="50">
        <v>11079</v>
      </c>
      <c r="I200" s="50">
        <v>11918</v>
      </c>
      <c r="J200" s="50">
        <f t="shared" si="38"/>
        <v>839</v>
      </c>
      <c r="K200" s="50">
        <v>20</v>
      </c>
      <c r="L200" s="50">
        <f>J200*K200</f>
        <v>16780</v>
      </c>
      <c r="M200" s="51">
        <v>1.03</v>
      </c>
      <c r="N200" s="141">
        <f>SUM(L200*M200)</f>
        <v>17283.400000000001</v>
      </c>
      <c r="O200" s="162"/>
      <c r="P200" s="141">
        <f>SUM(G200+N200)</f>
        <v>17283.400000000001</v>
      </c>
      <c r="Q200" s="50">
        <v>0.32</v>
      </c>
      <c r="R200" s="67">
        <f t="shared" si="42"/>
        <v>5530.6880000000001</v>
      </c>
    </row>
    <row r="201" spans="1:19" s="42" customFormat="1">
      <c r="A201" s="50" t="s">
        <v>10</v>
      </c>
      <c r="B201" s="50" t="s">
        <v>266</v>
      </c>
      <c r="C201" s="50"/>
      <c r="D201" s="50"/>
      <c r="E201" s="50">
        <f>SUM(E187:E196)</f>
        <v>0</v>
      </c>
      <c r="F201" s="67">
        <v>9.5</v>
      </c>
      <c r="G201" s="50">
        <f>E201*F201</f>
        <v>0</v>
      </c>
      <c r="H201" s="50"/>
      <c r="I201" s="50"/>
      <c r="J201" s="50"/>
      <c r="K201" s="50"/>
      <c r="L201" s="50">
        <f>SUM(L187:L199)</f>
        <v>27024</v>
      </c>
      <c r="M201" s="51">
        <v>1.03</v>
      </c>
      <c r="N201" s="52">
        <f t="shared" si="40"/>
        <v>27834.720000000001</v>
      </c>
      <c r="O201" s="50">
        <f>SUM(O187:O196)</f>
        <v>660</v>
      </c>
      <c r="P201" s="52">
        <f>G201+N201+O201</f>
        <v>28494.720000000001</v>
      </c>
      <c r="Q201" s="50">
        <v>1</v>
      </c>
      <c r="R201" s="67">
        <f>SUM(R186:R200)</f>
        <v>33033.773000000001</v>
      </c>
    </row>
    <row r="202" spans="1:19" s="117" customFormat="1">
      <c r="A202" s="223"/>
      <c r="B202" s="44"/>
      <c r="C202" s="44"/>
      <c r="D202" s="44"/>
      <c r="E202" s="44"/>
      <c r="F202" s="61"/>
      <c r="G202" s="44"/>
      <c r="H202" s="44"/>
      <c r="I202" s="44"/>
      <c r="J202" s="44"/>
      <c r="K202" s="44"/>
      <c r="L202" s="207"/>
      <c r="M202" s="45"/>
      <c r="N202" s="46"/>
      <c r="O202" s="44"/>
      <c r="P202" s="46"/>
      <c r="Q202" s="44"/>
      <c r="R202" s="61"/>
      <c r="S202" s="210"/>
    </row>
    <row r="203" spans="1:19" s="117" customFormat="1">
      <c r="A203" s="44" t="s">
        <v>213</v>
      </c>
      <c r="B203" s="44" t="s">
        <v>2</v>
      </c>
      <c r="C203" s="44" t="s">
        <v>214</v>
      </c>
      <c r="D203" s="44" t="s">
        <v>215</v>
      </c>
      <c r="E203" s="44" t="s">
        <v>216</v>
      </c>
      <c r="F203" s="61" t="s">
        <v>217</v>
      </c>
      <c r="G203" s="44" t="s">
        <v>6</v>
      </c>
      <c r="H203" s="44" t="s">
        <v>218</v>
      </c>
      <c r="I203" s="44" t="s">
        <v>219</v>
      </c>
      <c r="J203" s="44" t="s">
        <v>220</v>
      </c>
      <c r="K203" s="44" t="s">
        <v>221</v>
      </c>
      <c r="L203" s="44" t="s">
        <v>216</v>
      </c>
      <c r="M203" s="45"/>
      <c r="N203" s="46" t="s">
        <v>8</v>
      </c>
      <c r="O203" s="44" t="s">
        <v>9</v>
      </c>
      <c r="P203" s="46" t="s">
        <v>10</v>
      </c>
      <c r="Q203" s="44" t="s">
        <v>222</v>
      </c>
      <c r="R203" s="61" t="s">
        <v>223</v>
      </c>
      <c r="S203" s="210"/>
    </row>
    <row r="204" spans="1:19" s="210" customFormat="1">
      <c r="A204" s="50" t="s">
        <v>593</v>
      </c>
      <c r="B204" s="50" t="s">
        <v>594</v>
      </c>
      <c r="C204" s="50">
        <v>22</v>
      </c>
      <c r="D204" s="50">
        <v>22</v>
      </c>
      <c r="E204" s="50">
        <f>SUM(D204-C204)</f>
        <v>0</v>
      </c>
      <c r="F204" s="67">
        <v>9.5</v>
      </c>
      <c r="G204" s="50">
        <f>E204*F204</f>
        <v>0</v>
      </c>
      <c r="H204" s="50">
        <v>3886</v>
      </c>
      <c r="I204" s="50">
        <v>3912</v>
      </c>
      <c r="J204" s="50">
        <f>I204-H204</f>
        <v>26</v>
      </c>
      <c r="K204" s="50">
        <v>1</v>
      </c>
      <c r="L204" s="50">
        <f>K204*J204</f>
        <v>26</v>
      </c>
      <c r="M204" s="51">
        <v>1.03</v>
      </c>
      <c r="N204" s="52">
        <f>M204*L204</f>
        <v>26.78</v>
      </c>
      <c r="O204" s="50">
        <v>80</v>
      </c>
      <c r="P204" s="52">
        <f>G204+N204+O204</f>
        <v>106.78</v>
      </c>
      <c r="Q204" s="50">
        <v>1</v>
      </c>
      <c r="R204" s="67">
        <f>P204*Q204</f>
        <v>106.78</v>
      </c>
    </row>
    <row r="205" spans="1:19" s="210" customFormat="1">
      <c r="A205" s="50" t="s">
        <v>595</v>
      </c>
      <c r="B205" s="50" t="s">
        <v>594</v>
      </c>
      <c r="C205" s="50"/>
      <c r="D205" s="50"/>
      <c r="E205" s="50"/>
      <c r="F205" s="67"/>
      <c r="G205" s="50"/>
      <c r="H205" s="50">
        <v>34279</v>
      </c>
      <c r="I205" s="50">
        <v>34610</v>
      </c>
      <c r="J205" s="50">
        <f>I205-H205</f>
        <v>331</v>
      </c>
      <c r="K205" s="50">
        <v>1</v>
      </c>
      <c r="L205" s="50">
        <f>K205*J205</f>
        <v>331</v>
      </c>
      <c r="M205" s="51">
        <v>1.03</v>
      </c>
      <c r="N205" s="52">
        <f>M205*L205</f>
        <v>340.93</v>
      </c>
      <c r="O205" s="50">
        <v>80</v>
      </c>
      <c r="P205" s="52">
        <f>G205+N205+O205</f>
        <v>420.93</v>
      </c>
      <c r="Q205" s="50">
        <v>1</v>
      </c>
      <c r="R205" s="67">
        <f>P205*Q205</f>
        <v>420.93</v>
      </c>
    </row>
    <row r="206" spans="1:19" s="210" customFormat="1">
      <c r="A206" s="50" t="s">
        <v>596</v>
      </c>
      <c r="B206" s="50" t="s">
        <v>594</v>
      </c>
      <c r="C206" s="50"/>
      <c r="D206" s="50"/>
      <c r="E206" s="50"/>
      <c r="F206" s="67"/>
      <c r="G206" s="50"/>
      <c r="H206" s="50">
        <v>24877</v>
      </c>
      <c r="I206" s="50">
        <v>26070</v>
      </c>
      <c r="J206" s="50">
        <f>I206-H206</f>
        <v>1193</v>
      </c>
      <c r="K206" s="50">
        <v>1</v>
      </c>
      <c r="L206" s="50">
        <f>K206*J206</f>
        <v>1193</v>
      </c>
      <c r="M206" s="51">
        <v>1.03</v>
      </c>
      <c r="N206" s="52">
        <f>M206*L206</f>
        <v>1228.79</v>
      </c>
      <c r="O206" s="50">
        <v>100</v>
      </c>
      <c r="P206" s="52">
        <f>G206+N206+O206</f>
        <v>1328.79</v>
      </c>
      <c r="Q206" s="50">
        <v>1</v>
      </c>
      <c r="R206" s="67">
        <f>P206*Q206</f>
        <v>1328.79</v>
      </c>
    </row>
    <row r="207" spans="1:19" s="210" customFormat="1">
      <c r="A207" s="50" t="s">
        <v>597</v>
      </c>
      <c r="B207" s="50" t="s">
        <v>594</v>
      </c>
      <c r="C207" s="50"/>
      <c r="D207" s="50"/>
      <c r="E207" s="50"/>
      <c r="F207" s="67"/>
      <c r="G207" s="50"/>
      <c r="H207" s="50">
        <v>3487</v>
      </c>
      <c r="I207" s="50">
        <v>5368</v>
      </c>
      <c r="J207" s="50">
        <f>I207-H207</f>
        <v>1881</v>
      </c>
      <c r="K207" s="50">
        <v>1</v>
      </c>
      <c r="L207" s="50">
        <f>K207*J207</f>
        <v>1881</v>
      </c>
      <c r="M207" s="51">
        <v>1.03</v>
      </c>
      <c r="N207" s="52">
        <f>M207*L207</f>
        <v>1937.43</v>
      </c>
      <c r="O207" s="50"/>
      <c r="P207" s="52">
        <f>G207+N207+O207</f>
        <v>1937.43</v>
      </c>
      <c r="Q207" s="50">
        <v>1</v>
      </c>
      <c r="R207" s="67">
        <f>P207*Q207</f>
        <v>1937.43</v>
      </c>
    </row>
    <row r="208" spans="1:19" s="210" customFormat="1">
      <c r="A208" s="50" t="s">
        <v>10</v>
      </c>
      <c r="B208" s="50" t="s">
        <v>594</v>
      </c>
      <c r="C208" s="50"/>
      <c r="D208" s="50"/>
      <c r="E208" s="50"/>
      <c r="F208" s="67"/>
      <c r="G208" s="50"/>
      <c r="H208" s="50"/>
      <c r="I208" s="50"/>
      <c r="J208" s="50">
        <f>J204+J205+J206+J207</f>
        <v>3431</v>
      </c>
      <c r="K208" s="50">
        <v>1</v>
      </c>
      <c r="L208" s="50">
        <f>K208*J208</f>
        <v>3431</v>
      </c>
      <c r="M208" s="51">
        <v>1.03</v>
      </c>
      <c r="N208" s="52">
        <f>M208*L208</f>
        <v>3533.93</v>
      </c>
      <c r="O208" s="50">
        <f>SUM(O205:O206)</f>
        <v>180</v>
      </c>
      <c r="P208" s="52">
        <f>G208+N208+O208</f>
        <v>3713.93</v>
      </c>
      <c r="Q208" s="50">
        <v>1</v>
      </c>
      <c r="R208" s="67">
        <f>P208*Q208</f>
        <v>3713.93</v>
      </c>
    </row>
    <row r="209" spans="1:19" s="42" customFormat="1">
      <c r="A209" s="50" t="s">
        <v>598</v>
      </c>
      <c r="B209" s="50" t="s">
        <v>594</v>
      </c>
      <c r="C209" s="50" t="s">
        <v>285</v>
      </c>
      <c r="D209" s="50"/>
      <c r="E209" s="50"/>
      <c r="F209" s="67"/>
      <c r="G209" s="50"/>
      <c r="H209" s="50"/>
      <c r="I209" s="50"/>
      <c r="J209" s="50"/>
      <c r="K209" s="50"/>
      <c r="L209" s="193"/>
      <c r="M209" s="51"/>
      <c r="N209" s="52"/>
      <c r="O209" s="50"/>
      <c r="P209" s="52"/>
      <c r="Q209" s="50"/>
      <c r="R209" s="42">
        <v>86202.69</v>
      </c>
      <c r="S209" s="60"/>
    </row>
    <row r="210" spans="1:19" s="42" customFormat="1">
      <c r="A210" s="50" t="s">
        <v>498</v>
      </c>
      <c r="B210" s="50"/>
      <c r="C210" s="50" t="s">
        <v>499</v>
      </c>
      <c r="D210" s="66"/>
      <c r="E210" s="50"/>
      <c r="F210" s="67"/>
      <c r="G210" s="50"/>
      <c r="H210" s="50"/>
      <c r="I210" s="50"/>
      <c r="J210" s="50"/>
      <c r="K210" s="50"/>
      <c r="L210" s="50"/>
      <c r="M210" s="51"/>
      <c r="N210" s="52"/>
      <c r="O210" s="50"/>
      <c r="P210" s="52"/>
      <c r="Q210" s="50"/>
      <c r="R210" s="67">
        <f>R209-R208</f>
        <v>82488.759999999995</v>
      </c>
      <c r="S210" s="105"/>
    </row>
    <row r="211" spans="1:19" s="304" customFormat="1">
      <c r="A211" s="44"/>
      <c r="B211" s="44"/>
      <c r="C211" s="44"/>
      <c r="D211" s="223"/>
      <c r="E211" s="44"/>
      <c r="F211" s="61"/>
      <c r="G211" s="44"/>
      <c r="H211" s="44"/>
      <c r="I211" s="44"/>
      <c r="J211" s="44"/>
      <c r="K211" s="44"/>
      <c r="L211" s="44"/>
      <c r="M211" s="45"/>
      <c r="N211" s="46"/>
      <c r="O211" s="44"/>
      <c r="P211" s="46"/>
      <c r="Q211" s="44"/>
      <c r="R211" s="61"/>
      <c r="S211" s="117"/>
    </row>
    <row r="212" spans="1:19" s="304" customFormat="1" ht="25.8">
      <c r="A212" s="632"/>
      <c r="B212" s="633"/>
      <c r="C212" s="633"/>
      <c r="D212" s="633"/>
      <c r="E212" s="633"/>
      <c r="F212" s="633"/>
      <c r="G212" s="633"/>
      <c r="H212" s="633"/>
      <c r="I212" s="633"/>
      <c r="J212" s="633"/>
      <c r="K212" s="633"/>
      <c r="L212" s="633"/>
      <c r="M212" s="633"/>
      <c r="N212" s="633"/>
      <c r="O212" s="633"/>
      <c r="P212" s="633"/>
      <c r="Q212" s="633"/>
      <c r="R212" s="634"/>
    </row>
    <row r="213" spans="1:19" s="210" customFormat="1">
      <c r="A213" s="78" t="s">
        <v>213</v>
      </c>
      <c r="B213" s="78" t="s">
        <v>2</v>
      </c>
      <c r="C213" s="78" t="s">
        <v>214</v>
      </c>
      <c r="D213" s="78" t="s">
        <v>215</v>
      </c>
      <c r="E213" s="78" t="s">
        <v>216</v>
      </c>
      <c r="F213" s="80" t="s">
        <v>217</v>
      </c>
      <c r="G213" s="78" t="s">
        <v>6</v>
      </c>
      <c r="H213" s="78" t="s">
        <v>218</v>
      </c>
      <c r="I213" s="78" t="s">
        <v>219</v>
      </c>
      <c r="J213" s="78" t="s">
        <v>220</v>
      </c>
      <c r="K213" s="78" t="s">
        <v>221</v>
      </c>
      <c r="L213" s="78" t="s">
        <v>216</v>
      </c>
      <c r="M213" s="90"/>
      <c r="N213" s="91" t="s">
        <v>8</v>
      </c>
      <c r="O213" s="78" t="s">
        <v>9</v>
      </c>
      <c r="P213" s="91" t="s">
        <v>10</v>
      </c>
      <c r="Q213" s="78" t="s">
        <v>222</v>
      </c>
      <c r="R213" s="80" t="s">
        <v>223</v>
      </c>
    </row>
    <row r="214" spans="1:19" s="210" customFormat="1">
      <c r="A214" s="78"/>
      <c r="B214" s="78">
        <v>4762</v>
      </c>
      <c r="C214" s="78"/>
      <c r="D214" s="78"/>
      <c r="E214" s="78"/>
      <c r="F214" s="80"/>
      <c r="G214" s="78"/>
      <c r="H214" s="78"/>
      <c r="I214" s="78"/>
      <c r="J214" s="78"/>
      <c r="K214" s="78"/>
      <c r="L214" s="78"/>
      <c r="M214" s="90"/>
      <c r="N214" s="91"/>
      <c r="O214" s="78"/>
      <c r="P214" s="91"/>
      <c r="Q214" s="78"/>
      <c r="R214" s="80"/>
    </row>
    <row r="215" spans="1:19" s="210" customFormat="1">
      <c r="A215" s="78" t="s">
        <v>599</v>
      </c>
      <c r="B215" s="78" t="s">
        <v>600</v>
      </c>
      <c r="C215" s="78">
        <v>17</v>
      </c>
      <c r="D215" s="78">
        <v>17</v>
      </c>
      <c r="E215" s="78">
        <f>SUM(D215-C215)</f>
        <v>0</v>
      </c>
      <c r="F215" s="80">
        <v>9.5</v>
      </c>
      <c r="G215" s="78">
        <f>E215*F215</f>
        <v>0</v>
      </c>
      <c r="H215" s="78">
        <v>34285</v>
      </c>
      <c r="I215" s="78">
        <v>37444</v>
      </c>
      <c r="J215" s="78">
        <f t="shared" ref="J215:J236" si="43">I215-H215</f>
        <v>3159</v>
      </c>
      <c r="K215" s="78">
        <v>1</v>
      </c>
      <c r="L215" s="78">
        <f t="shared" ref="L215:L236" si="44">K215*J215</f>
        <v>3159</v>
      </c>
      <c r="M215" s="90">
        <v>1.03</v>
      </c>
      <c r="N215" s="91">
        <f t="shared" ref="N215:N225" si="45">M215*L215</f>
        <v>3253.77</v>
      </c>
      <c r="O215" s="78">
        <v>80</v>
      </c>
      <c r="P215" s="91">
        <f t="shared" ref="P215:P234" si="46">G215+N215+O215</f>
        <v>3333.77</v>
      </c>
      <c r="Q215" s="78">
        <v>1</v>
      </c>
      <c r="R215" s="80">
        <f t="shared" ref="R215:R236" si="47">P215*Q215</f>
        <v>3333.77</v>
      </c>
    </row>
    <row r="216" spans="1:19" s="210" customFormat="1">
      <c r="A216" s="78" t="s">
        <v>601</v>
      </c>
      <c r="B216" s="78" t="s">
        <v>600</v>
      </c>
      <c r="C216" s="78">
        <v>1429</v>
      </c>
      <c r="D216" s="78">
        <v>1429</v>
      </c>
      <c r="E216" s="78">
        <f>SUM(D216-C216)</f>
        <v>0</v>
      </c>
      <c r="F216" s="80">
        <v>9.5</v>
      </c>
      <c r="G216" s="78">
        <f>E216*F216</f>
        <v>0</v>
      </c>
      <c r="H216" s="78">
        <v>217018</v>
      </c>
      <c r="I216" s="78">
        <v>224664</v>
      </c>
      <c r="J216" s="78">
        <f t="shared" si="43"/>
        <v>7646</v>
      </c>
      <c r="K216" s="78">
        <v>1</v>
      </c>
      <c r="L216" s="78">
        <f t="shared" si="44"/>
        <v>7646</v>
      </c>
      <c r="M216" s="90">
        <v>1.03</v>
      </c>
      <c r="N216" s="91">
        <f t="shared" si="45"/>
        <v>7875.38</v>
      </c>
      <c r="O216" s="78">
        <v>80</v>
      </c>
      <c r="P216" s="91">
        <f t="shared" si="46"/>
        <v>7955.38</v>
      </c>
      <c r="Q216" s="78">
        <v>1</v>
      </c>
      <c r="R216" s="80">
        <f t="shared" si="47"/>
        <v>7955.38</v>
      </c>
    </row>
    <row r="217" spans="1:19" s="210" customFormat="1">
      <c r="A217" s="78" t="s">
        <v>602</v>
      </c>
      <c r="B217" s="78" t="s">
        <v>600</v>
      </c>
      <c r="C217" s="78"/>
      <c r="D217" s="78"/>
      <c r="E217" s="78"/>
      <c r="F217" s="80"/>
      <c r="G217" s="78"/>
      <c r="H217" s="78">
        <v>183075</v>
      </c>
      <c r="I217" s="78">
        <v>187079</v>
      </c>
      <c r="J217" s="78">
        <f t="shared" si="43"/>
        <v>4004</v>
      </c>
      <c r="K217" s="78">
        <v>1</v>
      </c>
      <c r="L217" s="78">
        <f t="shared" si="44"/>
        <v>4004</v>
      </c>
      <c r="M217" s="90">
        <v>1.03</v>
      </c>
      <c r="N217" s="91">
        <f t="shared" si="45"/>
        <v>4124.12</v>
      </c>
      <c r="O217" s="78">
        <v>80</v>
      </c>
      <c r="P217" s="91">
        <f t="shared" si="46"/>
        <v>4204.12</v>
      </c>
      <c r="Q217" s="78">
        <v>1</v>
      </c>
      <c r="R217" s="80">
        <f t="shared" si="47"/>
        <v>4204.12</v>
      </c>
    </row>
    <row r="218" spans="1:19" s="210" customFormat="1">
      <c r="A218" s="78" t="s">
        <v>603</v>
      </c>
      <c r="B218" s="78" t="s">
        <v>600</v>
      </c>
      <c r="C218" s="78"/>
      <c r="D218" s="78" t="s">
        <v>604</v>
      </c>
      <c r="E218" s="78"/>
      <c r="F218" s="80"/>
      <c r="G218" s="78"/>
      <c r="H218" s="78">
        <v>5738</v>
      </c>
      <c r="I218" s="78">
        <v>5924</v>
      </c>
      <c r="J218" s="78">
        <f t="shared" si="43"/>
        <v>186</v>
      </c>
      <c r="K218" s="78">
        <v>1</v>
      </c>
      <c r="L218" s="78">
        <f t="shared" si="44"/>
        <v>186</v>
      </c>
      <c r="M218" s="90">
        <v>1.03</v>
      </c>
      <c r="N218" s="91">
        <f t="shared" si="45"/>
        <v>191.58</v>
      </c>
      <c r="O218" s="78"/>
      <c r="P218" s="91">
        <f t="shared" si="46"/>
        <v>191.58</v>
      </c>
      <c r="Q218" s="78">
        <v>1</v>
      </c>
      <c r="R218" s="80">
        <f t="shared" si="47"/>
        <v>191.58</v>
      </c>
    </row>
    <row r="219" spans="1:19" s="210" customFormat="1">
      <c r="A219" s="78" t="s">
        <v>603</v>
      </c>
      <c r="B219" s="78" t="s">
        <v>600</v>
      </c>
      <c r="C219" s="78"/>
      <c r="D219" s="78" t="s">
        <v>605</v>
      </c>
      <c r="E219" s="78"/>
      <c r="F219" s="80"/>
      <c r="G219" s="78"/>
      <c r="H219" s="78">
        <v>28520</v>
      </c>
      <c r="I219" s="78">
        <v>29988</v>
      </c>
      <c r="J219" s="78">
        <f t="shared" si="43"/>
        <v>1468</v>
      </c>
      <c r="K219" s="78">
        <v>1</v>
      </c>
      <c r="L219" s="78">
        <f t="shared" si="44"/>
        <v>1468</v>
      </c>
      <c r="M219" s="90">
        <v>1.03</v>
      </c>
      <c r="N219" s="91">
        <f t="shared" si="45"/>
        <v>1512.04</v>
      </c>
      <c r="O219" s="78"/>
      <c r="P219" s="91">
        <f t="shared" si="46"/>
        <v>1512.04</v>
      </c>
      <c r="Q219" s="78">
        <v>1</v>
      </c>
      <c r="R219" s="80">
        <f t="shared" si="47"/>
        <v>1512.04</v>
      </c>
    </row>
    <row r="220" spans="1:19" s="210" customFormat="1">
      <c r="A220" s="78" t="s">
        <v>606</v>
      </c>
      <c r="B220" s="78" t="s">
        <v>600</v>
      </c>
      <c r="C220" s="78"/>
      <c r="D220" s="78"/>
      <c r="E220" s="78"/>
      <c r="F220" s="80"/>
      <c r="G220" s="78"/>
      <c r="H220" s="78">
        <v>208121</v>
      </c>
      <c r="I220" s="78">
        <v>215979</v>
      </c>
      <c r="J220" s="78">
        <f t="shared" si="43"/>
        <v>7858</v>
      </c>
      <c r="K220" s="78">
        <v>1</v>
      </c>
      <c r="L220" s="78">
        <f t="shared" si="44"/>
        <v>7858</v>
      </c>
      <c r="M220" s="90">
        <v>1.03</v>
      </c>
      <c r="N220" s="91">
        <f t="shared" si="45"/>
        <v>8093.74</v>
      </c>
      <c r="O220" s="78">
        <v>40</v>
      </c>
      <c r="P220" s="91">
        <f t="shared" si="46"/>
        <v>8133.74</v>
      </c>
      <c r="Q220" s="78">
        <v>1</v>
      </c>
      <c r="R220" s="80">
        <f t="shared" si="47"/>
        <v>8133.74</v>
      </c>
    </row>
    <row r="221" spans="1:19" s="210" customFormat="1">
      <c r="A221" s="78" t="s">
        <v>607</v>
      </c>
      <c r="B221" s="78" t="s">
        <v>600</v>
      </c>
      <c r="C221" s="78"/>
      <c r="D221" s="78"/>
      <c r="E221" s="78"/>
      <c r="F221" s="80"/>
      <c r="G221" s="78"/>
      <c r="H221" s="78">
        <v>13400</v>
      </c>
      <c r="I221" s="78">
        <v>13897</v>
      </c>
      <c r="J221" s="78">
        <f t="shared" si="43"/>
        <v>497</v>
      </c>
      <c r="K221" s="78">
        <v>20</v>
      </c>
      <c r="L221" s="78">
        <f t="shared" si="44"/>
        <v>9940</v>
      </c>
      <c r="M221" s="90">
        <v>1.03</v>
      </c>
      <c r="N221" s="91">
        <f t="shared" si="45"/>
        <v>10238.200000000001</v>
      </c>
      <c r="O221" s="78">
        <v>180</v>
      </c>
      <c r="P221" s="91">
        <f t="shared" si="46"/>
        <v>10418.200000000001</v>
      </c>
      <c r="Q221" s="78">
        <v>1</v>
      </c>
      <c r="R221" s="80">
        <f t="shared" si="47"/>
        <v>10418.200000000001</v>
      </c>
    </row>
    <row r="222" spans="1:19" s="210" customFormat="1">
      <c r="A222" s="78" t="s">
        <v>608</v>
      </c>
      <c r="B222" s="78" t="s">
        <v>600</v>
      </c>
      <c r="C222" s="78"/>
      <c r="D222" s="78" t="s">
        <v>609</v>
      </c>
      <c r="E222" s="78"/>
      <c r="F222" s="80"/>
      <c r="G222" s="78"/>
      <c r="H222" s="78">
        <v>22527</v>
      </c>
      <c r="I222" s="78">
        <v>22760</v>
      </c>
      <c r="J222" s="78">
        <f t="shared" si="43"/>
        <v>233</v>
      </c>
      <c r="K222" s="78">
        <v>1</v>
      </c>
      <c r="L222" s="78">
        <f t="shared" si="44"/>
        <v>233</v>
      </c>
      <c r="M222" s="90">
        <v>1.03</v>
      </c>
      <c r="N222" s="91">
        <f t="shared" si="45"/>
        <v>239.99</v>
      </c>
      <c r="O222" s="78"/>
      <c r="P222" s="91">
        <f t="shared" si="46"/>
        <v>239.99</v>
      </c>
      <c r="Q222" s="78">
        <v>1</v>
      </c>
      <c r="R222" s="80">
        <f t="shared" si="47"/>
        <v>239.99</v>
      </c>
    </row>
    <row r="223" spans="1:19" s="210" customFormat="1">
      <c r="A223" s="78" t="s">
        <v>610</v>
      </c>
      <c r="B223" s="78" t="s">
        <v>600</v>
      </c>
      <c r="C223" s="78">
        <v>18</v>
      </c>
      <c r="D223" s="78">
        <v>18</v>
      </c>
      <c r="E223" s="78">
        <f>SUM(D223-C223)</f>
        <v>0</v>
      </c>
      <c r="F223" s="80">
        <v>9.5</v>
      </c>
      <c r="G223" s="78">
        <f>E223*F223</f>
        <v>0</v>
      </c>
      <c r="H223" s="78">
        <v>23650</v>
      </c>
      <c r="I223" s="78">
        <v>24047</v>
      </c>
      <c r="J223" s="78">
        <f t="shared" si="43"/>
        <v>397</v>
      </c>
      <c r="K223" s="78">
        <v>1</v>
      </c>
      <c r="L223" s="78">
        <f t="shared" si="44"/>
        <v>397</v>
      </c>
      <c r="M223" s="90">
        <v>1.03</v>
      </c>
      <c r="N223" s="91">
        <f t="shared" si="45"/>
        <v>408.91</v>
      </c>
      <c r="O223" s="78">
        <v>60</v>
      </c>
      <c r="P223" s="91">
        <f t="shared" si="46"/>
        <v>468.91</v>
      </c>
      <c r="Q223" s="78">
        <v>1</v>
      </c>
      <c r="R223" s="80">
        <f t="shared" si="47"/>
        <v>468.91</v>
      </c>
    </row>
    <row r="224" spans="1:19" s="210" customFormat="1">
      <c r="A224" s="78" t="s">
        <v>611</v>
      </c>
      <c r="B224" s="78" t="s">
        <v>600</v>
      </c>
      <c r="C224" s="78"/>
      <c r="D224" s="78"/>
      <c r="E224" s="78"/>
      <c r="F224" s="80"/>
      <c r="G224" s="78"/>
      <c r="H224" s="78">
        <v>22784</v>
      </c>
      <c r="I224" s="78">
        <v>25008</v>
      </c>
      <c r="J224" s="78">
        <f t="shared" si="43"/>
        <v>2224</v>
      </c>
      <c r="K224" s="78">
        <v>1</v>
      </c>
      <c r="L224" s="78">
        <f t="shared" si="44"/>
        <v>2224</v>
      </c>
      <c r="M224" s="90">
        <v>1.03</v>
      </c>
      <c r="N224" s="91">
        <f t="shared" si="45"/>
        <v>2290.7199999999998</v>
      </c>
      <c r="O224" s="78">
        <v>40</v>
      </c>
      <c r="P224" s="91">
        <f t="shared" si="46"/>
        <v>2330.7199999999998</v>
      </c>
      <c r="Q224" s="78">
        <v>1</v>
      </c>
      <c r="R224" s="80">
        <f t="shared" si="47"/>
        <v>2330.7199999999998</v>
      </c>
    </row>
    <row r="225" spans="1:18" s="210" customFormat="1">
      <c r="A225" s="78" t="s">
        <v>612</v>
      </c>
      <c r="B225" s="78" t="s">
        <v>600</v>
      </c>
      <c r="C225" s="78">
        <v>159</v>
      </c>
      <c r="D225" s="78">
        <v>159</v>
      </c>
      <c r="E225" s="78">
        <f>SUM(D225-C225)</f>
        <v>0</v>
      </c>
      <c r="F225" s="80">
        <v>9.5</v>
      </c>
      <c r="G225" s="78">
        <f>E225*F225</f>
        <v>0</v>
      </c>
      <c r="H225" s="78">
        <v>16401</v>
      </c>
      <c r="I225" s="78">
        <v>17001</v>
      </c>
      <c r="J225" s="78">
        <f t="shared" si="43"/>
        <v>600</v>
      </c>
      <c r="K225" s="78">
        <v>1</v>
      </c>
      <c r="L225" s="78">
        <f t="shared" si="44"/>
        <v>600</v>
      </c>
      <c r="M225" s="90">
        <v>1.03</v>
      </c>
      <c r="N225" s="91">
        <f t="shared" si="45"/>
        <v>618</v>
      </c>
      <c r="O225" s="78"/>
      <c r="P225" s="91">
        <f t="shared" si="46"/>
        <v>618</v>
      </c>
      <c r="Q225" s="78">
        <v>1</v>
      </c>
      <c r="R225" s="80">
        <f t="shared" si="47"/>
        <v>618</v>
      </c>
    </row>
    <row r="226" spans="1:18" s="210" customFormat="1">
      <c r="A226" s="78" t="s">
        <v>613</v>
      </c>
      <c r="B226" s="78" t="s">
        <v>600</v>
      </c>
      <c r="C226" s="78"/>
      <c r="D226" s="78"/>
      <c r="E226" s="78"/>
      <c r="F226" s="80"/>
      <c r="G226" s="78"/>
      <c r="H226" s="78">
        <v>28221</v>
      </c>
      <c r="I226" s="78">
        <v>28221</v>
      </c>
      <c r="J226" s="78">
        <f t="shared" si="43"/>
        <v>0</v>
      </c>
      <c r="K226" s="78">
        <v>1</v>
      </c>
      <c r="L226" s="78">
        <f t="shared" si="44"/>
        <v>0</v>
      </c>
      <c r="M226" s="90">
        <v>1.03</v>
      </c>
      <c r="N226" s="91">
        <f t="shared" ref="N226:N237" si="48">M226*L226</f>
        <v>0</v>
      </c>
      <c r="O226" s="78">
        <v>40</v>
      </c>
      <c r="P226" s="91">
        <f t="shared" si="46"/>
        <v>40</v>
      </c>
      <c r="Q226" s="78">
        <v>1</v>
      </c>
      <c r="R226" s="80">
        <f t="shared" si="47"/>
        <v>40</v>
      </c>
    </row>
    <row r="227" spans="1:18" s="210" customFormat="1">
      <c r="A227" s="78" t="s">
        <v>614</v>
      </c>
      <c r="B227" s="78" t="s">
        <v>600</v>
      </c>
      <c r="C227" s="78"/>
      <c r="D227" s="78"/>
      <c r="E227" s="78"/>
      <c r="F227" s="80"/>
      <c r="G227" s="78"/>
      <c r="H227" s="78">
        <v>18584</v>
      </c>
      <c r="I227" s="78">
        <v>18584</v>
      </c>
      <c r="J227" s="78">
        <f t="shared" si="43"/>
        <v>0</v>
      </c>
      <c r="K227" s="78">
        <v>1</v>
      </c>
      <c r="L227" s="78">
        <f t="shared" si="44"/>
        <v>0</v>
      </c>
      <c r="M227" s="90">
        <v>1.03</v>
      </c>
      <c r="N227" s="91">
        <f t="shared" si="48"/>
        <v>0</v>
      </c>
      <c r="O227" s="78">
        <v>40</v>
      </c>
      <c r="P227" s="91">
        <f t="shared" si="46"/>
        <v>40</v>
      </c>
      <c r="Q227" s="78">
        <v>1</v>
      </c>
      <c r="R227" s="80">
        <f t="shared" si="47"/>
        <v>40</v>
      </c>
    </row>
    <row r="228" spans="1:18" s="210" customFormat="1">
      <c r="A228" s="78" t="s">
        <v>615</v>
      </c>
      <c r="B228" s="78" t="s">
        <v>600</v>
      </c>
      <c r="C228" s="78">
        <v>46</v>
      </c>
      <c r="D228" s="78">
        <v>46</v>
      </c>
      <c r="E228" s="78">
        <f>SUM(D228-C228)</f>
        <v>0</v>
      </c>
      <c r="F228" s="80">
        <v>9.5</v>
      </c>
      <c r="G228" s="78">
        <f>E228*F228</f>
        <v>0</v>
      </c>
      <c r="H228" s="78">
        <v>6470</v>
      </c>
      <c r="I228" s="78">
        <v>6565</v>
      </c>
      <c r="J228" s="78">
        <f t="shared" si="43"/>
        <v>95</v>
      </c>
      <c r="K228" s="78">
        <v>1</v>
      </c>
      <c r="L228" s="78">
        <f t="shared" si="44"/>
        <v>95</v>
      </c>
      <c r="M228" s="90">
        <v>1.03</v>
      </c>
      <c r="N228" s="91">
        <f t="shared" si="48"/>
        <v>97.85</v>
      </c>
      <c r="O228" s="78">
        <v>40</v>
      </c>
      <c r="P228" s="91">
        <f t="shared" si="46"/>
        <v>137.85</v>
      </c>
      <c r="Q228" s="78">
        <v>1</v>
      </c>
      <c r="R228" s="80">
        <f t="shared" si="47"/>
        <v>137.85</v>
      </c>
    </row>
    <row r="229" spans="1:18" s="210" customFormat="1">
      <c r="A229" s="78" t="s">
        <v>443</v>
      </c>
      <c r="B229" s="78" t="s">
        <v>600</v>
      </c>
      <c r="C229" s="78"/>
      <c r="D229" s="78"/>
      <c r="E229" s="78"/>
      <c r="F229" s="81"/>
      <c r="G229" s="78"/>
      <c r="H229" s="78">
        <v>21224</v>
      </c>
      <c r="I229" s="78">
        <v>21601</v>
      </c>
      <c r="J229" s="78">
        <f t="shared" si="43"/>
        <v>377</v>
      </c>
      <c r="K229" s="78">
        <v>40</v>
      </c>
      <c r="L229" s="78">
        <f t="shared" si="44"/>
        <v>15080</v>
      </c>
      <c r="M229" s="90">
        <v>1.03</v>
      </c>
      <c r="N229" s="91">
        <f t="shared" si="48"/>
        <v>15532.4</v>
      </c>
      <c r="O229" s="78"/>
      <c r="P229" s="91">
        <f t="shared" si="46"/>
        <v>15532.4</v>
      </c>
      <c r="Q229" s="78">
        <v>0.25</v>
      </c>
      <c r="R229" s="80">
        <f t="shared" si="47"/>
        <v>3883.1</v>
      </c>
    </row>
    <row r="230" spans="1:18" s="210" customFormat="1">
      <c r="A230" s="50" t="s">
        <v>616</v>
      </c>
      <c r="B230" s="78" t="s">
        <v>600</v>
      </c>
      <c r="C230" s="50"/>
      <c r="D230" s="50"/>
      <c r="E230" s="50"/>
      <c r="F230" s="67"/>
      <c r="G230" s="50"/>
      <c r="H230" s="50">
        <v>2096</v>
      </c>
      <c r="I230" s="50">
        <v>2096</v>
      </c>
      <c r="J230" s="50">
        <f t="shared" si="43"/>
        <v>0</v>
      </c>
      <c r="K230" s="50">
        <v>1</v>
      </c>
      <c r="L230" s="50">
        <f t="shared" si="44"/>
        <v>0</v>
      </c>
      <c r="M230" s="51">
        <v>1.03</v>
      </c>
      <c r="N230" s="52">
        <f t="shared" si="48"/>
        <v>0</v>
      </c>
      <c r="O230" s="50">
        <v>60</v>
      </c>
      <c r="P230" s="52">
        <f t="shared" si="46"/>
        <v>60</v>
      </c>
      <c r="Q230" s="50">
        <v>1</v>
      </c>
      <c r="R230" s="67">
        <f t="shared" si="47"/>
        <v>60</v>
      </c>
    </row>
    <row r="231" spans="1:18" s="210" customFormat="1">
      <c r="A231" s="50" t="s">
        <v>617</v>
      </c>
      <c r="B231" s="78" t="s">
        <v>600</v>
      </c>
      <c r="C231" s="50">
        <v>52</v>
      </c>
      <c r="D231" s="50">
        <v>52</v>
      </c>
      <c r="E231" s="50">
        <f>SUM(D231-C231)</f>
        <v>0</v>
      </c>
      <c r="F231" s="67">
        <v>9.5</v>
      </c>
      <c r="G231" s="50">
        <f>E231*F231</f>
        <v>0</v>
      </c>
      <c r="H231" s="50">
        <v>1693</v>
      </c>
      <c r="I231" s="50">
        <v>1693</v>
      </c>
      <c r="J231" s="50">
        <f t="shared" si="43"/>
        <v>0</v>
      </c>
      <c r="K231" s="50">
        <v>1</v>
      </c>
      <c r="L231" s="50">
        <f t="shared" si="44"/>
        <v>0</v>
      </c>
      <c r="M231" s="51">
        <v>1.03</v>
      </c>
      <c r="N231" s="52">
        <f t="shared" si="48"/>
        <v>0</v>
      </c>
      <c r="O231" s="50"/>
      <c r="P231" s="52">
        <f t="shared" si="46"/>
        <v>0</v>
      </c>
      <c r="Q231" s="50">
        <v>1</v>
      </c>
      <c r="R231" s="67">
        <f t="shared" si="47"/>
        <v>0</v>
      </c>
    </row>
    <row r="232" spans="1:18" s="210" customFormat="1">
      <c r="A232" s="50" t="s">
        <v>618</v>
      </c>
      <c r="B232" s="78" t="s">
        <v>600</v>
      </c>
      <c r="C232" s="50">
        <v>3</v>
      </c>
      <c r="D232" s="50">
        <v>3</v>
      </c>
      <c r="E232" s="50">
        <f>SUM(D232-C232)</f>
        <v>0</v>
      </c>
      <c r="F232" s="67">
        <v>9.5</v>
      </c>
      <c r="G232" s="50">
        <f>E232*F232</f>
        <v>0</v>
      </c>
      <c r="H232" s="50">
        <v>1550</v>
      </c>
      <c r="I232" s="50">
        <v>1550</v>
      </c>
      <c r="J232" s="50">
        <f t="shared" si="43"/>
        <v>0</v>
      </c>
      <c r="K232" s="50">
        <v>30</v>
      </c>
      <c r="L232" s="50">
        <f t="shared" si="44"/>
        <v>0</v>
      </c>
      <c r="M232" s="51">
        <v>1.03</v>
      </c>
      <c r="N232" s="52">
        <f t="shared" si="48"/>
        <v>0</v>
      </c>
      <c r="O232" s="50">
        <v>80</v>
      </c>
      <c r="P232" s="52">
        <f t="shared" si="46"/>
        <v>80</v>
      </c>
      <c r="Q232" s="50">
        <v>1</v>
      </c>
      <c r="R232" s="67">
        <f t="shared" si="47"/>
        <v>80</v>
      </c>
    </row>
    <row r="233" spans="1:18" s="210" customFormat="1">
      <c r="A233" s="50" t="s">
        <v>619</v>
      </c>
      <c r="B233" s="78" t="s">
        <v>600</v>
      </c>
      <c r="C233" s="50"/>
      <c r="D233" s="50" t="s">
        <v>620</v>
      </c>
      <c r="E233" s="50"/>
      <c r="F233" s="67"/>
      <c r="G233" s="50"/>
      <c r="H233" s="50">
        <v>19628</v>
      </c>
      <c r="I233" s="50">
        <v>19729</v>
      </c>
      <c r="J233" s="50">
        <f t="shared" si="43"/>
        <v>101</v>
      </c>
      <c r="K233" s="50">
        <v>1</v>
      </c>
      <c r="L233" s="50">
        <f t="shared" si="44"/>
        <v>101</v>
      </c>
      <c r="M233" s="51">
        <v>1.03</v>
      </c>
      <c r="N233" s="52">
        <f t="shared" si="48"/>
        <v>104.03</v>
      </c>
      <c r="O233" s="50"/>
      <c r="P233" s="52">
        <f t="shared" si="46"/>
        <v>104.03</v>
      </c>
      <c r="Q233" s="50">
        <v>1</v>
      </c>
      <c r="R233" s="67">
        <f t="shared" si="47"/>
        <v>104.03</v>
      </c>
    </row>
    <row r="234" spans="1:18" s="210" customFormat="1">
      <c r="A234" s="50" t="s">
        <v>621</v>
      </c>
      <c r="B234" s="78" t="s">
        <v>600</v>
      </c>
      <c r="C234" s="50">
        <v>197</v>
      </c>
      <c r="D234" s="50">
        <v>197</v>
      </c>
      <c r="E234" s="50">
        <f>SUM(D234-C234)</f>
        <v>0</v>
      </c>
      <c r="F234" s="67">
        <v>9.5</v>
      </c>
      <c r="G234" s="50">
        <f>E234*F234</f>
        <v>0</v>
      </c>
      <c r="H234" s="50">
        <v>51044</v>
      </c>
      <c r="I234" s="50">
        <v>52832</v>
      </c>
      <c r="J234" s="50">
        <f t="shared" si="43"/>
        <v>1788</v>
      </c>
      <c r="K234" s="50">
        <v>1</v>
      </c>
      <c r="L234" s="50">
        <f t="shared" si="44"/>
        <v>1788</v>
      </c>
      <c r="M234" s="51">
        <v>1.03</v>
      </c>
      <c r="N234" s="52">
        <f t="shared" si="48"/>
        <v>1841.64</v>
      </c>
      <c r="O234" s="50">
        <v>80</v>
      </c>
      <c r="P234" s="52">
        <f t="shared" si="46"/>
        <v>1921.64</v>
      </c>
      <c r="Q234" s="50">
        <v>1</v>
      </c>
      <c r="R234" s="67">
        <f t="shared" si="47"/>
        <v>1921.64</v>
      </c>
    </row>
    <row r="235" spans="1:18" s="210" customFormat="1">
      <c r="A235" s="78" t="s">
        <v>450</v>
      </c>
      <c r="B235" s="78" t="s">
        <v>600</v>
      </c>
      <c r="C235" s="456"/>
      <c r="D235" s="456"/>
      <c r="E235" s="456"/>
      <c r="F235" s="456"/>
      <c r="G235" s="456"/>
      <c r="H235" s="78">
        <v>12374</v>
      </c>
      <c r="I235" s="78">
        <v>12668</v>
      </c>
      <c r="J235" s="78">
        <f t="shared" si="43"/>
        <v>294</v>
      </c>
      <c r="K235" s="78">
        <v>80</v>
      </c>
      <c r="L235" s="78">
        <f t="shared" si="44"/>
        <v>23520</v>
      </c>
      <c r="M235" s="90">
        <v>1.03</v>
      </c>
      <c r="N235" s="91">
        <f t="shared" si="48"/>
        <v>24225.599999999999</v>
      </c>
      <c r="O235" s="78"/>
      <c r="P235" s="91">
        <f>G229+N235+O235</f>
        <v>24225.599999999999</v>
      </c>
      <c r="Q235" s="78">
        <v>0.25</v>
      </c>
      <c r="R235" s="80">
        <f t="shared" si="47"/>
        <v>6056.4</v>
      </c>
    </row>
    <row r="236" spans="1:18" s="210" customFormat="1">
      <c r="A236" s="78" t="s">
        <v>622</v>
      </c>
      <c r="B236" s="78" t="s">
        <v>600</v>
      </c>
      <c r="C236" s="78">
        <v>146</v>
      </c>
      <c r="D236" s="78">
        <v>146</v>
      </c>
      <c r="E236" s="78">
        <f>SUM(D236-C236)</f>
        <v>0</v>
      </c>
      <c r="F236" s="80">
        <v>9.5</v>
      </c>
      <c r="G236" s="78">
        <f>E236*F236</f>
        <v>0</v>
      </c>
      <c r="H236" s="78">
        <v>32680</v>
      </c>
      <c r="I236" s="78">
        <v>32680</v>
      </c>
      <c r="J236" s="78">
        <f t="shared" si="43"/>
        <v>0</v>
      </c>
      <c r="K236" s="78">
        <v>1</v>
      </c>
      <c r="L236" s="78">
        <f t="shared" si="44"/>
        <v>0</v>
      </c>
      <c r="M236" s="90">
        <v>1.03</v>
      </c>
      <c r="N236" s="91">
        <f t="shared" si="48"/>
        <v>0</v>
      </c>
      <c r="O236" s="78">
        <v>60</v>
      </c>
      <c r="P236" s="91">
        <f>G236+N236+O236</f>
        <v>60</v>
      </c>
      <c r="Q236" s="78">
        <v>1</v>
      </c>
      <c r="R236" s="80">
        <f t="shared" si="47"/>
        <v>60</v>
      </c>
    </row>
    <row r="237" spans="1:18" s="210" customFormat="1">
      <c r="A237" s="78" t="s">
        <v>10</v>
      </c>
      <c r="B237" s="78" t="s">
        <v>600</v>
      </c>
      <c r="C237" s="78"/>
      <c r="D237" s="78"/>
      <c r="E237" s="78">
        <f>SUM(E215:E236)</f>
        <v>0</v>
      </c>
      <c r="F237" s="80">
        <v>9.5</v>
      </c>
      <c r="G237" s="78">
        <f>E237*F237</f>
        <v>0</v>
      </c>
      <c r="H237" s="78"/>
      <c r="I237" s="78"/>
      <c r="J237" s="78"/>
      <c r="K237" s="78"/>
      <c r="L237" s="78">
        <f>SUM(L215:L236)</f>
        <v>78299</v>
      </c>
      <c r="M237" s="90">
        <v>1.03</v>
      </c>
      <c r="N237" s="91">
        <f t="shared" si="48"/>
        <v>80647.97</v>
      </c>
      <c r="O237" s="78">
        <f>SUM(O215:O236)</f>
        <v>960</v>
      </c>
      <c r="P237" s="91">
        <f>G237+N237+O237</f>
        <v>81607.97</v>
      </c>
      <c r="Q237" s="78">
        <v>1</v>
      </c>
      <c r="R237" s="80">
        <f>SUM(R215:R236)</f>
        <v>51789.47</v>
      </c>
    </row>
    <row r="238" spans="1:18" s="42" customFormat="1">
      <c r="A238" s="78" t="s">
        <v>623</v>
      </c>
      <c r="B238" s="78" t="s">
        <v>624</v>
      </c>
      <c r="C238" s="78"/>
      <c r="D238" s="78"/>
      <c r="E238" s="78"/>
      <c r="F238" s="80"/>
      <c r="G238" s="78"/>
      <c r="H238" s="78"/>
      <c r="I238" s="78"/>
      <c r="J238" s="78"/>
      <c r="K238" s="78"/>
      <c r="L238" s="78"/>
      <c r="M238" s="90"/>
      <c r="N238" s="91"/>
      <c r="O238" s="78"/>
      <c r="P238" s="91"/>
      <c r="Q238" s="78"/>
      <c r="R238" s="80">
        <v>360553.9</v>
      </c>
    </row>
    <row r="239" spans="1:18" s="42" customFormat="1">
      <c r="A239" s="78" t="s">
        <v>625</v>
      </c>
      <c r="B239" s="78" t="s">
        <v>499</v>
      </c>
      <c r="C239" s="78"/>
      <c r="D239" s="78"/>
      <c r="E239" s="78"/>
      <c r="F239" s="80"/>
      <c r="G239" s="78"/>
      <c r="H239" s="78"/>
      <c r="I239" s="78"/>
      <c r="J239" s="78"/>
      <c r="K239" s="78"/>
      <c r="L239" s="78"/>
      <c r="M239" s="90"/>
      <c r="N239" s="91"/>
      <c r="O239" s="78"/>
      <c r="P239" s="91"/>
      <c r="Q239" s="78"/>
      <c r="R239" s="80">
        <f>R238-R237</f>
        <v>308764.43</v>
      </c>
    </row>
    <row r="240" spans="1:18" s="303" customFormat="1">
      <c r="A240" s="457" t="s">
        <v>626</v>
      </c>
      <c r="B240" s="303" t="s">
        <v>302</v>
      </c>
      <c r="C240" s="354" t="s">
        <v>627</v>
      </c>
      <c r="D240" s="354"/>
      <c r="E240" s="354" t="s">
        <v>497</v>
      </c>
      <c r="F240" s="355"/>
      <c r="G240" s="354"/>
      <c r="H240" s="354"/>
      <c r="I240" s="354"/>
      <c r="J240" s="354"/>
      <c r="K240" s="354"/>
      <c r="L240" s="373"/>
      <c r="M240" s="374"/>
      <c r="N240" s="375"/>
      <c r="O240" s="354"/>
      <c r="P240" s="375"/>
      <c r="Q240" s="354"/>
      <c r="R240" s="461">
        <v>129723.35</v>
      </c>
    </row>
    <row r="241" spans="1:47" s="303" customFormat="1">
      <c r="A241" s="457" t="s">
        <v>628</v>
      </c>
      <c r="B241" s="303" t="s">
        <v>302</v>
      </c>
      <c r="C241" s="354" t="s">
        <v>627</v>
      </c>
      <c r="D241" s="354"/>
      <c r="E241" s="354" t="s">
        <v>629</v>
      </c>
      <c r="F241" s="355"/>
      <c r="G241" s="354"/>
      <c r="H241" s="354"/>
      <c r="I241" s="354"/>
      <c r="J241" s="354"/>
      <c r="K241" s="354"/>
      <c r="L241" s="373"/>
      <c r="M241" s="374"/>
      <c r="N241" s="375"/>
      <c r="O241" s="354"/>
      <c r="P241" s="375"/>
      <c r="Q241" s="354"/>
      <c r="R241" s="461">
        <v>100208.7</v>
      </c>
    </row>
    <row r="242" spans="1:47" s="303" customFormat="1">
      <c r="A242" s="458" t="s">
        <v>630</v>
      </c>
      <c r="B242" s="303" t="s">
        <v>302</v>
      </c>
      <c r="C242" s="354" t="s">
        <v>627</v>
      </c>
      <c r="D242" s="354"/>
      <c r="E242" s="354" t="s">
        <v>629</v>
      </c>
      <c r="F242" s="355"/>
      <c r="G242" s="354"/>
      <c r="H242" s="354"/>
      <c r="I242" s="354"/>
      <c r="J242" s="354"/>
      <c r="K242" s="354"/>
      <c r="L242" s="373"/>
      <c r="M242" s="374"/>
      <c r="N242" s="375"/>
      <c r="O242" s="354"/>
      <c r="P242" s="375"/>
      <c r="Q242" s="354"/>
      <c r="R242" s="461">
        <v>220000</v>
      </c>
    </row>
    <row r="243" spans="1:47" s="105" customFormat="1">
      <c r="A243" s="458" t="s">
        <v>631</v>
      </c>
      <c r="B243" s="303" t="s">
        <v>302</v>
      </c>
      <c r="C243" s="354" t="s">
        <v>627</v>
      </c>
      <c r="D243" s="354"/>
      <c r="E243" s="354" t="s">
        <v>629</v>
      </c>
      <c r="F243" s="459"/>
      <c r="G243" s="460"/>
      <c r="H243" s="460"/>
      <c r="I243" s="460"/>
      <c r="J243" s="460"/>
      <c r="K243" s="460"/>
      <c r="L243" s="460"/>
      <c r="M243" s="460"/>
      <c r="N243" s="460"/>
      <c r="O243" s="460"/>
      <c r="P243" s="460"/>
      <c r="Q243" s="460"/>
      <c r="R243" s="460">
        <v>79999.86</v>
      </c>
    </row>
    <row r="244" spans="1:47" s="105" customFormat="1">
      <c r="A244" s="460" t="s">
        <v>632</v>
      </c>
      <c r="B244" s="460"/>
      <c r="C244" s="460"/>
      <c r="D244" s="460"/>
      <c r="E244" s="460"/>
      <c r="F244" s="459"/>
      <c r="G244" s="460"/>
      <c r="H244" s="460"/>
      <c r="I244" s="460"/>
      <c r="J244" s="460"/>
      <c r="K244" s="460"/>
      <c r="L244" s="460"/>
      <c r="M244" s="460"/>
      <c r="N244" s="460"/>
      <c r="O244" s="460"/>
      <c r="P244" s="460"/>
      <c r="Q244" s="460"/>
      <c r="R244" s="460">
        <f>R239+R240+R241+R242+R243</f>
        <v>838696.34</v>
      </c>
    </row>
    <row r="245" spans="1:47" s="117" customFormat="1">
      <c r="A245" s="43"/>
      <c r="B245" s="43"/>
      <c r="C245" s="43"/>
      <c r="D245" s="43"/>
      <c r="E245" s="43"/>
      <c r="F245" s="308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</row>
    <row r="246" spans="1:47"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</row>
    <row r="247" spans="1:47"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</row>
    <row r="248" spans="1:47"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</row>
    <row r="249" spans="1:47"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</row>
    <row r="250" spans="1:47"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</row>
    <row r="251" spans="1:47"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</row>
  </sheetData>
  <mergeCells count="3">
    <mergeCell ref="A1:R1"/>
    <mergeCell ref="A141:R141"/>
    <mergeCell ref="A212:R212"/>
  </mergeCells>
  <phoneticPr fontId="25" type="noConversion"/>
  <pageMargins left="0.22" right="0.19" top="0.75" bottom="0.75" header="0.3" footer="0.3"/>
  <pageSetup paperSize="9" orientation="landscape" horizontalDpi="200" verticalDpi="30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AP59"/>
  <sheetViews>
    <sheetView topLeftCell="A22" workbookViewId="0">
      <selection activeCell="A26" sqref="A26:XFD28"/>
    </sheetView>
  </sheetViews>
  <sheetFormatPr defaultColWidth="9" defaultRowHeight="15.6"/>
  <cols>
    <col min="1" max="1" width="11.3984375" style="43" customWidth="1"/>
    <col min="2" max="2" width="7.09765625" style="43" customWidth="1"/>
    <col min="3" max="3" width="6.3984375" style="43" customWidth="1"/>
    <col min="4" max="4" width="6.09765625" style="43" customWidth="1"/>
    <col min="5" max="5" width="6.19921875" style="43" customWidth="1"/>
    <col min="6" max="6" width="5.59765625" style="43" customWidth="1"/>
    <col min="7" max="7" width="8.59765625" style="43" customWidth="1"/>
    <col min="8" max="9" width="9" style="43"/>
    <col min="10" max="10" width="5.8984375" style="43" customWidth="1"/>
    <col min="11" max="11" width="4.09765625" style="43" customWidth="1"/>
    <col min="12" max="12" width="12.19921875" style="43" customWidth="1"/>
    <col min="13" max="13" width="5.09765625" style="43" customWidth="1"/>
    <col min="14" max="14" width="13" style="43" customWidth="1"/>
    <col min="15" max="15" width="4.19921875" style="43" customWidth="1"/>
    <col min="16" max="16" width="12.19921875" style="43" customWidth="1"/>
    <col min="17" max="17" width="11" style="43" customWidth="1"/>
    <col min="18" max="18" width="12.19921875" style="43" customWidth="1"/>
    <col min="19" max="16384" width="9" style="43"/>
  </cols>
  <sheetData>
    <row r="1" spans="1:41" ht="25.8">
      <c r="A1" s="632" t="s">
        <v>0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4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</row>
    <row r="2" spans="1:41">
      <c r="A2" s="264" t="s">
        <v>213</v>
      </c>
      <c r="B2" s="264" t="s">
        <v>2</v>
      </c>
      <c r="C2" s="264" t="s">
        <v>214</v>
      </c>
      <c r="D2" s="264" t="s">
        <v>215</v>
      </c>
      <c r="E2" s="264" t="s">
        <v>216</v>
      </c>
      <c r="F2" s="265" t="s">
        <v>217</v>
      </c>
      <c r="G2" s="264" t="s">
        <v>6</v>
      </c>
      <c r="H2" s="264" t="s">
        <v>218</v>
      </c>
      <c r="I2" s="264" t="s">
        <v>219</v>
      </c>
      <c r="J2" s="264" t="s">
        <v>220</v>
      </c>
      <c r="K2" s="264" t="s">
        <v>221</v>
      </c>
      <c r="L2" s="264" t="s">
        <v>216</v>
      </c>
      <c r="M2" s="286" t="s">
        <v>5</v>
      </c>
      <c r="N2" s="287" t="s">
        <v>8</v>
      </c>
      <c r="O2" s="264" t="s">
        <v>9</v>
      </c>
      <c r="P2" s="287" t="s">
        <v>10</v>
      </c>
      <c r="Q2" s="264" t="s">
        <v>222</v>
      </c>
      <c r="R2" s="265" t="s">
        <v>223</v>
      </c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</row>
    <row r="3" spans="1:41" s="210" customFormat="1" ht="19.5" customHeight="1">
      <c r="A3" s="78" t="s">
        <v>496</v>
      </c>
      <c r="B3" s="405"/>
      <c r="C3" s="406"/>
      <c r="D3" s="406"/>
      <c r="E3" s="406"/>
      <c r="F3" s="407"/>
      <c r="G3" s="406"/>
      <c r="H3" s="406"/>
      <c r="I3" s="406"/>
      <c r="J3" s="406"/>
      <c r="K3" s="406"/>
      <c r="L3" s="406"/>
      <c r="M3" s="422"/>
      <c r="N3" s="423"/>
      <c r="O3" s="406"/>
      <c r="P3" s="423"/>
      <c r="Q3" s="436"/>
      <c r="R3" s="437">
        <v>847359.55</v>
      </c>
    </row>
    <row r="4" spans="1:41" s="110" customFormat="1" ht="19.5" customHeight="1">
      <c r="A4" s="78" t="s">
        <v>633</v>
      </c>
      <c r="B4" s="79" t="s">
        <v>74</v>
      </c>
      <c r="C4" s="78"/>
      <c r="D4" s="78"/>
      <c r="E4" s="78"/>
      <c r="F4" s="80"/>
      <c r="G4" s="78"/>
      <c r="H4" s="78">
        <v>950</v>
      </c>
      <c r="I4" s="78">
        <v>1150</v>
      </c>
      <c r="J4" s="78">
        <f t="shared" ref="J4:J12" si="0">I4-H4</f>
        <v>200</v>
      </c>
      <c r="K4" s="78">
        <v>80</v>
      </c>
      <c r="L4" s="78">
        <f t="shared" ref="L4:L12" si="1">K4*J4</f>
        <v>16000</v>
      </c>
      <c r="M4" s="90">
        <v>1.03</v>
      </c>
      <c r="N4" s="91">
        <f t="shared" ref="N4:N12" si="2">M4*L4</f>
        <v>16480</v>
      </c>
      <c r="O4" s="78"/>
      <c r="P4" s="91">
        <f t="shared" ref="P4:P13" si="3">G4+N4+O4</f>
        <v>16480</v>
      </c>
      <c r="Q4" s="78">
        <v>1</v>
      </c>
      <c r="R4" s="80">
        <f>P4*Q4</f>
        <v>16480</v>
      </c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</row>
    <row r="5" spans="1:41" s="110" customFormat="1" ht="21.75" customHeight="1">
      <c r="A5" s="78" t="s">
        <v>634</v>
      </c>
      <c r="B5" s="79" t="s">
        <v>74</v>
      </c>
      <c r="C5" s="78"/>
      <c r="D5" s="78"/>
      <c r="E5" s="78"/>
      <c r="F5" s="81"/>
      <c r="G5" s="78"/>
      <c r="H5" s="78">
        <v>2390</v>
      </c>
      <c r="I5" s="78">
        <v>2718</v>
      </c>
      <c r="J5" s="78">
        <f t="shared" si="0"/>
        <v>328</v>
      </c>
      <c r="K5" s="78">
        <v>80</v>
      </c>
      <c r="L5" s="78">
        <f t="shared" si="1"/>
        <v>26240</v>
      </c>
      <c r="M5" s="90">
        <v>1.03</v>
      </c>
      <c r="N5" s="91">
        <f t="shared" si="2"/>
        <v>27027.200000000001</v>
      </c>
      <c r="O5" s="78"/>
      <c r="P5" s="91">
        <f t="shared" si="3"/>
        <v>27027.200000000001</v>
      </c>
      <c r="Q5" s="78">
        <v>1</v>
      </c>
      <c r="R5" s="80">
        <f>P5*Q5</f>
        <v>27027.200000000001</v>
      </c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</row>
    <row r="6" spans="1:41" s="110" customFormat="1" ht="16.5" customHeight="1">
      <c r="A6" s="78" t="s">
        <v>635</v>
      </c>
      <c r="B6" s="79" t="s">
        <v>74</v>
      </c>
      <c r="C6" s="78"/>
      <c r="D6" s="78"/>
      <c r="E6" s="78"/>
      <c r="F6" s="81"/>
      <c r="G6" s="78"/>
      <c r="H6" s="78">
        <v>2013</v>
      </c>
      <c r="I6" s="78">
        <v>2296</v>
      </c>
      <c r="J6" s="78">
        <f t="shared" si="0"/>
        <v>283</v>
      </c>
      <c r="K6" s="78">
        <v>40</v>
      </c>
      <c r="L6" s="78">
        <f t="shared" si="1"/>
        <v>11320</v>
      </c>
      <c r="M6" s="90">
        <v>1.03</v>
      </c>
      <c r="N6" s="91">
        <f t="shared" si="2"/>
        <v>11659.6</v>
      </c>
      <c r="O6" s="78"/>
      <c r="P6" s="91">
        <f t="shared" si="3"/>
        <v>11659.6</v>
      </c>
      <c r="Q6" s="78">
        <v>1</v>
      </c>
      <c r="R6" s="80">
        <f>P6*Q6</f>
        <v>11659.6</v>
      </c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</row>
    <row r="7" spans="1:41" s="110" customFormat="1" ht="26.25" customHeight="1">
      <c r="A7" s="78" t="s">
        <v>636</v>
      </c>
      <c r="B7" s="79" t="s">
        <v>74</v>
      </c>
      <c r="C7" s="78"/>
      <c r="D7" s="78"/>
      <c r="E7" s="78"/>
      <c r="F7" s="81"/>
      <c r="G7" s="78"/>
      <c r="H7" s="78">
        <v>10889</v>
      </c>
      <c r="I7" s="78">
        <v>12447</v>
      </c>
      <c r="J7" s="78">
        <f t="shared" si="0"/>
        <v>1558</v>
      </c>
      <c r="K7" s="78">
        <v>50</v>
      </c>
      <c r="L7" s="78">
        <f t="shared" si="1"/>
        <v>77900</v>
      </c>
      <c r="M7" s="90">
        <v>1.03</v>
      </c>
      <c r="N7" s="91">
        <f t="shared" si="2"/>
        <v>80237</v>
      </c>
      <c r="O7" s="78"/>
      <c r="P7" s="91">
        <f t="shared" si="3"/>
        <v>80237</v>
      </c>
      <c r="Q7" s="78">
        <v>1</v>
      </c>
      <c r="R7" s="80">
        <f>P7*Q7</f>
        <v>80237</v>
      </c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</row>
    <row r="8" spans="1:41" s="110" customFormat="1" ht="15.75" customHeight="1">
      <c r="A8" s="78" t="s">
        <v>637</v>
      </c>
      <c r="B8" s="79" t="s">
        <v>74</v>
      </c>
      <c r="C8" s="78"/>
      <c r="D8" s="78"/>
      <c r="E8" s="78"/>
      <c r="F8" s="81"/>
      <c r="G8" s="78"/>
      <c r="H8" s="78">
        <v>62369</v>
      </c>
      <c r="I8" s="78">
        <v>65471</v>
      </c>
      <c r="J8" s="78">
        <f t="shared" si="0"/>
        <v>3102</v>
      </c>
      <c r="K8" s="78">
        <v>1</v>
      </c>
      <c r="L8" s="78">
        <f t="shared" si="1"/>
        <v>3102</v>
      </c>
      <c r="M8" s="90">
        <v>1.03</v>
      </c>
      <c r="N8" s="91">
        <f t="shared" si="2"/>
        <v>3195.06</v>
      </c>
      <c r="O8" s="78"/>
      <c r="P8" s="91">
        <f t="shared" si="3"/>
        <v>3195.06</v>
      </c>
      <c r="Q8" s="78">
        <v>1</v>
      </c>
      <c r="R8" s="80">
        <f>P8*Q8</f>
        <v>3195.06</v>
      </c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</row>
    <row r="9" spans="1:41" s="110" customFormat="1" ht="19.5" customHeight="1">
      <c r="A9" s="78" t="s">
        <v>638</v>
      </c>
      <c r="B9" s="79" t="s">
        <v>74</v>
      </c>
      <c r="C9" s="50">
        <v>1541</v>
      </c>
      <c r="D9" s="50">
        <v>1900</v>
      </c>
      <c r="E9" s="50">
        <f>SUM(D9-C9)</f>
        <v>359</v>
      </c>
      <c r="F9" s="67">
        <v>9.5</v>
      </c>
      <c r="G9" s="50">
        <f>E9*F9</f>
        <v>3410.5</v>
      </c>
      <c r="H9" s="78"/>
      <c r="I9" s="78"/>
      <c r="J9" s="78"/>
      <c r="K9" s="78"/>
      <c r="L9" s="78"/>
      <c r="M9" s="90"/>
      <c r="N9" s="91"/>
      <c r="O9" s="78"/>
      <c r="P9" s="91"/>
      <c r="Q9" s="78">
        <v>0.5</v>
      </c>
      <c r="R9" s="80">
        <f>G9*Q9</f>
        <v>1705.25</v>
      </c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</row>
    <row r="10" spans="1:41" s="110" customFormat="1" ht="17.25" customHeight="1">
      <c r="A10" s="78" t="s">
        <v>639</v>
      </c>
      <c r="B10" s="79" t="s">
        <v>74</v>
      </c>
      <c r="C10" s="78"/>
      <c r="D10" s="78"/>
      <c r="E10" s="78"/>
      <c r="F10" s="80"/>
      <c r="G10" s="78"/>
      <c r="H10" s="78">
        <v>6649</v>
      </c>
      <c r="I10" s="78">
        <v>11027</v>
      </c>
      <c r="J10" s="78">
        <f>I10-H10</f>
        <v>4378</v>
      </c>
      <c r="K10" s="78">
        <v>1</v>
      </c>
      <c r="L10" s="78">
        <f>K10*J10</f>
        <v>4378</v>
      </c>
      <c r="M10" s="90">
        <v>1.03</v>
      </c>
      <c r="N10" s="91">
        <f>M10*L10</f>
        <v>4509.34</v>
      </c>
      <c r="O10" s="78"/>
      <c r="P10" s="91">
        <f>G10+N10+O10</f>
        <v>4509.34</v>
      </c>
      <c r="Q10" s="78">
        <v>1</v>
      </c>
      <c r="R10" s="80">
        <f>P10*Q10</f>
        <v>4509.34</v>
      </c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</row>
    <row r="11" spans="1:41" s="110" customFormat="1" ht="17.25" customHeight="1">
      <c r="A11" s="78" t="s">
        <v>640</v>
      </c>
      <c r="B11" s="79" t="s">
        <v>74</v>
      </c>
      <c r="C11" s="78">
        <v>41</v>
      </c>
      <c r="D11" s="78">
        <v>41</v>
      </c>
      <c r="E11" s="78">
        <f>SUM(D11-C11)</f>
        <v>0</v>
      </c>
      <c r="F11" s="80">
        <v>9.5</v>
      </c>
      <c r="G11" s="78">
        <f>E11*F11</f>
        <v>0</v>
      </c>
      <c r="H11" s="78">
        <v>30708</v>
      </c>
      <c r="I11" s="78">
        <v>30708</v>
      </c>
      <c r="J11" s="78">
        <f>I11-H11</f>
        <v>0</v>
      </c>
      <c r="K11" s="78">
        <v>1</v>
      </c>
      <c r="L11" s="78">
        <f>K11*J11</f>
        <v>0</v>
      </c>
      <c r="M11" s="90">
        <v>1.03</v>
      </c>
      <c r="N11" s="91">
        <f>M11*L11</f>
        <v>0</v>
      </c>
      <c r="O11" s="78">
        <v>50</v>
      </c>
      <c r="P11" s="91">
        <f>G11+N11+O11</f>
        <v>50</v>
      </c>
      <c r="Q11" s="78">
        <v>1</v>
      </c>
      <c r="R11" s="80">
        <f>P11*Q11</f>
        <v>50</v>
      </c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</row>
    <row r="12" spans="1:41" s="110" customFormat="1" ht="24" customHeight="1">
      <c r="A12" s="78" t="s">
        <v>641</v>
      </c>
      <c r="B12" s="79" t="s">
        <v>74</v>
      </c>
      <c r="C12" s="78">
        <v>0</v>
      </c>
      <c r="D12" s="78">
        <v>0</v>
      </c>
      <c r="E12" s="78">
        <f>SUM(D12-C12)</f>
        <v>0</v>
      </c>
      <c r="F12" s="80">
        <v>9.5</v>
      </c>
      <c r="G12" s="78">
        <f>E12*F12</f>
        <v>0</v>
      </c>
      <c r="H12" s="78">
        <v>10154</v>
      </c>
      <c r="I12" s="78">
        <v>10154</v>
      </c>
      <c r="J12" s="78">
        <f t="shared" si="0"/>
        <v>0</v>
      </c>
      <c r="K12" s="78">
        <v>80</v>
      </c>
      <c r="L12" s="78">
        <f t="shared" si="1"/>
        <v>0</v>
      </c>
      <c r="M12" s="90">
        <v>1.03</v>
      </c>
      <c r="N12" s="91">
        <f t="shared" si="2"/>
        <v>0</v>
      </c>
      <c r="O12" s="78"/>
      <c r="P12" s="91">
        <f t="shared" si="3"/>
        <v>0</v>
      </c>
      <c r="Q12" s="78">
        <v>1</v>
      </c>
      <c r="R12" s="80">
        <f>P12*Q12</f>
        <v>0</v>
      </c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</row>
    <row r="13" spans="1:41" s="110" customFormat="1" ht="24.75" customHeight="1">
      <c r="A13" s="78" t="s">
        <v>10</v>
      </c>
      <c r="B13" s="79" t="s">
        <v>74</v>
      </c>
      <c r="C13" s="78"/>
      <c r="D13" s="78"/>
      <c r="E13" s="78">
        <f>SUM(E4:E12)</f>
        <v>359</v>
      </c>
      <c r="F13" s="80">
        <v>9.5</v>
      </c>
      <c r="G13" s="78">
        <f>E13*F13</f>
        <v>3410.5</v>
      </c>
      <c r="H13" s="78"/>
      <c r="I13" s="78"/>
      <c r="J13" s="78"/>
      <c r="K13" s="78"/>
      <c r="L13" s="78">
        <f>SUM(L4:L12)</f>
        <v>138940</v>
      </c>
      <c r="M13" s="90">
        <v>1.03</v>
      </c>
      <c r="N13" s="91">
        <f>L13*M13</f>
        <v>143108.20000000001</v>
      </c>
      <c r="O13" s="78">
        <f>SUM(O4:O12)</f>
        <v>50</v>
      </c>
      <c r="P13" s="91">
        <f t="shared" si="3"/>
        <v>146568.70000000001</v>
      </c>
      <c r="Q13" s="78">
        <v>1</v>
      </c>
      <c r="R13" s="80">
        <f>SUM(R4:R12)</f>
        <v>144863.45000000001</v>
      </c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</row>
    <row r="14" spans="1:41" s="105" customFormat="1">
      <c r="A14" s="66" t="s">
        <v>642</v>
      </c>
      <c r="B14" s="66"/>
      <c r="C14" s="66" t="s">
        <v>323</v>
      </c>
      <c r="D14" s="66"/>
      <c r="E14" s="66"/>
      <c r="F14" s="66"/>
      <c r="G14" s="66"/>
      <c r="H14" s="66"/>
      <c r="I14" s="66"/>
      <c r="J14" s="66"/>
      <c r="K14" s="66"/>
      <c r="L14" s="66"/>
      <c r="M14" s="90"/>
      <c r="N14" s="66"/>
      <c r="O14" s="66"/>
      <c r="P14" s="66"/>
      <c r="Q14" s="66"/>
      <c r="R14" s="98">
        <v>994197.25</v>
      </c>
    </row>
    <row r="15" spans="1:41" s="105" customForma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90"/>
      <c r="N15" s="66"/>
      <c r="O15" s="66"/>
      <c r="P15" s="66"/>
      <c r="Q15" s="66"/>
      <c r="R15" s="98"/>
    </row>
    <row r="16" spans="1:41" s="105" customFormat="1">
      <c r="A16" s="66" t="s">
        <v>311</v>
      </c>
      <c r="B16" s="66" t="s">
        <v>499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90"/>
      <c r="N16" s="66"/>
      <c r="O16" s="66"/>
      <c r="P16" s="66"/>
      <c r="Q16" s="66"/>
      <c r="R16" s="437">
        <f>R14-R13</f>
        <v>849333.8</v>
      </c>
    </row>
    <row r="17" spans="1:41" s="117" customFormat="1">
      <c r="A17" s="315"/>
      <c r="B17" s="315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424"/>
      <c r="N17" s="316"/>
      <c r="O17" s="315"/>
      <c r="P17" s="315"/>
      <c r="Q17" s="315"/>
      <c r="R17" s="316"/>
    </row>
    <row r="18" spans="1:41" s="117" customFormat="1">
      <c r="A18" s="408"/>
      <c r="B18" s="409"/>
      <c r="C18" s="409"/>
      <c r="D18" s="409"/>
      <c r="E18" s="409"/>
      <c r="F18" s="409"/>
      <c r="G18" s="409"/>
      <c r="H18" s="409"/>
      <c r="I18" s="409"/>
      <c r="J18" s="409"/>
      <c r="K18" s="409"/>
      <c r="L18" s="409"/>
      <c r="M18" s="425"/>
      <c r="N18" s="426"/>
      <c r="O18" s="409"/>
      <c r="P18" s="409"/>
      <c r="Q18" s="409"/>
      <c r="R18" s="438"/>
    </row>
    <row r="19" spans="1:41">
      <c r="A19" s="410"/>
      <c r="B19" s="411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427"/>
      <c r="N19" s="428"/>
      <c r="O19" s="74"/>
      <c r="P19" s="74"/>
      <c r="Q19" s="74"/>
      <c r="R19" s="439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</row>
    <row r="20" spans="1:41" s="121" customFormat="1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117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</row>
    <row r="21" spans="1:41" s="121" customFormat="1">
      <c r="A21" s="412" t="s">
        <v>213</v>
      </c>
      <c r="B21" s="412" t="s">
        <v>2</v>
      </c>
      <c r="C21" s="412" t="s">
        <v>214</v>
      </c>
      <c r="D21" s="412" t="s">
        <v>215</v>
      </c>
      <c r="E21" s="412" t="s">
        <v>216</v>
      </c>
      <c r="F21" s="413" t="s">
        <v>217</v>
      </c>
      <c r="G21" s="412" t="s">
        <v>6</v>
      </c>
      <c r="H21" s="412" t="s">
        <v>218</v>
      </c>
      <c r="I21" s="412" t="s">
        <v>219</v>
      </c>
      <c r="J21" s="412" t="s">
        <v>220</v>
      </c>
      <c r="K21" s="412" t="s">
        <v>221</v>
      </c>
      <c r="L21" s="412" t="s">
        <v>216</v>
      </c>
      <c r="M21" s="429"/>
      <c r="N21" s="430" t="s">
        <v>8</v>
      </c>
      <c r="O21" s="412" t="s">
        <v>9</v>
      </c>
      <c r="P21" s="430" t="s">
        <v>10</v>
      </c>
      <c r="Q21" s="412" t="s">
        <v>222</v>
      </c>
      <c r="R21" s="413" t="s">
        <v>223</v>
      </c>
      <c r="S21" s="117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</row>
    <row r="22" spans="1:41" s="66" customFormat="1">
      <c r="A22" s="50" t="s">
        <v>237</v>
      </c>
      <c r="B22" s="66" t="s">
        <v>256</v>
      </c>
      <c r="C22" s="50"/>
      <c r="D22" s="50">
        <v>4211</v>
      </c>
      <c r="E22" s="140"/>
      <c r="F22" s="67"/>
      <c r="G22" s="141"/>
      <c r="H22" s="50">
        <v>11072</v>
      </c>
      <c r="I22" s="50">
        <v>11918</v>
      </c>
      <c r="J22" s="50">
        <f>I22-H22</f>
        <v>846</v>
      </c>
      <c r="K22" s="50">
        <v>20</v>
      </c>
      <c r="L22" s="50">
        <f>J22*K22</f>
        <v>16920</v>
      </c>
      <c r="M22" s="51">
        <v>1.03</v>
      </c>
      <c r="N22" s="141">
        <f>SUM(L22*M22)</f>
        <v>17427.599999999999</v>
      </c>
      <c r="O22" s="162"/>
      <c r="P22" s="141">
        <f>SUM(G22+N22)</f>
        <v>17427.599999999999</v>
      </c>
      <c r="Q22" s="50">
        <v>0.21510000000000001</v>
      </c>
      <c r="R22" s="67">
        <f>P22*Q22</f>
        <v>3748.6767599999998</v>
      </c>
    </row>
    <row r="23" spans="1:41" s="66" customFormat="1">
      <c r="A23" s="50"/>
      <c r="B23" s="50"/>
      <c r="C23" s="50"/>
      <c r="D23" s="630" t="s">
        <v>643</v>
      </c>
      <c r="E23" s="67"/>
      <c r="F23" s="67"/>
      <c r="G23" s="67"/>
      <c r="H23" s="67"/>
      <c r="I23" s="67"/>
      <c r="J23" s="67"/>
      <c r="K23" s="67"/>
      <c r="L23" s="67">
        <f>L22*Q22</f>
        <v>3639.4920000000002</v>
      </c>
      <c r="M23" s="51"/>
      <c r="N23" s="52">
        <f>Q22*N22</f>
        <v>3748.6767599999998</v>
      </c>
      <c r="O23" s="50"/>
      <c r="P23" s="52"/>
      <c r="Q23" s="50"/>
      <c r="R23" s="67">
        <f>N23+G23</f>
        <v>3748.6767599999998</v>
      </c>
    </row>
    <row r="24" spans="1:41" s="66" customFormat="1">
      <c r="A24" s="50" t="s">
        <v>644</v>
      </c>
      <c r="B24" s="66" t="s">
        <v>256</v>
      </c>
      <c r="C24" s="50"/>
      <c r="D24" s="50"/>
      <c r="E24" s="50"/>
      <c r="F24" s="68"/>
      <c r="G24" s="50"/>
      <c r="H24" s="50">
        <v>23158</v>
      </c>
      <c r="I24" s="50">
        <v>26262</v>
      </c>
      <c r="J24" s="50">
        <f>I24-H24</f>
        <v>3104</v>
      </c>
      <c r="K24" s="50">
        <v>1</v>
      </c>
      <c r="L24" s="50">
        <f>K24*J24</f>
        <v>3104</v>
      </c>
      <c r="M24" s="51">
        <v>1.03</v>
      </c>
      <c r="N24" s="52">
        <f>M24*L24</f>
        <v>3197.12</v>
      </c>
      <c r="O24" s="50"/>
      <c r="P24" s="52">
        <f>G24+N24+O24</f>
        <v>3197.12</v>
      </c>
      <c r="Q24" s="50">
        <v>1</v>
      </c>
      <c r="R24" s="67">
        <f>P24*Q24</f>
        <v>3197.12</v>
      </c>
    </row>
    <row r="25" spans="1:41" s="66" customFormat="1">
      <c r="A25" s="50" t="s">
        <v>10</v>
      </c>
      <c r="R25" s="98">
        <f>SUM(R23:R24)</f>
        <v>6945.7967600000002</v>
      </c>
    </row>
    <row r="26" spans="1:41" s="402" customFormat="1">
      <c r="A26" s="78" t="s">
        <v>645</v>
      </c>
      <c r="B26" s="79" t="s">
        <v>302</v>
      </c>
      <c r="C26" s="79" t="s">
        <v>646</v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80">
        <v>50042.55</v>
      </c>
    </row>
    <row r="27" spans="1:41" s="66" customFormat="1">
      <c r="A27" s="50" t="s">
        <v>647</v>
      </c>
      <c r="B27" s="66" t="s">
        <v>285</v>
      </c>
      <c r="R27" s="98">
        <v>42718.33</v>
      </c>
    </row>
    <row r="28" spans="1:41" s="66" customFormat="1">
      <c r="A28" s="50" t="s">
        <v>311</v>
      </c>
      <c r="B28" s="66" t="s">
        <v>499</v>
      </c>
      <c r="R28" s="98">
        <f>R27-R25</f>
        <v>35772.533239999997</v>
      </c>
    </row>
    <row r="29" spans="1:41" s="315" customFormat="1">
      <c r="A29" s="314"/>
      <c r="R29" s="316"/>
    </row>
    <row r="30" spans="1:41" s="121" customFormat="1">
      <c r="A30" s="414" t="s">
        <v>213</v>
      </c>
      <c r="B30" s="414" t="s">
        <v>2</v>
      </c>
      <c r="C30" s="414" t="s">
        <v>214</v>
      </c>
      <c r="D30" s="414" t="s">
        <v>215</v>
      </c>
      <c r="E30" s="414" t="s">
        <v>216</v>
      </c>
      <c r="F30" s="415" t="s">
        <v>217</v>
      </c>
      <c r="G30" s="414" t="s">
        <v>6</v>
      </c>
      <c r="H30" s="414" t="s">
        <v>218</v>
      </c>
      <c r="I30" s="414" t="s">
        <v>219</v>
      </c>
      <c r="J30" s="414" t="s">
        <v>220</v>
      </c>
      <c r="K30" s="414" t="s">
        <v>221</v>
      </c>
      <c r="L30" s="414" t="s">
        <v>216</v>
      </c>
      <c r="M30" s="431"/>
      <c r="N30" s="432" t="s">
        <v>8</v>
      </c>
      <c r="O30" s="414" t="s">
        <v>9</v>
      </c>
      <c r="P30" s="432" t="s">
        <v>10</v>
      </c>
      <c r="Q30" s="414" t="s">
        <v>222</v>
      </c>
      <c r="R30" s="415" t="s">
        <v>223</v>
      </c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</row>
    <row r="31" spans="1:41" s="403" customFormat="1">
      <c r="A31" s="416" t="s">
        <v>73</v>
      </c>
      <c r="B31" s="416"/>
      <c r="C31" s="416"/>
      <c r="D31" s="416"/>
      <c r="E31" s="416"/>
      <c r="F31" s="417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117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</row>
    <row r="32" spans="1:41" s="42" customFormat="1">
      <c r="A32" s="418" t="s">
        <v>648</v>
      </c>
      <c r="B32" s="419" t="s">
        <v>72</v>
      </c>
      <c r="C32" s="418"/>
      <c r="D32" s="418"/>
      <c r="E32" s="418"/>
      <c r="F32" s="420"/>
      <c r="G32" s="418"/>
      <c r="H32" s="418">
        <v>22973</v>
      </c>
      <c r="I32" s="418">
        <v>22973</v>
      </c>
      <c r="J32" s="418">
        <f t="shared" ref="J32:J39" si="4">I32-H32</f>
        <v>0</v>
      </c>
      <c r="K32" s="418">
        <v>1</v>
      </c>
      <c r="L32" s="418">
        <f t="shared" ref="L32:L39" si="5">K32*J32</f>
        <v>0</v>
      </c>
      <c r="M32" s="433">
        <v>1.03</v>
      </c>
      <c r="N32" s="434">
        <f t="shared" ref="N32:N40" si="6">M32*L32</f>
        <v>0</v>
      </c>
      <c r="O32" s="418"/>
      <c r="P32" s="434">
        <f t="shared" ref="P32:P40" si="7">G32+N32+O32</f>
        <v>0</v>
      </c>
      <c r="Q32" s="418">
        <v>1</v>
      </c>
      <c r="R32" s="420">
        <f t="shared" ref="R32:R40" si="8">P32*Q32</f>
        <v>0</v>
      </c>
    </row>
    <row r="33" spans="1:42" s="42" customFormat="1">
      <c r="A33" s="418" t="s">
        <v>649</v>
      </c>
      <c r="B33" s="419" t="s">
        <v>72</v>
      </c>
      <c r="C33" s="418"/>
      <c r="D33" s="418"/>
      <c r="E33" s="418"/>
      <c r="F33" s="420"/>
      <c r="G33" s="418"/>
      <c r="H33" s="418">
        <v>8158</v>
      </c>
      <c r="I33" s="418">
        <v>9471</v>
      </c>
      <c r="J33" s="418">
        <f t="shared" si="4"/>
        <v>1313</v>
      </c>
      <c r="K33" s="418">
        <v>1</v>
      </c>
      <c r="L33" s="418">
        <f t="shared" si="5"/>
        <v>1313</v>
      </c>
      <c r="M33" s="433">
        <v>1.03</v>
      </c>
      <c r="N33" s="434">
        <f t="shared" si="6"/>
        <v>1352.39</v>
      </c>
      <c r="O33" s="418"/>
      <c r="P33" s="434">
        <f t="shared" si="7"/>
        <v>1352.39</v>
      </c>
      <c r="Q33" s="418">
        <v>1</v>
      </c>
      <c r="R33" s="420">
        <f t="shared" si="8"/>
        <v>1352.39</v>
      </c>
    </row>
    <row r="34" spans="1:42" s="42" customFormat="1">
      <c r="A34" s="418" t="s">
        <v>650</v>
      </c>
      <c r="B34" s="419" t="s">
        <v>72</v>
      </c>
      <c r="C34" s="418"/>
      <c r="D34" s="418"/>
      <c r="E34" s="418"/>
      <c r="F34" s="420"/>
      <c r="G34" s="418"/>
      <c r="H34" s="418">
        <v>55316</v>
      </c>
      <c r="I34" s="418">
        <v>55316</v>
      </c>
      <c r="J34" s="418">
        <f t="shared" si="4"/>
        <v>0</v>
      </c>
      <c r="K34" s="418">
        <v>1</v>
      </c>
      <c r="L34" s="418">
        <f t="shared" si="5"/>
        <v>0</v>
      </c>
      <c r="M34" s="433">
        <v>1.03</v>
      </c>
      <c r="N34" s="434">
        <f t="shared" si="6"/>
        <v>0</v>
      </c>
      <c r="O34" s="418"/>
      <c r="P34" s="434">
        <f t="shared" si="7"/>
        <v>0</v>
      </c>
      <c r="Q34" s="418">
        <v>1</v>
      </c>
      <c r="R34" s="420">
        <f t="shared" si="8"/>
        <v>0</v>
      </c>
    </row>
    <row r="35" spans="1:42" s="42" customFormat="1">
      <c r="A35" s="418" t="s">
        <v>651</v>
      </c>
      <c r="B35" s="419" t="s">
        <v>72</v>
      </c>
      <c r="C35" s="418"/>
      <c r="D35" s="418"/>
      <c r="E35" s="418"/>
      <c r="F35" s="420"/>
      <c r="G35" s="418"/>
      <c r="H35" s="418">
        <v>1920</v>
      </c>
      <c r="I35" s="418">
        <v>2427</v>
      </c>
      <c r="J35" s="418">
        <f t="shared" si="4"/>
        <v>507</v>
      </c>
      <c r="K35" s="418">
        <v>30</v>
      </c>
      <c r="L35" s="418">
        <f t="shared" si="5"/>
        <v>15210</v>
      </c>
      <c r="M35" s="433">
        <v>1.03</v>
      </c>
      <c r="N35" s="434">
        <f t="shared" si="6"/>
        <v>15666.3</v>
      </c>
      <c r="O35" s="418">
        <v>80</v>
      </c>
      <c r="P35" s="434">
        <f t="shared" si="7"/>
        <v>15746.3</v>
      </c>
      <c r="Q35" s="418">
        <v>1</v>
      </c>
      <c r="R35" s="420">
        <f t="shared" si="8"/>
        <v>15746.3</v>
      </c>
    </row>
    <row r="36" spans="1:42" s="42" customFormat="1">
      <c r="A36" s="418" t="s">
        <v>652</v>
      </c>
      <c r="B36" s="419" t="s">
        <v>72</v>
      </c>
      <c r="C36" s="418"/>
      <c r="D36" s="418"/>
      <c r="E36" s="418"/>
      <c r="F36" s="420"/>
      <c r="G36" s="418"/>
      <c r="H36" s="418">
        <v>43875</v>
      </c>
      <c r="I36" s="418">
        <v>52261</v>
      </c>
      <c r="J36" s="418">
        <f t="shared" si="4"/>
        <v>8386</v>
      </c>
      <c r="K36" s="418">
        <v>1</v>
      </c>
      <c r="L36" s="418">
        <f t="shared" si="5"/>
        <v>8386</v>
      </c>
      <c r="M36" s="433">
        <v>1.03</v>
      </c>
      <c r="N36" s="434">
        <f t="shared" si="6"/>
        <v>8637.58</v>
      </c>
      <c r="O36" s="418">
        <v>80</v>
      </c>
      <c r="P36" s="434">
        <f t="shared" si="7"/>
        <v>8717.58</v>
      </c>
      <c r="Q36" s="418">
        <v>1</v>
      </c>
      <c r="R36" s="420">
        <f t="shared" si="8"/>
        <v>8717.58</v>
      </c>
    </row>
    <row r="37" spans="1:42" s="42" customFormat="1">
      <c r="A37" s="418" t="s">
        <v>653</v>
      </c>
      <c r="B37" s="419" t="s">
        <v>72</v>
      </c>
      <c r="C37" s="418"/>
      <c r="D37" s="418"/>
      <c r="E37" s="418"/>
      <c r="F37" s="420"/>
      <c r="G37" s="418"/>
      <c r="H37" s="418">
        <v>12911</v>
      </c>
      <c r="I37" s="418">
        <v>12911</v>
      </c>
      <c r="J37" s="418">
        <f t="shared" si="4"/>
        <v>0</v>
      </c>
      <c r="K37" s="418">
        <v>1</v>
      </c>
      <c r="L37" s="418">
        <f t="shared" si="5"/>
        <v>0</v>
      </c>
      <c r="M37" s="433">
        <v>1.03</v>
      </c>
      <c r="N37" s="434">
        <f t="shared" si="6"/>
        <v>0</v>
      </c>
      <c r="O37" s="418"/>
      <c r="P37" s="434">
        <f t="shared" si="7"/>
        <v>0</v>
      </c>
      <c r="Q37" s="418">
        <v>1</v>
      </c>
      <c r="R37" s="420">
        <f t="shared" si="8"/>
        <v>0</v>
      </c>
    </row>
    <row r="38" spans="1:42" s="42" customFormat="1">
      <c r="A38" s="418" t="s">
        <v>290</v>
      </c>
      <c r="B38" s="419" t="s">
        <v>72</v>
      </c>
      <c r="C38" s="418"/>
      <c r="D38" s="418"/>
      <c r="E38" s="418"/>
      <c r="F38" s="420"/>
      <c r="G38" s="418"/>
      <c r="H38" s="418">
        <v>17884</v>
      </c>
      <c r="I38" s="418">
        <v>18687</v>
      </c>
      <c r="J38" s="418">
        <f t="shared" si="4"/>
        <v>803</v>
      </c>
      <c r="K38" s="418">
        <v>1</v>
      </c>
      <c r="L38" s="418">
        <f t="shared" si="5"/>
        <v>803</v>
      </c>
      <c r="M38" s="433">
        <v>1.03</v>
      </c>
      <c r="N38" s="434">
        <f t="shared" si="6"/>
        <v>827.09</v>
      </c>
      <c r="O38" s="418"/>
      <c r="P38" s="434">
        <f t="shared" si="7"/>
        <v>827.09</v>
      </c>
      <c r="Q38" s="418">
        <v>1</v>
      </c>
      <c r="R38" s="420">
        <f t="shared" si="8"/>
        <v>827.09</v>
      </c>
    </row>
    <row r="39" spans="1:42" s="42" customFormat="1">
      <c r="A39" s="418" t="s">
        <v>654</v>
      </c>
      <c r="B39" s="419" t="s">
        <v>72</v>
      </c>
      <c r="C39" s="418"/>
      <c r="D39" s="418"/>
      <c r="E39" s="418"/>
      <c r="F39" s="420"/>
      <c r="G39" s="418"/>
      <c r="H39" s="418">
        <v>76950</v>
      </c>
      <c r="I39" s="418">
        <v>104952</v>
      </c>
      <c r="J39" s="418">
        <f t="shared" si="4"/>
        <v>28002</v>
      </c>
      <c r="K39" s="418">
        <v>1</v>
      </c>
      <c r="L39" s="418">
        <f t="shared" si="5"/>
        <v>28002</v>
      </c>
      <c r="M39" s="433">
        <v>1.03</v>
      </c>
      <c r="N39" s="434">
        <f t="shared" si="6"/>
        <v>28842.06</v>
      </c>
      <c r="O39" s="418">
        <v>0</v>
      </c>
      <c r="P39" s="434">
        <f t="shared" si="7"/>
        <v>28842.06</v>
      </c>
      <c r="Q39" s="418">
        <v>1</v>
      </c>
      <c r="R39" s="420">
        <f t="shared" si="8"/>
        <v>28842.06</v>
      </c>
    </row>
    <row r="40" spans="1:42" s="42" customFormat="1">
      <c r="A40" s="418" t="s">
        <v>10</v>
      </c>
      <c r="B40" s="419" t="s">
        <v>72</v>
      </c>
      <c r="C40" s="418"/>
      <c r="D40" s="418"/>
      <c r="E40" s="418"/>
      <c r="F40" s="420"/>
      <c r="G40" s="418"/>
      <c r="H40" s="418"/>
      <c r="I40" s="418"/>
      <c r="J40" s="418"/>
      <c r="K40" s="418"/>
      <c r="L40" s="418">
        <f>SUM(L32:L39)</f>
        <v>53714</v>
      </c>
      <c r="M40" s="433">
        <v>1.03</v>
      </c>
      <c r="N40" s="434">
        <f t="shared" si="6"/>
        <v>55325.42</v>
      </c>
      <c r="O40" s="418">
        <f>SUM(O34:O37)</f>
        <v>160</v>
      </c>
      <c r="P40" s="434">
        <f t="shared" si="7"/>
        <v>55485.42</v>
      </c>
      <c r="Q40" s="418">
        <v>1</v>
      </c>
      <c r="R40" s="420">
        <f t="shared" si="8"/>
        <v>55485.42</v>
      </c>
    </row>
    <row r="41" spans="1:42" s="117" customFormat="1">
      <c r="A41" s="421"/>
      <c r="B41" s="421"/>
      <c r="C41" s="421"/>
      <c r="D41" s="421"/>
      <c r="E41" s="421"/>
      <c r="F41" s="421"/>
      <c r="G41" s="421"/>
      <c r="H41" s="421"/>
      <c r="I41" s="421"/>
      <c r="J41" s="421"/>
      <c r="K41" s="421"/>
      <c r="L41" s="435">
        <f>N41/M40</f>
        <v>53869.339805825199</v>
      </c>
      <c r="M41" s="421"/>
      <c r="N41" s="435">
        <f>P40</f>
        <v>55485.42</v>
      </c>
      <c r="O41" s="421"/>
      <c r="P41" s="421"/>
      <c r="Q41" s="421"/>
      <c r="R41" s="421"/>
    </row>
    <row r="42" spans="1:42"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</row>
    <row r="43" spans="1:42" s="297" customForma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</row>
    <row r="44" spans="1:42" s="121" customForma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117"/>
      <c r="T44" s="304"/>
      <c r="U44" s="304"/>
      <c r="V44" s="304"/>
      <c r="W44" s="304"/>
      <c r="X44" s="304"/>
      <c r="Y44" s="304"/>
      <c r="Z44" s="304"/>
      <c r="AA44" s="304"/>
      <c r="AB44" s="304"/>
      <c r="AC44" s="304"/>
      <c r="AD44" s="304"/>
      <c r="AE44" s="304"/>
      <c r="AF44" s="304"/>
      <c r="AG44" s="304"/>
      <c r="AH44" s="304"/>
      <c r="AI44" s="304"/>
      <c r="AJ44" s="304"/>
      <c r="AK44" s="304"/>
      <c r="AL44" s="304"/>
      <c r="AM44" s="304"/>
      <c r="AN44" s="304"/>
      <c r="AO44" s="304"/>
    </row>
    <row r="45" spans="1:42"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</row>
    <row r="46" spans="1:42" s="121" customForma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117"/>
      <c r="T46" s="304"/>
      <c r="U46" s="304"/>
      <c r="V46" s="304"/>
      <c r="W46" s="304"/>
      <c r="X46" s="304"/>
      <c r="Y46" s="304"/>
      <c r="Z46" s="304"/>
      <c r="AA46" s="304"/>
      <c r="AB46" s="304"/>
      <c r="AC46" s="304"/>
      <c r="AD46" s="304"/>
      <c r="AE46" s="304"/>
      <c r="AF46" s="304"/>
      <c r="AG46" s="304"/>
      <c r="AH46" s="304"/>
      <c r="AI46" s="304"/>
      <c r="AJ46" s="304"/>
      <c r="AK46" s="304"/>
      <c r="AL46" s="304"/>
      <c r="AM46" s="304"/>
      <c r="AN46" s="304"/>
      <c r="AO46" s="304"/>
    </row>
    <row r="47" spans="1:42" s="121" customForma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117"/>
      <c r="T47" s="304"/>
      <c r="U47" s="304"/>
      <c r="V47" s="304"/>
      <c r="W47" s="304"/>
      <c r="X47" s="304"/>
      <c r="Y47" s="304"/>
      <c r="Z47" s="304"/>
      <c r="AA47" s="304"/>
      <c r="AB47" s="304"/>
      <c r="AC47" s="304"/>
      <c r="AD47" s="304"/>
      <c r="AE47" s="304"/>
      <c r="AF47" s="304"/>
      <c r="AG47" s="304"/>
      <c r="AH47" s="304"/>
      <c r="AI47" s="304"/>
      <c r="AJ47" s="304"/>
      <c r="AK47" s="304"/>
      <c r="AL47" s="304"/>
      <c r="AM47" s="304"/>
      <c r="AN47" s="304"/>
      <c r="AO47" s="304"/>
    </row>
    <row r="48" spans="1:42" s="14" customForma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</row>
    <row r="49" spans="1:41" s="121" customForma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117"/>
      <c r="T49" s="304"/>
      <c r="U49" s="304"/>
      <c r="V49" s="304"/>
      <c r="W49" s="304"/>
      <c r="X49" s="304"/>
      <c r="Y49" s="304"/>
      <c r="Z49" s="304"/>
      <c r="AA49" s="304"/>
      <c r="AB49" s="304"/>
      <c r="AC49" s="304"/>
      <c r="AD49" s="304"/>
      <c r="AE49" s="304"/>
      <c r="AF49" s="304"/>
      <c r="AG49" s="304"/>
      <c r="AH49" s="304"/>
      <c r="AI49" s="304"/>
      <c r="AJ49" s="304"/>
      <c r="AK49" s="304"/>
      <c r="AL49" s="304"/>
      <c r="AM49" s="304"/>
      <c r="AN49" s="304"/>
      <c r="AO49" s="304"/>
    </row>
    <row r="50" spans="1:41" s="121" customForma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117"/>
      <c r="T50" s="304"/>
      <c r="U50" s="304"/>
      <c r="V50" s="304"/>
      <c r="W50" s="304"/>
      <c r="X50" s="304"/>
      <c r="Y50" s="304"/>
      <c r="Z50" s="304"/>
      <c r="AA50" s="304"/>
      <c r="AB50" s="304"/>
      <c r="AC50" s="304"/>
      <c r="AD50" s="304"/>
      <c r="AE50" s="304"/>
      <c r="AF50" s="304"/>
      <c r="AG50" s="304"/>
      <c r="AH50" s="304"/>
      <c r="AI50" s="304"/>
      <c r="AJ50" s="304"/>
      <c r="AK50" s="304"/>
      <c r="AL50" s="304"/>
      <c r="AM50" s="304"/>
      <c r="AN50" s="304"/>
      <c r="AO50" s="304"/>
    </row>
    <row r="51" spans="1:41" s="121" customForma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117"/>
      <c r="T51" s="304"/>
      <c r="U51" s="304"/>
      <c r="V51" s="304"/>
      <c r="W51" s="304"/>
      <c r="X51" s="304"/>
      <c r="Y51" s="304"/>
      <c r="Z51" s="304"/>
      <c r="AA51" s="304"/>
      <c r="AB51" s="304"/>
      <c r="AC51" s="304"/>
      <c r="AD51" s="304"/>
      <c r="AE51" s="304"/>
      <c r="AF51" s="304"/>
      <c r="AG51" s="304"/>
      <c r="AH51" s="304"/>
      <c r="AI51" s="304"/>
      <c r="AJ51" s="304"/>
      <c r="AK51" s="304"/>
      <c r="AL51" s="304"/>
      <c r="AM51" s="304"/>
      <c r="AN51" s="304"/>
      <c r="AO51" s="304"/>
    </row>
    <row r="52" spans="1:41" s="121" customForma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117"/>
      <c r="T52" s="304"/>
      <c r="U52" s="304"/>
      <c r="V52" s="304"/>
      <c r="W52" s="304"/>
      <c r="X52" s="304"/>
      <c r="Y52" s="304"/>
      <c r="Z52" s="304"/>
      <c r="AA52" s="304"/>
      <c r="AB52" s="304"/>
      <c r="AC52" s="304"/>
      <c r="AD52" s="304"/>
      <c r="AE52" s="304"/>
      <c r="AF52" s="304"/>
      <c r="AG52" s="304"/>
      <c r="AH52" s="304"/>
      <c r="AI52" s="304"/>
      <c r="AJ52" s="304"/>
      <c r="AK52" s="304"/>
      <c r="AL52" s="304"/>
      <c r="AM52" s="304"/>
      <c r="AN52" s="304"/>
      <c r="AO52" s="304"/>
    </row>
    <row r="53" spans="1:41" s="121" customForma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117"/>
      <c r="T53" s="304"/>
      <c r="U53" s="304"/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  <c r="AN53" s="304"/>
      <c r="AO53" s="304"/>
    </row>
    <row r="54" spans="1:41"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</row>
    <row r="55" spans="1:41" s="121" customForma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117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</row>
    <row r="56" spans="1:41" s="302" customForma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117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</row>
    <row r="57" spans="1:41" s="404" customForma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117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4"/>
    </row>
    <row r="58" spans="1:41" s="14" customForma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</row>
    <row r="59" spans="1:41" s="121" customForma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</row>
  </sheetData>
  <mergeCells count="1">
    <mergeCell ref="A1:R1"/>
  </mergeCells>
  <phoneticPr fontId="25" type="noConversion"/>
  <pageMargins left="0.7" right="0.7" top="0.75" bottom="0.75" header="0.3" footer="0.3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3</vt:i4>
      </vt:variant>
    </vt:vector>
  </HeadingPairs>
  <TitlesOfParts>
    <vt:vector size="19" baseType="lpstr">
      <vt:lpstr>报表</vt:lpstr>
      <vt:lpstr>公寓等</vt:lpstr>
      <vt:lpstr>神经网络</vt:lpstr>
      <vt:lpstr>全固态</vt:lpstr>
      <vt:lpstr>3#楼</vt:lpstr>
      <vt:lpstr>纳米光电</vt:lpstr>
      <vt:lpstr>集成中心</vt:lpstr>
      <vt:lpstr>光电中心</vt:lpstr>
      <vt:lpstr>固态光电</vt:lpstr>
      <vt:lpstr>光电系统</vt:lpstr>
      <vt:lpstr> 超晶格</vt:lpstr>
      <vt:lpstr>材料重点</vt:lpstr>
      <vt:lpstr>5#楼</vt:lpstr>
      <vt:lpstr>5#楼水电公摊</vt:lpstr>
      <vt:lpstr>Sheet1</vt:lpstr>
      <vt:lpstr>Sheet2</vt:lpstr>
      <vt:lpstr>材料重点!Print_Area</vt:lpstr>
      <vt:lpstr>光电中心!Print_Area</vt:lpstr>
      <vt:lpstr>纳米光电!Print_Area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unknown</cp:lastModifiedBy>
  <cp:lastPrinted>2015-07-10T02:18:00Z</cp:lastPrinted>
  <dcterms:created xsi:type="dcterms:W3CDTF">1996-12-17T01:32:00Z</dcterms:created>
  <dcterms:modified xsi:type="dcterms:W3CDTF">2021-06-22T01:52:31Z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1DE06924548E4EC0BADC5C0237E7F724</vt:lpwstr>
  </property>
</Properties>
</file>